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Ex13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98c5f813f529f/UNTHSC and Beyond/Work/Projects/"/>
    </mc:Choice>
  </mc:AlternateContent>
  <xr:revisionPtr revIDLastSave="2068" documentId="8_{79EA521A-EDAC-4E51-B56F-023F23ECD1CC}" xr6:coauthVersionLast="47" xr6:coauthVersionMax="47" xr10:uidLastSave="{4DF6CE9F-D979-454B-899B-21F40B579772}"/>
  <bookViews>
    <workbookView xWindow="-110" yWindow="-110" windowWidth="19420" windowHeight="10300" xr2:uid="{C29ED84F-13D9-4FC1-82F6-916BDDC8DA83}"/>
  </bookViews>
  <sheets>
    <sheet name="Jan" sheetId="8" r:id="rId1"/>
    <sheet name="Feb" sheetId="9" r:id="rId2"/>
    <sheet name="Mar" sheetId="10" r:id="rId3"/>
    <sheet name="Apr" sheetId="11" r:id="rId4"/>
    <sheet name="May" sheetId="12" r:id="rId5"/>
    <sheet name="Jun" sheetId="13" r:id="rId6"/>
    <sheet name="Jul" sheetId="16" r:id="rId7"/>
    <sheet name="Aug" sheetId="14" r:id="rId8"/>
    <sheet name="Sep" sheetId="15" r:id="rId9"/>
    <sheet name="Oct" sheetId="17" r:id="rId10"/>
    <sheet name="Nov" sheetId="18" r:id="rId11"/>
    <sheet name="Dec" sheetId="19" r:id="rId12"/>
    <sheet name="Trend" sheetId="4" r:id="rId13"/>
    <sheet name="Sample" sheetId="5" r:id="rId14"/>
  </sheets>
  <definedNames>
    <definedName name="_xlchart.v1.0" hidden="1">Jan!$I$4:$I$25</definedName>
    <definedName name="_xlchart.v1.1" hidden="1">Jan!$K$4:$K$25</definedName>
    <definedName name="_xlchart.v1.10" hidden="1">Jun!$I$4:$I$25</definedName>
    <definedName name="_xlchart.v1.11" hidden="1">Jun!$K$4:$K$25</definedName>
    <definedName name="_xlchart.v1.12" hidden="1">Jul!$I$4:$I$25</definedName>
    <definedName name="_xlchart.v1.13" hidden="1">Jul!$K$4:$K$25</definedName>
    <definedName name="_xlchart.v1.14" hidden="1">Aug!$I$4:$I$25</definedName>
    <definedName name="_xlchart.v1.15" hidden="1">Aug!$K$4:$K$25</definedName>
    <definedName name="_xlchart.v1.16" hidden="1">Sep!$I$4:$I$25</definedName>
    <definedName name="_xlchart.v1.17" hidden="1">Sep!$K$4:$K$25</definedName>
    <definedName name="_xlchart.v1.18" hidden="1">Oct!$I$4:$I$25</definedName>
    <definedName name="_xlchart.v1.19" hidden="1">Oct!$K$4:$K$25</definedName>
    <definedName name="_xlchart.v1.2" hidden="1">Feb!$I$4:$I$25</definedName>
    <definedName name="_xlchart.v1.20" hidden="1">Nov!$I$4:$I$25</definedName>
    <definedName name="_xlchart.v1.21" hidden="1">Nov!$K$4:$K$25</definedName>
    <definedName name="_xlchart.v1.22" hidden="1">Dec!$I$4:$I$25</definedName>
    <definedName name="_xlchart.v1.23" hidden="1">Dec!$K$4:$K$25</definedName>
    <definedName name="_xlchart.v1.24" hidden="1">Sample!$I$4:$I$25</definedName>
    <definedName name="_xlchart.v1.25" hidden="1">Sample!$K$4:$K$25</definedName>
    <definedName name="_xlchart.v1.3" hidden="1">Feb!$K$4:$K$25</definedName>
    <definedName name="_xlchart.v1.4" hidden="1">Mar!$I$4:$I$25</definedName>
    <definedName name="_xlchart.v1.5" hidden="1">Mar!$K$4:$K$25</definedName>
    <definedName name="_xlchart.v1.6" hidden="1">Apr!$I$4:$I$25</definedName>
    <definedName name="_xlchart.v1.7" hidden="1">Apr!$K$4:$K$25</definedName>
    <definedName name="_xlchart.v1.8" hidden="1">May!$I$4:$I$25</definedName>
    <definedName name="_xlchart.v1.9" hidden="1">May!$K$4:$K$25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6" i="19" l="1"/>
  <c r="M26" i="19" s="1"/>
  <c r="J26" i="19"/>
  <c r="C26" i="19"/>
  <c r="M25" i="19"/>
  <c r="L25" i="19"/>
  <c r="D25" i="19"/>
  <c r="F25" i="19" s="1"/>
  <c r="C25" i="19"/>
  <c r="M24" i="19"/>
  <c r="L24" i="19"/>
  <c r="D24" i="19"/>
  <c r="F24" i="19" s="1"/>
  <c r="C24" i="19"/>
  <c r="M23" i="19"/>
  <c r="L23" i="19"/>
  <c r="M22" i="19"/>
  <c r="L22" i="19"/>
  <c r="M21" i="19"/>
  <c r="L21" i="19"/>
  <c r="M20" i="19"/>
  <c r="L20" i="19"/>
  <c r="E20" i="19"/>
  <c r="D20" i="19"/>
  <c r="C20" i="19"/>
  <c r="F20" i="19" s="1"/>
  <c r="M19" i="19"/>
  <c r="L19" i="19"/>
  <c r="F19" i="19"/>
  <c r="E19" i="19"/>
  <c r="M18" i="19"/>
  <c r="L18" i="19"/>
  <c r="F18" i="19"/>
  <c r="E18" i="19"/>
  <c r="M17" i="19"/>
  <c r="L17" i="19"/>
  <c r="M16" i="19"/>
  <c r="L16" i="19"/>
  <c r="M15" i="19"/>
  <c r="L15" i="19"/>
  <c r="M14" i="19"/>
  <c r="L14" i="19"/>
  <c r="D14" i="19"/>
  <c r="F14" i="19" s="1"/>
  <c r="C14" i="19"/>
  <c r="M13" i="19"/>
  <c r="L13" i="19"/>
  <c r="F13" i="19"/>
  <c r="E13" i="19"/>
  <c r="M12" i="19"/>
  <c r="L12" i="19"/>
  <c r="F12" i="19"/>
  <c r="E12" i="19"/>
  <c r="M11" i="19"/>
  <c r="L11" i="19"/>
  <c r="M10" i="19"/>
  <c r="L10" i="19"/>
  <c r="M9" i="19"/>
  <c r="L9" i="19"/>
  <c r="M8" i="19"/>
  <c r="L8" i="19"/>
  <c r="M7" i="19"/>
  <c r="L7" i="19"/>
  <c r="M6" i="19"/>
  <c r="L6" i="19"/>
  <c r="AG5" i="19"/>
  <c r="M5" i="19"/>
  <c r="L5" i="19"/>
  <c r="AH4" i="19"/>
  <c r="AG4" i="19"/>
  <c r="M4" i="19"/>
  <c r="L4" i="19"/>
  <c r="AG3" i="19"/>
  <c r="K26" i="18"/>
  <c r="M26" i="18" s="1"/>
  <c r="J26" i="18"/>
  <c r="L26" i="18" s="1"/>
  <c r="C26" i="18"/>
  <c r="M25" i="18"/>
  <c r="L25" i="18"/>
  <c r="D25" i="18"/>
  <c r="F25" i="18" s="1"/>
  <c r="C25" i="18"/>
  <c r="M24" i="18"/>
  <c r="L24" i="18"/>
  <c r="D24" i="18"/>
  <c r="F24" i="18" s="1"/>
  <c r="C24" i="18"/>
  <c r="M23" i="18"/>
  <c r="L23" i="18"/>
  <c r="M22" i="18"/>
  <c r="L22" i="18"/>
  <c r="M21" i="18"/>
  <c r="L21" i="18"/>
  <c r="M20" i="18"/>
  <c r="L20" i="18"/>
  <c r="D20" i="18"/>
  <c r="C20" i="18"/>
  <c r="F20" i="18" s="1"/>
  <c r="M19" i="18"/>
  <c r="L19" i="18"/>
  <c r="F19" i="18"/>
  <c r="E19" i="18"/>
  <c r="M18" i="18"/>
  <c r="L18" i="18"/>
  <c r="F18" i="18"/>
  <c r="E18" i="18"/>
  <c r="M17" i="18"/>
  <c r="L17" i="18"/>
  <c r="M16" i="18"/>
  <c r="L16" i="18"/>
  <c r="M15" i="18"/>
  <c r="L15" i="18"/>
  <c r="M14" i="18"/>
  <c r="L14" i="18"/>
  <c r="D14" i="18"/>
  <c r="F14" i="18" s="1"/>
  <c r="C14" i="18"/>
  <c r="M13" i="18"/>
  <c r="L13" i="18"/>
  <c r="F13" i="18"/>
  <c r="E13" i="18"/>
  <c r="M12" i="18"/>
  <c r="L12" i="18"/>
  <c r="F12" i="18"/>
  <c r="E12" i="18"/>
  <c r="M11" i="18"/>
  <c r="L11" i="18"/>
  <c r="M10" i="18"/>
  <c r="L10" i="18"/>
  <c r="M9" i="18"/>
  <c r="L9" i="18"/>
  <c r="M8" i="18"/>
  <c r="L8" i="18"/>
  <c r="M7" i="18"/>
  <c r="L7" i="18"/>
  <c r="M6" i="18"/>
  <c r="L6" i="18"/>
  <c r="AH5" i="18"/>
  <c r="AG5" i="18"/>
  <c r="M5" i="18"/>
  <c r="L5" i="18"/>
  <c r="AH4" i="18"/>
  <c r="AG4" i="18"/>
  <c r="M4" i="18"/>
  <c r="L4" i="18"/>
  <c r="AH3" i="18"/>
  <c r="AG3" i="18"/>
  <c r="K26" i="17"/>
  <c r="M26" i="17" s="1"/>
  <c r="J26" i="17"/>
  <c r="C26" i="17"/>
  <c r="M25" i="17"/>
  <c r="L25" i="17"/>
  <c r="D25" i="17"/>
  <c r="F25" i="17" s="1"/>
  <c r="C25" i="17"/>
  <c r="M24" i="17"/>
  <c r="L24" i="17"/>
  <c r="D24" i="17"/>
  <c r="F24" i="17" s="1"/>
  <c r="C24" i="17"/>
  <c r="M23" i="17"/>
  <c r="L23" i="17"/>
  <c r="M22" i="17"/>
  <c r="L22" i="17"/>
  <c r="M21" i="17"/>
  <c r="L21" i="17"/>
  <c r="M20" i="17"/>
  <c r="L20" i="17"/>
  <c r="F20" i="17"/>
  <c r="D20" i="17"/>
  <c r="C20" i="17"/>
  <c r="E20" i="17" s="1"/>
  <c r="M19" i="17"/>
  <c r="L19" i="17"/>
  <c r="F19" i="17"/>
  <c r="E19" i="17"/>
  <c r="M18" i="17"/>
  <c r="L18" i="17"/>
  <c r="F18" i="17"/>
  <c r="E18" i="17"/>
  <c r="M17" i="17"/>
  <c r="L17" i="17"/>
  <c r="M16" i="17"/>
  <c r="L16" i="17"/>
  <c r="M15" i="17"/>
  <c r="L15" i="17"/>
  <c r="M14" i="17"/>
  <c r="L14" i="17"/>
  <c r="E14" i="17"/>
  <c r="D14" i="17"/>
  <c r="F14" i="17" s="1"/>
  <c r="C14" i="17"/>
  <c r="M13" i="17"/>
  <c r="L13" i="17"/>
  <c r="F13" i="17"/>
  <c r="E13" i="17"/>
  <c r="M12" i="17"/>
  <c r="L12" i="17"/>
  <c r="F12" i="17"/>
  <c r="E12" i="17"/>
  <c r="M11" i="17"/>
  <c r="L11" i="17"/>
  <c r="M10" i="17"/>
  <c r="L10" i="17"/>
  <c r="M9" i="17"/>
  <c r="L9" i="17"/>
  <c r="M8" i="17"/>
  <c r="L8" i="17"/>
  <c r="M7" i="17"/>
  <c r="L7" i="17"/>
  <c r="M6" i="17"/>
  <c r="L6" i="17"/>
  <c r="AH5" i="17"/>
  <c r="AG5" i="17"/>
  <c r="M5" i="17"/>
  <c r="L5" i="17"/>
  <c r="AG4" i="17"/>
  <c r="M4" i="17"/>
  <c r="L4" i="17"/>
  <c r="AG3" i="17"/>
  <c r="L26" i="16"/>
  <c r="K26" i="16"/>
  <c r="M26" i="16" s="1"/>
  <c r="J26" i="16"/>
  <c r="C26" i="16"/>
  <c r="M25" i="16"/>
  <c r="L25" i="16"/>
  <c r="D25" i="16"/>
  <c r="F25" i="16" s="1"/>
  <c r="C25" i="16"/>
  <c r="M24" i="16"/>
  <c r="L24" i="16"/>
  <c r="D24" i="16"/>
  <c r="F24" i="16" s="1"/>
  <c r="C24" i="16"/>
  <c r="M23" i="16"/>
  <c r="L23" i="16"/>
  <c r="M22" i="16"/>
  <c r="L22" i="16"/>
  <c r="M21" i="16"/>
  <c r="L21" i="16"/>
  <c r="M20" i="16"/>
  <c r="L20" i="16"/>
  <c r="D20" i="16"/>
  <c r="C20" i="16"/>
  <c r="F20" i="16" s="1"/>
  <c r="M19" i="16"/>
  <c r="L19" i="16"/>
  <c r="F19" i="16"/>
  <c r="E19" i="16"/>
  <c r="M18" i="16"/>
  <c r="L18" i="16"/>
  <c r="F18" i="16"/>
  <c r="E18" i="16"/>
  <c r="M17" i="16"/>
  <c r="L17" i="16"/>
  <c r="M16" i="16"/>
  <c r="L16" i="16"/>
  <c r="M15" i="16"/>
  <c r="L15" i="16"/>
  <c r="M14" i="16"/>
  <c r="L14" i="16"/>
  <c r="D14" i="16"/>
  <c r="F14" i="16" s="1"/>
  <c r="C14" i="16"/>
  <c r="M13" i="16"/>
  <c r="L13" i="16"/>
  <c r="F13" i="16"/>
  <c r="E13" i="16"/>
  <c r="M12" i="16"/>
  <c r="L12" i="16"/>
  <c r="F12" i="16"/>
  <c r="E12" i="16"/>
  <c r="M11" i="16"/>
  <c r="L11" i="16"/>
  <c r="M10" i="16"/>
  <c r="L10" i="16"/>
  <c r="M9" i="16"/>
  <c r="L9" i="16"/>
  <c r="M8" i="16"/>
  <c r="L8" i="16"/>
  <c r="M7" i="16"/>
  <c r="L7" i="16"/>
  <c r="M6" i="16"/>
  <c r="L6" i="16"/>
  <c r="AH5" i="16"/>
  <c r="AG5" i="16"/>
  <c r="M5" i="16"/>
  <c r="L5" i="16"/>
  <c r="AH4" i="16"/>
  <c r="AG4" i="16"/>
  <c r="M4" i="16"/>
  <c r="L4" i="16"/>
  <c r="AH3" i="16"/>
  <c r="AG3" i="16"/>
  <c r="K26" i="15"/>
  <c r="M26" i="15" s="1"/>
  <c r="J26" i="15"/>
  <c r="C26" i="15"/>
  <c r="M25" i="15"/>
  <c r="L25" i="15"/>
  <c r="D25" i="15"/>
  <c r="F25" i="15" s="1"/>
  <c r="C25" i="15"/>
  <c r="M24" i="15"/>
  <c r="L24" i="15"/>
  <c r="D24" i="15"/>
  <c r="F24" i="15" s="1"/>
  <c r="C24" i="15"/>
  <c r="M23" i="15"/>
  <c r="L23" i="15"/>
  <c r="M22" i="15"/>
  <c r="L22" i="15"/>
  <c r="M21" i="15"/>
  <c r="L21" i="15"/>
  <c r="M20" i="15"/>
  <c r="L20" i="15"/>
  <c r="E20" i="15"/>
  <c r="D20" i="15"/>
  <c r="C20" i="15"/>
  <c r="F20" i="15" s="1"/>
  <c r="M19" i="15"/>
  <c r="L19" i="15"/>
  <c r="F19" i="15"/>
  <c r="E19" i="15"/>
  <c r="M18" i="15"/>
  <c r="L18" i="15"/>
  <c r="F18" i="15"/>
  <c r="E18" i="15"/>
  <c r="M17" i="15"/>
  <c r="L17" i="15"/>
  <c r="M16" i="15"/>
  <c r="L16" i="15"/>
  <c r="M15" i="15"/>
  <c r="L15" i="15"/>
  <c r="M14" i="15"/>
  <c r="L14" i="15"/>
  <c r="D14" i="15"/>
  <c r="F14" i="15" s="1"/>
  <c r="C14" i="15"/>
  <c r="M13" i="15"/>
  <c r="L13" i="15"/>
  <c r="F13" i="15"/>
  <c r="E13" i="15"/>
  <c r="M12" i="15"/>
  <c r="L12" i="15"/>
  <c r="F12" i="15"/>
  <c r="E12" i="15"/>
  <c r="M11" i="15"/>
  <c r="L11" i="15"/>
  <c r="M10" i="15"/>
  <c r="L10" i="15"/>
  <c r="M9" i="15"/>
  <c r="L9" i="15"/>
  <c r="M8" i="15"/>
  <c r="L8" i="15"/>
  <c r="M7" i="15"/>
  <c r="L7" i="15"/>
  <c r="M6" i="15"/>
  <c r="L6" i="15"/>
  <c r="AH5" i="15"/>
  <c r="AG5" i="15"/>
  <c r="M5" i="15"/>
  <c r="L5" i="15"/>
  <c r="AH4" i="15"/>
  <c r="AG4" i="15"/>
  <c r="M4" i="15"/>
  <c r="L4" i="15"/>
  <c r="AH3" i="15"/>
  <c r="AG3" i="15"/>
  <c r="K26" i="14"/>
  <c r="M26" i="14" s="1"/>
  <c r="J26" i="14"/>
  <c r="D26" i="14"/>
  <c r="F26" i="14" s="1"/>
  <c r="C26" i="14"/>
  <c r="M25" i="14"/>
  <c r="L25" i="14"/>
  <c r="D25" i="14"/>
  <c r="F25" i="14" s="1"/>
  <c r="C25" i="14"/>
  <c r="M24" i="14"/>
  <c r="L24" i="14"/>
  <c r="D24" i="14"/>
  <c r="F24" i="14" s="1"/>
  <c r="C24" i="14"/>
  <c r="M23" i="14"/>
  <c r="L23" i="14"/>
  <c r="M22" i="14"/>
  <c r="L22" i="14"/>
  <c r="M21" i="14"/>
  <c r="L21" i="14"/>
  <c r="M20" i="14"/>
  <c r="L20" i="14"/>
  <c r="D20" i="14"/>
  <c r="E20" i="14" s="1"/>
  <c r="C20" i="14"/>
  <c r="M19" i="14"/>
  <c r="L19" i="14"/>
  <c r="F19" i="14"/>
  <c r="E19" i="14"/>
  <c r="M18" i="14"/>
  <c r="L18" i="14"/>
  <c r="F18" i="14"/>
  <c r="E18" i="14"/>
  <c r="M17" i="14"/>
  <c r="L17" i="14"/>
  <c r="M16" i="14"/>
  <c r="L16" i="14"/>
  <c r="M15" i="14"/>
  <c r="L15" i="14"/>
  <c r="M14" i="14"/>
  <c r="L14" i="14"/>
  <c r="D14" i="14"/>
  <c r="F14" i="14" s="1"/>
  <c r="C14" i="14"/>
  <c r="M13" i="14"/>
  <c r="L13" i="14"/>
  <c r="F13" i="14"/>
  <c r="E13" i="14"/>
  <c r="M12" i="14"/>
  <c r="L12" i="14"/>
  <c r="F12" i="14"/>
  <c r="E12" i="14"/>
  <c r="M11" i="14"/>
  <c r="L11" i="14"/>
  <c r="M10" i="14"/>
  <c r="L10" i="14"/>
  <c r="M9" i="14"/>
  <c r="L9" i="14"/>
  <c r="M8" i="14"/>
  <c r="L8" i="14"/>
  <c r="M7" i="14"/>
  <c r="L7" i="14"/>
  <c r="M6" i="14"/>
  <c r="L6" i="14"/>
  <c r="AH5" i="14"/>
  <c r="AG5" i="14"/>
  <c r="M5" i="14"/>
  <c r="L5" i="14"/>
  <c r="AH4" i="14"/>
  <c r="AG4" i="14"/>
  <c r="M4" i="14"/>
  <c r="L4" i="14"/>
  <c r="AH3" i="14"/>
  <c r="AG3" i="14"/>
  <c r="K26" i="13"/>
  <c r="M26" i="13" s="1"/>
  <c r="J26" i="13"/>
  <c r="L26" i="13" s="1"/>
  <c r="M25" i="13"/>
  <c r="L25" i="13"/>
  <c r="E25" i="13"/>
  <c r="D25" i="13"/>
  <c r="F25" i="13" s="1"/>
  <c r="C25" i="13"/>
  <c r="M24" i="13"/>
  <c r="L24" i="13"/>
  <c r="D24" i="13"/>
  <c r="F24" i="13" s="1"/>
  <c r="C24" i="13"/>
  <c r="E24" i="13" s="1"/>
  <c r="M23" i="13"/>
  <c r="L23" i="13"/>
  <c r="M22" i="13"/>
  <c r="L22" i="13"/>
  <c r="M21" i="13"/>
  <c r="L21" i="13"/>
  <c r="M20" i="13"/>
  <c r="L20" i="13"/>
  <c r="D20" i="13"/>
  <c r="C20" i="13"/>
  <c r="F20" i="13" s="1"/>
  <c r="M19" i="13"/>
  <c r="L19" i="13"/>
  <c r="F19" i="13"/>
  <c r="E19" i="13"/>
  <c r="M18" i="13"/>
  <c r="L18" i="13"/>
  <c r="F18" i="13"/>
  <c r="E18" i="13"/>
  <c r="M17" i="13"/>
  <c r="L17" i="13"/>
  <c r="M16" i="13"/>
  <c r="L16" i="13"/>
  <c r="M15" i="13"/>
  <c r="L15" i="13"/>
  <c r="M14" i="13"/>
  <c r="L14" i="13"/>
  <c r="D14" i="13"/>
  <c r="F14" i="13" s="1"/>
  <c r="C14" i="13"/>
  <c r="E14" i="13" s="1"/>
  <c r="M13" i="13"/>
  <c r="L13" i="13"/>
  <c r="F13" i="13"/>
  <c r="E13" i="13"/>
  <c r="M12" i="13"/>
  <c r="L12" i="13"/>
  <c r="F12" i="13"/>
  <c r="E12" i="13"/>
  <c r="M11" i="13"/>
  <c r="L11" i="13"/>
  <c r="M10" i="13"/>
  <c r="L10" i="13"/>
  <c r="M9" i="13"/>
  <c r="L9" i="13"/>
  <c r="M8" i="13"/>
  <c r="L8" i="13"/>
  <c r="M7" i="13"/>
  <c r="L7" i="13"/>
  <c r="M6" i="13"/>
  <c r="L6" i="13"/>
  <c r="AG5" i="13"/>
  <c r="M5" i="13"/>
  <c r="L5" i="13"/>
  <c r="AH4" i="13"/>
  <c r="AG4" i="13"/>
  <c r="M4" i="13"/>
  <c r="L4" i="13"/>
  <c r="AG3" i="13"/>
  <c r="K26" i="12"/>
  <c r="M26" i="12" s="1"/>
  <c r="J26" i="12"/>
  <c r="C26" i="12"/>
  <c r="M25" i="12"/>
  <c r="L25" i="12"/>
  <c r="D25" i="12"/>
  <c r="F25" i="12" s="1"/>
  <c r="C25" i="12"/>
  <c r="M24" i="12"/>
  <c r="L24" i="12"/>
  <c r="D24" i="12"/>
  <c r="F24" i="12" s="1"/>
  <c r="C24" i="12"/>
  <c r="M23" i="12"/>
  <c r="L23" i="12"/>
  <c r="M22" i="12"/>
  <c r="L22" i="12"/>
  <c r="M21" i="12"/>
  <c r="L21" i="12"/>
  <c r="M20" i="12"/>
  <c r="L20" i="12"/>
  <c r="D20" i="12"/>
  <c r="E20" i="12" s="1"/>
  <c r="C20" i="12"/>
  <c r="M19" i="12"/>
  <c r="L19" i="12"/>
  <c r="F19" i="12"/>
  <c r="E19" i="12"/>
  <c r="M18" i="12"/>
  <c r="L18" i="12"/>
  <c r="F18" i="12"/>
  <c r="E18" i="12"/>
  <c r="M17" i="12"/>
  <c r="L17" i="12"/>
  <c r="M16" i="12"/>
  <c r="L16" i="12"/>
  <c r="M15" i="12"/>
  <c r="L15" i="12"/>
  <c r="M14" i="12"/>
  <c r="L14" i="12"/>
  <c r="D14" i="12"/>
  <c r="F14" i="12" s="1"/>
  <c r="C14" i="12"/>
  <c r="M13" i="12"/>
  <c r="L13" i="12"/>
  <c r="F13" i="12"/>
  <c r="E13" i="12"/>
  <c r="M12" i="12"/>
  <c r="L12" i="12"/>
  <c r="F12" i="12"/>
  <c r="E12" i="12"/>
  <c r="M11" i="12"/>
  <c r="L11" i="12"/>
  <c r="M10" i="12"/>
  <c r="L10" i="12"/>
  <c r="M9" i="12"/>
  <c r="L9" i="12"/>
  <c r="M8" i="12"/>
  <c r="L8" i="12"/>
  <c r="M7" i="12"/>
  <c r="L7" i="12"/>
  <c r="M6" i="12"/>
  <c r="L6" i="12"/>
  <c r="AH5" i="12"/>
  <c r="AG5" i="12"/>
  <c r="M5" i="12"/>
  <c r="L5" i="12"/>
  <c r="AH4" i="12"/>
  <c r="AG4" i="12"/>
  <c r="M4" i="12"/>
  <c r="L4" i="12"/>
  <c r="AH3" i="12"/>
  <c r="AG3" i="12"/>
  <c r="K26" i="11"/>
  <c r="M26" i="11" s="1"/>
  <c r="J26" i="11"/>
  <c r="C26" i="11" s="1"/>
  <c r="M25" i="11"/>
  <c r="L25" i="11"/>
  <c r="D25" i="11"/>
  <c r="F25" i="11" s="1"/>
  <c r="C25" i="11"/>
  <c r="M24" i="11"/>
  <c r="L24" i="11"/>
  <c r="D24" i="11"/>
  <c r="F24" i="11" s="1"/>
  <c r="C24" i="11"/>
  <c r="M23" i="11"/>
  <c r="L23" i="11"/>
  <c r="M22" i="11"/>
  <c r="L22" i="11"/>
  <c r="M21" i="11"/>
  <c r="L21" i="11"/>
  <c r="M20" i="11"/>
  <c r="L20" i="11"/>
  <c r="F20" i="11"/>
  <c r="E20" i="11"/>
  <c r="D20" i="11"/>
  <c r="C20" i="11"/>
  <c r="M19" i="11"/>
  <c r="L19" i="11"/>
  <c r="F19" i="11"/>
  <c r="E19" i="11"/>
  <c r="M18" i="11"/>
  <c r="L18" i="11"/>
  <c r="F18" i="11"/>
  <c r="E18" i="11"/>
  <c r="M17" i="11"/>
  <c r="L17" i="11"/>
  <c r="M16" i="11"/>
  <c r="L16" i="11"/>
  <c r="M15" i="11"/>
  <c r="L15" i="11"/>
  <c r="M14" i="11"/>
  <c r="L14" i="11"/>
  <c r="D14" i="11"/>
  <c r="F14" i="11" s="1"/>
  <c r="C14" i="11"/>
  <c r="M13" i="11"/>
  <c r="L13" i="11"/>
  <c r="F13" i="11"/>
  <c r="E13" i="11"/>
  <c r="M12" i="11"/>
  <c r="L12" i="11"/>
  <c r="F12" i="11"/>
  <c r="E12" i="11"/>
  <c r="M11" i="11"/>
  <c r="L11" i="11"/>
  <c r="M10" i="11"/>
  <c r="L10" i="11"/>
  <c r="M9" i="11"/>
  <c r="L9" i="11"/>
  <c r="M8" i="11"/>
  <c r="L8" i="11"/>
  <c r="M7" i="11"/>
  <c r="L7" i="11"/>
  <c r="M6" i="11"/>
  <c r="L6" i="11"/>
  <c r="AH5" i="11"/>
  <c r="AG5" i="11"/>
  <c r="M5" i="11"/>
  <c r="L5" i="11"/>
  <c r="AH4" i="11"/>
  <c r="AG4" i="11"/>
  <c r="M4" i="11"/>
  <c r="L4" i="11"/>
  <c r="AH3" i="11"/>
  <c r="AG3" i="11"/>
  <c r="K26" i="10"/>
  <c r="L26" i="10" s="1"/>
  <c r="J26" i="10"/>
  <c r="C26" i="10" s="1"/>
  <c r="M25" i="10"/>
  <c r="L25" i="10"/>
  <c r="D25" i="10"/>
  <c r="F25" i="10" s="1"/>
  <c r="C25" i="10"/>
  <c r="M24" i="10"/>
  <c r="L24" i="10"/>
  <c r="D24" i="10"/>
  <c r="E24" i="10" s="1"/>
  <c r="C24" i="10"/>
  <c r="M23" i="10"/>
  <c r="L23" i="10"/>
  <c r="M22" i="10"/>
  <c r="L22" i="10"/>
  <c r="M21" i="10"/>
  <c r="L21" i="10"/>
  <c r="M20" i="10"/>
  <c r="L20" i="10"/>
  <c r="F20" i="10"/>
  <c r="E20" i="10"/>
  <c r="D20" i="10"/>
  <c r="C20" i="10"/>
  <c r="M19" i="10"/>
  <c r="L19" i="10"/>
  <c r="F19" i="10"/>
  <c r="E19" i="10"/>
  <c r="M18" i="10"/>
  <c r="L18" i="10"/>
  <c r="F18" i="10"/>
  <c r="E18" i="10"/>
  <c r="M17" i="10"/>
  <c r="L17" i="10"/>
  <c r="M16" i="10"/>
  <c r="L16" i="10"/>
  <c r="M15" i="10"/>
  <c r="L15" i="10"/>
  <c r="M14" i="10"/>
  <c r="L14" i="10"/>
  <c r="D14" i="10"/>
  <c r="E14" i="10" s="1"/>
  <c r="C14" i="10"/>
  <c r="F14" i="10" s="1"/>
  <c r="M13" i="10"/>
  <c r="L13" i="10"/>
  <c r="F13" i="10"/>
  <c r="E13" i="10"/>
  <c r="M12" i="10"/>
  <c r="L12" i="10"/>
  <c r="F12" i="10"/>
  <c r="E12" i="10"/>
  <c r="M11" i="10"/>
  <c r="L11" i="10"/>
  <c r="M10" i="10"/>
  <c r="L10" i="10"/>
  <c r="M9" i="10"/>
  <c r="L9" i="10"/>
  <c r="M8" i="10"/>
  <c r="L8" i="10"/>
  <c r="M7" i="10"/>
  <c r="L7" i="10"/>
  <c r="M6" i="10"/>
  <c r="L6" i="10"/>
  <c r="AH5" i="10"/>
  <c r="AG5" i="10"/>
  <c r="M5" i="10"/>
  <c r="L5" i="10"/>
  <c r="AH4" i="10"/>
  <c r="AG4" i="10"/>
  <c r="M4" i="10"/>
  <c r="L4" i="10"/>
  <c r="AG3" i="10"/>
  <c r="K26" i="9"/>
  <c r="M26" i="9" s="1"/>
  <c r="J26" i="9"/>
  <c r="C26" i="9"/>
  <c r="M25" i="9"/>
  <c r="L25" i="9"/>
  <c r="D25" i="9"/>
  <c r="F25" i="9" s="1"/>
  <c r="C25" i="9"/>
  <c r="M24" i="9"/>
  <c r="L24" i="9"/>
  <c r="D24" i="9"/>
  <c r="F24" i="9" s="1"/>
  <c r="C24" i="9"/>
  <c r="M23" i="9"/>
  <c r="L23" i="9"/>
  <c r="M22" i="9"/>
  <c r="L22" i="9"/>
  <c r="M21" i="9"/>
  <c r="L21" i="9"/>
  <c r="M20" i="9"/>
  <c r="L20" i="9"/>
  <c r="F20" i="9"/>
  <c r="E20" i="9"/>
  <c r="D20" i="9"/>
  <c r="C20" i="9"/>
  <c r="M19" i="9"/>
  <c r="L19" i="9"/>
  <c r="F19" i="9"/>
  <c r="E19" i="9"/>
  <c r="M18" i="9"/>
  <c r="L18" i="9"/>
  <c r="F18" i="9"/>
  <c r="E18" i="9"/>
  <c r="M17" i="9"/>
  <c r="L17" i="9"/>
  <c r="M16" i="9"/>
  <c r="L16" i="9"/>
  <c r="M15" i="9"/>
  <c r="L15" i="9"/>
  <c r="M14" i="9"/>
  <c r="L14" i="9"/>
  <c r="D14" i="9"/>
  <c r="F14" i="9" s="1"/>
  <c r="C14" i="9"/>
  <c r="M13" i="9"/>
  <c r="L13" i="9"/>
  <c r="F13" i="9"/>
  <c r="E13" i="9"/>
  <c r="M12" i="9"/>
  <c r="L12" i="9"/>
  <c r="F12" i="9"/>
  <c r="E12" i="9"/>
  <c r="M11" i="9"/>
  <c r="L11" i="9"/>
  <c r="M10" i="9"/>
  <c r="L10" i="9"/>
  <c r="M9" i="9"/>
  <c r="L9" i="9"/>
  <c r="M8" i="9"/>
  <c r="L8" i="9"/>
  <c r="M7" i="9"/>
  <c r="L7" i="9"/>
  <c r="M6" i="9"/>
  <c r="L6" i="9"/>
  <c r="AG5" i="9"/>
  <c r="M5" i="9"/>
  <c r="L5" i="9"/>
  <c r="AG4" i="9"/>
  <c r="M4" i="9"/>
  <c r="L4" i="9"/>
  <c r="AG3" i="9"/>
  <c r="K26" i="8"/>
  <c r="J26" i="8"/>
  <c r="M25" i="8"/>
  <c r="L25" i="8"/>
  <c r="M24" i="8"/>
  <c r="L24" i="8"/>
  <c r="D25" i="8"/>
  <c r="C25" i="8"/>
  <c r="M23" i="8"/>
  <c r="L23" i="8"/>
  <c r="D24" i="8"/>
  <c r="C24" i="8"/>
  <c r="AG3" i="8" s="1"/>
  <c r="M22" i="8"/>
  <c r="L22" i="8"/>
  <c r="M21" i="8"/>
  <c r="L21" i="8"/>
  <c r="M20" i="8"/>
  <c r="L20" i="8"/>
  <c r="M19" i="8"/>
  <c r="L19" i="8"/>
  <c r="D20" i="8"/>
  <c r="C20" i="8"/>
  <c r="M18" i="8"/>
  <c r="L18" i="8"/>
  <c r="F19" i="8"/>
  <c r="E19" i="8"/>
  <c r="M17" i="8"/>
  <c r="L17" i="8"/>
  <c r="F18" i="8"/>
  <c r="E18" i="8"/>
  <c r="M16" i="8"/>
  <c r="L16" i="8"/>
  <c r="M15" i="8"/>
  <c r="L15" i="8"/>
  <c r="M14" i="8"/>
  <c r="L14" i="8"/>
  <c r="M13" i="8"/>
  <c r="L13" i="8"/>
  <c r="D14" i="8"/>
  <c r="C14" i="8"/>
  <c r="M12" i="8"/>
  <c r="L12" i="8"/>
  <c r="F13" i="8"/>
  <c r="E13" i="8"/>
  <c r="M11" i="8"/>
  <c r="L11" i="8"/>
  <c r="F12" i="8"/>
  <c r="E12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K26" i="5"/>
  <c r="J26" i="5"/>
  <c r="C26" i="5" s="1"/>
  <c r="M25" i="5"/>
  <c r="L25" i="5"/>
  <c r="M24" i="5"/>
  <c r="L24" i="5"/>
  <c r="D25" i="5"/>
  <c r="AH4" i="5" s="1"/>
  <c r="C25" i="5"/>
  <c r="AG4" i="5" s="1"/>
  <c r="M23" i="5"/>
  <c r="L23" i="5"/>
  <c r="D24" i="5"/>
  <c r="AH3" i="5" s="1"/>
  <c r="C24" i="5"/>
  <c r="AG3" i="5" s="1"/>
  <c r="M22" i="5"/>
  <c r="L22" i="5"/>
  <c r="M21" i="5"/>
  <c r="L21" i="5"/>
  <c r="M20" i="5"/>
  <c r="L20" i="5"/>
  <c r="M19" i="5"/>
  <c r="L19" i="5"/>
  <c r="D20" i="5"/>
  <c r="C20" i="5"/>
  <c r="M18" i="5"/>
  <c r="L18" i="5"/>
  <c r="F19" i="5"/>
  <c r="E19" i="5"/>
  <c r="M17" i="5"/>
  <c r="L17" i="5"/>
  <c r="F18" i="5"/>
  <c r="E18" i="5"/>
  <c r="M16" i="5"/>
  <c r="L16" i="5"/>
  <c r="M15" i="5"/>
  <c r="L15" i="5"/>
  <c r="M14" i="5"/>
  <c r="L14" i="5"/>
  <c r="M13" i="5"/>
  <c r="L13" i="5"/>
  <c r="D14" i="5"/>
  <c r="C14" i="5"/>
  <c r="M12" i="5"/>
  <c r="L12" i="5"/>
  <c r="F13" i="5"/>
  <c r="E13" i="5"/>
  <c r="M11" i="5"/>
  <c r="L11" i="5"/>
  <c r="F12" i="5"/>
  <c r="E12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AE4" i="4" a="1"/>
  <c r="AD3" i="4" a="1"/>
  <c r="AD10" i="4" a="1"/>
  <c r="AC8" i="4" a="1"/>
  <c r="AB8" i="4" a="1"/>
  <c r="AD4" i="4" a="1"/>
  <c r="AD14" i="4" a="1"/>
  <c r="AC6" i="4" a="1"/>
  <c r="AB14" i="4" a="1"/>
  <c r="AD8" i="4" a="1"/>
  <c r="AD7" i="4" a="1"/>
  <c r="AC10" i="4" a="1"/>
  <c r="AB6" i="4" a="1"/>
  <c r="AD12" i="4" a="1"/>
  <c r="AD11" i="4" a="1"/>
  <c r="AB11" i="4" a="1"/>
  <c r="AE7" i="4" a="1"/>
  <c r="AE8" i="4" a="1"/>
  <c r="AE6" i="4" a="1"/>
  <c r="AE5" i="4" a="1"/>
  <c r="AE10" i="4" a="1"/>
  <c r="AD5" i="4" a="1"/>
  <c r="AC3" i="4" a="1"/>
  <c r="AC11" i="4" a="1"/>
  <c r="AB9" i="4" a="1"/>
  <c r="AC5" i="4" a="1"/>
  <c r="AC4" i="4" a="1"/>
  <c r="AE12" i="4" a="1"/>
  <c r="AD13" i="4" a="1"/>
  <c r="AC9" i="4" a="1"/>
  <c r="AC12" i="4" a="1"/>
  <c r="AE3" i="4" a="1"/>
  <c r="AC13" i="4" a="1"/>
  <c r="AC7" i="4" a="1"/>
  <c r="AB7" i="4" a="1"/>
  <c r="AC14" i="4" a="1"/>
  <c r="AE9" i="4" a="1"/>
  <c r="AE14" i="4" a="1"/>
  <c r="AD9" i="4" a="1"/>
  <c r="AB13" i="4" a="1"/>
  <c r="AB10" i="4" a="1"/>
  <c r="AD6" i="4" a="1"/>
  <c r="AE13" i="4" a="1"/>
  <c r="AE11" i="4" a="1"/>
  <c r="F24" i="10" l="1"/>
  <c r="AH3" i="10"/>
  <c r="AH5" i="9"/>
  <c r="AE12" i="4"/>
  <c r="AE14" i="4"/>
  <c r="AE10" i="4"/>
  <c r="AE6" i="4"/>
  <c r="AE8" i="4"/>
  <c r="AE7" i="4"/>
  <c r="AE4" i="4"/>
  <c r="AE11" i="4"/>
  <c r="AE13" i="4"/>
  <c r="AE9" i="4"/>
  <c r="AE5" i="4"/>
  <c r="AE3" i="4"/>
  <c r="AD3" i="4"/>
  <c r="E25" i="10"/>
  <c r="AH3" i="19"/>
  <c r="AH5" i="19"/>
  <c r="AH3" i="13"/>
  <c r="AH5" i="13"/>
  <c r="AD11" i="4"/>
  <c r="AD7" i="4"/>
  <c r="AD14" i="4"/>
  <c r="AD10" i="4"/>
  <c r="AD6" i="4"/>
  <c r="AD13" i="4"/>
  <c r="AD9" i="4"/>
  <c r="AD5" i="4"/>
  <c r="AD12" i="4"/>
  <c r="AD8" i="4"/>
  <c r="AD4" i="4"/>
  <c r="AC3" i="4"/>
  <c r="F20" i="12"/>
  <c r="AC7" i="4"/>
  <c r="AC12" i="4"/>
  <c r="AC4" i="4"/>
  <c r="AC11" i="4"/>
  <c r="AC14" i="4"/>
  <c r="AC10" i="4"/>
  <c r="AC6" i="4"/>
  <c r="AC8" i="4"/>
  <c r="AC13" i="4"/>
  <c r="AC9" i="4"/>
  <c r="AC5" i="4"/>
  <c r="E24" i="17"/>
  <c r="AH3" i="9"/>
  <c r="AH4" i="17"/>
  <c r="L26" i="17"/>
  <c r="AH3" i="17"/>
  <c r="AH4" i="9"/>
  <c r="AB7" i="4"/>
  <c r="AB10" i="4"/>
  <c r="AB13" i="4"/>
  <c r="AB9" i="4"/>
  <c r="AB11" i="4"/>
  <c r="AB6" i="4"/>
  <c r="AB14" i="4"/>
  <c r="AB8" i="4"/>
  <c r="D26" i="19"/>
  <c r="E25" i="19"/>
  <c r="E14" i="19"/>
  <c r="E24" i="19"/>
  <c r="L26" i="19"/>
  <c r="D26" i="18"/>
  <c r="E20" i="18"/>
  <c r="E25" i="18"/>
  <c r="E14" i="18"/>
  <c r="E24" i="18"/>
  <c r="D26" i="17"/>
  <c r="E25" i="17"/>
  <c r="D26" i="16"/>
  <c r="E20" i="16"/>
  <c r="E25" i="16"/>
  <c r="E14" i="16"/>
  <c r="E24" i="16"/>
  <c r="D26" i="15"/>
  <c r="E25" i="15"/>
  <c r="E14" i="15"/>
  <c r="E24" i="15"/>
  <c r="L26" i="15"/>
  <c r="E26" i="14"/>
  <c r="F20" i="14"/>
  <c r="E25" i="14"/>
  <c r="E14" i="14"/>
  <c r="E24" i="14"/>
  <c r="L26" i="14"/>
  <c r="C26" i="13"/>
  <c r="D26" i="13"/>
  <c r="E20" i="13"/>
  <c r="D26" i="12"/>
  <c r="E25" i="12"/>
  <c r="E14" i="12"/>
  <c r="E24" i="12"/>
  <c r="L26" i="12"/>
  <c r="D26" i="11"/>
  <c r="E25" i="11"/>
  <c r="E14" i="11"/>
  <c r="E24" i="11"/>
  <c r="L26" i="11"/>
  <c r="M26" i="10"/>
  <c r="D26" i="10"/>
  <c r="D26" i="9"/>
  <c r="E25" i="9"/>
  <c r="E14" i="9"/>
  <c r="E24" i="9"/>
  <c r="L26" i="9"/>
  <c r="AG5" i="5"/>
  <c r="AH5" i="5"/>
  <c r="F20" i="8"/>
  <c r="L26" i="8"/>
  <c r="AH4" i="8"/>
  <c r="AG4" i="8"/>
  <c r="F24" i="8"/>
  <c r="C26" i="8"/>
  <c r="M26" i="8"/>
  <c r="F25" i="8"/>
  <c r="E20" i="8"/>
  <c r="AH5" i="8"/>
  <c r="AH3" i="8"/>
  <c r="AG5" i="8"/>
  <c r="F14" i="8"/>
  <c r="E25" i="8"/>
  <c r="E14" i="8"/>
  <c r="E24" i="8"/>
  <c r="D26" i="8"/>
  <c r="M26" i="5"/>
  <c r="F25" i="5"/>
  <c r="F20" i="5"/>
  <c r="F24" i="5"/>
  <c r="D26" i="5"/>
  <c r="F26" i="5" s="1"/>
  <c r="F14" i="5"/>
  <c r="E20" i="5"/>
  <c r="E25" i="5"/>
  <c r="E14" i="5"/>
  <c r="E24" i="5"/>
  <c r="L26" i="5"/>
  <c r="AB3" i="4" a="1"/>
  <c r="AB4" i="4" a="1"/>
  <c r="AB5" i="4" a="1"/>
  <c r="AB12" i="4" a="1"/>
  <c r="AB5" i="4" l="1"/>
  <c r="AB3" i="4"/>
  <c r="AB12" i="4"/>
  <c r="AB4" i="4"/>
  <c r="E26" i="19"/>
  <c r="F26" i="19"/>
  <c r="F26" i="18"/>
  <c r="E26" i="18"/>
  <c r="F26" i="17"/>
  <c r="E26" i="17"/>
  <c r="F26" i="16"/>
  <c r="E26" i="16"/>
  <c r="E26" i="15"/>
  <c r="F26" i="15"/>
  <c r="F26" i="13"/>
  <c r="E26" i="13"/>
  <c r="F26" i="12"/>
  <c r="E26" i="12"/>
  <c r="F26" i="11"/>
  <c r="E26" i="11"/>
  <c r="F26" i="10"/>
  <c r="E26" i="10"/>
  <c r="F26" i="9"/>
  <c r="E26" i="9"/>
  <c r="E26" i="8"/>
  <c r="F26" i="8"/>
  <c r="E2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tc={7890D2C8-68B7-4A96-A4F3-36E37919082F}</author>
  </authors>
  <commentList>
    <comment ref="C24" authorId="0" shapeId="0" xr:uid="{7890D2C8-68B7-4A96-A4F3-36E37919082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tc={374BD08D-35B6-4E77-872A-DF4B39856ED1}</author>
  </authors>
  <commentList>
    <comment ref="C24" authorId="0" shapeId="0" xr:uid="{374BD08D-35B6-4E77-872A-DF4B39856ED1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tc={7928B289-2DD8-4940-8CD8-F2A2E5F96B57}</author>
  </authors>
  <commentList>
    <comment ref="C24" authorId="0" shapeId="0" xr:uid="{7928B289-2DD8-4940-8CD8-F2A2E5F96B57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tc={651F8C09-0FC3-447C-833D-FF754345AA00}</author>
  </authors>
  <commentList>
    <comment ref="C24" authorId="0" shapeId="0" xr:uid="{651F8C09-0FC3-447C-833D-FF754345AA0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tc={3182BDFB-CB28-4AB5-B7FD-156787C94692}</author>
  </authors>
  <commentList>
    <comment ref="C24" authorId="0" shapeId="0" xr:uid="{3182BDFB-CB28-4AB5-B7FD-156787C94692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tc={200FB512-A258-4E98-9834-CFFA09D369A6}</author>
  </authors>
  <commentList>
    <comment ref="C24" authorId="0" shapeId="0" xr:uid="{200FB512-A258-4E98-9834-CFFA09D369A6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tc={08965740-C378-436B-8F6C-926C6F27A6DE}</author>
  </authors>
  <commentList>
    <comment ref="C24" authorId="0" shapeId="0" xr:uid="{08965740-C378-436B-8F6C-926C6F27A6DE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tc={FE4CA4C5-6871-48A8-91DC-21C2BD4DE99D}</author>
  </authors>
  <commentList>
    <comment ref="C24" authorId="0" shapeId="0" xr:uid="{FE4CA4C5-6871-48A8-91DC-21C2BD4DE99D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tc={410C2B59-9316-4503-9816-8672FA91B8D7}</author>
  </authors>
  <commentList>
    <comment ref="C24" authorId="0" shapeId="0" xr:uid="{410C2B59-9316-4503-9816-8672FA91B8D7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tc={CA9B284C-9FBB-4387-8213-FE4A8221E1BB}</author>
  </authors>
  <commentList>
    <comment ref="C24" authorId="0" shapeId="0" xr:uid="{CA9B284C-9FBB-4387-8213-FE4A8221E1BB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tc={6C366066-62B4-45AE-AB8C-DCFE0F1473C6}</author>
  </authors>
  <commentList>
    <comment ref="C24" authorId="0" shapeId="0" xr:uid="{6C366066-62B4-45AE-AB8C-DCFE0F1473C6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tc={E9F20147-D61D-4FA0-B1B5-79D4AE7B9D04}</author>
  </authors>
  <commentList>
    <comment ref="C24" authorId="0" shapeId="0" xr:uid="{E9F20147-D61D-4FA0-B1B5-79D4AE7B9D0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tc={8FC363D4-3773-427F-830A-D7BC673C74CF}</author>
  </authors>
  <commentList>
    <comment ref="C24" authorId="0" shapeId="0" xr:uid="{8FC363D4-3773-427F-830A-D7BC673C74C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do not edit this table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<sst xmlns="http://schemas.openxmlformats.org/spreadsheetml/2006/main" count="1096" uniqueCount="59">
  <si>
    <t>Category</t>
  </si>
  <si>
    <t>Needs</t>
  </si>
  <si>
    <t>Reserves</t>
  </si>
  <si>
    <t>Item</t>
  </si>
  <si>
    <t>Phone</t>
  </si>
  <si>
    <t>Gas</t>
  </si>
  <si>
    <t>Supplies</t>
  </si>
  <si>
    <t>Other</t>
  </si>
  <si>
    <t>Wants</t>
  </si>
  <si>
    <t>Eating out</t>
  </si>
  <si>
    <t>Gym</t>
  </si>
  <si>
    <t>Car payments</t>
  </si>
  <si>
    <t>Insurance</t>
  </si>
  <si>
    <t>Loan repayment</t>
  </si>
  <si>
    <t>Savings</t>
  </si>
  <si>
    <t>Investments</t>
  </si>
  <si>
    <t>Groceries</t>
  </si>
  <si>
    <t>Health care</t>
  </si>
  <si>
    <t>Utilities</t>
  </si>
  <si>
    <t>Events</t>
  </si>
  <si>
    <t>Total</t>
  </si>
  <si>
    <t>Difference</t>
  </si>
  <si>
    <t>% Variance</t>
  </si>
  <si>
    <t>Mortgage/rent</t>
  </si>
  <si>
    <t>Budget</t>
  </si>
  <si>
    <t>Actual</t>
  </si>
  <si>
    <t>Total Expense</t>
  </si>
  <si>
    <t>INCOME</t>
  </si>
  <si>
    <t xml:space="preserve">Main </t>
  </si>
  <si>
    <t xml:space="preserve">Extra </t>
  </si>
  <si>
    <t>Recreation</t>
  </si>
  <si>
    <t>Clothing</t>
  </si>
  <si>
    <t>Décor</t>
  </si>
  <si>
    <t>Hobbies</t>
  </si>
  <si>
    <t>Vacation</t>
  </si>
  <si>
    <t>RESERVES</t>
  </si>
  <si>
    <t xml:space="preserve">Total </t>
  </si>
  <si>
    <t xml:space="preserve">On the Right: Add your Budget and Actual Expenses. Edit Items as Needed. </t>
  </si>
  <si>
    <t>Subscriptions</t>
  </si>
  <si>
    <t>Not needed</t>
  </si>
  <si>
    <t>Maintenance</t>
  </si>
  <si>
    <t>EXPENSE</t>
  </si>
  <si>
    <t>May</t>
  </si>
  <si>
    <t>Month</t>
  </si>
  <si>
    <t>Total Reserve</t>
  </si>
  <si>
    <t>Extra income</t>
  </si>
  <si>
    <t xml:space="preserve">Below: Add Budget and Actuals for Main Income, Extra Income, Savings and Investments. </t>
  </si>
  <si>
    <t xml:space="preserve">Below: Add Budget and Actual for Main Income, Extra Income, Savings and Investments. 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</si>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</sst>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1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</font>
    <font>
      <sz val="8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ck">
        <color theme="4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ck">
        <color theme="4" tint="-0.249977111117893"/>
      </top>
      <bottom style="thin">
        <color theme="2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2" fillId="2" borderId="1" xfId="0" applyFont="1" applyFill="1" applyBorder="1"/>
    <xf numFmtId="44" fontId="0" fillId="2" borderId="2" xfId="1" applyFont="1" applyFill="1" applyBorder="1"/>
    <xf numFmtId="9" fontId="0" fillId="2" borderId="2" xfId="2" applyFont="1" applyFill="1" applyBorder="1"/>
    <xf numFmtId="9" fontId="0" fillId="2" borderId="4" xfId="2" applyFont="1" applyFill="1" applyBorder="1"/>
    <xf numFmtId="44" fontId="0" fillId="2" borderId="8" xfId="1" applyFont="1" applyFill="1" applyBorder="1"/>
    <xf numFmtId="44" fontId="0" fillId="2" borderId="1" xfId="1" applyFont="1" applyFill="1" applyBorder="1"/>
    <xf numFmtId="0" fontId="0" fillId="0" borderId="9" xfId="0" applyBorder="1"/>
    <xf numFmtId="9" fontId="0" fillId="0" borderId="9" xfId="2" applyFont="1" applyBorder="1"/>
    <xf numFmtId="9" fontId="0" fillId="0" borderId="9" xfId="2" applyNumberFormat="1" applyFont="1" applyBorder="1"/>
    <xf numFmtId="0" fontId="0" fillId="2" borderId="0" xfId="0" applyFill="1"/>
    <xf numFmtId="0" fontId="0" fillId="2" borderId="0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/>
    <xf numFmtId="44" fontId="0" fillId="2" borderId="5" xfId="1" applyFont="1" applyFill="1" applyBorder="1"/>
    <xf numFmtId="44" fontId="0" fillId="2" borderId="3" xfId="1" applyFont="1" applyFill="1" applyBorder="1"/>
    <xf numFmtId="9" fontId="0" fillId="2" borderId="5" xfId="2" applyFont="1" applyFill="1" applyBorder="1"/>
    <xf numFmtId="0" fontId="0" fillId="2" borderId="1" xfId="0" applyFill="1" applyBorder="1"/>
    <xf numFmtId="0" fontId="0" fillId="0" borderId="0" xfId="0" applyFill="1" applyAlignment="1">
      <alignment vertical="top"/>
    </xf>
    <xf numFmtId="0" fontId="0" fillId="0" borderId="0" xfId="0" applyFont="1" applyFill="1" applyAlignment="1"/>
    <xf numFmtId="44" fontId="0" fillId="0" borderId="0" xfId="1" applyFont="1" applyFill="1" applyAlignment="1"/>
    <xf numFmtId="164" fontId="0" fillId="0" borderId="0" xfId="0" applyNumberFormat="1" applyFill="1"/>
    <xf numFmtId="9" fontId="0" fillId="0" borderId="0" xfId="2" applyFont="1" applyFill="1"/>
    <xf numFmtId="1" fontId="0" fillId="0" borderId="0" xfId="0" applyNumberFormat="1" applyFill="1"/>
    <xf numFmtId="10" fontId="0" fillId="0" borderId="0" xfId="2" applyNumberFormat="1" applyFont="1" applyFill="1"/>
    <xf numFmtId="165" fontId="0" fillId="0" borderId="0" xfId="0" applyNumberFormat="1" applyFill="1"/>
    <xf numFmtId="0" fontId="0" fillId="0" borderId="0" xfId="0" applyNumberFormat="1" applyFill="1"/>
    <xf numFmtId="9" fontId="0" fillId="0" borderId="0" xfId="0" applyNumberFormat="1" applyFill="1"/>
    <xf numFmtId="0" fontId="2" fillId="6" borderId="0" xfId="0" applyFont="1" applyFill="1"/>
    <xf numFmtId="1" fontId="2" fillId="6" borderId="0" xfId="0" applyNumberFormat="1" applyFont="1" applyFill="1"/>
    <xf numFmtId="9" fontId="2" fillId="6" borderId="0" xfId="2" applyFont="1" applyFill="1"/>
    <xf numFmtId="0" fontId="3" fillId="7" borderId="0" xfId="0" applyFont="1" applyFill="1" applyBorder="1" applyAlignment="1"/>
    <xf numFmtId="0" fontId="4" fillId="7" borderId="0" xfId="0" applyFont="1" applyFill="1" applyBorder="1" applyAlignment="1"/>
    <xf numFmtId="0" fontId="3" fillId="7" borderId="0" xfId="0" applyFont="1" applyFill="1" applyAlignment="1"/>
    <xf numFmtId="0" fontId="4" fillId="7" borderId="0" xfId="0" applyFont="1" applyFill="1" applyAlignment="1"/>
    <xf numFmtId="44" fontId="3" fillId="7" borderId="0" xfId="1" applyFont="1" applyFill="1" applyAlignment="1"/>
    <xf numFmtId="1" fontId="3" fillId="7" borderId="0" xfId="0" applyNumberFormat="1" applyFont="1" applyFill="1" applyAlignment="1">
      <alignment horizontal="right"/>
    </xf>
    <xf numFmtId="164" fontId="3" fillId="7" borderId="0" xfId="0" applyNumberFormat="1" applyFont="1" applyFill="1"/>
    <xf numFmtId="0" fontId="3" fillId="7" borderId="0" xfId="0" applyFont="1" applyFill="1"/>
    <xf numFmtId="0" fontId="5" fillId="6" borderId="0" xfId="0" applyFont="1" applyFill="1"/>
    <xf numFmtId="0" fontId="9" fillId="6" borderId="0" xfId="0" applyFont="1" applyFill="1" applyAlignment="1"/>
    <xf numFmtId="164" fontId="5" fillId="6" borderId="0" xfId="0" applyNumberFormat="1" applyFont="1" applyFill="1"/>
    <xf numFmtId="1" fontId="5" fillId="6" borderId="0" xfId="0" applyNumberFormat="1" applyFont="1" applyFill="1"/>
    <xf numFmtId="9" fontId="5" fillId="6" borderId="0" xfId="0" applyNumberFormat="1" applyFont="1" applyFill="1"/>
    <xf numFmtId="9" fontId="3" fillId="4" borderId="0" xfId="2" applyNumberFormat="1" applyFont="1" applyFill="1"/>
    <xf numFmtId="0" fontId="0" fillId="9" borderId="0" xfId="0" applyFill="1"/>
    <xf numFmtId="0" fontId="5" fillId="9" borderId="0" xfId="0" applyFont="1" applyFill="1"/>
    <xf numFmtId="44" fontId="5" fillId="9" borderId="0" xfId="0" applyNumberFormat="1" applyFont="1" applyFill="1"/>
    <xf numFmtId="0" fontId="5" fillId="6" borderId="0" xfId="0" applyFont="1" applyFill="1" applyAlignment="1">
      <alignment horizontal="center" wrapText="1"/>
    </xf>
    <xf numFmtId="0" fontId="8" fillId="3" borderId="0" xfId="0" applyFont="1" applyFill="1" applyBorder="1" applyAlignment="1">
      <alignment horizontal="center" vertical="top" wrapText="1"/>
    </xf>
    <xf numFmtId="0" fontId="10" fillId="8" borderId="0" xfId="0" applyFont="1" applyFill="1" applyAlignment="1">
      <alignment horizontal="center"/>
    </xf>
    <xf numFmtId="0" fontId="7" fillId="5" borderId="0" xfId="0" applyFont="1" applyFill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2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1" tint="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1" tint="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1" tint="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3" formatCode="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64" formatCode="_([$$-409]* #,##0.00_);_([$$-409]* \(#,##0.00\);_([$$-409]* &quot;-&quot;??_);_(@_)"/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" formatCode="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4" formatCode="_([$$-409]* #,##0.00_);_([$$-409]* \(#,##0.00\);_([$$-409]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rgb="FF000000"/>
          <bgColor rgb="FF8EA9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Jan!$AH$2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7FF-4A30-B50B-8D7ED08048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7FF-4A30-B50B-8D7ED08048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7FF-4A30-B50B-8D7ED08048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Jan!$AF$3:$AF$5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Jan!$AH$3:$AH$5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F-4A30-B50B-8D7ED08048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Jan!$AG$2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052D-4FE3-B01A-551D2E132C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052D-4FE3-B01A-551D2E132C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052D-4FE3-B01A-551D2E132C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Jan!$AF$3:$AF$5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Jan!$AG$3:$AG$5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052D-4FE3-B01A-551D2E132C0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Feb!$AH$2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C94-4CF6-AE9E-81021FCBA6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C94-4CF6-AE9E-81021FCBA6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C94-4CF6-AE9E-81021FCBA6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Feb!$AH$3:$AH$5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94-4CF6-AE9E-81021FCBA6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Feb!$AG$2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BC8F-4046-A960-0B30B7BDB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BC8F-4046-A960-0B30B7BDB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BC8F-4046-A960-0B30B7BDB3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Feb!$AF$3:$AF$5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Feb!$AG$3:$AG$5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C8F-4046-A960-0B30B7BDB3F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Mar!$AH$2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ED7-4E23-9C82-004519A20A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ED7-4E23-9C82-004519A20A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ED7-4E23-9C82-004519A20A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Mar!$AH$3:$AH$5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D7-4E23-9C82-004519A20A1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Mar!$AG$2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AC1E-4FFF-AAFB-10339222F7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AC1E-4FFF-AAFB-10339222F7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AC1E-4FFF-AAFB-10339222F7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Mar!$AF$3:$AF$5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Mar!$AG$3:$AG$5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C1E-4FFF-AAFB-10339222F70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Apr!$AH$2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4EE-48D2-82A3-7154179393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4EE-48D2-82A3-7154179393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4EE-48D2-82A3-7154179393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Apr!$AF$3:$AF$5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Apr!$AH$3:$AH$5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EE-48D2-82A3-7154179393A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Apr!$AG$2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414F-42C9-8E98-829EDFD5B9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414F-42C9-8E98-829EDFD5B9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414F-42C9-8E98-829EDFD5B9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Apr!$AF$3:$AF$5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Apr!$AG$3:$AG$5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14F-42C9-8E98-829EDFD5B9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May!$AH$2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63-4D76-9AEE-4361246811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63-4D76-9AEE-4361246811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463-4D76-9AEE-4361246811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May!$AH$3:$AH$5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63-4D76-9AEE-4361246811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May!$AG$2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C9AB-4176-9F1D-319CB3E814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C9AB-4176-9F1D-319CB3E814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C9AB-4176-9F1D-319CB3E814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May!$AF$3:$AF$5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May!$AG$3:$AG$5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9AB-4176-9F1D-319CB3E8143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Jun!$AH$2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239-443B-805D-422DF63FA4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239-443B-805D-422DF63FA4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239-443B-805D-422DF63FA4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Jun!$AH$3:$AH$5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39-443B-805D-422DF63FA4D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Jun!$AG$2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1D0D-4D23-AE19-878029B633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1D0D-4D23-AE19-878029B633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1D0D-4D23-AE19-878029B633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Jun!$AF$3:$AF$5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Jun!$AG$3:$AG$5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1D0D-4D23-AE19-878029B6335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Jul!$AH$2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1B-4C4B-BC49-694F8724DC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1B-4C4B-BC49-694F8724DC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1B-4C4B-BC49-694F8724DC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Jul!$AF$3:$AF$5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Jul!$AH$3:$AH$5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1B-4C4B-BC49-694F8724DCF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Jul!$AG$2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4D70-4B0C-92A1-4538D02E41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4D70-4B0C-92A1-4538D02E41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4D70-4B0C-92A1-4538D02E41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Jul!$AF$3:$AF$5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Jul!$AG$3:$AG$5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D70-4B0C-92A1-4538D02E416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Aug!$AH$2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BD9-4F96-9036-D9BD67D47C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BD9-4F96-9036-D9BD67D47C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BD9-4F96-9036-D9BD67D47C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Aug!$AF$3:$AF$5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Aug!$AH$3:$AH$5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D9-4F96-9036-D9BD67D47C9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Aug!$AG$2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948B-42F6-B5D0-9A756B1284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948B-42F6-B5D0-9A756B1284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948B-42F6-B5D0-9A756B1284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Aug!$AF$3:$AF$5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Aug!$AG$3:$AG$5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948B-42F6-B5D0-9A756B1284F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Sep!$AH$2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189-4A50-9DB2-F1C5BE6CAB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189-4A50-9DB2-F1C5BE6CAB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189-4A50-9DB2-F1C5BE6CAB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Sep!$AF$3:$AF$5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Sep!$AH$3:$AH$5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89-4A50-9DB2-F1C5BE6CAB9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Sep!$AG$2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FDF7-4EBA-A0A5-0676C04662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FDF7-4EBA-A0A5-0676C04662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FDF7-4EBA-A0A5-0676C04662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Sep!$AF$3:$AF$5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Sep!$AG$3:$AG$5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DF7-4EBA-A0A5-0676C046625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Oct!$AH$2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93E-453A-A410-F12622FB72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93E-453A-A410-F12622FB72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93E-453A-A410-F12622FB72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Oct!$AF$3:$AF$5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Oct!$AH$3:$AH$5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3E-453A-A410-F12622FB727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Oct!$AG$2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DD75-4AFF-B727-53C0A9FFD4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DD75-4AFF-B727-53C0A9FFD4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DD75-4AFF-B727-53C0A9FFD4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Oct!$AF$3:$AF$5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Oct!$AG$3:$AG$5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D75-4AFF-B727-53C0A9FFD4B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Nov!$AH$2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841-421C-99DE-EFE599B66B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841-421C-99DE-EFE599B66B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841-421C-99DE-EFE599B66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Nov!$AF$3:$AF$5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Nov!$AH$3:$AH$5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41-421C-99DE-EFE599B66B9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Nov!$AG$2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16E8-417E-9ACB-C23C9178F2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16E8-417E-9ACB-C23C9178F2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16E8-417E-9ACB-C23C9178F2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Nov!$AF$3:$AF$5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Nov!$AG$3:$AG$5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16E8-417E-9ACB-C23C9178F2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Dec!$AH$2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678-4615-AF87-0FCAA45222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678-4615-AF87-0FCAA45222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678-4615-AF87-0FCAA45222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Dec!$AF$3:$AF$5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Dec!$AH$3:$AH$5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78-4615-AF87-0FCAA452227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Dec!$AG$2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1-2A01-48F4-9EFB-E0A792027C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3-2A01-48F4-9EFB-E0A792027C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5-2A01-48F4-9EFB-E0A792027C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Dec!$AF$3:$AF$5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Dec!$AG$3:$AG$5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A01-48F4-9EFB-E0A792027C2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Expense Trend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Trend!$AB$2</c:f>
              <c:strCache>
                <c:ptCount val="1"/>
                <c:pt idx="0">
                  <c:v>Total Expense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Trend!$AA$3:$AA$14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Trend!$AB$3:$AB$14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4E-42DF-8D24-D8F840E695E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24214368"/>
        <c:axId val="1324217280"/>
      </c:lineChart>
      <c:catAx>
        <c:axId val="13242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17280"/>
        <c:crosses val="autoZero"/>
        <c:auto val="1"/>
        <c:lblAlgn val="ctr"/>
        <c:lblOffset val="100"/>
        <c:noMultiLvlLbl val="0"/>
      </c:catAx>
      <c:valAx>
        <c:axId val="1324217280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32421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 Income Trend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Trend!$AD$2</c:f>
              <c:strCache>
                <c:ptCount val="1"/>
                <c:pt idx="0">
                  <c:v>Extra income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Trend!$AA$3:$AA$14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Trend!$AD$3:$AD$14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92-473A-B16E-356C8F54C8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24214368"/>
        <c:axId val="1324217280"/>
      </c:lineChart>
      <c:catAx>
        <c:axId val="13242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17280"/>
        <c:crosses val="autoZero"/>
        <c:auto val="1"/>
        <c:lblAlgn val="ctr"/>
        <c:lblOffset val="100"/>
        <c:noMultiLvlLbl val="0"/>
      </c:catAx>
      <c:valAx>
        <c:axId val="1324217280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32421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Reserve Trend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Trend!$AC$2</c:f>
              <c:strCache>
                <c:ptCount val="1"/>
                <c:pt idx="0">
                  <c:v>Total Reserve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Trend!$AA$3:$AA$14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Trend!$AC$3:$AC$14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98-4FA2-B559-CB4E04A17C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24214368"/>
        <c:axId val="1324217280"/>
      </c:lineChart>
      <c:catAx>
        <c:axId val="13242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17280"/>
        <c:crosses val="autoZero"/>
        <c:auto val="1"/>
        <c:lblAlgn val="ctr"/>
        <c:lblOffset val="100"/>
        <c:noMultiLvlLbl val="0"/>
      </c:catAx>
      <c:valAx>
        <c:axId val="1324217280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32421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Groceries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Trend!$AE$2</c:f>
              <c:strCache>
                <c:ptCount val="1"/>
                <c:pt idx="0">
                  <c:v>Groceries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Trend!$AA$3:$AA$14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Trend!$AE$3:$AE$14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2-426F-B9B9-6E1579DD47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24214368"/>
        <c:axId val="1324217280"/>
      </c:lineChart>
      <c:catAx>
        <c:axId val="13242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17280"/>
        <c:crosses val="autoZero"/>
        <c:auto val="1"/>
        <c:lblAlgn val="ctr"/>
        <c:lblOffset val="100"/>
        <c:noMultiLvlLbl val="0"/>
      </c:catAx>
      <c:valAx>
        <c:axId val="1324217280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32421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percent</a:t>
            </a:r>
            <a:r>
              <a:rPr lang="en-US" baseline="0"/>
              <a:t> of total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Sample!$AH$2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6-1847-4121-904D-5B0E5859F2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1847-4121-904D-5B0E5859F2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1847-4121-904D-5B0E5859F2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Sample!$AF$3:$AF$5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</c:strRef>
          </c:cat>
          <c:val>
            <c:numRef>
              <c:f>Sample!$AH$3:$AH$5</c:f>
              <c:numCache>
                <c:formatCode>0%</c:formatCode>
                <c:ptCount val="3"/>
                <c:pt idx="0">
                  <c:v>0.52950819672131144</c:v>
                </c:pt>
                <c:pt idx="1">
                  <c:v>0.27540983606557379</c:v>
                </c:pt>
                <c:pt idx="2">
                  <c:v>0.18852459016393441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847-4121-904D-5B0E5859F2B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percent of total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Sample!$AG$2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28-9456-4BC2-9354-A2CBA269D1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29-9456-4BC2-9354-A2CBA269D1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2A-9456-4BC2-9354-A2CBA269D1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Sample!$AF$3:$AF$5</c:f>
              <c:strCache>
                <c:ptCount val="3"/>
                <c:pt idx="0">
                  <c:v>Needs</c:v>
                </c:pt>
                <c:pt idx="1">
                  <c:v>Wants</c:v>
                </c:pt>
                <c:pt idx="2">
                  <c:v>Reserves</c:v>
                </c:pt>
              </c:strCache>
              <c:extLst xmlns:c15="http://schemas.microsoft.com/office/drawing/2012/chart"/>
            </c:strRef>
          </c:cat>
          <c:val>
            <c:numRef>
              <c:f>Sample!$AG$3:$AG$5</c:f>
              <c:numCache>
                <c:formatCode>0%</c:formatCode>
                <c:ptCount val="3"/>
                <c:pt idx="0">
                  <c:v>0.495</c:v>
                </c:pt>
                <c:pt idx="1">
                  <c:v>0.3</c:v>
                </c:pt>
                <c:pt idx="2">
                  <c:v>0.2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B-9456-4BC2-9354-A2CBA269D12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_xlchart.v1.15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_xlchart.v1.17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_xlchart.v1.21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_xlchart.v1.23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</cx:chartData>
  <cx:chart>
    <cx:title pos="t" align="ctr" overlay="0">
      <cx:tx>
        <cx:txData>
          <cx:v>Item Expenses with Cummulative Percent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Item Expenses with Cummulative Percent Line</a:t>
          </a:r>
        </a:p>
      </cx:txPr>
    </cx:title>
    <cx:plotArea>
      <cx:plotAreaRegion>
        <cx:series layoutId="clusteredColumn" uniqueId="{367C7138-7F05-45C6-BE31-873D74316C8D}">
          <cx:dataId val="0"/>
          <cx:layoutPr>
            <cx:aggregation/>
          </cx:layoutPr>
          <cx:axisId val="1"/>
        </cx:series>
        <cx:series layoutId="paretoLine" ownerIdx="0" uniqueId="{36027792-D54F-4024-95A1-46F535C42732}">
          <cx:spPr>
            <a:ln cap="rnd" cmpd="sng">
              <a:solidFill>
                <a:schemeClr val="accent2">
                  <a:lumMod val="75000"/>
                </a:schemeClr>
              </a:solidFill>
              <a:prstDash val="solid"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11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3" Type="http://schemas.microsoft.com/office/2014/relationships/chartEx" Target="../charts/chartEx13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7BD07-EDE4-4E6E-AF07-9879B2E17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CC9CAC-8F7D-4F54-B319-64CD838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7BF17C-8FDA-42F8-AB7D-D5FDF5C9C6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629A3-054E-42F4-9970-D85D1B90D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7E51CD-3817-42BE-B609-EABB7B6D9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823410A-1A48-487D-8BD1-468AF0789B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F7892-589B-41B2-88CF-8B570A302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D0DD4B-3407-4F56-84A0-CACA438D3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4DD1E4C-B3F0-4940-99EA-C92F1CD152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537A7-093C-4D62-BB18-BBED68024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E4E43C-FCD4-47C4-8F4E-BAD96361C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F03609E-74CC-454B-B363-DCDA3D66D1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CAD6E-51B9-4153-BA32-8C73A39E3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49CC6A-FEFC-4654-8901-A2B0797BE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D82D640-3D8A-4C51-8367-AA633BBD0C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E2BDE-3506-4116-9BFD-C5E1DA590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8DACA7-C4BD-41C4-8A30-8B9747F30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BF7DF01-1B0F-446D-8021-5F954E4BF4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50CC22-1C2D-4A65-AB38-C06E1887B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B4523-3155-4379-AB82-E9B1343F4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CD0DF07-3466-4FB2-8F74-8CB1AEEAF4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51592F-A2B9-405B-9D24-E79B39C7D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9E3F1-D910-4C7D-8B62-446F78766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5B70EA4-7F9C-4ADA-8CAF-4959A082C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D6818-BAA6-4A89-9F7B-D81E06B86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043E0A-0D7D-474F-BBC5-113FBA900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832E2F2-7DA3-49BB-BD75-19FFB9243A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7DD57-CFE6-4CE9-96B1-13348B526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2048E-9C28-4FFB-B01F-7027341E1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9141A36-2ACC-443F-BF56-067284B260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9172D-1645-40E3-8433-BEE5D88E05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53C74B-5D41-4820-8F70-67A9703CA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71469F3-C18F-4D77-9231-4F2B885819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F20F2-3FE5-4175-9212-993B4ACB5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127DEE-E536-4AD5-8004-D011595B8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73DC897-D94D-4212-85D0-0EBB402640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9071</xdr:colOff>
      <xdr:row>0</xdr:row>
      <xdr:rowOff>175985</xdr:rowOff>
    </xdr:from>
    <xdr:to>
      <xdr:col>9</xdr:col>
      <xdr:colOff>9070</xdr:colOff>
      <xdr:row>13</xdr:row>
      <xdr:rowOff>172357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B05139-9846-016F-9B95-F4CDA993C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9073</xdr:colOff>
      <xdr:row>14</xdr:row>
      <xdr:rowOff>172359</xdr:rowOff>
    </xdr:from>
    <xdr:to>
      <xdr:col>9</xdr:col>
      <xdr:colOff>9071</xdr:colOff>
      <xdr:row>27</xdr:row>
      <xdr:rowOff>154215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3877AB-424A-4B91-9887-5D41CD8B0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889000</xdr:colOff>
      <xdr:row>0</xdr:row>
      <xdr:rowOff>173491</xdr:rowOff>
    </xdr:from>
    <xdr:to>
      <xdr:col>17</xdr:col>
      <xdr:colOff>898070</xdr:colOff>
      <xdr:row>14</xdr:row>
      <xdr:rowOff>19277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ED5F8E-6C2C-41AC-8898-53BFCC5BC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889001</xdr:colOff>
      <xdr:row>15</xdr:row>
      <xdr:rowOff>18143</xdr:rowOff>
    </xdr:from>
    <xdr:to>
      <xdr:col>18</xdr:col>
      <xdr:colOff>9070</xdr:colOff>
      <xdr:row>28</xdr:row>
      <xdr:rowOff>18142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F82CE4-643D-41F9-9F5A-16BE33B2C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199571</xdr:colOff>
      <xdr:row>0</xdr:row>
      <xdr:rowOff>36568</xdr:rowOff>
    </xdr:from>
    <xdr:to>
      <xdr:col>23</xdr:col>
      <xdr:colOff>680357</xdr:colOff>
      <xdr:row>13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40C0EB-62AC-4FF4-B458-81F2F9C57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99776</xdr:colOff>
      <xdr:row>0</xdr:row>
      <xdr:rowOff>54424</xdr:rowOff>
    </xdr:from>
    <xdr:to>
      <xdr:col>19</xdr:col>
      <xdr:colOff>108857</xdr:colOff>
      <xdr:row>13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80175-C3B8-401D-9E9D-5DB406377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27214</xdr:colOff>
      <xdr:row>13</xdr:row>
      <xdr:rowOff>45349</xdr:rowOff>
    </xdr:from>
    <xdr:to>
      <xdr:col>23</xdr:col>
      <xdr:colOff>762000</xdr:colOff>
      <xdr:row>27</xdr:row>
      <xdr:rowOff>174162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E818E4F-DC0F-4849-8AA5-AB0F72E7A5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514" y="2464699"/>
              <a:ext cx="7249886" cy="27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nefe Dominica Adaji" id="{81361DA5-A0F6-4987-9606-080613470D24}" userId="17098c5f813f529f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089AC-68B8-42DE-9F0C-87CD76299CDD}" name="Expense25" displayName="Expense25" ref="H3:M26" totalsRowCount="1" headerRowDxfId="249" dataDxfId="248" totalsRowDxfId="247">
  <tableColumns count="6">
    <tableColumn id="5" xr3:uid="{DC5BDA65-FBDB-4B20-8D4A-58FC70F3D3C1}" name="Category" dataDxfId="246" totalsRowDxfId="23"/>
    <tableColumn id="1" xr3:uid="{228BE789-5D33-4252-809A-E88104C5209A}" name="Item" totalsRowLabel="Total" dataDxfId="245" totalsRowDxfId="22"/>
    <tableColumn id="2" xr3:uid="{AD586FE3-3E4D-4A25-B3C7-181F6A969A3B}" name="Budget" totalsRowFunction="sum" dataDxfId="244" totalsRowDxfId="21"/>
    <tableColumn id="6" xr3:uid="{CFDFE728-46BD-4B30-89AA-191CA819FFD6}" name="Actual" totalsRowFunction="sum" dataDxfId="243" totalsRowDxfId="20"/>
    <tableColumn id="8" xr3:uid="{85DF004C-1B28-4FAF-BFB7-5BD1086D90CA}" name="Difference" totalsRowFunction="custom" dataDxfId="242" totalsRowDxfId="19">
      <calculatedColumnFormula>Expense25[[#This Row],[Actual]]-Expense25[[#This Row],[Budget]]</calculatedColumnFormula>
      <totalsRowFormula>Expense25[[#Totals],[Actual]]-Expense25[[#Totals],[Budget]]</totalsRowFormula>
    </tableColumn>
    <tableColumn id="9" xr3:uid="{E8C1EFE9-9F2F-4A1D-9F09-44A54F2F4CBB}" name="% Variance" totalsRowFunction="custom" dataDxfId="241" totalsRowDxfId="18" dataCellStyle="Percent">
      <calculatedColumnFormula>IFERROR(Expense25[[#This Row],[Actual]]/Expense25[[#This Row],[Budget]] -1,0)</calculatedColumnFormula>
      <totalsRowFormula>IFERROR(Expense25[[#Totals],[Actual]]/Expense25[[#Totals],[Budget]] -1,0)</totalsRow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77A50E-E081-437E-93D9-7C5150AFED99}" name="Expense253" displayName="Expense253" ref="H3:M26" totalsRowCount="1" headerRowDxfId="236" dataDxfId="235" totalsRowDxfId="234">
  <tableColumns count="6">
    <tableColumn id="5" xr3:uid="{9D25702E-EE98-49CF-A631-CA7F80399975}" name="Category" dataDxfId="233" totalsRowDxfId="17"/>
    <tableColumn id="1" xr3:uid="{87D69343-4A46-4504-859D-60CE89AA55E3}" name="Item" totalsRowLabel="Total" dataDxfId="232" totalsRowDxfId="16"/>
    <tableColumn id="2" xr3:uid="{A2C25AFD-64AB-424E-8EAA-619050174EFD}" name="Budget" totalsRowFunction="sum" dataDxfId="231" totalsRowDxfId="15"/>
    <tableColumn id="6" xr3:uid="{BB81A1CF-455F-4638-A264-3AFBDBE2B922}" name="Actual" totalsRowFunction="sum" dataDxfId="230" totalsRowDxfId="14"/>
    <tableColumn id="8" xr3:uid="{6001B694-CCC2-4511-88C8-F5BE9FB78704}" name="Difference" totalsRowFunction="custom" dataDxfId="229" totalsRowDxfId="13">
      <calculatedColumnFormula>Expense253[[#This Row],[Actual]]-Expense253[[#This Row],[Budget]]</calculatedColumnFormula>
      <totalsRowFormula>Expense253[[#Totals],[Actual]]-Expense253[[#Totals],[Budget]]</totalsRowFormula>
    </tableColumn>
    <tableColumn id="9" xr3:uid="{827723B8-AEC6-4019-B106-12349DA64255}" name="% Variance" totalsRowFunction="custom" dataDxfId="228" totalsRowDxfId="12" dataCellStyle="Percent">
      <calculatedColumnFormula>IFERROR(Expense253[[#This Row],[Actual]]/Expense253[[#This Row],[Budget]] -1,0)</calculatedColumnFormula>
      <totalsRowFormula>IFERROR(Expense253[[#Totals],[Actual]]/Expense253[[#Totals],[Budget]] -1,0)</totalsRowFormula>
    </tableColumn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67C13-A8DC-46E5-BDE4-ADBE84AF955A}" name="Expense2534" displayName="Expense2534" ref="H3:M26" totalsRowCount="1" headerRowDxfId="223" dataDxfId="222" totalsRowDxfId="221">
  <tableColumns count="6">
    <tableColumn id="5" xr3:uid="{8DA49CAF-365A-4308-9061-796C512FDF25}" name="Category" dataDxfId="11" totalsRowDxfId="5"/>
    <tableColumn id="1" xr3:uid="{5F06C069-69E2-4F1F-8FD4-739E96B076FB}" name="Item" totalsRowLabel="Total" dataDxfId="10" totalsRowDxfId="4"/>
    <tableColumn id="2" xr3:uid="{2C707F6F-72CB-4C7D-8AD7-6A15239D3410}" name="Budget" totalsRowFunction="sum" dataDxfId="9" totalsRowDxfId="3"/>
    <tableColumn id="6" xr3:uid="{18A199B6-4F46-4E61-962D-07188C00487D}" name="Actual" totalsRowFunction="sum" dataDxfId="8" totalsRowDxfId="2"/>
    <tableColumn id="8" xr3:uid="{D74CFD15-5780-4F70-BB68-A56DA8DD24A3}" name="Difference" totalsRowFunction="custom" dataDxfId="7" totalsRowDxfId="1">
      <calculatedColumnFormula>Expense2534[[#This Row],[Actual]]-Expense2534[[#This Row],[Budget]]</calculatedColumnFormula>
      <totalsRowFormula>Expense2534[[#Totals],[Actual]]-Expense2534[[#Totals],[Budget]]</totalsRowFormula>
    </tableColumn>
    <tableColumn id="9" xr3:uid="{58E06EE7-C3BE-4270-A91B-25C57313C315}" name="% Variance" totalsRowFunction="custom" dataDxfId="6" totalsRowDxfId="0" dataCellStyle="Percent">
      <calculatedColumnFormula>IFERROR(Expense2534[[#This Row],[Actual]]/Expense2534[[#This Row],[Budget]] -1,0)</calculatedColumnFormula>
      <totalsRowFormula>IFERROR(Expense2534[[#Totals],[Actual]]/Expense2534[[#Totals],[Budget]] -1,0)</totalsRowFormula>
    </tableColumn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AF62C9-E6CC-4F95-97B2-A4E87C2C6D3D}" name="Expense25346" displayName="Expense25346" ref="H3:M26" totalsRowCount="1" headerRowDxfId="216" dataDxfId="215" totalsRowDxfId="214">
  <tableColumns count="6">
    <tableColumn id="5" xr3:uid="{92899C0D-03D6-4BC4-B7B7-67F824865571}" name="Category" dataDxfId="213" totalsRowDxfId="212"/>
    <tableColumn id="1" xr3:uid="{CF99F2DF-6B68-4F89-8C6C-F59BD66A928F}" name="Item" totalsRowLabel="Total" dataDxfId="211" totalsRowDxfId="210"/>
    <tableColumn id="2" xr3:uid="{9E7101A9-9B2E-4EF7-8EA0-04901B85F592}" name="Budget" totalsRowFunction="sum" dataDxfId="209" totalsRowDxfId="208"/>
    <tableColumn id="6" xr3:uid="{FC5DBF69-DC02-41A9-A57E-55A6E8108B48}" name="Actual" totalsRowFunction="sum" dataDxfId="207" totalsRowDxfId="206"/>
    <tableColumn id="8" xr3:uid="{9BD8144A-513F-4E3A-BD4D-ECE713A3A2C5}" name="Difference" totalsRowFunction="custom" dataDxfId="205" totalsRowDxfId="204">
      <calculatedColumnFormula>Expense25346[[#This Row],[Actual]]-Expense25346[[#This Row],[Budget]]</calculatedColumnFormula>
      <totalsRowFormula>Expense25346[[#Totals],[Actual]]-Expense25346[[#Totals],[Budget]]</totalsRowFormula>
    </tableColumn>
    <tableColumn id="9" xr3:uid="{CBB8EC75-56C3-4E31-AB2C-886BDB427E63}" name="% Variance" totalsRowFunction="custom" dataDxfId="203" totalsRowDxfId="202" dataCellStyle="Percent">
      <calculatedColumnFormula>IFERROR(Expense25346[[#This Row],[Actual]]/Expense25346[[#This Row],[Budget]] -1,0)</calculatedColumnFormula>
      <totalsRowFormula>IFERROR(Expense25346[[#Totals],[Actual]]/Expense25346[[#Totals],[Budget]] -1,0)</totalsRowFormula>
    </tableColumn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B6F89-BF28-445E-BAA5-15F251FB1438}" name="Expense253467" displayName="Expense253467" ref="H3:M26" totalsRowCount="1" headerRowDxfId="197" dataDxfId="196" totalsRowDxfId="195">
  <tableColumns count="6">
    <tableColumn id="5" xr3:uid="{75F6270C-3919-4621-ACF2-37DD30715B45}" name="Category" dataDxfId="194" totalsRowDxfId="193"/>
    <tableColumn id="1" xr3:uid="{0DEAF52B-03A9-4C02-8AED-3F4A585033F5}" name="Item" totalsRowLabel="Total" dataDxfId="192" totalsRowDxfId="191"/>
    <tableColumn id="2" xr3:uid="{E4F3FF8E-CE37-4C16-8610-94E89EED78F0}" name="Budget" totalsRowFunction="sum" dataDxfId="190" totalsRowDxfId="189"/>
    <tableColumn id="6" xr3:uid="{AE453D77-C6E5-4D3B-86BF-D68F3494DFE8}" name="Actual" totalsRowFunction="sum" dataDxfId="188" totalsRowDxfId="187"/>
    <tableColumn id="8" xr3:uid="{52F15EB4-7347-4349-86F2-26B889350173}" name="Difference" totalsRowFunction="custom" dataDxfId="186" totalsRowDxfId="185">
      <calculatedColumnFormula>Expense253467[[#This Row],[Actual]]-Expense253467[[#This Row],[Budget]]</calculatedColumnFormula>
      <totalsRowFormula>Expense253467[[#Totals],[Actual]]-Expense253467[[#Totals],[Budget]]</totalsRowFormula>
    </tableColumn>
    <tableColumn id="9" xr3:uid="{5088D37F-0CE3-47F9-9554-43F64C7A0A6C}" name="% Variance" totalsRowFunction="custom" dataDxfId="184" totalsRowDxfId="183" dataCellStyle="Percent">
      <calculatedColumnFormula>IFERROR(Expense253467[[#This Row],[Actual]]/Expense253467[[#This Row],[Budget]] -1,0)</calculatedColumnFormula>
      <totalsRowFormula>IFERROR(Expense253467[[#Totals],[Actual]]/Expense253467[[#Totals],[Budget]] -1,0)</totalsRowFormula>
    </tableColumn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6C9AE5-E174-4917-9AC7-7AD49AC6CA38}" name="Expense2534678" displayName="Expense2534678" ref="H3:M26" totalsRowCount="1" headerRowDxfId="178" dataDxfId="177" totalsRowDxfId="176">
  <tableColumns count="6">
    <tableColumn id="5" xr3:uid="{2C162948-72FC-41C8-9AD5-99D4B1A6A297}" name="Category" dataDxfId="175" totalsRowDxfId="174"/>
    <tableColumn id="1" xr3:uid="{1FC0FFDA-58E1-442F-B019-6C02B4B8251D}" name="Item" totalsRowLabel="Total" dataDxfId="173" totalsRowDxfId="172"/>
    <tableColumn id="2" xr3:uid="{2BCB61A2-6928-4005-A1A6-0E934B9BB084}" name="Budget" totalsRowFunction="sum" dataDxfId="171" totalsRowDxfId="170"/>
    <tableColumn id="6" xr3:uid="{58B263F4-ED86-496D-AE70-B1546D1C2423}" name="Actual" totalsRowFunction="sum" dataDxfId="169" totalsRowDxfId="168"/>
    <tableColumn id="8" xr3:uid="{30A791C8-C2BA-4064-B145-0E70B15A3958}" name="Difference" totalsRowFunction="custom" dataDxfId="167" totalsRowDxfId="166">
      <calculatedColumnFormula>Expense2534678[[#This Row],[Actual]]-Expense2534678[[#This Row],[Budget]]</calculatedColumnFormula>
      <totalsRowFormula>Expense2534678[[#Totals],[Actual]]-Expense2534678[[#Totals],[Budget]]</totalsRowFormula>
    </tableColumn>
    <tableColumn id="9" xr3:uid="{25D913C8-021C-4EDD-BFC6-72D7ECB2CEB3}" name="% Variance" totalsRowFunction="custom" dataDxfId="165" totalsRowDxfId="164" dataCellStyle="Percent">
      <calculatedColumnFormula>IFERROR(Expense2534678[[#This Row],[Actual]]/Expense2534678[[#This Row],[Budget]] -1,0)</calculatedColumnFormula>
      <totalsRowFormula>IFERROR(Expense2534678[[#Totals],[Actual]]/Expense2534678[[#Totals],[Budget]] -1,0)</totalsRowFormula>
    </tableColumn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ADFF17-3D4C-4FB5-9435-0252DBF6D873}" name="Expense25346712" displayName="Expense25346712" ref="H3:M26" totalsRowCount="1" headerRowDxfId="159" dataDxfId="158" totalsRowDxfId="157">
  <tableColumns count="6">
    <tableColumn id="5" xr3:uid="{3D099E17-4AB4-4C7F-94C5-65336FEE85AA}" name="Category" dataDxfId="156" totalsRowDxfId="155"/>
    <tableColumn id="1" xr3:uid="{D18A3E7E-CA2C-4A13-B8B5-974F804C2ABF}" name="Item" totalsRowLabel="Total" dataDxfId="154" totalsRowDxfId="153"/>
    <tableColumn id="2" xr3:uid="{AE561320-009E-432A-9A74-FA80A44A18FF}" name="Budget" totalsRowFunction="sum" dataDxfId="152" totalsRowDxfId="151"/>
    <tableColumn id="6" xr3:uid="{EC1CA005-ECD9-4121-9447-B66DEB757D7E}" name="Actual" totalsRowFunction="sum" dataDxfId="150" totalsRowDxfId="149"/>
    <tableColumn id="8" xr3:uid="{389BBD1B-D009-4173-B006-3077ABD03C32}" name="Difference" totalsRowFunction="custom" dataDxfId="148" totalsRowDxfId="147">
      <calculatedColumnFormula>Expense25346712[[#This Row],[Actual]]-Expense25346712[[#This Row],[Budget]]</calculatedColumnFormula>
      <totalsRowFormula>Expense25346712[[#Totals],[Actual]]-Expense25346712[[#Totals],[Budget]]</totalsRowFormula>
    </tableColumn>
    <tableColumn id="9" xr3:uid="{AB31AA92-C1A3-4DC4-89EE-26A285A6D24F}" name="% Variance" totalsRowFunction="custom" dataDxfId="146" totalsRowDxfId="145" dataCellStyle="Percent">
      <calculatedColumnFormula>IFERROR(Expense25346712[[#This Row],[Actual]]/Expense25346712[[#This Row],[Budget]] -1,0)</calculatedColumnFormula>
      <totalsRowFormula>IFERROR(Expense25346712[[#Totals],[Actual]]/Expense25346712[[#Totals],[Budget]] -1,0)</totalsRowFormula>
    </tableColumn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DF4F89-0697-49BF-BE30-3CFDA0FAE517}" name="Expense25346710" displayName="Expense25346710" ref="H3:M26" totalsRowCount="1" headerRowDxfId="140" dataDxfId="139" totalsRowDxfId="138">
  <tableColumns count="6">
    <tableColumn id="5" xr3:uid="{5F70903E-B6B7-4149-852D-0A0FF1F55C93}" name="Category" dataDxfId="137" totalsRowDxfId="136"/>
    <tableColumn id="1" xr3:uid="{320A9B04-5221-43E9-A1BA-6BCE7AC375D7}" name="Item" totalsRowLabel="Total" dataDxfId="135" totalsRowDxfId="134"/>
    <tableColumn id="2" xr3:uid="{994C2CC3-3771-42DD-B3C3-72B8D95862B4}" name="Budget" totalsRowFunction="sum" dataDxfId="133" totalsRowDxfId="132"/>
    <tableColumn id="6" xr3:uid="{96B1BE2B-5092-439B-A37F-75B009A07E75}" name="Actual" totalsRowFunction="sum" dataDxfId="131" totalsRowDxfId="130"/>
    <tableColumn id="8" xr3:uid="{828F3E0F-B831-4FD5-91AB-5E7279832EB7}" name="Difference" totalsRowFunction="custom" dataDxfId="129" totalsRowDxfId="128">
      <calculatedColumnFormula>Expense25346710[[#This Row],[Actual]]-Expense25346710[[#This Row],[Budget]]</calculatedColumnFormula>
      <totalsRowFormula>Expense25346710[[#Totals],[Actual]]-Expense25346710[[#Totals],[Budget]]</totalsRowFormula>
    </tableColumn>
    <tableColumn id="9" xr3:uid="{EC643295-3E94-4AFF-A8D0-F39E43C01022}" name="% Variance" totalsRowFunction="custom" dataDxfId="127" totalsRowDxfId="126" dataCellStyle="Percent">
      <calculatedColumnFormula>IFERROR(Expense25346710[[#This Row],[Actual]]/Expense25346710[[#This Row],[Budget]] -1,0)</calculatedColumnFormula>
      <totalsRowFormula>IFERROR(Expense25346710[[#Totals],[Actual]]/Expense25346710[[#Totals],[Budget]] -1,0)</totalsRowFormula>
    </tableColumn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976201-0A79-4146-87CA-4E943782D0F1}" name="Expense25346711" displayName="Expense25346711" ref="H3:M26" totalsRowCount="1" headerRowDxfId="121" dataDxfId="120" totalsRowDxfId="119">
  <tableColumns count="6">
    <tableColumn id="5" xr3:uid="{54EDA4BD-CBF1-4D13-8527-26C945C153FF}" name="Category" dataDxfId="118" totalsRowDxfId="117"/>
    <tableColumn id="1" xr3:uid="{1F44F2F8-7CD8-4236-AEE0-E09ADA5B789A}" name="Item" totalsRowLabel="Total" dataDxfId="116" totalsRowDxfId="115"/>
    <tableColumn id="2" xr3:uid="{E9AB9A0A-4348-4ABF-85B9-7D6AECC09714}" name="Budget" totalsRowFunction="sum" dataDxfId="114" totalsRowDxfId="113"/>
    <tableColumn id="6" xr3:uid="{FA65FD4E-3BC8-44FC-B77B-0EBD0B96CD97}" name="Actual" totalsRowFunction="sum" dataDxfId="112" totalsRowDxfId="111"/>
    <tableColumn id="8" xr3:uid="{83AEEE47-2C63-40C3-8B4F-B1EA8D0E92F0}" name="Difference" totalsRowFunction="custom" dataDxfId="110" totalsRowDxfId="109">
      <calculatedColumnFormula>Expense25346711[[#This Row],[Actual]]-Expense25346711[[#This Row],[Budget]]</calculatedColumnFormula>
      <totalsRowFormula>Expense25346711[[#Totals],[Actual]]-Expense25346711[[#Totals],[Budget]]</totalsRowFormula>
    </tableColumn>
    <tableColumn id="9" xr3:uid="{FEDAB346-99F5-4311-96BE-A826E003BFDC}" name="% Variance" totalsRowFunction="custom" dataDxfId="108" totalsRowDxfId="107" dataCellStyle="Percent">
      <calculatedColumnFormula>IFERROR(Expense25346711[[#This Row],[Actual]]/Expense25346711[[#This Row],[Budget]] -1,0)</calculatedColumnFormula>
      <totalsRowFormula>IFERROR(Expense25346711[[#Totals],[Actual]]/Expense25346711[[#Totals],[Budget]] -1,0)</totalsRowFormula>
    </tableColumn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4E06E9-C9E6-4EEE-B8E3-61E5B7442930}" name="Expense2534671013" displayName="Expense2534671013" ref="H3:M26" totalsRowCount="1" headerRowDxfId="102" dataDxfId="101" totalsRowDxfId="100">
  <tableColumns count="6">
    <tableColumn id="5" xr3:uid="{233730B1-D074-41D0-BD99-C6DF502D32F8}" name="Category" dataDxfId="99" totalsRowDxfId="98"/>
    <tableColumn id="1" xr3:uid="{215DD710-E28C-48E8-AB09-28D01A092E91}" name="Item" totalsRowLabel="Total" dataDxfId="97" totalsRowDxfId="96"/>
    <tableColumn id="2" xr3:uid="{F31C0C5A-1DEE-4B6E-A2E2-89A02A3B5335}" name="Budget" totalsRowFunction="sum" dataDxfId="95" totalsRowDxfId="94"/>
    <tableColumn id="6" xr3:uid="{35FA4F53-10E6-4BB9-83CE-97FFD53607C1}" name="Actual" totalsRowFunction="sum" dataDxfId="93" totalsRowDxfId="92"/>
    <tableColumn id="8" xr3:uid="{8D128BF2-75B8-4880-8C03-03057A7A7675}" name="Difference" totalsRowFunction="custom" dataDxfId="91" totalsRowDxfId="90">
      <calculatedColumnFormula>Expense2534671013[[#This Row],[Actual]]-Expense2534671013[[#This Row],[Budget]]</calculatedColumnFormula>
      <totalsRowFormula>Expense2534671013[[#Totals],[Actual]]-Expense2534671013[[#Totals],[Budget]]</totalsRowFormula>
    </tableColumn>
    <tableColumn id="9" xr3:uid="{431C5C1A-42AE-4631-894C-92658574B907}" name="% Variance" totalsRowFunction="custom" dataDxfId="89" totalsRowDxfId="88" dataCellStyle="Percent">
      <calculatedColumnFormula>IFERROR(Expense2534671013[[#This Row],[Actual]]/Expense2534671013[[#This Row],[Budget]] -1,0)</calculatedColumnFormula>
      <totalsRowFormula>IFERROR(Expense2534671013[[#Totals],[Actual]]/Expense2534671013[[#Totals],[Budget]] -1,0)</totalsRowFormula>
    </tableColumn>
  </tableColumns>
  <tableStyleInfo name="TableStyleDark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6C0383-6300-4A85-BEF5-E90BD004C1C7}" name="Expense2534671114" displayName="Expense2534671114" ref="H3:M26" totalsRowCount="1" headerRowDxfId="83" dataDxfId="82" totalsRowDxfId="81">
  <tableColumns count="6">
    <tableColumn id="5" xr3:uid="{F9C0F56E-9BDD-43E4-A3EE-373AC58A1D76}" name="Category" dataDxfId="80" totalsRowDxfId="79"/>
    <tableColumn id="1" xr3:uid="{A5ADFA3F-C8EE-4831-8888-B9EE39F79978}" name="Item" totalsRowLabel="Total" dataDxfId="78" totalsRowDxfId="77"/>
    <tableColumn id="2" xr3:uid="{182C4768-72CB-45D3-B9AC-6EEC8C3AD803}" name="Budget" totalsRowFunction="sum" dataDxfId="76" totalsRowDxfId="75"/>
    <tableColumn id="6" xr3:uid="{2AB1A66B-80AE-4655-A3F9-F502011E0254}" name="Actual" totalsRowFunction="sum" dataDxfId="74" totalsRowDxfId="73"/>
    <tableColumn id="8" xr3:uid="{A580B7AB-162F-44EA-BB2F-1C01CE0E7EF0}" name="Difference" totalsRowFunction="custom" dataDxfId="72" totalsRowDxfId="71">
      <calculatedColumnFormula>Expense2534671114[[#This Row],[Actual]]-Expense2534671114[[#This Row],[Budget]]</calculatedColumnFormula>
      <totalsRowFormula>Expense2534671114[[#Totals],[Actual]]-Expense2534671114[[#Totals],[Budget]]</totalsRowFormula>
    </tableColumn>
    <tableColumn id="9" xr3:uid="{2BFD2C83-8E21-4A15-9898-248C6E046DF2}" name="% Variance" totalsRowFunction="custom" dataDxfId="70" totalsRowDxfId="69" dataCellStyle="Percent">
      <calculatedColumnFormula>IFERROR(Expense2534671114[[#This Row],[Actual]]/Expense2534671114[[#This Row],[Budget]] -1,0)</calculatedColumnFormula>
      <totalsRowFormula>IFERROR(Expense2534671114[[#Totals],[Actual]]/Expense2534671114[[#Totals],[Budget]] -1,0)</totalsRowFormula>
    </tableColumn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BB5368-60E7-4D47-BB1E-BF883ABDB1C9}" name="Expense2534671115" displayName="Expense2534671115" ref="H3:M26" totalsRowCount="1" headerRowDxfId="64" dataDxfId="63" totalsRowDxfId="62">
  <tableColumns count="6">
    <tableColumn id="5" xr3:uid="{620C003D-C1EC-4056-9D36-3E8471BA79E2}" name="Category" dataDxfId="61" totalsRowDxfId="60"/>
    <tableColumn id="1" xr3:uid="{2138335C-21F6-4628-A7E0-12158C88EFFD}" name="Item" totalsRowLabel="Total" dataDxfId="59" totalsRowDxfId="58"/>
    <tableColumn id="2" xr3:uid="{A52E440E-9128-4E89-85B8-E142B3DDD0AB}" name="Budget" totalsRowFunction="sum" dataDxfId="57" totalsRowDxfId="56"/>
    <tableColumn id="6" xr3:uid="{944065A2-1D38-44C9-868F-4F6677A473A9}" name="Actual" totalsRowFunction="sum" dataDxfId="55" totalsRowDxfId="54"/>
    <tableColumn id="8" xr3:uid="{26AE43A1-293B-48F9-B04A-AC64B5A0F4B3}" name="Difference" totalsRowFunction="custom" dataDxfId="53" totalsRowDxfId="52">
      <calculatedColumnFormula>Expense2534671115[[#This Row],[Actual]]-Expense2534671115[[#This Row],[Budget]]</calculatedColumnFormula>
      <totalsRowFormula>Expense2534671115[[#Totals],[Actual]]-Expense2534671115[[#Totals],[Budget]]</totalsRowFormula>
    </tableColumn>
    <tableColumn id="9" xr3:uid="{A4B98866-BEF4-4B6B-B41A-B8F3CDEA0674}" name="% Variance" totalsRowFunction="custom" dataDxfId="51" totalsRowDxfId="50" dataCellStyle="Percent">
      <calculatedColumnFormula>IFERROR(Expense2534671115[[#This Row],[Actual]]/Expense2534671115[[#This Row],[Budget]] -1,0)</calculatedColumnFormula>
      <totalsRowFormula>IFERROR(Expense2534671115[[#Totals],[Actual]]/Expense2534671115[[#Totals],[Budget]] -1,0)</totalsRowFormula>
    </tableColumn>
  </tableColumns>
  <tableStyleInfo name="TableStyleDark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843DFC-0360-4163-A1D3-6675DE459C08}" name="Table8" displayName="Table8" ref="AA2:AE14" totalsRowShown="0" headerRowDxfId="49" dataDxfId="48">
  <autoFilter ref="AA2:AE14" xr:uid="{61843DFC-0360-4163-A1D3-6675DE459C08}"/>
  <tableColumns count="5">
    <tableColumn id="1" xr3:uid="{0C6C44F1-4E3A-4CCF-87EE-7EB4F18D8364}" name="Month" dataDxfId="47"/>
    <tableColumn id="2" xr3:uid="{21580B8D-FFBA-43DC-A169-16A0439A5120}" name="Total Expense" dataDxfId="46">
      <calculatedColumnFormula array="1">INDIRECT(Table8[[#This Row],[Month]]&amp;"!"&amp;"D26")</calculatedColumnFormula>
    </tableColumn>
    <tableColumn id="3" xr3:uid="{56D23FF3-B826-43DF-BC72-F8288277AC6E}" name="Total Reserve" dataDxfId="45">
      <calculatedColumnFormula array="1">INDIRECT(Table8[[#This Row],[Month]]&amp;"!"&amp;"D20")</calculatedColumnFormula>
    </tableColumn>
    <tableColumn id="4" xr3:uid="{617F099D-3168-4A54-BFB2-9ADE78BC6F8A}" name="Extra income" dataDxfId="44">
      <calculatedColumnFormula array="1">INDIRECT(Table8[[#This Row],[Month]]&amp;"!"&amp;"D13")</calculatedColumnFormula>
    </tableColumn>
    <tableColumn id="5" xr3:uid="{E4945490-4B8E-4CB7-B7C7-8242691DDF43}" name="Groceries" dataDxfId="43">
      <calculatedColumnFormula array="1">INDIRECT(Table8[[#This Row],[Month]]&amp;"!"&amp;"K13")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E5003-CDA8-4F5E-9ED2-8C17245BD9B5}" name="Expense2" displayName="Expense2" ref="H3:M26" totalsRowCount="1" headerRowDxfId="38" dataDxfId="37" totalsRowDxfId="36">
  <tableColumns count="6">
    <tableColumn id="5" xr3:uid="{19250619-7A5E-494C-9760-36FB61070E3B}" name="Category" dataDxfId="35" totalsRowDxfId="34"/>
    <tableColumn id="1" xr3:uid="{A31CDAB0-8DDE-4894-AF6F-D6F8A20C2AB5}" name="Item" totalsRowLabel="Total" dataDxfId="33" totalsRowDxfId="32"/>
    <tableColumn id="2" xr3:uid="{D74B1FD8-CC22-4484-B93F-715BFC03FEBE}" name="Budget" totalsRowFunction="sum" dataDxfId="31" totalsRowDxfId="30"/>
    <tableColumn id="6" xr3:uid="{F80A7DB7-ED31-41A6-90F1-C20EE4E00898}" name="Actual" totalsRowFunction="sum" dataDxfId="29" totalsRowDxfId="28"/>
    <tableColumn id="8" xr3:uid="{FBAE3E8B-255A-4DCB-93E2-202FBB74E7FD}" name="Difference" totalsRowFunction="custom" dataDxfId="27" totalsRowDxfId="26">
      <calculatedColumnFormula>Expense2[[#This Row],[Actual]]-Expense2[[#This Row],[Budget]]</calculatedColumnFormula>
      <totalsRowFormula>Expense2[[#Totals],[Actual]]-Expense2[[#Totals],[Budget]]</totalsRowFormula>
    </tableColumn>
    <tableColumn id="9" xr3:uid="{A7AB445C-BCAE-42E7-85A5-3919375D3ECC}" name="% Variance" totalsRowFunction="custom" dataDxfId="25" totalsRowDxfId="24" dataCellStyle="Percent">
      <calculatedColumnFormula>IFERROR(Expense2[[#This Row],[Actual]]/Expense2[[#This Row],[Budget]] -1,0)</calculatedColumnFormula>
      <totalsRowFormula>IFERROR(Expense2[[#Totals],[Actual]]/Expense2[[#Totals],[Budget]] -1,0)</totalsRow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7890D2C8-68B7-4A96-A4F3-36E37919082F}">
    <text>Please, do not edit this table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374BD08D-35B6-4E77-872A-DF4B39856ED1}">
    <text>Please, do not edit this table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7928B289-2DD8-4940-8CD8-F2A2E5F96B57}">
    <text>Please, do not edit this table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651F8C09-0FC3-447C-833D-FF754345AA00}">
    <text>Please, do not edit this table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3182BDFB-CB28-4AB5-B7FD-156787C94692}">
    <text>Please, do not edit this table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200FB512-A258-4E98-9834-CFFA09D369A6}">
    <text>Please, do not edit this table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08965740-C378-436B-8F6C-926C6F27A6DE}">
    <text>Please, do not edit this table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FE4CA4C5-6871-48A8-91DC-21C2BD4DE99D}">
    <text>Please, do not edit this table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410C2B59-9316-4503-9816-8672FA91B8D7}">
    <text>Please, do not edit this table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CA9B284C-9FBB-4387-8213-FE4A8221E1BB}">
    <text>Please, do not edit this table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6C366066-62B4-45AE-AB8C-DCFE0F1473C6}">
    <text>Please, do not edit this table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E9F20147-D61D-4FA0-B1B5-79D4AE7B9D04}">
    <text>Please, do not edit this table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C24" dT="2022-08-16T00:44:19.48" personId="{81361DA5-A0F6-4987-9606-080613470D24}" id="{8FC363D4-3773-427F-830A-D7BC673C74CF}">
    <text>Please, do not edit this table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microsoft.com/office/2017/10/relationships/threadedComment" Target="../threadedComments/threadedComment4.xml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microsoft.com/office/2017/10/relationships/threadedComment" Target="../threadedComments/threadedComment5.xml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microsoft.com/office/2017/10/relationships/threadedComment" Target="../threadedComments/threadedComment6.xml"/><Relationship Id="rId5" Type="http://schemas.openxmlformats.org/officeDocument/2006/relationships/comments" Target="../comments6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microsoft.com/office/2017/10/relationships/threadedComment" Target="../threadedComments/threadedComment7.xml"/><Relationship Id="rId5" Type="http://schemas.openxmlformats.org/officeDocument/2006/relationships/comments" Target="../comments7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microsoft.com/office/2017/10/relationships/threadedComment" Target="../threadedComments/threadedComment8.xml"/><Relationship Id="rId5" Type="http://schemas.openxmlformats.org/officeDocument/2006/relationships/comments" Target="../comments8.xm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microsoft.com/office/2017/10/relationships/threadedComment" Target="../threadedComments/threadedComment9.xml"/><Relationship Id="rId5" Type="http://schemas.openxmlformats.org/officeDocument/2006/relationships/comments" Target="../comments9.xml"/><Relationship Id="rId4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microsoft.com/office/2017/10/relationships/threadedComment" Target="../threadedComments/threadedComment10.xml"/><Relationship Id="rId5" Type="http://schemas.openxmlformats.org/officeDocument/2006/relationships/comments" Target="../comments10.xml"/><Relationship Id="rId4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microsoft.com/office/2017/10/relationships/threadedComment" Target="../threadedComments/threadedComment11.xml"/><Relationship Id="rId5" Type="http://schemas.openxmlformats.org/officeDocument/2006/relationships/comments" Target="../comments11.xml"/><Relationship Id="rId4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microsoft.com/office/2017/10/relationships/threadedComment" Target="../threadedComments/threadedComment12.xml"/><Relationship Id="rId5" Type="http://schemas.openxmlformats.org/officeDocument/2006/relationships/comments" Target="../comments12.xml"/><Relationship Id="rId4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Relationship Id="rId6" Type="http://schemas.microsoft.com/office/2017/10/relationships/threadedComment" Target="../threadedComments/threadedComment13.xml"/><Relationship Id="rId5" Type="http://schemas.openxmlformats.org/officeDocument/2006/relationships/comments" Target="../comments13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F0A1-93B5-41E3-BC56-7D18C02B4E47}">
  <dimension ref="B1:AH29"/>
  <sheetViews>
    <sheetView showGridLines="0" tabSelected="1" zoomScale="70" zoomScaleNormal="70" workbookViewId="0">
      <selection activeCell="G15" sqref="G15"/>
    </sheetView>
  </sheetViews>
  <sheetFormatPr defaultRowHeight="14.5" x14ac:dyDescent="0.35"/>
  <cols>
    <col min="1" max="1" width="1.453125" style="1" customWidth="1"/>
    <col min="2" max="2" width="11" style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0" width="10.1796875" bestFit="1" customWidth="1"/>
    <col min="11" max="11" width="11.089843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Jan!C24/Jan!$C$14</f>
        <v>#DIV/0!</v>
      </c>
      <c r="AH3" s="10" t="e">
        <f>Jan!D24/Jan!$D$14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Expense25[[#This Row],[Actual]]-Expense25[[#This Row],[Budget]]</f>
        <v>0</v>
      </c>
      <c r="M4" s="45">
        <f>IFERROR(Expense25[[#This Row],[Actual]]/Expense25[[#This Row],[Budget]] -1,0)</f>
        <v>0</v>
      </c>
      <c r="AE4" s="21"/>
      <c r="AF4" s="8" t="s">
        <v>8</v>
      </c>
      <c r="AG4" s="9" t="e">
        <f>Jan!C25/Jan!$C$14</f>
        <v>#DIV/0!</v>
      </c>
      <c r="AH4" s="9" t="e">
        <f>Jan!D25/Jan!$D$14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Expense25[[#This Row],[Actual]]-Expense25[[#This Row],[Budget]]</f>
        <v>0</v>
      </c>
      <c r="M5" s="45">
        <f>IFERROR(Expense25[[#This Row],[Actual]]/Expense25[[#This Row],[Budget]] -1,0)</f>
        <v>0</v>
      </c>
      <c r="AE5" s="22"/>
      <c r="AF5" s="8" t="s">
        <v>2</v>
      </c>
      <c r="AG5" s="9" t="e">
        <f>Jan!C20/Jan!$C$14</f>
        <v>#DIV/0!</v>
      </c>
      <c r="AH5" s="9" t="e">
        <f>Jan!D20/Jan!$D$14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Expense25[[#This Row],[Actual]]-Expense25[[#This Row],[Budget]]</f>
        <v>0</v>
      </c>
      <c r="M6" s="45">
        <f>IFERROR(Expense25[[#This Row],[Actual]]/Expense25[[#This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Expense25[[#This Row],[Actual]]-Expense25[[#This Row],[Budget]]</f>
        <v>0</v>
      </c>
      <c r="M7" s="45">
        <f>IFERROR(Expense25[[#This Row],[Actual]]/Expense25[[#This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Expense25[[#This Row],[Actual]]-Expense25[[#This Row],[Budget]]</f>
        <v>0</v>
      </c>
      <c r="M8" s="45">
        <f>IFERROR(Expense25[[#This Row],[Actual]]/Expense25[[#This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Expense25[[#This Row],[Actual]]-Expense25[[#This Row],[Budget]]</f>
        <v>0</v>
      </c>
      <c r="M9" s="45">
        <f>IFERROR(Expense25[[#This Row],[Actual]]/Expense25[[#This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Expense25[[#This Row],[Actual]]-Expense25[[#This Row],[Budget]]</f>
        <v>0</v>
      </c>
      <c r="M10" s="45">
        <f>IFERROR(Expense25[[#This Row],[Actual]]/Expense25[[#This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Expense25[[#This Row],[Actual]]-Expense25[[#This Row],[Budget]]</f>
        <v>0</v>
      </c>
      <c r="M11" s="45">
        <f>IFERROR(Expense25[[#This Row],[Actual]]/Expense25[[#This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Expense25[[#This Row],[Actual]]-Expense25[[#This Row],[Budget]]</f>
        <v>0</v>
      </c>
      <c r="M12" s="45">
        <f>IFERROR(Expense25[[#This Row],[Actual]]/Expense25[[#This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Expense25[[#This Row],[Actual]]-Expense25[[#This Row],[Budget]]</f>
        <v>0</v>
      </c>
      <c r="M13" s="45">
        <f>IFERROR(Expense25[[#This Row],[Actual]]/Expense25[[#This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Expense25[[#This Row],[Actual]]-Expense25[[#This Row],[Budget]]</f>
        <v>0</v>
      </c>
      <c r="M14" s="45">
        <f>IFERROR(Expense25[[#This Row],[Actual]]/Expense25[[#This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Expense25[[#This Row],[Actual]]-Expense25[[#This Row],[Budget]]</f>
        <v>0</v>
      </c>
      <c r="M15" s="45">
        <f>IFERROR(Expense25[[#This Row],[Actual]]/Expense25[[#This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Expense25[[#This Row],[Actual]]-Expense25[[#This Row],[Budget]]</f>
        <v>0</v>
      </c>
      <c r="M16" s="45">
        <f>IFERROR(Expense25[[#This Row],[Actual]]/Expense25[[#This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Expense25[[#This Row],[Actual]]-Expense25[[#This Row],[Budget]]</f>
        <v>0</v>
      </c>
      <c r="M17" s="45">
        <f>IFERROR(Expense25[[#This Row],[Actual]]/Expense25[[#This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Expense25[[#This Row],[Actual]]-Expense25[[#This Row],[Budget]]</f>
        <v>0</v>
      </c>
      <c r="M18" s="45">
        <f>IFERROR(Expense25[[#This Row],[Actual]]/Expense25[[#This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Expense25[[#This Row],[Actual]]-Expense25[[#This Row],[Budget]]</f>
        <v>0</v>
      </c>
      <c r="M19" s="45">
        <f>IFERROR(Expense25[[#This Row],[Actual]]/Expense25[[#This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Expense25[[#This Row],[Actual]]-Expense25[[#This Row],[Budget]]</f>
        <v>0</v>
      </c>
      <c r="M20" s="45">
        <f>IFERROR(Expense25[[#This Row],[Actual]]/Expense25[[#This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Expense25[[#This Row],[Actual]]-Expense25[[#This Row],[Budget]]</f>
        <v>0</v>
      </c>
      <c r="M21" s="45">
        <f>IFERROR(Expense25[[#This Row],[Actual]]/Expense25[[#This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Expense25[[#This Row],[Actual]]-Expense25[[#This Row],[Budget]]</f>
        <v>0</v>
      </c>
      <c r="M22" s="45">
        <f>IFERROR(Expense25[[#This Row],[Actual]]/Expense25[[#This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Expense25[[#This Row],[Actual]]-Expense25[[#This Row],[Budget]]</f>
        <v>0</v>
      </c>
      <c r="M23" s="45">
        <f>IFERROR(Expense25[[#This Row],[Actual]]/Expense25[[#This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SUMIF(Expense25[Category],B24,Expense25[Budget])</f>
        <v>0</v>
      </c>
      <c r="D24" s="16">
        <f>SUMIF(Expense25[Category],B24,Expense25[Actual])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Expense25[[#This Row],[Actual]]-Expense25[[#This Row],[Budget]]</f>
        <v>0</v>
      </c>
      <c r="M24" s="45">
        <f>IFERROR(Expense25[[#This Row],[Actual]]/Expense25[[#This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SUMIF(Expense25[Category],B25,Expense25[Budget])</f>
        <v>0</v>
      </c>
      <c r="D25" s="16">
        <f>SUMIF(Expense25[Category],B25,Expense25[Actual])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Expense25[[#This Row],[Actual]]-Expense25[[#This Row],[Budget]]</f>
        <v>0</v>
      </c>
      <c r="M25" s="45">
        <f>IFERROR(Expense25[[#This Row],[Actual]]/Expense25[[#This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Expense25[[#Totals],[Budget]]</f>
        <v>0</v>
      </c>
      <c r="D26" s="6">
        <f>Expense25[[#Totals],[Actual]]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SUBTOTAL(109,Expense25[Budget])</f>
        <v>0</v>
      </c>
      <c r="K26" s="42">
        <f>SUBTOTAL(109,Expense25[Actual])</f>
        <v>0</v>
      </c>
      <c r="L26" s="43">
        <f>Expense25[[#Totals],[Actual]]-Expense25[[#Totals],[Budget]]</f>
        <v>0</v>
      </c>
      <c r="M26" s="44">
        <f>IFERROR(Expense25[[#Totals],[Actual]]/Expense25[[#Totals],[Budget]]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16:F16"/>
    <mergeCell ref="B22:F22"/>
    <mergeCell ref="B2:F4"/>
    <mergeCell ref="H2:M2"/>
    <mergeCell ref="B10:F10"/>
    <mergeCell ref="B5:F8"/>
  </mergeCells>
  <conditionalFormatting sqref="F12:F14 F18:F20 F24:F26">
    <cfRule type="cellIs" dxfId="253" priority="4" operator="greaterThan">
      <formula>0</formula>
    </cfRule>
    <cfRule type="cellIs" dxfId="252" priority="5" operator="lessThan">
      <formula>0</formula>
    </cfRule>
  </conditionalFormatting>
  <conditionalFormatting sqref="F24:F26">
    <cfRule type="cellIs" dxfId="251" priority="2" operator="lessThan">
      <formula>0</formula>
    </cfRule>
    <cfRule type="cellIs" dxfId="250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0ED1D42-FED5-466D-BB00-7BE28D0E28C0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7221-4CA9-4990-8D84-67FB597FC908}">
  <dimension ref="B1:AH29"/>
  <sheetViews>
    <sheetView showGridLines="0" zoomScale="70" zoomScaleNormal="70" workbookViewId="0">
      <selection activeCell="K5" sqref="K5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Feb!C24/Feb!$C$14</f>
        <v>#DIV/0!</v>
      </c>
      <c r="AH3" s="10" t="e">
        <f>Feb!D24/Feb!$D$14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Expense253[[#This Row],[Actual]]-Expense253[[#This Row],[Budget]]</f>
        <v>0</v>
      </c>
      <c r="M4" s="45">
        <f>IFERROR(Expense253[[#This Row],[Actual]]/Expense253[[#This Row],[Budget]] -1,0)</f>
        <v>0</v>
      </c>
      <c r="AE4" s="21"/>
      <c r="AF4" s="8" t="s">
        <v>8</v>
      </c>
      <c r="AG4" s="9" t="e">
        <f>Feb!C25/Feb!$C$14</f>
        <v>#DIV/0!</v>
      </c>
      <c r="AH4" s="9" t="e">
        <f>Feb!D25/Feb!$D$14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Expense253[[#This Row],[Actual]]-Expense253[[#This Row],[Budget]]</f>
        <v>0</v>
      </c>
      <c r="M5" s="45">
        <f>IFERROR(Expense253[[#This Row],[Actual]]/Expense253[[#This Row],[Budget]] -1,0)</f>
        <v>0</v>
      </c>
      <c r="AE5" s="22"/>
      <c r="AF5" s="8" t="s">
        <v>2</v>
      </c>
      <c r="AG5" s="9" t="e">
        <f>Feb!C20/Feb!$C$14</f>
        <v>#DIV/0!</v>
      </c>
      <c r="AH5" s="9" t="e">
        <f>Feb!D20/Feb!$D$14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Expense253[[#This Row],[Actual]]-Expense253[[#This Row],[Budget]]</f>
        <v>0</v>
      </c>
      <c r="M6" s="45">
        <f>IFERROR(Expense253[[#This Row],[Actual]]/Expense253[[#This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Expense253[[#This Row],[Actual]]-Expense253[[#This Row],[Budget]]</f>
        <v>0</v>
      </c>
      <c r="M7" s="45">
        <f>IFERROR(Expense253[[#This Row],[Actual]]/Expense253[[#This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Expense253[[#This Row],[Actual]]-Expense253[[#This Row],[Budget]]</f>
        <v>0</v>
      </c>
      <c r="M8" s="45">
        <f>IFERROR(Expense253[[#This Row],[Actual]]/Expense253[[#This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Expense253[[#This Row],[Actual]]-Expense253[[#This Row],[Budget]]</f>
        <v>0</v>
      </c>
      <c r="M9" s="45">
        <f>IFERROR(Expense253[[#This Row],[Actual]]/Expense253[[#This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Expense253[[#This Row],[Actual]]-Expense253[[#This Row],[Budget]]</f>
        <v>0</v>
      </c>
      <c r="M10" s="45">
        <f>IFERROR(Expense253[[#This Row],[Actual]]/Expense253[[#This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Expense253[[#This Row],[Actual]]-Expense253[[#This Row],[Budget]]</f>
        <v>0</v>
      </c>
      <c r="M11" s="45">
        <f>IFERROR(Expense253[[#This Row],[Actual]]/Expense253[[#This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Expense253[[#This Row],[Actual]]-Expense253[[#This Row],[Budget]]</f>
        <v>0</v>
      </c>
      <c r="M12" s="45">
        <f>IFERROR(Expense253[[#This Row],[Actual]]/Expense253[[#This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Expense253[[#This Row],[Actual]]-Expense253[[#This Row],[Budget]]</f>
        <v>0</v>
      </c>
      <c r="M13" s="45">
        <f>IFERROR(Expense253[[#This Row],[Actual]]/Expense253[[#This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Expense253[[#This Row],[Actual]]-Expense253[[#This Row],[Budget]]</f>
        <v>0</v>
      </c>
      <c r="M14" s="45">
        <f>IFERROR(Expense253[[#This Row],[Actual]]/Expense253[[#This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Expense253[[#This Row],[Actual]]-Expense253[[#This Row],[Budget]]</f>
        <v>0</v>
      </c>
      <c r="M15" s="45">
        <f>IFERROR(Expense253[[#This Row],[Actual]]/Expense253[[#This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Expense253[[#This Row],[Actual]]-Expense253[[#This Row],[Budget]]</f>
        <v>0</v>
      </c>
      <c r="M16" s="45">
        <f>IFERROR(Expense253[[#This Row],[Actual]]/Expense253[[#This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Expense253[[#This Row],[Actual]]-Expense253[[#This Row],[Budget]]</f>
        <v>0</v>
      </c>
      <c r="M17" s="45">
        <f>IFERROR(Expense253[[#This Row],[Actual]]/Expense253[[#This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Expense253[[#This Row],[Actual]]-Expense253[[#This Row],[Budget]]</f>
        <v>0</v>
      </c>
      <c r="M18" s="45">
        <f>IFERROR(Expense253[[#This Row],[Actual]]/Expense253[[#This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Expense253[[#This Row],[Actual]]-Expense253[[#This Row],[Budget]]</f>
        <v>0</v>
      </c>
      <c r="M19" s="45">
        <f>IFERROR(Expense253[[#This Row],[Actual]]/Expense253[[#This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Expense253[[#This Row],[Actual]]-Expense253[[#This Row],[Budget]]</f>
        <v>0</v>
      </c>
      <c r="M20" s="45">
        <f>IFERROR(Expense253[[#This Row],[Actual]]/Expense253[[#This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Expense253[[#This Row],[Actual]]-Expense253[[#This Row],[Budget]]</f>
        <v>0</v>
      </c>
      <c r="M21" s="45">
        <f>IFERROR(Expense253[[#This Row],[Actual]]/Expense253[[#This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Expense253[[#This Row],[Actual]]-Expense253[[#This Row],[Budget]]</f>
        <v>0</v>
      </c>
      <c r="M22" s="45">
        <f>IFERROR(Expense253[[#This Row],[Actual]]/Expense253[[#This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Expense253[[#This Row],[Actual]]-Expense253[[#This Row],[Budget]]</f>
        <v>0</v>
      </c>
      <c r="M23" s="45">
        <f>IFERROR(Expense253[[#This Row],[Actual]]/Expense253[[#This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SUMIF(Expense253[Category],B24,Expense253[Budget])</f>
        <v>0</v>
      </c>
      <c r="D24" s="16">
        <f>SUMIF(Expense253[Category],B24,Expense253[Actual])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Expense253[[#This Row],[Actual]]-Expense253[[#This Row],[Budget]]</f>
        <v>0</v>
      </c>
      <c r="M24" s="45">
        <f>IFERROR(Expense253[[#This Row],[Actual]]/Expense253[[#This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SUMIF(Expense253[Category],B25,Expense253[Budget])</f>
        <v>0</v>
      </c>
      <c r="D25" s="16">
        <f>SUMIF(Expense253[Category],B25,Expense253[Actual])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Expense253[[#This Row],[Actual]]-Expense253[[#This Row],[Budget]]</f>
        <v>0</v>
      </c>
      <c r="M25" s="45">
        <f>IFERROR(Expense253[[#This Row],[Actual]]/Expense253[[#This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Expense253[[#Totals],[Budget]]</f>
        <v>0</v>
      </c>
      <c r="D26" s="6">
        <f>Expense253[[#Totals],[Actual]]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SUBTOTAL(109,Expense253[Budget])</f>
        <v>0</v>
      </c>
      <c r="K26" s="42">
        <f>SUBTOTAL(109,Expense253[Actual])</f>
        <v>0</v>
      </c>
      <c r="L26" s="43">
        <f>Expense253[[#Totals],[Actual]]-Expense253[[#Totals],[Budget]]</f>
        <v>0</v>
      </c>
      <c r="M26" s="44">
        <f>IFERROR(Expense253[[#Totals],[Actual]]/Expense253[[#Totals],[Budget]]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240" priority="4" operator="greaterThan">
      <formula>0</formula>
    </cfRule>
    <cfRule type="cellIs" dxfId="239" priority="5" operator="lessThan">
      <formula>0</formula>
    </cfRule>
  </conditionalFormatting>
  <conditionalFormatting sqref="F24:F26">
    <cfRule type="cellIs" dxfId="238" priority="2" operator="lessThan">
      <formula>0</formula>
    </cfRule>
    <cfRule type="cellIs" dxfId="237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C9645A2-F7B8-42FF-B32A-F711784DE865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A53-04E6-4550-A5A5-AFDEAA3D536A}">
  <dimension ref="B1:AH29"/>
  <sheetViews>
    <sheetView showGridLines="0" zoomScale="70" zoomScaleNormal="70" workbookViewId="0">
      <selection activeCell="K5" sqref="K5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Mar!C24/Mar!$C$14</f>
        <v>#DIV/0!</v>
      </c>
      <c r="AH3" s="10" t="e">
        <f>Mar!D24/Mar!$D$14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Expense2534[[#This Row],[Actual]]-Expense2534[[#This Row],[Budget]]</f>
        <v>0</v>
      </c>
      <c r="M4" s="45">
        <f>IFERROR(Expense2534[[#This Row],[Actual]]/Expense2534[[#This Row],[Budget]] -1,0)</f>
        <v>0</v>
      </c>
      <c r="AE4" s="21"/>
      <c r="AF4" s="8" t="s">
        <v>8</v>
      </c>
      <c r="AG4" s="9" t="e">
        <f>Mar!C25/Mar!$C$14</f>
        <v>#DIV/0!</v>
      </c>
      <c r="AH4" s="9" t="e">
        <f>Mar!D25/Mar!$D$14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Expense2534[[#This Row],[Actual]]-Expense2534[[#This Row],[Budget]]</f>
        <v>0</v>
      </c>
      <c r="M5" s="45">
        <f>IFERROR(Expense2534[[#This Row],[Actual]]/Expense2534[[#This Row],[Budget]] -1,0)</f>
        <v>0</v>
      </c>
      <c r="AE5" s="22"/>
      <c r="AF5" s="8" t="s">
        <v>2</v>
      </c>
      <c r="AG5" s="9" t="e">
        <f>Mar!C20/Mar!$C$14</f>
        <v>#DIV/0!</v>
      </c>
      <c r="AH5" s="9" t="e">
        <f>Mar!D20/Mar!$D$14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Expense2534[[#This Row],[Actual]]-Expense2534[[#This Row],[Budget]]</f>
        <v>0</v>
      </c>
      <c r="M6" s="45">
        <f>IFERROR(Expense2534[[#This Row],[Actual]]/Expense2534[[#This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Expense2534[[#This Row],[Actual]]-Expense2534[[#This Row],[Budget]]</f>
        <v>0</v>
      </c>
      <c r="M7" s="45">
        <f>IFERROR(Expense2534[[#This Row],[Actual]]/Expense2534[[#This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Expense2534[[#This Row],[Actual]]-Expense2534[[#This Row],[Budget]]</f>
        <v>0</v>
      </c>
      <c r="M8" s="45">
        <f>IFERROR(Expense2534[[#This Row],[Actual]]/Expense2534[[#This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Expense2534[[#This Row],[Actual]]-Expense2534[[#This Row],[Budget]]</f>
        <v>0</v>
      </c>
      <c r="M9" s="45">
        <f>IFERROR(Expense2534[[#This Row],[Actual]]/Expense2534[[#This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Expense2534[[#This Row],[Actual]]-Expense2534[[#This Row],[Budget]]</f>
        <v>0</v>
      </c>
      <c r="M10" s="45">
        <f>IFERROR(Expense2534[[#This Row],[Actual]]/Expense2534[[#This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Expense2534[[#This Row],[Actual]]-Expense2534[[#This Row],[Budget]]</f>
        <v>0</v>
      </c>
      <c r="M11" s="45">
        <f>IFERROR(Expense2534[[#This Row],[Actual]]/Expense2534[[#This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Expense2534[[#This Row],[Actual]]-Expense2534[[#This Row],[Budget]]</f>
        <v>0</v>
      </c>
      <c r="M12" s="45">
        <f>IFERROR(Expense2534[[#This Row],[Actual]]/Expense2534[[#This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Expense2534[[#This Row],[Actual]]-Expense2534[[#This Row],[Budget]]</f>
        <v>0</v>
      </c>
      <c r="M13" s="45">
        <f>IFERROR(Expense2534[[#This Row],[Actual]]/Expense2534[[#This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Expense2534[[#This Row],[Actual]]-Expense2534[[#This Row],[Budget]]</f>
        <v>0</v>
      </c>
      <c r="M14" s="45">
        <f>IFERROR(Expense2534[[#This Row],[Actual]]/Expense2534[[#This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Expense2534[[#This Row],[Actual]]-Expense2534[[#This Row],[Budget]]</f>
        <v>0</v>
      </c>
      <c r="M15" s="45">
        <f>IFERROR(Expense2534[[#This Row],[Actual]]/Expense2534[[#This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Expense2534[[#This Row],[Actual]]-Expense2534[[#This Row],[Budget]]</f>
        <v>0</v>
      </c>
      <c r="M16" s="45">
        <f>IFERROR(Expense2534[[#This Row],[Actual]]/Expense2534[[#This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Expense2534[[#This Row],[Actual]]-Expense2534[[#This Row],[Budget]]</f>
        <v>0</v>
      </c>
      <c r="M17" s="45">
        <f>IFERROR(Expense2534[[#This Row],[Actual]]/Expense2534[[#This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Expense2534[[#This Row],[Actual]]-Expense2534[[#This Row],[Budget]]</f>
        <v>0</v>
      </c>
      <c r="M18" s="45">
        <f>IFERROR(Expense2534[[#This Row],[Actual]]/Expense2534[[#This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Expense2534[[#This Row],[Actual]]-Expense2534[[#This Row],[Budget]]</f>
        <v>0</v>
      </c>
      <c r="M19" s="45">
        <f>IFERROR(Expense2534[[#This Row],[Actual]]/Expense2534[[#This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Expense2534[[#This Row],[Actual]]-Expense2534[[#This Row],[Budget]]</f>
        <v>0</v>
      </c>
      <c r="M20" s="45">
        <f>IFERROR(Expense2534[[#This Row],[Actual]]/Expense2534[[#This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Expense2534[[#This Row],[Actual]]-Expense2534[[#This Row],[Budget]]</f>
        <v>0</v>
      </c>
      <c r="M21" s="45">
        <f>IFERROR(Expense2534[[#This Row],[Actual]]/Expense2534[[#This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Expense2534[[#This Row],[Actual]]-Expense2534[[#This Row],[Budget]]</f>
        <v>0</v>
      </c>
      <c r="M22" s="45">
        <f>IFERROR(Expense2534[[#This Row],[Actual]]/Expense2534[[#This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Expense2534[[#This Row],[Actual]]-Expense2534[[#This Row],[Budget]]</f>
        <v>0</v>
      </c>
      <c r="M23" s="45">
        <f>IFERROR(Expense2534[[#This Row],[Actual]]/Expense2534[[#This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SUMIF(Expense2534[Category],B24,Expense2534[Budget])</f>
        <v>0</v>
      </c>
      <c r="D24" s="16">
        <f>SUMIF(Expense2534[Category],B24,Expense2534[Actual])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Expense2534[[#This Row],[Actual]]-Expense2534[[#This Row],[Budget]]</f>
        <v>0</v>
      </c>
      <c r="M24" s="45">
        <f>IFERROR(Expense2534[[#This Row],[Actual]]/Expense2534[[#This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SUMIF(Expense2534[Category],B25,Expense2534[Budget])</f>
        <v>0</v>
      </c>
      <c r="D25" s="16">
        <f>SUMIF(Expense2534[Category],B25,Expense2534[Actual])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Expense2534[[#This Row],[Actual]]-Expense2534[[#This Row],[Budget]]</f>
        <v>0</v>
      </c>
      <c r="M25" s="45">
        <f>IFERROR(Expense2534[[#This Row],[Actual]]/Expense2534[[#This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Expense2534[[#Totals],[Budget]]</f>
        <v>0</v>
      </c>
      <c r="D26" s="6">
        <f>Expense2534[[#Totals],[Actual]]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SUBTOTAL(109,Expense2534[Budget])</f>
        <v>0</v>
      </c>
      <c r="K26" s="42">
        <f>SUBTOTAL(109,Expense2534[Actual])</f>
        <v>0</v>
      </c>
      <c r="L26" s="43">
        <f>Expense2534[[#Totals],[Actual]]-Expense2534[[#Totals],[Budget]]</f>
        <v>0</v>
      </c>
      <c r="M26" s="44">
        <f>IFERROR(Expense2534[[#Totals],[Actual]]/Expense2534[[#Totals],[Budget]]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227" priority="4" operator="greaterThan">
      <formula>0</formula>
    </cfRule>
    <cfRule type="cellIs" dxfId="226" priority="5" operator="lessThan">
      <formula>0</formula>
    </cfRule>
  </conditionalFormatting>
  <conditionalFormatting sqref="F24:F26">
    <cfRule type="cellIs" dxfId="225" priority="2" operator="lessThan">
      <formula>0</formula>
    </cfRule>
    <cfRule type="cellIs" dxfId="224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B9A0DF9-0A6F-40F6-AAF3-B77F1F982D4A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9AD6-0F7C-4ABC-925F-D59FB6B9BC71}">
  <dimension ref="B1:AH29"/>
  <sheetViews>
    <sheetView showGridLines="0" zoomScale="70" zoomScaleNormal="70" workbookViewId="0">
      <selection activeCell="E28" sqref="E28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Apr!C24/Apr!$C$14</f>
        <v>#DIV/0!</v>
      </c>
      <c r="AH3" s="10" t="e">
        <f>Apr!D24/Apr!$D$14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Expense25346[[#This Row],[Actual]]-Expense25346[[#This Row],[Budget]]</f>
        <v>0</v>
      </c>
      <c r="M4" s="45">
        <f>IFERROR(Expense25346[[#This Row],[Actual]]/Expense25346[[#This Row],[Budget]] -1,0)</f>
        <v>0</v>
      </c>
      <c r="AE4" s="21"/>
      <c r="AF4" s="8" t="s">
        <v>8</v>
      </c>
      <c r="AG4" s="9" t="e">
        <f>Apr!C25/Apr!$C$14</f>
        <v>#DIV/0!</v>
      </c>
      <c r="AH4" s="9" t="e">
        <f>Apr!D25/Apr!$D$14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Expense25346[[#This Row],[Actual]]-Expense25346[[#This Row],[Budget]]</f>
        <v>0</v>
      </c>
      <c r="M5" s="45">
        <f>IFERROR(Expense25346[[#This Row],[Actual]]/Expense25346[[#This Row],[Budget]] -1,0)</f>
        <v>0</v>
      </c>
      <c r="AE5" s="22"/>
      <c r="AF5" s="8" t="s">
        <v>2</v>
      </c>
      <c r="AG5" s="9" t="e">
        <f>Apr!C20/Apr!$C$14</f>
        <v>#DIV/0!</v>
      </c>
      <c r="AH5" s="9" t="e">
        <f>Apr!D20/Apr!$D$14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Expense25346[[#This Row],[Actual]]-Expense25346[[#This Row],[Budget]]</f>
        <v>0</v>
      </c>
      <c r="M6" s="45">
        <f>IFERROR(Expense25346[[#This Row],[Actual]]/Expense25346[[#This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Expense25346[[#This Row],[Actual]]-Expense25346[[#This Row],[Budget]]</f>
        <v>0</v>
      </c>
      <c r="M7" s="45">
        <f>IFERROR(Expense25346[[#This Row],[Actual]]/Expense25346[[#This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Expense25346[[#This Row],[Actual]]-Expense25346[[#This Row],[Budget]]</f>
        <v>0</v>
      </c>
      <c r="M8" s="45">
        <f>IFERROR(Expense25346[[#This Row],[Actual]]/Expense25346[[#This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Expense25346[[#This Row],[Actual]]-Expense25346[[#This Row],[Budget]]</f>
        <v>0</v>
      </c>
      <c r="M9" s="45">
        <f>IFERROR(Expense25346[[#This Row],[Actual]]/Expense25346[[#This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Expense25346[[#This Row],[Actual]]-Expense25346[[#This Row],[Budget]]</f>
        <v>0</v>
      </c>
      <c r="M10" s="45">
        <f>IFERROR(Expense25346[[#This Row],[Actual]]/Expense25346[[#This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Expense25346[[#This Row],[Actual]]-Expense25346[[#This Row],[Budget]]</f>
        <v>0</v>
      </c>
      <c r="M11" s="45">
        <f>IFERROR(Expense25346[[#This Row],[Actual]]/Expense25346[[#This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Expense25346[[#This Row],[Actual]]-Expense25346[[#This Row],[Budget]]</f>
        <v>0</v>
      </c>
      <c r="M12" s="45">
        <f>IFERROR(Expense25346[[#This Row],[Actual]]/Expense25346[[#This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Expense25346[[#This Row],[Actual]]-Expense25346[[#This Row],[Budget]]</f>
        <v>0</v>
      </c>
      <c r="M13" s="45">
        <f>IFERROR(Expense25346[[#This Row],[Actual]]/Expense25346[[#This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Expense25346[[#This Row],[Actual]]-Expense25346[[#This Row],[Budget]]</f>
        <v>0</v>
      </c>
      <c r="M14" s="45">
        <f>IFERROR(Expense25346[[#This Row],[Actual]]/Expense25346[[#This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Expense25346[[#This Row],[Actual]]-Expense25346[[#This Row],[Budget]]</f>
        <v>0</v>
      </c>
      <c r="M15" s="45">
        <f>IFERROR(Expense25346[[#This Row],[Actual]]/Expense25346[[#This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Expense25346[[#This Row],[Actual]]-Expense25346[[#This Row],[Budget]]</f>
        <v>0</v>
      </c>
      <c r="M16" s="45">
        <f>IFERROR(Expense25346[[#This Row],[Actual]]/Expense25346[[#This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Expense25346[[#This Row],[Actual]]-Expense25346[[#This Row],[Budget]]</f>
        <v>0</v>
      </c>
      <c r="M17" s="45">
        <f>IFERROR(Expense25346[[#This Row],[Actual]]/Expense25346[[#This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Expense25346[[#This Row],[Actual]]-Expense25346[[#This Row],[Budget]]</f>
        <v>0</v>
      </c>
      <c r="M18" s="45">
        <f>IFERROR(Expense25346[[#This Row],[Actual]]/Expense25346[[#This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Expense25346[[#This Row],[Actual]]-Expense25346[[#This Row],[Budget]]</f>
        <v>0</v>
      </c>
      <c r="M19" s="45">
        <f>IFERROR(Expense25346[[#This Row],[Actual]]/Expense25346[[#This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Expense25346[[#This Row],[Actual]]-Expense25346[[#This Row],[Budget]]</f>
        <v>0</v>
      </c>
      <c r="M20" s="45">
        <f>IFERROR(Expense25346[[#This Row],[Actual]]/Expense25346[[#This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Expense25346[[#This Row],[Actual]]-Expense25346[[#This Row],[Budget]]</f>
        <v>0</v>
      </c>
      <c r="M21" s="45">
        <f>IFERROR(Expense25346[[#This Row],[Actual]]/Expense25346[[#This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Expense25346[[#This Row],[Actual]]-Expense25346[[#This Row],[Budget]]</f>
        <v>0</v>
      </c>
      <c r="M22" s="45">
        <f>IFERROR(Expense25346[[#This Row],[Actual]]/Expense25346[[#This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Expense25346[[#This Row],[Actual]]-Expense25346[[#This Row],[Budget]]</f>
        <v>0</v>
      </c>
      <c r="M23" s="45">
        <f>IFERROR(Expense25346[[#This Row],[Actual]]/Expense25346[[#This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SUMIF(Expense25346[Category],B24,Expense25346[Budget])</f>
        <v>0</v>
      </c>
      <c r="D24" s="16">
        <f>SUMIF(Expense25346[Category],B24,Expense25346[Actual])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Expense25346[[#This Row],[Actual]]-Expense25346[[#This Row],[Budget]]</f>
        <v>0</v>
      </c>
      <c r="M24" s="45">
        <f>IFERROR(Expense25346[[#This Row],[Actual]]/Expense25346[[#This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SUMIF(Expense25346[Category],B25,Expense25346[Budget])</f>
        <v>0</v>
      </c>
      <c r="D25" s="16">
        <f>SUMIF(Expense25346[Category],B25,Expense25346[Actual])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Expense25346[[#This Row],[Actual]]-Expense25346[[#This Row],[Budget]]</f>
        <v>0</v>
      </c>
      <c r="M25" s="45">
        <f>IFERROR(Expense25346[[#This Row],[Actual]]/Expense25346[[#This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Expense25346[[#Totals],[Budget]]</f>
        <v>0</v>
      </c>
      <c r="D26" s="6">
        <f>Expense25346[[#Totals],[Actual]]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SUBTOTAL(109,Expense25346[Budget])</f>
        <v>0</v>
      </c>
      <c r="K26" s="42">
        <f>SUBTOTAL(109,Expense25346[Actual])</f>
        <v>0</v>
      </c>
      <c r="L26" s="43">
        <f>Expense25346[[#Totals],[Actual]]-Expense25346[[#Totals],[Budget]]</f>
        <v>0</v>
      </c>
      <c r="M26" s="44">
        <f>IFERROR(Expense25346[[#Totals],[Actual]]/Expense25346[[#Totals],[Budget]]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220" priority="4" operator="greaterThan">
      <formula>0</formula>
    </cfRule>
    <cfRule type="cellIs" dxfId="219" priority="5" operator="lessThan">
      <formula>0</formula>
    </cfRule>
  </conditionalFormatting>
  <conditionalFormatting sqref="F24:F26">
    <cfRule type="cellIs" dxfId="218" priority="2" operator="lessThan">
      <formula>0</formula>
    </cfRule>
    <cfRule type="cellIs" dxfId="217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E000625-C512-4344-B4BD-26182E9767FC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B259-E43D-49F7-96F9-DD035BA3748F}">
  <dimension ref="B1:AH29"/>
  <sheetViews>
    <sheetView showGridLines="0" zoomScale="70" zoomScaleNormal="70" workbookViewId="0">
      <selection activeCell="D19" sqref="D19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May!C24/May!$C$14</f>
        <v>#DIV/0!</v>
      </c>
      <c r="AH3" s="10" t="e">
        <f>May!D24/May!$D$14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Expense253467[[#This Row],[Actual]]-Expense253467[[#This Row],[Budget]]</f>
        <v>0</v>
      </c>
      <c r="M4" s="45">
        <f>IFERROR(Expense253467[[#This Row],[Actual]]/Expense253467[[#This Row],[Budget]] -1,0)</f>
        <v>0</v>
      </c>
      <c r="AE4" s="21"/>
      <c r="AF4" s="8" t="s">
        <v>8</v>
      </c>
      <c r="AG4" s="9" t="e">
        <f>May!C25/May!$C$14</f>
        <v>#DIV/0!</v>
      </c>
      <c r="AH4" s="9" t="e">
        <f>May!D25/May!$D$14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Expense253467[[#This Row],[Actual]]-Expense253467[[#This Row],[Budget]]</f>
        <v>0</v>
      </c>
      <c r="M5" s="45">
        <f>IFERROR(Expense253467[[#This Row],[Actual]]/Expense253467[[#This Row],[Budget]] -1,0)</f>
        <v>0</v>
      </c>
      <c r="AE5" s="22"/>
      <c r="AF5" s="8" t="s">
        <v>2</v>
      </c>
      <c r="AG5" s="9" t="e">
        <f>May!C20/May!$C$14</f>
        <v>#DIV/0!</v>
      </c>
      <c r="AH5" s="9" t="e">
        <f>May!D20/May!$D$14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Expense253467[[#This Row],[Actual]]-Expense253467[[#This Row],[Budget]]</f>
        <v>0</v>
      </c>
      <c r="M6" s="45">
        <f>IFERROR(Expense253467[[#This Row],[Actual]]/Expense253467[[#This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Expense253467[[#This Row],[Actual]]-Expense253467[[#This Row],[Budget]]</f>
        <v>0</v>
      </c>
      <c r="M7" s="45">
        <f>IFERROR(Expense253467[[#This Row],[Actual]]/Expense253467[[#This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Expense253467[[#This Row],[Actual]]-Expense253467[[#This Row],[Budget]]</f>
        <v>0</v>
      </c>
      <c r="M8" s="45">
        <f>IFERROR(Expense253467[[#This Row],[Actual]]/Expense253467[[#This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Expense253467[[#This Row],[Actual]]-Expense253467[[#This Row],[Budget]]</f>
        <v>0</v>
      </c>
      <c r="M9" s="45">
        <f>IFERROR(Expense253467[[#This Row],[Actual]]/Expense253467[[#This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Expense253467[[#This Row],[Actual]]-Expense253467[[#This Row],[Budget]]</f>
        <v>0</v>
      </c>
      <c r="M10" s="45">
        <f>IFERROR(Expense253467[[#This Row],[Actual]]/Expense253467[[#This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Expense253467[[#This Row],[Actual]]-Expense253467[[#This Row],[Budget]]</f>
        <v>0</v>
      </c>
      <c r="M11" s="45">
        <f>IFERROR(Expense253467[[#This Row],[Actual]]/Expense253467[[#This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Expense253467[[#This Row],[Actual]]-Expense253467[[#This Row],[Budget]]</f>
        <v>0</v>
      </c>
      <c r="M12" s="45">
        <f>IFERROR(Expense253467[[#This Row],[Actual]]/Expense253467[[#This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Expense253467[[#This Row],[Actual]]-Expense253467[[#This Row],[Budget]]</f>
        <v>0</v>
      </c>
      <c r="M13" s="45">
        <f>IFERROR(Expense253467[[#This Row],[Actual]]/Expense253467[[#This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Expense253467[[#This Row],[Actual]]-Expense253467[[#This Row],[Budget]]</f>
        <v>0</v>
      </c>
      <c r="M14" s="45">
        <f>IFERROR(Expense253467[[#This Row],[Actual]]/Expense253467[[#This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Expense253467[[#This Row],[Actual]]-Expense253467[[#This Row],[Budget]]</f>
        <v>0</v>
      </c>
      <c r="M15" s="45">
        <f>IFERROR(Expense253467[[#This Row],[Actual]]/Expense253467[[#This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Expense253467[[#This Row],[Actual]]-Expense253467[[#This Row],[Budget]]</f>
        <v>0</v>
      </c>
      <c r="M16" s="45">
        <f>IFERROR(Expense253467[[#This Row],[Actual]]/Expense253467[[#This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Expense253467[[#This Row],[Actual]]-Expense253467[[#This Row],[Budget]]</f>
        <v>0</v>
      </c>
      <c r="M17" s="45">
        <f>IFERROR(Expense253467[[#This Row],[Actual]]/Expense253467[[#This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Expense253467[[#This Row],[Actual]]-Expense253467[[#This Row],[Budget]]</f>
        <v>0</v>
      </c>
      <c r="M18" s="45">
        <f>IFERROR(Expense253467[[#This Row],[Actual]]/Expense253467[[#This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Expense253467[[#This Row],[Actual]]-Expense253467[[#This Row],[Budget]]</f>
        <v>0</v>
      </c>
      <c r="M19" s="45">
        <f>IFERROR(Expense253467[[#This Row],[Actual]]/Expense253467[[#This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Expense253467[[#This Row],[Actual]]-Expense253467[[#This Row],[Budget]]</f>
        <v>0</v>
      </c>
      <c r="M20" s="45">
        <f>IFERROR(Expense253467[[#This Row],[Actual]]/Expense253467[[#This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Expense253467[[#This Row],[Actual]]-Expense253467[[#This Row],[Budget]]</f>
        <v>0</v>
      </c>
      <c r="M21" s="45">
        <f>IFERROR(Expense253467[[#This Row],[Actual]]/Expense253467[[#This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Expense253467[[#This Row],[Actual]]-Expense253467[[#This Row],[Budget]]</f>
        <v>0</v>
      </c>
      <c r="M22" s="45">
        <f>IFERROR(Expense253467[[#This Row],[Actual]]/Expense253467[[#This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Expense253467[[#This Row],[Actual]]-Expense253467[[#This Row],[Budget]]</f>
        <v>0</v>
      </c>
      <c r="M23" s="45">
        <f>IFERROR(Expense253467[[#This Row],[Actual]]/Expense253467[[#This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SUMIF(Expense253467[Category],B24,Expense253467[Budget])</f>
        <v>0</v>
      </c>
      <c r="D24" s="16">
        <f>SUMIF(Expense253467[Category],B24,Expense253467[Actual])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Expense253467[[#This Row],[Actual]]-Expense253467[[#This Row],[Budget]]</f>
        <v>0</v>
      </c>
      <c r="M24" s="45">
        <f>IFERROR(Expense253467[[#This Row],[Actual]]/Expense253467[[#This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SUMIF(Expense253467[Category],B25,Expense253467[Budget])</f>
        <v>0</v>
      </c>
      <c r="D25" s="16">
        <f>SUMIF(Expense253467[Category],B25,Expense253467[Actual])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Expense253467[[#This Row],[Actual]]-Expense253467[[#This Row],[Budget]]</f>
        <v>0</v>
      </c>
      <c r="M25" s="45">
        <f>IFERROR(Expense253467[[#This Row],[Actual]]/Expense253467[[#This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Expense253467[[#Totals],[Budget]]</f>
        <v>0</v>
      </c>
      <c r="D26" s="6">
        <f>Expense253467[[#Totals],[Actual]]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SUBTOTAL(109,Expense253467[Budget])</f>
        <v>0</v>
      </c>
      <c r="K26" s="42">
        <f>SUBTOTAL(109,Expense253467[Actual])</f>
        <v>0</v>
      </c>
      <c r="L26" s="43">
        <f>Expense253467[[#Totals],[Actual]]-Expense253467[[#Totals],[Budget]]</f>
        <v>0</v>
      </c>
      <c r="M26" s="44">
        <f>IFERROR(Expense253467[[#Totals],[Actual]]/Expense253467[[#Totals],[Budget]]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201" priority="4" operator="greaterThan">
      <formula>0</formula>
    </cfRule>
    <cfRule type="cellIs" dxfId="200" priority="5" operator="lessThan">
      <formula>0</formula>
    </cfRule>
  </conditionalFormatting>
  <conditionalFormatting sqref="F24:F26">
    <cfRule type="cellIs" dxfId="199" priority="2" operator="lessThan">
      <formula>0</formula>
    </cfRule>
    <cfRule type="cellIs" dxfId="198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5670F7E-73F8-4065-8684-5FE4DA1E7672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E731-7CBE-44E3-B78E-2E753716F1D2}">
  <dimension ref="B1:AH29"/>
  <sheetViews>
    <sheetView showGridLines="0" zoomScale="70" zoomScaleNormal="70" workbookViewId="0">
      <selection activeCell="N4" sqref="N4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Jun!C24/Jun!$C$14</f>
        <v>#DIV/0!</v>
      </c>
      <c r="AH3" s="10" t="e">
        <f>Jun!D24/Jun!$D$14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Expense2534678[[#This Row],[Actual]]-Expense2534678[[#This Row],[Budget]]</f>
        <v>0</v>
      </c>
      <c r="M4" s="45">
        <f>IFERROR(Expense2534678[[#This Row],[Actual]]/Expense2534678[[#This Row],[Budget]] -1,0)</f>
        <v>0</v>
      </c>
      <c r="AE4" s="21"/>
      <c r="AF4" s="8" t="s">
        <v>8</v>
      </c>
      <c r="AG4" s="9" t="e">
        <f>Jun!C25/Jun!$C$14</f>
        <v>#DIV/0!</v>
      </c>
      <c r="AH4" s="9" t="e">
        <f>Jun!D25/Jun!$D$14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Expense2534678[[#This Row],[Actual]]-Expense2534678[[#This Row],[Budget]]</f>
        <v>0</v>
      </c>
      <c r="M5" s="45">
        <f>IFERROR(Expense2534678[[#This Row],[Actual]]/Expense2534678[[#This Row],[Budget]] -1,0)</f>
        <v>0</v>
      </c>
      <c r="AE5" s="22"/>
      <c r="AF5" s="8" t="s">
        <v>2</v>
      </c>
      <c r="AG5" s="9" t="e">
        <f>Jun!C20/Jun!$C$14</f>
        <v>#DIV/0!</v>
      </c>
      <c r="AH5" s="9" t="e">
        <f>Jun!D20/Jun!$D$14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Expense2534678[[#This Row],[Actual]]-Expense2534678[[#This Row],[Budget]]</f>
        <v>0</v>
      </c>
      <c r="M6" s="45">
        <f>IFERROR(Expense2534678[[#This Row],[Actual]]/Expense2534678[[#This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Expense2534678[[#This Row],[Actual]]-Expense2534678[[#This Row],[Budget]]</f>
        <v>0</v>
      </c>
      <c r="M7" s="45">
        <f>IFERROR(Expense2534678[[#This Row],[Actual]]/Expense2534678[[#This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Expense2534678[[#This Row],[Actual]]-Expense2534678[[#This Row],[Budget]]</f>
        <v>0</v>
      </c>
      <c r="M8" s="45">
        <f>IFERROR(Expense2534678[[#This Row],[Actual]]/Expense2534678[[#This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Expense2534678[[#This Row],[Actual]]-Expense2534678[[#This Row],[Budget]]</f>
        <v>0</v>
      </c>
      <c r="M9" s="45">
        <f>IFERROR(Expense2534678[[#This Row],[Actual]]/Expense2534678[[#This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Expense2534678[[#This Row],[Actual]]-Expense2534678[[#This Row],[Budget]]</f>
        <v>0</v>
      </c>
      <c r="M10" s="45">
        <f>IFERROR(Expense2534678[[#This Row],[Actual]]/Expense2534678[[#This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Expense2534678[[#This Row],[Actual]]-Expense2534678[[#This Row],[Budget]]</f>
        <v>0</v>
      </c>
      <c r="M11" s="45">
        <f>IFERROR(Expense2534678[[#This Row],[Actual]]/Expense2534678[[#This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Expense2534678[[#This Row],[Actual]]-Expense2534678[[#This Row],[Budget]]</f>
        <v>0</v>
      </c>
      <c r="M12" s="45">
        <f>IFERROR(Expense2534678[[#This Row],[Actual]]/Expense2534678[[#This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Expense2534678[[#This Row],[Actual]]-Expense2534678[[#This Row],[Budget]]</f>
        <v>0</v>
      </c>
      <c r="M13" s="45">
        <f>IFERROR(Expense2534678[[#This Row],[Actual]]/Expense2534678[[#This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Expense2534678[[#This Row],[Actual]]-Expense2534678[[#This Row],[Budget]]</f>
        <v>0</v>
      </c>
      <c r="M14" s="45">
        <f>IFERROR(Expense2534678[[#This Row],[Actual]]/Expense2534678[[#This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Expense2534678[[#This Row],[Actual]]-Expense2534678[[#This Row],[Budget]]</f>
        <v>0</v>
      </c>
      <c r="M15" s="45">
        <f>IFERROR(Expense2534678[[#This Row],[Actual]]/Expense2534678[[#This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Expense2534678[[#This Row],[Actual]]-Expense2534678[[#This Row],[Budget]]</f>
        <v>0</v>
      </c>
      <c r="M16" s="45">
        <f>IFERROR(Expense2534678[[#This Row],[Actual]]/Expense2534678[[#This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Expense2534678[[#This Row],[Actual]]-Expense2534678[[#This Row],[Budget]]</f>
        <v>0</v>
      </c>
      <c r="M17" s="45">
        <f>IFERROR(Expense2534678[[#This Row],[Actual]]/Expense2534678[[#This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Expense2534678[[#This Row],[Actual]]-Expense2534678[[#This Row],[Budget]]</f>
        <v>0</v>
      </c>
      <c r="M18" s="45">
        <f>IFERROR(Expense2534678[[#This Row],[Actual]]/Expense2534678[[#This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Expense2534678[[#This Row],[Actual]]-Expense2534678[[#This Row],[Budget]]</f>
        <v>0</v>
      </c>
      <c r="M19" s="45">
        <f>IFERROR(Expense2534678[[#This Row],[Actual]]/Expense2534678[[#This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Expense2534678[[#This Row],[Actual]]-Expense2534678[[#This Row],[Budget]]</f>
        <v>0</v>
      </c>
      <c r="M20" s="45">
        <f>IFERROR(Expense2534678[[#This Row],[Actual]]/Expense2534678[[#This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Expense2534678[[#This Row],[Actual]]-Expense2534678[[#This Row],[Budget]]</f>
        <v>0</v>
      </c>
      <c r="M21" s="45">
        <f>IFERROR(Expense2534678[[#This Row],[Actual]]/Expense2534678[[#This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Expense2534678[[#This Row],[Actual]]-Expense2534678[[#This Row],[Budget]]</f>
        <v>0</v>
      </c>
      <c r="M22" s="45">
        <f>IFERROR(Expense2534678[[#This Row],[Actual]]/Expense2534678[[#This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Expense2534678[[#This Row],[Actual]]-Expense2534678[[#This Row],[Budget]]</f>
        <v>0</v>
      </c>
      <c r="M23" s="45">
        <f>IFERROR(Expense2534678[[#This Row],[Actual]]/Expense2534678[[#This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SUMIF(Expense2534678[Category],B24,Expense2534678[Budget])</f>
        <v>0</v>
      </c>
      <c r="D24" s="16">
        <f>SUMIF(Expense2534678[Category],B24,Expense2534678[Actual])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Expense2534678[[#This Row],[Actual]]-Expense2534678[[#This Row],[Budget]]</f>
        <v>0</v>
      </c>
      <c r="M24" s="45">
        <f>IFERROR(Expense2534678[[#This Row],[Actual]]/Expense2534678[[#This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SUMIF(Expense2534678[Category],B25,Expense2534678[Budget])</f>
        <v>0</v>
      </c>
      <c r="D25" s="16">
        <f>SUMIF(Expense2534678[Category],B25,Expense2534678[Actual])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Expense2534678[[#This Row],[Actual]]-Expense2534678[[#This Row],[Budget]]</f>
        <v>0</v>
      </c>
      <c r="M25" s="45">
        <f>IFERROR(Expense2534678[[#This Row],[Actual]]/Expense2534678[[#This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Expense2534678[[#Totals],[Budget]]</f>
        <v>0</v>
      </c>
      <c r="D26" s="6">
        <f>Expense2534678[[#Totals],[Actual]]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SUBTOTAL(109,Expense2534678[Budget])</f>
        <v>0</v>
      </c>
      <c r="K26" s="42">
        <f>SUBTOTAL(109,Expense2534678[Actual])</f>
        <v>0</v>
      </c>
      <c r="L26" s="43">
        <f>Expense2534678[[#Totals],[Actual]]-Expense2534678[[#Totals],[Budget]]</f>
        <v>0</v>
      </c>
      <c r="M26" s="44">
        <f>IFERROR(Expense2534678[[#Totals],[Actual]]/Expense2534678[[#Totals],[Budget]]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182" priority="4" operator="greaterThan">
      <formula>0</formula>
    </cfRule>
    <cfRule type="cellIs" dxfId="181" priority="5" operator="lessThan">
      <formula>0</formula>
    </cfRule>
  </conditionalFormatting>
  <conditionalFormatting sqref="F24:F26">
    <cfRule type="cellIs" dxfId="180" priority="2" operator="lessThan">
      <formula>0</formula>
    </cfRule>
    <cfRule type="cellIs" dxfId="179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EBFCCB1-F45F-44D0-9ECC-0C3133ADA424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87B3-0619-4421-A757-0CF6C033B056}">
  <dimension ref="B1:AH29"/>
  <sheetViews>
    <sheetView showGridLines="0" zoomScale="70" zoomScaleNormal="70" workbookViewId="0">
      <selection activeCell="E28" sqref="E28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Jul!C24/Jul!$C$14</f>
        <v>#DIV/0!</v>
      </c>
      <c r="AH3" s="10" t="e">
        <f>Jul!D24/Jul!$D$14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Expense25346712[[#This Row],[Actual]]-Expense25346712[[#This Row],[Budget]]</f>
        <v>0</v>
      </c>
      <c r="M4" s="45">
        <f>IFERROR(Expense25346712[[#This Row],[Actual]]/Expense25346712[[#This Row],[Budget]] -1,0)</f>
        <v>0</v>
      </c>
      <c r="AE4" s="21"/>
      <c r="AF4" s="8" t="s">
        <v>8</v>
      </c>
      <c r="AG4" s="9" t="e">
        <f>Jul!C25/Jul!$C$14</f>
        <v>#DIV/0!</v>
      </c>
      <c r="AH4" s="9" t="e">
        <f>Jul!D25/Jul!$D$14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Expense25346712[[#This Row],[Actual]]-Expense25346712[[#This Row],[Budget]]</f>
        <v>0</v>
      </c>
      <c r="M5" s="45">
        <f>IFERROR(Expense25346712[[#This Row],[Actual]]/Expense25346712[[#This Row],[Budget]] -1,0)</f>
        <v>0</v>
      </c>
      <c r="AE5" s="22"/>
      <c r="AF5" s="8" t="s">
        <v>2</v>
      </c>
      <c r="AG5" s="9" t="e">
        <f>Jul!C20/Jul!$C$14</f>
        <v>#DIV/0!</v>
      </c>
      <c r="AH5" s="9" t="e">
        <f>Jul!D20/Jul!$D$14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Expense25346712[[#This Row],[Actual]]-Expense25346712[[#This Row],[Budget]]</f>
        <v>0</v>
      </c>
      <c r="M6" s="45">
        <f>IFERROR(Expense25346712[[#This Row],[Actual]]/Expense25346712[[#This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Expense25346712[[#This Row],[Actual]]-Expense25346712[[#This Row],[Budget]]</f>
        <v>0</v>
      </c>
      <c r="M7" s="45">
        <f>IFERROR(Expense25346712[[#This Row],[Actual]]/Expense25346712[[#This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Expense25346712[[#This Row],[Actual]]-Expense25346712[[#This Row],[Budget]]</f>
        <v>0</v>
      </c>
      <c r="M8" s="45">
        <f>IFERROR(Expense25346712[[#This Row],[Actual]]/Expense25346712[[#This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Expense25346712[[#This Row],[Actual]]-Expense25346712[[#This Row],[Budget]]</f>
        <v>0</v>
      </c>
      <c r="M9" s="45">
        <f>IFERROR(Expense25346712[[#This Row],[Actual]]/Expense25346712[[#This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Expense25346712[[#This Row],[Actual]]-Expense25346712[[#This Row],[Budget]]</f>
        <v>0</v>
      </c>
      <c r="M10" s="45">
        <f>IFERROR(Expense25346712[[#This Row],[Actual]]/Expense25346712[[#This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Expense25346712[[#This Row],[Actual]]-Expense25346712[[#This Row],[Budget]]</f>
        <v>0</v>
      </c>
      <c r="M11" s="45">
        <f>IFERROR(Expense25346712[[#This Row],[Actual]]/Expense25346712[[#This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Expense25346712[[#This Row],[Actual]]-Expense25346712[[#This Row],[Budget]]</f>
        <v>0</v>
      </c>
      <c r="M12" s="45">
        <f>IFERROR(Expense25346712[[#This Row],[Actual]]/Expense25346712[[#This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Expense25346712[[#This Row],[Actual]]-Expense25346712[[#This Row],[Budget]]</f>
        <v>0</v>
      </c>
      <c r="M13" s="45">
        <f>IFERROR(Expense25346712[[#This Row],[Actual]]/Expense25346712[[#This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Expense25346712[[#This Row],[Actual]]-Expense25346712[[#This Row],[Budget]]</f>
        <v>0</v>
      </c>
      <c r="M14" s="45">
        <f>IFERROR(Expense25346712[[#This Row],[Actual]]/Expense25346712[[#This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Expense25346712[[#This Row],[Actual]]-Expense25346712[[#This Row],[Budget]]</f>
        <v>0</v>
      </c>
      <c r="M15" s="45">
        <f>IFERROR(Expense25346712[[#This Row],[Actual]]/Expense25346712[[#This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Expense25346712[[#This Row],[Actual]]-Expense25346712[[#This Row],[Budget]]</f>
        <v>0</v>
      </c>
      <c r="M16" s="45">
        <f>IFERROR(Expense25346712[[#This Row],[Actual]]/Expense25346712[[#This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Expense25346712[[#This Row],[Actual]]-Expense25346712[[#This Row],[Budget]]</f>
        <v>0</v>
      </c>
      <c r="M17" s="45">
        <f>IFERROR(Expense25346712[[#This Row],[Actual]]/Expense25346712[[#This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Expense25346712[[#This Row],[Actual]]-Expense25346712[[#This Row],[Budget]]</f>
        <v>0</v>
      </c>
      <c r="M18" s="45">
        <f>IFERROR(Expense25346712[[#This Row],[Actual]]/Expense25346712[[#This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Expense25346712[[#This Row],[Actual]]-Expense25346712[[#This Row],[Budget]]</f>
        <v>0</v>
      </c>
      <c r="M19" s="45">
        <f>IFERROR(Expense25346712[[#This Row],[Actual]]/Expense25346712[[#This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Expense25346712[[#This Row],[Actual]]-Expense25346712[[#This Row],[Budget]]</f>
        <v>0</v>
      </c>
      <c r="M20" s="45">
        <f>IFERROR(Expense25346712[[#This Row],[Actual]]/Expense25346712[[#This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Expense25346712[[#This Row],[Actual]]-Expense25346712[[#This Row],[Budget]]</f>
        <v>0</v>
      </c>
      <c r="M21" s="45">
        <f>IFERROR(Expense25346712[[#This Row],[Actual]]/Expense25346712[[#This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Expense25346712[[#This Row],[Actual]]-Expense25346712[[#This Row],[Budget]]</f>
        <v>0</v>
      </c>
      <c r="M22" s="45">
        <f>IFERROR(Expense25346712[[#This Row],[Actual]]/Expense25346712[[#This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Expense25346712[[#This Row],[Actual]]-Expense25346712[[#This Row],[Budget]]</f>
        <v>0</v>
      </c>
      <c r="M23" s="45">
        <f>IFERROR(Expense25346712[[#This Row],[Actual]]/Expense25346712[[#This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SUMIF(Expense25346712[Category],B24,Expense25346712[Budget])</f>
        <v>0</v>
      </c>
      <c r="D24" s="16">
        <f>SUMIF(Expense25346712[Category],B24,Expense25346712[Actual])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Expense25346712[[#This Row],[Actual]]-Expense25346712[[#This Row],[Budget]]</f>
        <v>0</v>
      </c>
      <c r="M24" s="45">
        <f>IFERROR(Expense25346712[[#This Row],[Actual]]/Expense25346712[[#This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SUMIF(Expense25346712[Category],B25,Expense25346712[Budget])</f>
        <v>0</v>
      </c>
      <c r="D25" s="16">
        <f>SUMIF(Expense25346712[Category],B25,Expense25346712[Actual])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Expense25346712[[#This Row],[Actual]]-Expense25346712[[#This Row],[Budget]]</f>
        <v>0</v>
      </c>
      <c r="M25" s="45">
        <f>IFERROR(Expense25346712[[#This Row],[Actual]]/Expense25346712[[#This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Expense25346712[[#Totals],[Budget]]</f>
        <v>0</v>
      </c>
      <c r="D26" s="6">
        <f>Expense25346712[[#Totals],[Actual]]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SUBTOTAL(109,Expense25346712[Budget])</f>
        <v>0</v>
      </c>
      <c r="K26" s="42">
        <f>SUBTOTAL(109,Expense25346712[Actual])</f>
        <v>0</v>
      </c>
      <c r="L26" s="43">
        <f>Expense25346712[[#Totals],[Actual]]-Expense25346712[[#Totals],[Budget]]</f>
        <v>0</v>
      </c>
      <c r="M26" s="44">
        <f>IFERROR(Expense25346712[[#Totals],[Actual]]/Expense25346712[[#Totals],[Budget]]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163" priority="4" operator="greaterThan">
      <formula>0</formula>
    </cfRule>
    <cfRule type="cellIs" dxfId="162" priority="5" operator="lessThan">
      <formula>0</formula>
    </cfRule>
  </conditionalFormatting>
  <conditionalFormatting sqref="F24:F26">
    <cfRule type="cellIs" dxfId="161" priority="2" operator="lessThan">
      <formula>0</formula>
    </cfRule>
    <cfRule type="cellIs" dxfId="160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EFC117F-C09D-4F04-A9D1-CB7BE2FA7361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B1EE-E8B2-4D29-ACAA-ED6A1B5F5EA8}">
  <dimension ref="B1:AH29"/>
  <sheetViews>
    <sheetView showGridLines="0" zoomScale="70" zoomScaleNormal="70" workbookViewId="0">
      <selection activeCell="D19" sqref="D19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Aug!C24/Aug!$C$14</f>
        <v>#DIV/0!</v>
      </c>
      <c r="AH3" s="10" t="e">
        <f>Aug!D24/Aug!$D$14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Expense25346710[[#This Row],[Actual]]-Expense25346710[[#This Row],[Budget]]</f>
        <v>0</v>
      </c>
      <c r="M4" s="45">
        <f>IFERROR(Expense25346710[[#This Row],[Actual]]/Expense25346710[[#This Row],[Budget]] -1,0)</f>
        <v>0</v>
      </c>
      <c r="AE4" s="21"/>
      <c r="AF4" s="8" t="s">
        <v>8</v>
      </c>
      <c r="AG4" s="9" t="e">
        <f>Aug!C25/Aug!$C$14</f>
        <v>#DIV/0!</v>
      </c>
      <c r="AH4" s="9" t="e">
        <f>Aug!D25/Aug!$D$14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Expense25346710[[#This Row],[Actual]]-Expense25346710[[#This Row],[Budget]]</f>
        <v>0</v>
      </c>
      <c r="M5" s="45">
        <f>IFERROR(Expense25346710[[#This Row],[Actual]]/Expense25346710[[#This Row],[Budget]] -1,0)</f>
        <v>0</v>
      </c>
      <c r="AE5" s="22"/>
      <c r="AF5" s="8" t="s">
        <v>2</v>
      </c>
      <c r="AG5" s="9" t="e">
        <f>Aug!C20/Aug!$C$14</f>
        <v>#DIV/0!</v>
      </c>
      <c r="AH5" s="9" t="e">
        <f>Aug!D20/Aug!$D$14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Expense25346710[[#This Row],[Actual]]-Expense25346710[[#This Row],[Budget]]</f>
        <v>0</v>
      </c>
      <c r="M6" s="45">
        <f>IFERROR(Expense25346710[[#This Row],[Actual]]/Expense25346710[[#This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Expense25346710[[#This Row],[Actual]]-Expense25346710[[#This Row],[Budget]]</f>
        <v>0</v>
      </c>
      <c r="M7" s="45">
        <f>IFERROR(Expense25346710[[#This Row],[Actual]]/Expense25346710[[#This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Expense25346710[[#This Row],[Actual]]-Expense25346710[[#This Row],[Budget]]</f>
        <v>0</v>
      </c>
      <c r="M8" s="45">
        <f>IFERROR(Expense25346710[[#This Row],[Actual]]/Expense25346710[[#This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Expense25346710[[#This Row],[Actual]]-Expense25346710[[#This Row],[Budget]]</f>
        <v>0</v>
      </c>
      <c r="M9" s="45">
        <f>IFERROR(Expense25346710[[#This Row],[Actual]]/Expense25346710[[#This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Expense25346710[[#This Row],[Actual]]-Expense25346710[[#This Row],[Budget]]</f>
        <v>0</v>
      </c>
      <c r="M10" s="45">
        <f>IFERROR(Expense25346710[[#This Row],[Actual]]/Expense25346710[[#This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Expense25346710[[#This Row],[Actual]]-Expense25346710[[#This Row],[Budget]]</f>
        <v>0</v>
      </c>
      <c r="M11" s="45">
        <f>IFERROR(Expense25346710[[#This Row],[Actual]]/Expense25346710[[#This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Expense25346710[[#This Row],[Actual]]-Expense25346710[[#This Row],[Budget]]</f>
        <v>0</v>
      </c>
      <c r="M12" s="45">
        <f>IFERROR(Expense25346710[[#This Row],[Actual]]/Expense25346710[[#This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Expense25346710[[#This Row],[Actual]]-Expense25346710[[#This Row],[Budget]]</f>
        <v>0</v>
      </c>
      <c r="M13" s="45">
        <f>IFERROR(Expense25346710[[#This Row],[Actual]]/Expense25346710[[#This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Expense25346710[[#This Row],[Actual]]-Expense25346710[[#This Row],[Budget]]</f>
        <v>0</v>
      </c>
      <c r="M14" s="45">
        <f>IFERROR(Expense25346710[[#This Row],[Actual]]/Expense25346710[[#This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Expense25346710[[#This Row],[Actual]]-Expense25346710[[#This Row],[Budget]]</f>
        <v>0</v>
      </c>
      <c r="M15" s="45">
        <f>IFERROR(Expense25346710[[#This Row],[Actual]]/Expense25346710[[#This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Expense25346710[[#This Row],[Actual]]-Expense25346710[[#This Row],[Budget]]</f>
        <v>0</v>
      </c>
      <c r="M16" s="45">
        <f>IFERROR(Expense25346710[[#This Row],[Actual]]/Expense25346710[[#This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Expense25346710[[#This Row],[Actual]]-Expense25346710[[#This Row],[Budget]]</f>
        <v>0</v>
      </c>
      <c r="M17" s="45">
        <f>IFERROR(Expense25346710[[#This Row],[Actual]]/Expense25346710[[#This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Expense25346710[[#This Row],[Actual]]-Expense25346710[[#This Row],[Budget]]</f>
        <v>0</v>
      </c>
      <c r="M18" s="45">
        <f>IFERROR(Expense25346710[[#This Row],[Actual]]/Expense25346710[[#This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Expense25346710[[#This Row],[Actual]]-Expense25346710[[#This Row],[Budget]]</f>
        <v>0</v>
      </c>
      <c r="M19" s="45">
        <f>IFERROR(Expense25346710[[#This Row],[Actual]]/Expense25346710[[#This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Expense25346710[[#This Row],[Actual]]-Expense25346710[[#This Row],[Budget]]</f>
        <v>0</v>
      </c>
      <c r="M20" s="45">
        <f>IFERROR(Expense25346710[[#This Row],[Actual]]/Expense25346710[[#This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Expense25346710[[#This Row],[Actual]]-Expense25346710[[#This Row],[Budget]]</f>
        <v>0</v>
      </c>
      <c r="M21" s="45">
        <f>IFERROR(Expense25346710[[#This Row],[Actual]]/Expense25346710[[#This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Expense25346710[[#This Row],[Actual]]-Expense25346710[[#This Row],[Budget]]</f>
        <v>0</v>
      </c>
      <c r="M22" s="45">
        <f>IFERROR(Expense25346710[[#This Row],[Actual]]/Expense25346710[[#This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Expense25346710[[#This Row],[Actual]]-Expense25346710[[#This Row],[Budget]]</f>
        <v>0</v>
      </c>
      <c r="M23" s="45">
        <f>IFERROR(Expense25346710[[#This Row],[Actual]]/Expense25346710[[#This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SUMIF(Expense25346710[Category],B24,Expense25346710[Budget])</f>
        <v>0</v>
      </c>
      <c r="D24" s="16">
        <f>SUMIF(Expense25346710[Category],B24,Expense25346710[Actual])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Expense25346710[[#This Row],[Actual]]-Expense25346710[[#This Row],[Budget]]</f>
        <v>0</v>
      </c>
      <c r="M24" s="45">
        <f>IFERROR(Expense25346710[[#This Row],[Actual]]/Expense25346710[[#This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SUMIF(Expense25346710[Category],B25,Expense25346710[Budget])</f>
        <v>0</v>
      </c>
      <c r="D25" s="16">
        <f>SUMIF(Expense25346710[Category],B25,Expense25346710[Actual])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Expense25346710[[#This Row],[Actual]]-Expense25346710[[#This Row],[Budget]]</f>
        <v>0</v>
      </c>
      <c r="M25" s="45">
        <f>IFERROR(Expense25346710[[#This Row],[Actual]]/Expense25346710[[#This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Expense25346710[[#Totals],[Budget]]</f>
        <v>0</v>
      </c>
      <c r="D26" s="6">
        <f>Expense25346710[[#Totals],[Actual]]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SUBTOTAL(109,Expense25346710[Budget])</f>
        <v>0</v>
      </c>
      <c r="K26" s="42">
        <f>SUBTOTAL(109,Expense25346710[Actual])</f>
        <v>0</v>
      </c>
      <c r="L26" s="43">
        <f>Expense25346710[[#Totals],[Actual]]-Expense25346710[[#Totals],[Budget]]</f>
        <v>0</v>
      </c>
      <c r="M26" s="44">
        <f>IFERROR(Expense25346710[[#Totals],[Actual]]/Expense25346710[[#Totals],[Budget]]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144" priority="4" operator="greaterThan">
      <formula>0</formula>
    </cfRule>
    <cfRule type="cellIs" dxfId="143" priority="5" operator="lessThan">
      <formula>0</formula>
    </cfRule>
  </conditionalFormatting>
  <conditionalFormatting sqref="F24:F26">
    <cfRule type="cellIs" dxfId="142" priority="2" operator="lessThan">
      <formula>0</formula>
    </cfRule>
    <cfRule type="cellIs" dxfId="141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80E90BD-4C87-427A-8CF3-3A5F995A38F4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835F-2288-4EB7-B8EA-318A53956816}">
  <dimension ref="B1:AH29"/>
  <sheetViews>
    <sheetView showGridLines="0" zoomScale="70" zoomScaleNormal="70" workbookViewId="0">
      <selection activeCell="E28" sqref="E28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Sep!C24/Sep!$C$14</f>
        <v>#DIV/0!</v>
      </c>
      <c r="AH3" s="10" t="e">
        <f>Sep!D24/Sep!$D$14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Expense25346711[[#This Row],[Actual]]-Expense25346711[[#This Row],[Budget]]</f>
        <v>0</v>
      </c>
      <c r="M4" s="45">
        <f>IFERROR(Expense25346711[[#This Row],[Actual]]/Expense25346711[[#This Row],[Budget]] -1,0)</f>
        <v>0</v>
      </c>
      <c r="AE4" s="21"/>
      <c r="AF4" s="8" t="s">
        <v>8</v>
      </c>
      <c r="AG4" s="9" t="e">
        <f>Sep!C25/Sep!$C$14</f>
        <v>#DIV/0!</v>
      </c>
      <c r="AH4" s="9" t="e">
        <f>Sep!D25/Sep!$D$14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Expense25346711[[#This Row],[Actual]]-Expense25346711[[#This Row],[Budget]]</f>
        <v>0</v>
      </c>
      <c r="M5" s="45">
        <f>IFERROR(Expense25346711[[#This Row],[Actual]]/Expense25346711[[#This Row],[Budget]] -1,0)</f>
        <v>0</v>
      </c>
      <c r="AE5" s="22"/>
      <c r="AF5" s="8" t="s">
        <v>2</v>
      </c>
      <c r="AG5" s="9" t="e">
        <f>Sep!C20/Sep!$C$14</f>
        <v>#DIV/0!</v>
      </c>
      <c r="AH5" s="9" t="e">
        <f>Sep!D20/Sep!$D$14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Expense25346711[[#This Row],[Actual]]-Expense25346711[[#This Row],[Budget]]</f>
        <v>0</v>
      </c>
      <c r="M6" s="45">
        <f>IFERROR(Expense25346711[[#This Row],[Actual]]/Expense25346711[[#This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Expense25346711[[#This Row],[Actual]]-Expense25346711[[#This Row],[Budget]]</f>
        <v>0</v>
      </c>
      <c r="M7" s="45">
        <f>IFERROR(Expense25346711[[#This Row],[Actual]]/Expense25346711[[#This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Expense25346711[[#This Row],[Actual]]-Expense25346711[[#This Row],[Budget]]</f>
        <v>0</v>
      </c>
      <c r="M8" s="45">
        <f>IFERROR(Expense25346711[[#This Row],[Actual]]/Expense25346711[[#This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Expense25346711[[#This Row],[Actual]]-Expense25346711[[#This Row],[Budget]]</f>
        <v>0</v>
      </c>
      <c r="M9" s="45">
        <f>IFERROR(Expense25346711[[#This Row],[Actual]]/Expense25346711[[#This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Expense25346711[[#This Row],[Actual]]-Expense25346711[[#This Row],[Budget]]</f>
        <v>0</v>
      </c>
      <c r="M10" s="45">
        <f>IFERROR(Expense25346711[[#This Row],[Actual]]/Expense25346711[[#This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Expense25346711[[#This Row],[Actual]]-Expense25346711[[#This Row],[Budget]]</f>
        <v>0</v>
      </c>
      <c r="M11" s="45">
        <f>IFERROR(Expense25346711[[#This Row],[Actual]]/Expense25346711[[#This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Expense25346711[[#This Row],[Actual]]-Expense25346711[[#This Row],[Budget]]</f>
        <v>0</v>
      </c>
      <c r="M12" s="45">
        <f>IFERROR(Expense25346711[[#This Row],[Actual]]/Expense25346711[[#This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Expense25346711[[#This Row],[Actual]]-Expense25346711[[#This Row],[Budget]]</f>
        <v>0</v>
      </c>
      <c r="M13" s="45">
        <f>IFERROR(Expense25346711[[#This Row],[Actual]]/Expense25346711[[#This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Expense25346711[[#This Row],[Actual]]-Expense25346711[[#This Row],[Budget]]</f>
        <v>0</v>
      </c>
      <c r="M14" s="45">
        <f>IFERROR(Expense25346711[[#This Row],[Actual]]/Expense25346711[[#This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Expense25346711[[#This Row],[Actual]]-Expense25346711[[#This Row],[Budget]]</f>
        <v>0</v>
      </c>
      <c r="M15" s="45">
        <f>IFERROR(Expense25346711[[#This Row],[Actual]]/Expense25346711[[#This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Expense25346711[[#This Row],[Actual]]-Expense25346711[[#This Row],[Budget]]</f>
        <v>0</v>
      </c>
      <c r="M16" s="45">
        <f>IFERROR(Expense25346711[[#This Row],[Actual]]/Expense25346711[[#This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Expense25346711[[#This Row],[Actual]]-Expense25346711[[#This Row],[Budget]]</f>
        <v>0</v>
      </c>
      <c r="M17" s="45">
        <f>IFERROR(Expense25346711[[#This Row],[Actual]]/Expense25346711[[#This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Expense25346711[[#This Row],[Actual]]-Expense25346711[[#This Row],[Budget]]</f>
        <v>0</v>
      </c>
      <c r="M18" s="45">
        <f>IFERROR(Expense25346711[[#This Row],[Actual]]/Expense25346711[[#This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Expense25346711[[#This Row],[Actual]]-Expense25346711[[#This Row],[Budget]]</f>
        <v>0</v>
      </c>
      <c r="M19" s="45">
        <f>IFERROR(Expense25346711[[#This Row],[Actual]]/Expense25346711[[#This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Expense25346711[[#This Row],[Actual]]-Expense25346711[[#This Row],[Budget]]</f>
        <v>0</v>
      </c>
      <c r="M20" s="45">
        <f>IFERROR(Expense25346711[[#This Row],[Actual]]/Expense25346711[[#This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Expense25346711[[#This Row],[Actual]]-Expense25346711[[#This Row],[Budget]]</f>
        <v>0</v>
      </c>
      <c r="M21" s="45">
        <f>IFERROR(Expense25346711[[#This Row],[Actual]]/Expense25346711[[#This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Expense25346711[[#This Row],[Actual]]-Expense25346711[[#This Row],[Budget]]</f>
        <v>0</v>
      </c>
      <c r="M22" s="45">
        <f>IFERROR(Expense25346711[[#This Row],[Actual]]/Expense25346711[[#This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Expense25346711[[#This Row],[Actual]]-Expense25346711[[#This Row],[Budget]]</f>
        <v>0</v>
      </c>
      <c r="M23" s="45">
        <f>IFERROR(Expense25346711[[#This Row],[Actual]]/Expense25346711[[#This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SUMIF(Expense25346711[Category],B24,Expense25346711[Budget])</f>
        <v>0</v>
      </c>
      <c r="D24" s="16">
        <f>SUMIF(Expense25346711[Category],B24,Expense25346711[Actual])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Expense25346711[[#This Row],[Actual]]-Expense25346711[[#This Row],[Budget]]</f>
        <v>0</v>
      </c>
      <c r="M24" s="45">
        <f>IFERROR(Expense25346711[[#This Row],[Actual]]/Expense25346711[[#This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SUMIF(Expense25346711[Category],B25,Expense25346711[Budget])</f>
        <v>0</v>
      </c>
      <c r="D25" s="16">
        <f>SUMIF(Expense25346711[Category],B25,Expense25346711[Actual])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Expense25346711[[#This Row],[Actual]]-Expense25346711[[#This Row],[Budget]]</f>
        <v>0</v>
      </c>
      <c r="M25" s="45">
        <f>IFERROR(Expense25346711[[#This Row],[Actual]]/Expense25346711[[#This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Expense25346711[[#Totals],[Budget]]</f>
        <v>0</v>
      </c>
      <c r="D26" s="6">
        <f>Expense25346711[[#Totals],[Actual]]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SUBTOTAL(109,Expense25346711[Budget])</f>
        <v>0</v>
      </c>
      <c r="K26" s="42">
        <f>SUBTOTAL(109,Expense25346711[Actual])</f>
        <v>0</v>
      </c>
      <c r="L26" s="43">
        <f>Expense25346711[[#Totals],[Actual]]-Expense25346711[[#Totals],[Budget]]</f>
        <v>0</v>
      </c>
      <c r="M26" s="44">
        <f>IFERROR(Expense25346711[[#Totals],[Actual]]/Expense25346711[[#Totals],[Budget]]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125" priority="4" operator="greaterThan">
      <formula>0</formula>
    </cfRule>
    <cfRule type="cellIs" dxfId="124" priority="5" operator="lessThan">
      <formula>0</formula>
    </cfRule>
  </conditionalFormatting>
  <conditionalFormatting sqref="F24:F26">
    <cfRule type="cellIs" dxfId="123" priority="2" operator="lessThan">
      <formula>0</formula>
    </cfRule>
    <cfRule type="cellIs" dxfId="122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1580E32-925C-46BD-82CB-43D82C212D22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171A-4CC4-46E5-9127-9F5473645B82}">
  <dimension ref="B1:AH29"/>
  <sheetViews>
    <sheetView showGridLines="0" zoomScale="70" zoomScaleNormal="70" workbookViewId="0">
      <selection activeCell="K5" sqref="K5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Oct!C24/Oct!$C$14</f>
        <v>#DIV/0!</v>
      </c>
      <c r="AH3" s="10" t="e">
        <f>Oct!D24/Oct!$D$14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Expense2534671013[[#This Row],[Actual]]-Expense2534671013[[#This Row],[Budget]]</f>
        <v>0</v>
      </c>
      <c r="M4" s="45">
        <f>IFERROR(Expense2534671013[[#This Row],[Actual]]/Expense2534671013[[#This Row],[Budget]] -1,0)</f>
        <v>0</v>
      </c>
      <c r="AE4" s="21"/>
      <c r="AF4" s="8" t="s">
        <v>8</v>
      </c>
      <c r="AG4" s="9" t="e">
        <f>Oct!C25/Oct!$C$14</f>
        <v>#DIV/0!</v>
      </c>
      <c r="AH4" s="9" t="e">
        <f>Oct!D25/Oct!$D$14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Expense2534671013[[#This Row],[Actual]]-Expense2534671013[[#This Row],[Budget]]</f>
        <v>0</v>
      </c>
      <c r="M5" s="45">
        <f>IFERROR(Expense2534671013[[#This Row],[Actual]]/Expense2534671013[[#This Row],[Budget]] -1,0)</f>
        <v>0</v>
      </c>
      <c r="AE5" s="22"/>
      <c r="AF5" s="8" t="s">
        <v>2</v>
      </c>
      <c r="AG5" s="9" t="e">
        <f>Oct!C20/Oct!$C$14</f>
        <v>#DIV/0!</v>
      </c>
      <c r="AH5" s="9" t="e">
        <f>Oct!D20/Oct!$D$14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Expense2534671013[[#This Row],[Actual]]-Expense2534671013[[#This Row],[Budget]]</f>
        <v>0</v>
      </c>
      <c r="M6" s="45">
        <f>IFERROR(Expense2534671013[[#This Row],[Actual]]/Expense2534671013[[#This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Expense2534671013[[#This Row],[Actual]]-Expense2534671013[[#This Row],[Budget]]</f>
        <v>0</v>
      </c>
      <c r="M7" s="45">
        <f>IFERROR(Expense2534671013[[#This Row],[Actual]]/Expense2534671013[[#This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Expense2534671013[[#This Row],[Actual]]-Expense2534671013[[#This Row],[Budget]]</f>
        <v>0</v>
      </c>
      <c r="M8" s="45">
        <f>IFERROR(Expense2534671013[[#This Row],[Actual]]/Expense2534671013[[#This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Expense2534671013[[#This Row],[Actual]]-Expense2534671013[[#This Row],[Budget]]</f>
        <v>0</v>
      </c>
      <c r="M9" s="45">
        <f>IFERROR(Expense2534671013[[#This Row],[Actual]]/Expense2534671013[[#This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Expense2534671013[[#This Row],[Actual]]-Expense2534671013[[#This Row],[Budget]]</f>
        <v>0</v>
      </c>
      <c r="M10" s="45">
        <f>IFERROR(Expense2534671013[[#This Row],[Actual]]/Expense2534671013[[#This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Expense2534671013[[#This Row],[Actual]]-Expense2534671013[[#This Row],[Budget]]</f>
        <v>0</v>
      </c>
      <c r="M11" s="45">
        <f>IFERROR(Expense2534671013[[#This Row],[Actual]]/Expense2534671013[[#This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Expense2534671013[[#This Row],[Actual]]-Expense2534671013[[#This Row],[Budget]]</f>
        <v>0</v>
      </c>
      <c r="M12" s="45">
        <f>IFERROR(Expense2534671013[[#This Row],[Actual]]/Expense2534671013[[#This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Expense2534671013[[#This Row],[Actual]]-Expense2534671013[[#This Row],[Budget]]</f>
        <v>0</v>
      </c>
      <c r="M13" s="45">
        <f>IFERROR(Expense2534671013[[#This Row],[Actual]]/Expense2534671013[[#This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Expense2534671013[[#This Row],[Actual]]-Expense2534671013[[#This Row],[Budget]]</f>
        <v>0</v>
      </c>
      <c r="M14" s="45">
        <f>IFERROR(Expense2534671013[[#This Row],[Actual]]/Expense2534671013[[#This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Expense2534671013[[#This Row],[Actual]]-Expense2534671013[[#This Row],[Budget]]</f>
        <v>0</v>
      </c>
      <c r="M15" s="45">
        <f>IFERROR(Expense2534671013[[#This Row],[Actual]]/Expense2534671013[[#This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Expense2534671013[[#This Row],[Actual]]-Expense2534671013[[#This Row],[Budget]]</f>
        <v>0</v>
      </c>
      <c r="M16" s="45">
        <f>IFERROR(Expense2534671013[[#This Row],[Actual]]/Expense2534671013[[#This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Expense2534671013[[#This Row],[Actual]]-Expense2534671013[[#This Row],[Budget]]</f>
        <v>0</v>
      </c>
      <c r="M17" s="45">
        <f>IFERROR(Expense2534671013[[#This Row],[Actual]]/Expense2534671013[[#This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Expense2534671013[[#This Row],[Actual]]-Expense2534671013[[#This Row],[Budget]]</f>
        <v>0</v>
      </c>
      <c r="M18" s="45">
        <f>IFERROR(Expense2534671013[[#This Row],[Actual]]/Expense2534671013[[#This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Expense2534671013[[#This Row],[Actual]]-Expense2534671013[[#This Row],[Budget]]</f>
        <v>0</v>
      </c>
      <c r="M19" s="45">
        <f>IFERROR(Expense2534671013[[#This Row],[Actual]]/Expense2534671013[[#This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Expense2534671013[[#This Row],[Actual]]-Expense2534671013[[#This Row],[Budget]]</f>
        <v>0</v>
      </c>
      <c r="M20" s="45">
        <f>IFERROR(Expense2534671013[[#This Row],[Actual]]/Expense2534671013[[#This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Expense2534671013[[#This Row],[Actual]]-Expense2534671013[[#This Row],[Budget]]</f>
        <v>0</v>
      </c>
      <c r="M21" s="45">
        <f>IFERROR(Expense2534671013[[#This Row],[Actual]]/Expense2534671013[[#This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Expense2534671013[[#This Row],[Actual]]-Expense2534671013[[#This Row],[Budget]]</f>
        <v>0</v>
      </c>
      <c r="M22" s="45">
        <f>IFERROR(Expense2534671013[[#This Row],[Actual]]/Expense2534671013[[#This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Expense2534671013[[#This Row],[Actual]]-Expense2534671013[[#This Row],[Budget]]</f>
        <v>0</v>
      </c>
      <c r="M23" s="45">
        <f>IFERROR(Expense2534671013[[#This Row],[Actual]]/Expense2534671013[[#This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SUMIF(Expense2534671013[Category],B24,Expense2534671013[Budget])</f>
        <v>0</v>
      </c>
      <c r="D24" s="16">
        <f>SUMIF(Expense2534671013[Category],B24,Expense2534671013[Actual])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Expense2534671013[[#This Row],[Actual]]-Expense2534671013[[#This Row],[Budget]]</f>
        <v>0</v>
      </c>
      <c r="M24" s="45">
        <f>IFERROR(Expense2534671013[[#This Row],[Actual]]/Expense2534671013[[#This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SUMIF(Expense2534671013[Category],B25,Expense2534671013[Budget])</f>
        <v>0</v>
      </c>
      <c r="D25" s="16">
        <f>SUMIF(Expense2534671013[Category],B25,Expense2534671013[Actual])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Expense2534671013[[#This Row],[Actual]]-Expense2534671013[[#This Row],[Budget]]</f>
        <v>0</v>
      </c>
      <c r="M25" s="45">
        <f>IFERROR(Expense2534671013[[#This Row],[Actual]]/Expense2534671013[[#This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Expense2534671013[[#Totals],[Budget]]</f>
        <v>0</v>
      </c>
      <c r="D26" s="6">
        <f>Expense2534671013[[#Totals],[Actual]]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SUBTOTAL(109,Expense2534671013[Budget])</f>
        <v>0</v>
      </c>
      <c r="K26" s="42">
        <f>SUBTOTAL(109,Expense2534671013[Actual])</f>
        <v>0</v>
      </c>
      <c r="L26" s="43">
        <f>Expense2534671013[[#Totals],[Actual]]-Expense2534671013[[#Totals],[Budget]]</f>
        <v>0</v>
      </c>
      <c r="M26" s="44">
        <f>IFERROR(Expense2534671013[[#Totals],[Actual]]/Expense2534671013[[#Totals],[Budget]]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106" priority="4" operator="greaterThan">
      <formula>0</formula>
    </cfRule>
    <cfRule type="cellIs" dxfId="105" priority="5" operator="lessThan">
      <formula>0</formula>
    </cfRule>
  </conditionalFormatting>
  <conditionalFormatting sqref="F24:F26">
    <cfRule type="cellIs" dxfId="104" priority="2" operator="lessThan">
      <formula>0</formula>
    </cfRule>
    <cfRule type="cellIs" dxfId="103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96DA819-2A92-4826-AEDD-6B428DADF9B0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18E1-6B2E-4EF0-BEC8-36EBA1B8D940}">
  <dimension ref="B1:AH29"/>
  <sheetViews>
    <sheetView showGridLines="0" zoomScale="70" zoomScaleNormal="70" workbookViewId="0">
      <selection activeCell="E28" sqref="E28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Nov!C24/Nov!$C$14</f>
        <v>#DIV/0!</v>
      </c>
      <c r="AH3" s="10" t="e">
        <f>Nov!D24/Nov!$D$14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Expense2534671114[[#This Row],[Actual]]-Expense2534671114[[#This Row],[Budget]]</f>
        <v>0</v>
      </c>
      <c r="M4" s="45">
        <f>IFERROR(Expense2534671114[[#This Row],[Actual]]/Expense2534671114[[#This Row],[Budget]] -1,0)</f>
        <v>0</v>
      </c>
      <c r="AE4" s="21"/>
      <c r="AF4" s="8" t="s">
        <v>8</v>
      </c>
      <c r="AG4" s="9" t="e">
        <f>Nov!C25/Nov!$C$14</f>
        <v>#DIV/0!</v>
      </c>
      <c r="AH4" s="9" t="e">
        <f>Nov!D25/Nov!$D$14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Expense2534671114[[#This Row],[Actual]]-Expense2534671114[[#This Row],[Budget]]</f>
        <v>0</v>
      </c>
      <c r="M5" s="45">
        <f>IFERROR(Expense2534671114[[#This Row],[Actual]]/Expense2534671114[[#This Row],[Budget]] -1,0)</f>
        <v>0</v>
      </c>
      <c r="AE5" s="22"/>
      <c r="AF5" s="8" t="s">
        <v>2</v>
      </c>
      <c r="AG5" s="9" t="e">
        <f>Nov!C20/Nov!$C$14</f>
        <v>#DIV/0!</v>
      </c>
      <c r="AH5" s="9" t="e">
        <f>Nov!D20/Nov!$D$14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Expense2534671114[[#This Row],[Actual]]-Expense2534671114[[#This Row],[Budget]]</f>
        <v>0</v>
      </c>
      <c r="M6" s="45">
        <f>IFERROR(Expense2534671114[[#This Row],[Actual]]/Expense2534671114[[#This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Expense2534671114[[#This Row],[Actual]]-Expense2534671114[[#This Row],[Budget]]</f>
        <v>0</v>
      </c>
      <c r="M7" s="45">
        <f>IFERROR(Expense2534671114[[#This Row],[Actual]]/Expense2534671114[[#This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Expense2534671114[[#This Row],[Actual]]-Expense2534671114[[#This Row],[Budget]]</f>
        <v>0</v>
      </c>
      <c r="M8" s="45">
        <f>IFERROR(Expense2534671114[[#This Row],[Actual]]/Expense2534671114[[#This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Expense2534671114[[#This Row],[Actual]]-Expense2534671114[[#This Row],[Budget]]</f>
        <v>0</v>
      </c>
      <c r="M9" s="45">
        <f>IFERROR(Expense2534671114[[#This Row],[Actual]]/Expense2534671114[[#This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Expense2534671114[[#This Row],[Actual]]-Expense2534671114[[#This Row],[Budget]]</f>
        <v>0</v>
      </c>
      <c r="M10" s="45">
        <f>IFERROR(Expense2534671114[[#This Row],[Actual]]/Expense2534671114[[#This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Expense2534671114[[#This Row],[Actual]]-Expense2534671114[[#This Row],[Budget]]</f>
        <v>0</v>
      </c>
      <c r="M11" s="45">
        <f>IFERROR(Expense2534671114[[#This Row],[Actual]]/Expense2534671114[[#This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Expense2534671114[[#This Row],[Actual]]-Expense2534671114[[#This Row],[Budget]]</f>
        <v>0</v>
      </c>
      <c r="M12" s="45">
        <f>IFERROR(Expense2534671114[[#This Row],[Actual]]/Expense2534671114[[#This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Expense2534671114[[#This Row],[Actual]]-Expense2534671114[[#This Row],[Budget]]</f>
        <v>0</v>
      </c>
      <c r="M13" s="45">
        <f>IFERROR(Expense2534671114[[#This Row],[Actual]]/Expense2534671114[[#This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Expense2534671114[[#This Row],[Actual]]-Expense2534671114[[#This Row],[Budget]]</f>
        <v>0</v>
      </c>
      <c r="M14" s="45">
        <f>IFERROR(Expense2534671114[[#This Row],[Actual]]/Expense2534671114[[#This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Expense2534671114[[#This Row],[Actual]]-Expense2534671114[[#This Row],[Budget]]</f>
        <v>0</v>
      </c>
      <c r="M15" s="45">
        <f>IFERROR(Expense2534671114[[#This Row],[Actual]]/Expense2534671114[[#This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Expense2534671114[[#This Row],[Actual]]-Expense2534671114[[#This Row],[Budget]]</f>
        <v>0</v>
      </c>
      <c r="M16" s="45">
        <f>IFERROR(Expense2534671114[[#This Row],[Actual]]/Expense2534671114[[#This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Expense2534671114[[#This Row],[Actual]]-Expense2534671114[[#This Row],[Budget]]</f>
        <v>0</v>
      </c>
      <c r="M17" s="45">
        <f>IFERROR(Expense2534671114[[#This Row],[Actual]]/Expense2534671114[[#This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Expense2534671114[[#This Row],[Actual]]-Expense2534671114[[#This Row],[Budget]]</f>
        <v>0</v>
      </c>
      <c r="M18" s="45">
        <f>IFERROR(Expense2534671114[[#This Row],[Actual]]/Expense2534671114[[#This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Expense2534671114[[#This Row],[Actual]]-Expense2534671114[[#This Row],[Budget]]</f>
        <v>0</v>
      </c>
      <c r="M19" s="45">
        <f>IFERROR(Expense2534671114[[#This Row],[Actual]]/Expense2534671114[[#This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Expense2534671114[[#This Row],[Actual]]-Expense2534671114[[#This Row],[Budget]]</f>
        <v>0</v>
      </c>
      <c r="M20" s="45">
        <f>IFERROR(Expense2534671114[[#This Row],[Actual]]/Expense2534671114[[#This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Expense2534671114[[#This Row],[Actual]]-Expense2534671114[[#This Row],[Budget]]</f>
        <v>0</v>
      </c>
      <c r="M21" s="45">
        <f>IFERROR(Expense2534671114[[#This Row],[Actual]]/Expense2534671114[[#This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Expense2534671114[[#This Row],[Actual]]-Expense2534671114[[#This Row],[Budget]]</f>
        <v>0</v>
      </c>
      <c r="M22" s="45">
        <f>IFERROR(Expense2534671114[[#This Row],[Actual]]/Expense2534671114[[#This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Expense2534671114[[#This Row],[Actual]]-Expense2534671114[[#This Row],[Budget]]</f>
        <v>0</v>
      </c>
      <c r="M23" s="45">
        <f>IFERROR(Expense2534671114[[#This Row],[Actual]]/Expense2534671114[[#This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SUMIF(Expense2534671114[Category],B24,Expense2534671114[Budget])</f>
        <v>0</v>
      </c>
      <c r="D24" s="16">
        <f>SUMIF(Expense2534671114[Category],B24,Expense2534671114[Actual])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Expense2534671114[[#This Row],[Actual]]-Expense2534671114[[#This Row],[Budget]]</f>
        <v>0</v>
      </c>
      <c r="M24" s="45">
        <f>IFERROR(Expense2534671114[[#This Row],[Actual]]/Expense2534671114[[#This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SUMIF(Expense2534671114[Category],B25,Expense2534671114[Budget])</f>
        <v>0</v>
      </c>
      <c r="D25" s="16">
        <f>SUMIF(Expense2534671114[Category],B25,Expense2534671114[Actual])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Expense2534671114[[#This Row],[Actual]]-Expense2534671114[[#This Row],[Budget]]</f>
        <v>0</v>
      </c>
      <c r="M25" s="45">
        <f>IFERROR(Expense2534671114[[#This Row],[Actual]]/Expense2534671114[[#This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Expense2534671114[[#Totals],[Budget]]</f>
        <v>0</v>
      </c>
      <c r="D26" s="6">
        <f>Expense2534671114[[#Totals],[Actual]]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SUBTOTAL(109,Expense2534671114[Budget])</f>
        <v>0</v>
      </c>
      <c r="K26" s="42">
        <f>SUBTOTAL(109,Expense2534671114[Actual])</f>
        <v>0</v>
      </c>
      <c r="L26" s="43">
        <f>Expense2534671114[[#Totals],[Actual]]-Expense2534671114[[#Totals],[Budget]]</f>
        <v>0</v>
      </c>
      <c r="M26" s="44">
        <f>IFERROR(Expense2534671114[[#Totals],[Actual]]/Expense2534671114[[#Totals],[Budget]]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87" priority="4" operator="greaterThan">
      <formula>0</formula>
    </cfRule>
    <cfRule type="cellIs" dxfId="86" priority="5" operator="lessThan">
      <formula>0</formula>
    </cfRule>
  </conditionalFormatting>
  <conditionalFormatting sqref="F24:F26">
    <cfRule type="cellIs" dxfId="85" priority="2" operator="lessThan">
      <formula>0</formula>
    </cfRule>
    <cfRule type="cellIs" dxfId="84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3EA6EC7-6022-43B0-AF36-DECE55450EA6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D05-197B-456A-A2DF-571FA96D1F01}">
  <dimension ref="B1:AH29"/>
  <sheetViews>
    <sheetView showGridLines="0" zoomScale="70" zoomScaleNormal="70" workbookViewId="0">
      <selection activeCell="N17" sqref="N17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 t="e">
        <f>Dec!C24/Dec!$C$14</f>
        <v>#DIV/0!</v>
      </c>
      <c r="AH3" s="10" t="e">
        <f>Dec!D24/Dec!$D$14</f>
        <v>#DIV/0!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/>
      <c r="K4" s="36"/>
      <c r="L4" s="37">
        <f>Expense2534671115[[#This Row],[Actual]]-Expense2534671115[[#This Row],[Budget]]</f>
        <v>0</v>
      </c>
      <c r="M4" s="45">
        <f>IFERROR(Expense2534671115[[#This Row],[Actual]]/Expense2534671115[[#This Row],[Budget]] -1,0)</f>
        <v>0</v>
      </c>
      <c r="AE4" s="21"/>
      <c r="AF4" s="8" t="s">
        <v>8</v>
      </c>
      <c r="AG4" s="9" t="e">
        <f>Dec!C25/Dec!$C$14</f>
        <v>#DIV/0!</v>
      </c>
      <c r="AH4" s="9" t="e">
        <f>Dec!D25/Dec!$D$14</f>
        <v>#DIV/0!</v>
      </c>
    </row>
    <row r="5" spans="2:34" ht="14.5" customHeight="1" x14ac:dyDescent="0.35">
      <c r="B5" s="52" t="s">
        <v>47</v>
      </c>
      <c r="C5" s="52"/>
      <c r="D5" s="52"/>
      <c r="E5" s="52"/>
      <c r="F5" s="52"/>
      <c r="H5" s="32" t="s">
        <v>1</v>
      </c>
      <c r="I5" s="33" t="s">
        <v>4</v>
      </c>
      <c r="J5" s="38"/>
      <c r="K5" s="38"/>
      <c r="L5" s="37">
        <f>Expense2534671115[[#This Row],[Actual]]-Expense2534671115[[#This Row],[Budget]]</f>
        <v>0</v>
      </c>
      <c r="M5" s="45">
        <f>IFERROR(Expense2534671115[[#This Row],[Actual]]/Expense2534671115[[#This Row],[Budget]] -1,0)</f>
        <v>0</v>
      </c>
      <c r="AE5" s="22"/>
      <c r="AF5" s="8" t="s">
        <v>2</v>
      </c>
      <c r="AG5" s="9" t="e">
        <f>Dec!C20/Dec!$C$14</f>
        <v>#DIV/0!</v>
      </c>
      <c r="AH5" s="9" t="e">
        <f>Dec!D20/Dec!$D$14</f>
        <v>#DIV/0!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/>
      <c r="K6" s="38"/>
      <c r="L6" s="37">
        <f>Expense2534671115[[#This Row],[Actual]]-Expense2534671115[[#This Row],[Budget]]</f>
        <v>0</v>
      </c>
      <c r="M6" s="45">
        <f>IFERROR(Expense2534671115[[#This Row],[Actual]]/Expense2534671115[[#This Row],[Budget]] -1,0)</f>
        <v>0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/>
      <c r="K7" s="38"/>
      <c r="L7" s="37">
        <f>Expense2534671115[[#This Row],[Actual]]-Expense2534671115[[#This Row],[Budget]]</f>
        <v>0</v>
      </c>
      <c r="M7" s="45">
        <f>IFERROR(Expense2534671115[[#This Row],[Actual]]/Expense2534671115[[#This Row],[Budget]] -1,0)</f>
        <v>0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/>
      <c r="K8" s="38"/>
      <c r="L8" s="37">
        <f>Expense2534671115[[#This Row],[Actual]]-Expense2534671115[[#This Row],[Budget]]</f>
        <v>0</v>
      </c>
      <c r="M8" s="45">
        <f>IFERROR(Expense2534671115[[#This Row],[Actual]]/Expense2534671115[[#This Row],[Budget]] -1,0)</f>
        <v>0</v>
      </c>
      <c r="AE8" s="22"/>
    </row>
    <row r="9" spans="2:34" x14ac:dyDescent="0.35">
      <c r="H9" s="32" t="s">
        <v>1</v>
      </c>
      <c r="I9" s="33" t="s">
        <v>10</v>
      </c>
      <c r="J9" s="38"/>
      <c r="K9" s="38"/>
      <c r="L9" s="37">
        <f>Expense2534671115[[#This Row],[Actual]]-Expense2534671115[[#This Row],[Budget]]</f>
        <v>0</v>
      </c>
      <c r="M9" s="45">
        <f>IFERROR(Expense2534671115[[#This Row],[Actual]]/Expense2534671115[[#This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/>
      <c r="K10" s="38"/>
      <c r="L10" s="37">
        <f>Expense2534671115[[#This Row],[Actual]]-Expense2534671115[[#This Row],[Budget]]</f>
        <v>0</v>
      </c>
      <c r="M10" s="45">
        <f>IFERROR(Expense2534671115[[#This Row],[Actual]]/Expense2534671115[[#This Row],[Budget]] -1,0)</f>
        <v>0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/>
      <c r="K11" s="38"/>
      <c r="L11" s="37">
        <f>Expense2534671115[[#This Row],[Actual]]-Expense2534671115[[#This Row],[Budget]]</f>
        <v>0</v>
      </c>
      <c r="M11" s="45">
        <f>IFERROR(Expense2534671115[[#This Row],[Actual]]/Expense2534671115[[#This Row],[Budget]] -1,0)</f>
        <v>0</v>
      </c>
      <c r="AE11" s="22"/>
    </row>
    <row r="12" spans="2:34" ht="15" thickTop="1" x14ac:dyDescent="0.35">
      <c r="B12" s="14" t="s">
        <v>28</v>
      </c>
      <c r="C12" s="15"/>
      <c r="D12" s="16"/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/>
      <c r="K12" s="38"/>
      <c r="L12" s="37">
        <f>Expense2534671115[[#This Row],[Actual]]-Expense2534671115[[#This Row],[Budget]]</f>
        <v>0</v>
      </c>
      <c r="M12" s="45">
        <f>IFERROR(Expense2534671115[[#This Row],[Actual]]/Expense2534671115[[#This Row],[Budget]] -1,0)</f>
        <v>0</v>
      </c>
      <c r="AE12" s="22"/>
    </row>
    <row r="13" spans="2:34" x14ac:dyDescent="0.35">
      <c r="B13" s="18" t="s">
        <v>29</v>
      </c>
      <c r="C13" s="3"/>
      <c r="D13" s="16"/>
      <c r="E13" s="6">
        <f>$D$13-$C$13</f>
        <v>0</v>
      </c>
      <c r="F13" s="5">
        <f>IFERROR($D$13/$C$13-1,0)</f>
        <v>0</v>
      </c>
      <c r="H13" s="32" t="s">
        <v>1</v>
      </c>
      <c r="I13" s="33" t="s">
        <v>16</v>
      </c>
      <c r="J13" s="38"/>
      <c r="K13" s="38"/>
      <c r="L13" s="37">
        <f>Expense2534671115[[#This Row],[Actual]]-Expense2534671115[[#This Row],[Budget]]</f>
        <v>0</v>
      </c>
      <c r="M13" s="45">
        <f>IFERROR(Expense2534671115[[#This Row],[Actual]]/Expense2534671115[[#This Row],[Budget]] -1,0)</f>
        <v>0</v>
      </c>
      <c r="AE13" s="22"/>
    </row>
    <row r="14" spans="2:34" x14ac:dyDescent="0.35">
      <c r="B14" s="2" t="s">
        <v>20</v>
      </c>
      <c r="C14" s="3">
        <f>SUM($C$12:$C$13)</f>
        <v>0</v>
      </c>
      <c r="D14" s="6">
        <f>SUM($D$12:$D$13)</f>
        <v>0</v>
      </c>
      <c r="E14" s="3">
        <f>$D$14-$C$14</f>
        <v>0</v>
      </c>
      <c r="F14" s="5">
        <f>IFERROR($D$14/$C$14-1,0)</f>
        <v>0</v>
      </c>
      <c r="H14" s="32" t="s">
        <v>1</v>
      </c>
      <c r="I14" s="33" t="s">
        <v>17</v>
      </c>
      <c r="J14" s="38"/>
      <c r="K14" s="38"/>
      <c r="L14" s="37">
        <f>Expense2534671115[[#This Row],[Actual]]-Expense2534671115[[#This Row],[Budget]]</f>
        <v>0</v>
      </c>
      <c r="M14" s="45">
        <f>IFERROR(Expense2534671115[[#This Row],[Actual]]/Expense2534671115[[#This Row],[Budget]] -1,0)</f>
        <v>0</v>
      </c>
      <c r="AE14" s="22"/>
    </row>
    <row r="15" spans="2:34" x14ac:dyDescent="0.35">
      <c r="H15" s="32" t="s">
        <v>1</v>
      </c>
      <c r="I15" s="33" t="s">
        <v>5</v>
      </c>
      <c r="J15" s="38"/>
      <c r="K15" s="38"/>
      <c r="L15" s="37">
        <f>Expense2534671115[[#This Row],[Actual]]-Expense2534671115[[#This Row],[Budget]]</f>
        <v>0</v>
      </c>
      <c r="M15" s="45">
        <f>IFERROR(Expense2534671115[[#This Row],[Actual]]/Expense2534671115[[#This Row],[Budget]] -1,0)</f>
        <v>0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/>
      <c r="K16" s="38"/>
      <c r="L16" s="37">
        <f>Expense2534671115[[#This Row],[Actual]]-Expense2534671115[[#This Row],[Budget]]</f>
        <v>0</v>
      </c>
      <c r="M16" s="45">
        <f>IFERROR(Expense2534671115[[#This Row],[Actual]]/Expense2534671115[[#This Row],[Budget]] -1,0)</f>
        <v>0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/>
      <c r="K17" s="38"/>
      <c r="L17" s="37">
        <f>Expense2534671115[[#This Row],[Actual]]-Expense2534671115[[#This Row],[Budget]]</f>
        <v>0</v>
      </c>
      <c r="M17" s="45">
        <f>IFERROR(Expense2534671115[[#This Row],[Actual]]/Expense2534671115[[#This Row],[Budget]] -1,0)</f>
        <v>0</v>
      </c>
      <c r="AE17" s="22"/>
    </row>
    <row r="18" spans="2:31" ht="15" thickTop="1" x14ac:dyDescent="0.35">
      <c r="B18" s="14" t="s">
        <v>14</v>
      </c>
      <c r="C18" s="15"/>
      <c r="D18" s="15"/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/>
      <c r="K18" s="38"/>
      <c r="L18" s="37">
        <f>Expense2534671115[[#This Row],[Actual]]-Expense2534671115[[#This Row],[Budget]]</f>
        <v>0</v>
      </c>
      <c r="M18" s="45">
        <f>IFERROR(Expense2534671115[[#This Row],[Actual]]/Expense2534671115[[#This Row],[Budget]] -1,0)</f>
        <v>0</v>
      </c>
      <c r="AE18" s="22"/>
    </row>
    <row r="19" spans="2:31" x14ac:dyDescent="0.35">
      <c r="B19" s="18" t="s">
        <v>15</v>
      </c>
      <c r="C19" s="6"/>
      <c r="D19" s="3"/>
      <c r="E19" s="6">
        <f>$D$19-$C$19</f>
        <v>0</v>
      </c>
      <c r="F19" s="4">
        <f>IFERROR($D$19/$C$19-1,0)</f>
        <v>0</v>
      </c>
      <c r="H19" s="34" t="s">
        <v>8</v>
      </c>
      <c r="I19" s="34" t="s">
        <v>30</v>
      </c>
      <c r="J19" s="38"/>
      <c r="K19" s="38"/>
      <c r="L19" s="37">
        <f>Expense2534671115[[#This Row],[Actual]]-Expense2534671115[[#This Row],[Budget]]</f>
        <v>0</v>
      </c>
      <c r="M19" s="45">
        <f>IFERROR(Expense2534671115[[#This Row],[Actual]]/Expense2534671115[[#This Row],[Budget]] -1,0)</f>
        <v>0</v>
      </c>
      <c r="AE19" s="22"/>
    </row>
    <row r="20" spans="2:31" x14ac:dyDescent="0.35">
      <c r="B20" s="2" t="s">
        <v>20</v>
      </c>
      <c r="C20" s="6">
        <f>SUM($C$18:$C$19)</f>
        <v>0</v>
      </c>
      <c r="D20" s="7">
        <f>SUM($D$18:$D$19)</f>
        <v>0</v>
      </c>
      <c r="E20" s="6">
        <f>$D$20-$C$20</f>
        <v>0</v>
      </c>
      <c r="F20" s="4">
        <f>IFERROR($D$20/$C$20-1,0)</f>
        <v>0</v>
      </c>
      <c r="H20" s="34" t="s">
        <v>8</v>
      </c>
      <c r="I20" s="34" t="s">
        <v>19</v>
      </c>
      <c r="J20" s="38"/>
      <c r="K20" s="38"/>
      <c r="L20" s="37">
        <f>Expense2534671115[[#This Row],[Actual]]-Expense2534671115[[#This Row],[Budget]]</f>
        <v>0</v>
      </c>
      <c r="M20" s="45">
        <f>IFERROR(Expense2534671115[[#This Row],[Actual]]/Expense2534671115[[#This Row],[Budget]] -1,0)</f>
        <v>0</v>
      </c>
      <c r="AE20" s="22"/>
    </row>
    <row r="21" spans="2:31" x14ac:dyDescent="0.35">
      <c r="H21" s="35" t="s">
        <v>8</v>
      </c>
      <c r="I21" s="35" t="s">
        <v>32</v>
      </c>
      <c r="J21" s="38"/>
      <c r="K21" s="38"/>
      <c r="L21" s="37">
        <f>Expense2534671115[[#This Row],[Actual]]-Expense2534671115[[#This Row],[Budget]]</f>
        <v>0</v>
      </c>
      <c r="M21" s="45">
        <f>IFERROR(Expense2534671115[[#This Row],[Actual]]/Expense2534671115[[#This Row],[Budget]] -1,0)</f>
        <v>0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/>
      <c r="K22" s="38"/>
      <c r="L22" s="37">
        <f>Expense2534671115[[#This Row],[Actual]]-Expense2534671115[[#This Row],[Budget]]</f>
        <v>0</v>
      </c>
      <c r="M22" s="45">
        <f>IFERROR(Expense2534671115[[#This Row],[Actual]]/Expense2534671115[[#This Row],[Budget]] -1,0)</f>
        <v>0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/>
      <c r="K23" s="38"/>
      <c r="L23" s="37">
        <f>Expense2534671115[[#This Row],[Actual]]-Expense2534671115[[#This Row],[Budget]]</f>
        <v>0</v>
      </c>
      <c r="M23" s="45">
        <f>IFERROR(Expense2534671115[[#This Row],[Actual]]/Expense2534671115[[#This Row],[Budget]] -1,0)</f>
        <v>0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SUMIF(Expense2534671115[Category],B24,Expense2534671115[Budget])</f>
        <v>0</v>
      </c>
      <c r="D24" s="16">
        <f>SUMIF(Expense2534671115[Category],B24,Expense2534671115[Actual])</f>
        <v>0</v>
      </c>
      <c r="E24" s="15">
        <f>$D$24-$C$24</f>
        <v>0</v>
      </c>
      <c r="F24" s="17">
        <f>IFERROR($D$24/$C$24-1,0)</f>
        <v>0</v>
      </c>
      <c r="H24" s="35" t="s">
        <v>8</v>
      </c>
      <c r="I24" s="35" t="s">
        <v>39</v>
      </c>
      <c r="J24" s="38"/>
      <c r="K24" s="38"/>
      <c r="L24" s="37">
        <f>Expense2534671115[[#This Row],[Actual]]-Expense2534671115[[#This Row],[Budget]]</f>
        <v>0</v>
      </c>
      <c r="M24" s="45">
        <f>IFERROR(Expense2534671115[[#This Row],[Actual]]/Expense2534671115[[#This Row],[Budget]] -1,0)</f>
        <v>0</v>
      </c>
      <c r="P24" s="23"/>
      <c r="Q24" s="23"/>
    </row>
    <row r="25" spans="2:31" x14ac:dyDescent="0.35">
      <c r="B25" s="18" t="s">
        <v>8</v>
      </c>
      <c r="C25" s="3">
        <f>SUMIF(Expense2534671115[Category],B25,Expense2534671115[Budget])</f>
        <v>0</v>
      </c>
      <c r="D25" s="16">
        <f>SUMIF(Expense2534671115[Category],B25,Expense2534671115[Actual])</f>
        <v>0</v>
      </c>
      <c r="E25" s="6">
        <f>$D$25-$C$25</f>
        <v>0</v>
      </c>
      <c r="F25" s="5">
        <f>IFERROR($D$25/$C$25-1,0)</f>
        <v>0</v>
      </c>
      <c r="H25" s="39" t="s">
        <v>8</v>
      </c>
      <c r="I25" s="34" t="s">
        <v>7</v>
      </c>
      <c r="J25" s="38"/>
      <c r="K25" s="38"/>
      <c r="L25" s="37">
        <f>Expense2534671115[[#This Row],[Actual]]-Expense2534671115[[#This Row],[Budget]]</f>
        <v>0</v>
      </c>
      <c r="M25" s="45">
        <f>IFERROR(Expense2534671115[[#This Row],[Actual]]/Expense2534671115[[#This Row],[Budget]] -1,0)</f>
        <v>0</v>
      </c>
      <c r="P25" s="23"/>
      <c r="Q25" s="23"/>
    </row>
    <row r="26" spans="2:31" x14ac:dyDescent="0.35">
      <c r="B26" s="2" t="s">
        <v>36</v>
      </c>
      <c r="C26" s="3">
        <f>Expense2534671115[[#Totals],[Budget]]</f>
        <v>0</v>
      </c>
      <c r="D26" s="6">
        <f>Expense2534671115[[#Totals],[Actual]]</f>
        <v>0</v>
      </c>
      <c r="E26" s="3">
        <f>$D$26-$C$26</f>
        <v>0</v>
      </c>
      <c r="F26" s="5">
        <f>IFERROR($D$26/$C$26-1,0)</f>
        <v>0</v>
      </c>
      <c r="H26" s="40"/>
      <c r="I26" s="41" t="s">
        <v>20</v>
      </c>
      <c r="J26" s="42">
        <f>SUBTOTAL(109,Expense2534671115[Budget])</f>
        <v>0</v>
      </c>
      <c r="K26" s="42">
        <f>SUBTOTAL(109,Expense2534671115[Actual])</f>
        <v>0</v>
      </c>
      <c r="L26" s="43">
        <f>Expense2534671115[[#Totals],[Actual]]-Expense2534671115[[#Totals],[Budget]]</f>
        <v>0</v>
      </c>
      <c r="M26" s="44">
        <f>IFERROR(Expense2534671115[[#Totals],[Actual]]/Expense2534671115[[#Totals],[Budget]] -1,0)</f>
        <v>0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B22:F22"/>
    <mergeCell ref="B2:F4"/>
    <mergeCell ref="H2:M2"/>
    <mergeCell ref="B5:F8"/>
    <mergeCell ref="B10:F10"/>
    <mergeCell ref="B16:F16"/>
  </mergeCells>
  <conditionalFormatting sqref="F12:F14 F18:F20 F24:F26">
    <cfRule type="cellIs" dxfId="68" priority="4" operator="greaterThan">
      <formula>0</formula>
    </cfRule>
    <cfRule type="cellIs" dxfId="67" priority="5" operator="lessThan">
      <formula>0</formula>
    </cfRule>
  </conditionalFormatting>
  <conditionalFormatting sqref="F24:F26">
    <cfRule type="cellIs" dxfId="66" priority="2" operator="lessThan">
      <formula>0</formula>
    </cfRule>
    <cfRule type="cellIs" dxfId="65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32E3FCB-6B58-40DD-991A-0684F3611A0C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0118-93B5-4A8F-BEDA-87591F9FF7FB}">
  <dimension ref="AA2:AE14"/>
  <sheetViews>
    <sheetView zoomScale="70" zoomScaleNormal="70" workbookViewId="0">
      <selection activeCell="X7" sqref="X7"/>
    </sheetView>
  </sheetViews>
  <sheetFormatPr defaultColWidth="12.81640625" defaultRowHeight="14.5" x14ac:dyDescent="0.35"/>
  <cols>
    <col min="1" max="19" width="12.81640625" style="46"/>
    <col min="20" max="20" width="8.81640625" style="46" bestFit="1" customWidth="1"/>
    <col min="21" max="21" width="14.7265625" style="46" bestFit="1" customWidth="1"/>
    <col min="22" max="22" width="14.36328125" style="46" bestFit="1" customWidth="1"/>
    <col min="23" max="23" width="14" style="46" bestFit="1" customWidth="1"/>
    <col min="24" max="16384" width="12.81640625" style="46"/>
  </cols>
  <sheetData>
    <row r="2" spans="27:31" x14ac:dyDescent="0.35">
      <c r="AA2" s="47" t="s">
        <v>43</v>
      </c>
      <c r="AB2" s="47" t="s">
        <v>26</v>
      </c>
      <c r="AC2" s="47" t="s">
        <v>44</v>
      </c>
      <c r="AD2" s="47" t="s">
        <v>45</v>
      </c>
      <c r="AE2" s="47" t="s">
        <v>16</v>
      </c>
    </row>
    <row r="3" spans="27:31" x14ac:dyDescent="0.35">
      <c r="AA3" s="47" t="s">
        <v>48</v>
      </c>
      <c r="AB3" s="48" cm="1">
        <f t="array" aca="1" ref="AB3" ca="1">INDIRECT(Table8[[#This Row],[Month]]&amp;"!"&amp;"D26")</f>
        <v>0</v>
      </c>
      <c r="AC3" s="48" cm="1">
        <f t="array" aca="1" ref="AC3" ca="1">INDIRECT(Table8[[#This Row],[Month]]&amp;"!"&amp;"D20")</f>
        <v>0</v>
      </c>
      <c r="AD3" s="48" cm="1">
        <f t="array" aca="1" ref="AD3" ca="1">INDIRECT(Table8[[#This Row],[Month]]&amp;"!"&amp;"D13")</f>
        <v>0</v>
      </c>
      <c r="AE3" s="48" cm="1">
        <f t="array" aca="1" ref="AE3" ca="1">INDIRECT(Table8[[#This Row],[Month]]&amp;"!"&amp;"K13")</f>
        <v>0</v>
      </c>
    </row>
    <row r="4" spans="27:31" x14ac:dyDescent="0.35">
      <c r="AA4" s="47" t="s">
        <v>49</v>
      </c>
      <c r="AB4" s="48" cm="1">
        <f t="array" aca="1" ref="AB4" ca="1">INDIRECT(Table8[[#This Row],[Month]]&amp;"!"&amp;"D26")</f>
        <v>0</v>
      </c>
      <c r="AC4" s="48" cm="1">
        <f t="array" aca="1" ref="AC4" ca="1">INDIRECT(Table8[[#This Row],[Month]]&amp;"!"&amp;"D20")</f>
        <v>0</v>
      </c>
      <c r="AD4" s="48" cm="1">
        <f t="array" aca="1" ref="AD4" ca="1">INDIRECT(Table8[[#This Row],[Month]]&amp;"!"&amp;"D13")</f>
        <v>0</v>
      </c>
      <c r="AE4" s="48" cm="1">
        <f t="array" aca="1" ref="AE4" ca="1">INDIRECT(Table8[[#This Row],[Month]]&amp;"!"&amp;"K13")</f>
        <v>0</v>
      </c>
    </row>
    <row r="5" spans="27:31" x14ac:dyDescent="0.35">
      <c r="AA5" s="47" t="s">
        <v>50</v>
      </c>
      <c r="AB5" s="48" cm="1">
        <f t="array" aca="1" ref="AB5" ca="1">INDIRECT(Table8[[#This Row],[Month]]&amp;"!"&amp;"D26")</f>
        <v>0</v>
      </c>
      <c r="AC5" s="48" cm="1">
        <f t="array" aca="1" ref="AC5" ca="1">INDIRECT(Table8[[#This Row],[Month]]&amp;"!"&amp;"D20")</f>
        <v>0</v>
      </c>
      <c r="AD5" s="48" cm="1">
        <f t="array" aca="1" ref="AD5" ca="1">INDIRECT(Table8[[#This Row],[Month]]&amp;"!"&amp;"D13")</f>
        <v>0</v>
      </c>
      <c r="AE5" s="48" cm="1">
        <f t="array" aca="1" ref="AE5" ca="1">INDIRECT(Table8[[#This Row],[Month]]&amp;"!"&amp;"K13")</f>
        <v>0</v>
      </c>
    </row>
    <row r="6" spans="27:31" x14ac:dyDescent="0.35">
      <c r="AA6" s="47" t="s">
        <v>51</v>
      </c>
      <c r="AB6" s="48" cm="1">
        <f t="array" aca="1" ref="AB6" ca="1">INDIRECT(Table8[[#This Row],[Month]]&amp;"!"&amp;"D26")</f>
        <v>0</v>
      </c>
      <c r="AC6" s="48" cm="1">
        <f t="array" aca="1" ref="AC6" ca="1">INDIRECT(Table8[[#This Row],[Month]]&amp;"!"&amp;"D20")</f>
        <v>0</v>
      </c>
      <c r="AD6" s="48" cm="1">
        <f t="array" aca="1" ref="AD6" ca="1">INDIRECT(Table8[[#This Row],[Month]]&amp;"!"&amp;"D13")</f>
        <v>0</v>
      </c>
      <c r="AE6" s="48" cm="1">
        <f t="array" aca="1" ref="AE6" ca="1">INDIRECT(Table8[[#This Row],[Month]]&amp;"!"&amp;"K13")</f>
        <v>0</v>
      </c>
    </row>
    <row r="7" spans="27:31" x14ac:dyDescent="0.35">
      <c r="AA7" s="47" t="s">
        <v>42</v>
      </c>
      <c r="AB7" s="48" cm="1">
        <f t="array" aca="1" ref="AB7" ca="1">INDIRECT(Table8[[#This Row],[Month]]&amp;"!"&amp;"D26")</f>
        <v>0</v>
      </c>
      <c r="AC7" s="48" cm="1">
        <f t="array" aca="1" ref="AC7" ca="1">INDIRECT(Table8[[#This Row],[Month]]&amp;"!"&amp;"D20")</f>
        <v>0</v>
      </c>
      <c r="AD7" s="48" cm="1">
        <f t="array" aca="1" ref="AD7" ca="1">INDIRECT(Table8[[#This Row],[Month]]&amp;"!"&amp;"D13")</f>
        <v>0</v>
      </c>
      <c r="AE7" s="48" cm="1">
        <f t="array" aca="1" ref="AE7" ca="1">INDIRECT(Table8[[#This Row],[Month]]&amp;"!"&amp;"K13")</f>
        <v>0</v>
      </c>
    </row>
    <row r="8" spans="27:31" x14ac:dyDescent="0.35">
      <c r="AA8" s="47" t="s">
        <v>52</v>
      </c>
      <c r="AB8" s="48" cm="1">
        <f t="array" aca="1" ref="AB8" ca="1">INDIRECT(Table8[[#This Row],[Month]]&amp;"!"&amp;"D26")</f>
        <v>0</v>
      </c>
      <c r="AC8" s="48" cm="1">
        <f t="array" aca="1" ref="AC8" ca="1">INDIRECT(Table8[[#This Row],[Month]]&amp;"!"&amp;"D20")</f>
        <v>0</v>
      </c>
      <c r="AD8" s="48" cm="1">
        <f t="array" aca="1" ref="AD8" ca="1">INDIRECT(Table8[[#This Row],[Month]]&amp;"!"&amp;"D13")</f>
        <v>0</v>
      </c>
      <c r="AE8" s="48" cm="1">
        <f t="array" aca="1" ref="AE8" ca="1">INDIRECT(Table8[[#This Row],[Month]]&amp;"!"&amp;"K13")</f>
        <v>0</v>
      </c>
    </row>
    <row r="9" spans="27:31" x14ac:dyDescent="0.35">
      <c r="AA9" s="47" t="s">
        <v>53</v>
      </c>
      <c r="AB9" s="48" cm="1">
        <f t="array" aca="1" ref="AB9" ca="1">INDIRECT(Table8[[#This Row],[Month]]&amp;"!"&amp;"D26")</f>
        <v>0</v>
      </c>
      <c r="AC9" s="48" cm="1">
        <f t="array" aca="1" ref="AC9" ca="1">INDIRECT(Table8[[#This Row],[Month]]&amp;"!"&amp;"D20")</f>
        <v>0</v>
      </c>
      <c r="AD9" s="48" cm="1">
        <f t="array" aca="1" ref="AD9" ca="1">INDIRECT(Table8[[#This Row],[Month]]&amp;"!"&amp;"D13")</f>
        <v>0</v>
      </c>
      <c r="AE9" s="48" cm="1">
        <f t="array" aca="1" ref="AE9" ca="1">INDIRECT(Table8[[#This Row],[Month]]&amp;"!"&amp;"K13")</f>
        <v>0</v>
      </c>
    </row>
    <row r="10" spans="27:31" x14ac:dyDescent="0.35">
      <c r="AA10" s="47" t="s">
        <v>54</v>
      </c>
      <c r="AB10" s="48" cm="1">
        <f t="array" aca="1" ref="AB10" ca="1">INDIRECT(Table8[[#This Row],[Month]]&amp;"!"&amp;"D26")</f>
        <v>0</v>
      </c>
      <c r="AC10" s="48" cm="1">
        <f t="array" aca="1" ref="AC10" ca="1">INDIRECT(Table8[[#This Row],[Month]]&amp;"!"&amp;"D20")</f>
        <v>0</v>
      </c>
      <c r="AD10" s="48" cm="1">
        <f t="array" aca="1" ref="AD10" ca="1">INDIRECT(Table8[[#This Row],[Month]]&amp;"!"&amp;"D13")</f>
        <v>0</v>
      </c>
      <c r="AE10" s="48" cm="1">
        <f t="array" aca="1" ref="AE10" ca="1">INDIRECT(Table8[[#This Row],[Month]]&amp;"!"&amp;"K13")</f>
        <v>0</v>
      </c>
    </row>
    <row r="11" spans="27:31" x14ac:dyDescent="0.35">
      <c r="AA11" s="47" t="s">
        <v>55</v>
      </c>
      <c r="AB11" s="48" cm="1">
        <f t="array" aca="1" ref="AB11" ca="1">INDIRECT(Table8[[#This Row],[Month]]&amp;"!"&amp;"D26")</f>
        <v>0</v>
      </c>
      <c r="AC11" s="48" cm="1">
        <f t="array" aca="1" ref="AC11" ca="1">INDIRECT(Table8[[#This Row],[Month]]&amp;"!"&amp;"D20")</f>
        <v>0</v>
      </c>
      <c r="AD11" s="48" cm="1">
        <f t="array" aca="1" ref="AD11" ca="1">INDIRECT(Table8[[#This Row],[Month]]&amp;"!"&amp;"D13")</f>
        <v>0</v>
      </c>
      <c r="AE11" s="48" cm="1">
        <f t="array" aca="1" ref="AE11" ca="1">INDIRECT(Table8[[#This Row],[Month]]&amp;"!"&amp;"K13")</f>
        <v>0</v>
      </c>
    </row>
    <row r="12" spans="27:31" x14ac:dyDescent="0.35">
      <c r="AA12" s="47" t="s">
        <v>56</v>
      </c>
      <c r="AB12" s="48" cm="1">
        <f t="array" aca="1" ref="AB12" ca="1">INDIRECT(Table8[[#This Row],[Month]]&amp;"!"&amp;"D26")</f>
        <v>0</v>
      </c>
      <c r="AC12" s="48" cm="1">
        <f t="array" aca="1" ref="AC12" ca="1">INDIRECT(Table8[[#This Row],[Month]]&amp;"!"&amp;"D20")</f>
        <v>0</v>
      </c>
      <c r="AD12" s="48" cm="1">
        <f t="array" aca="1" ref="AD12" ca="1">INDIRECT(Table8[[#This Row],[Month]]&amp;"!"&amp;"D13")</f>
        <v>0</v>
      </c>
      <c r="AE12" s="48" cm="1">
        <f t="array" aca="1" ref="AE12" ca="1">INDIRECT(Table8[[#This Row],[Month]]&amp;"!"&amp;"K13")</f>
        <v>0</v>
      </c>
    </row>
    <row r="13" spans="27:31" x14ac:dyDescent="0.35">
      <c r="AA13" s="47" t="s">
        <v>57</v>
      </c>
      <c r="AB13" s="48" cm="1">
        <f t="array" aca="1" ref="AB13" ca="1">INDIRECT(Table8[[#This Row],[Month]]&amp;"!"&amp;"D26")</f>
        <v>0</v>
      </c>
      <c r="AC13" s="48" cm="1">
        <f t="array" aca="1" ref="AC13" ca="1">INDIRECT(Table8[[#This Row],[Month]]&amp;"!"&amp;"D20")</f>
        <v>0</v>
      </c>
      <c r="AD13" s="48" cm="1">
        <f t="array" aca="1" ref="AD13" ca="1">INDIRECT(Table8[[#This Row],[Month]]&amp;"!"&amp;"D13")</f>
        <v>0</v>
      </c>
      <c r="AE13" s="48" cm="1">
        <f t="array" aca="1" ref="AE13" ca="1">INDIRECT(Table8[[#This Row],[Month]]&amp;"!"&amp;"K13")</f>
        <v>0</v>
      </c>
    </row>
    <row r="14" spans="27:31" x14ac:dyDescent="0.35">
      <c r="AA14" s="47" t="s">
        <v>58</v>
      </c>
      <c r="AB14" s="48" cm="1">
        <f t="array" aca="1" ref="AB14" ca="1">INDIRECT(Table8[[#This Row],[Month]]&amp;"!"&amp;"D26")</f>
        <v>0</v>
      </c>
      <c r="AC14" s="48" cm="1">
        <f t="array" aca="1" ref="AC14" ca="1">INDIRECT(Table8[[#This Row],[Month]]&amp;"!"&amp;"D20")</f>
        <v>0</v>
      </c>
      <c r="AD14" s="48" cm="1">
        <f t="array" aca="1" ref="AD14" ca="1">INDIRECT(Table8[[#This Row],[Month]]&amp;"!"&amp;"D13")</f>
        <v>0</v>
      </c>
      <c r="AE14" s="48" cm="1">
        <f t="array" aca="1" ref="AE14" ca="1">INDIRECT(Table8[[#This Row],[Month]]&amp;"!"&amp;"K13")</f>
        <v>0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0F9A-9125-4F9E-A0F6-62636692114C}">
  <dimension ref="B1:AH29"/>
  <sheetViews>
    <sheetView showGridLines="0" zoomScale="70" zoomScaleNormal="70" workbookViewId="0">
      <selection activeCell="N24" sqref="N24"/>
    </sheetView>
  </sheetViews>
  <sheetFormatPr defaultRowHeight="14.5" x14ac:dyDescent="0.35"/>
  <cols>
    <col min="1" max="1" width="1.453125" style="1" customWidth="1"/>
    <col min="2" max="2" width="11" style="1" bestFit="1" customWidth="1"/>
    <col min="3" max="4" width="10.08984375" style="1" bestFit="1" customWidth="1"/>
    <col min="5" max="5" width="9.453125" style="1" bestFit="1" customWidth="1"/>
    <col min="6" max="6" width="9.90625" style="1" bestFit="1" customWidth="1"/>
    <col min="7" max="7" width="9.90625" customWidth="1"/>
    <col min="8" max="8" width="8.26953125" bestFit="1" customWidth="1"/>
    <col min="9" max="9" width="14.453125" bestFit="1" customWidth="1"/>
    <col min="10" max="11" width="10.1796875" bestFit="1" customWidth="1"/>
    <col min="12" max="12" width="9.453125" bestFit="1" customWidth="1"/>
    <col min="13" max="13" width="10" bestFit="1" customWidth="1"/>
    <col min="14" max="14" width="9.90625" customWidth="1"/>
    <col min="15" max="23" width="10.36328125" style="1" customWidth="1"/>
    <col min="24" max="24" width="11.26953125" style="1" bestFit="1" customWidth="1"/>
    <col min="25" max="26" width="18.90625" style="1" bestFit="1" customWidth="1"/>
    <col min="27" max="27" width="10.1796875" style="1" bestFit="1" customWidth="1"/>
    <col min="28" max="28" width="10.1796875" style="24" customWidth="1"/>
    <col min="29" max="29" width="10.1796875" style="23" customWidth="1"/>
    <col min="30" max="30" width="12.7265625" style="27" bestFit="1" customWidth="1"/>
    <col min="31" max="31" width="12.90625" style="1" bestFit="1" customWidth="1"/>
    <col min="32" max="16384" width="8.7265625" style="1"/>
  </cols>
  <sheetData>
    <row r="1" spans="2:34" x14ac:dyDescent="0.35">
      <c r="F1" s="19"/>
      <c r="AB1" s="1"/>
      <c r="AC1" s="1"/>
      <c r="AD1" s="1"/>
    </row>
    <row r="2" spans="2:34" ht="15.5" customHeight="1" x14ac:dyDescent="0.35">
      <c r="B2" s="50" t="s">
        <v>37</v>
      </c>
      <c r="C2" s="50"/>
      <c r="D2" s="50"/>
      <c r="E2" s="50"/>
      <c r="F2" s="50"/>
      <c r="H2" s="51" t="s">
        <v>41</v>
      </c>
      <c r="I2" s="51"/>
      <c r="J2" s="51"/>
      <c r="K2" s="51"/>
      <c r="L2" s="51"/>
      <c r="M2" s="51"/>
      <c r="AE2" s="20"/>
      <c r="AF2" s="8"/>
      <c r="AG2" s="8" t="s">
        <v>24</v>
      </c>
      <c r="AH2" s="8" t="s">
        <v>25</v>
      </c>
    </row>
    <row r="3" spans="2:34" ht="14.5" customHeight="1" x14ac:dyDescent="0.35">
      <c r="B3" s="50"/>
      <c r="C3" s="50"/>
      <c r="D3" s="50"/>
      <c r="E3" s="50"/>
      <c r="F3" s="50"/>
      <c r="H3" s="29" t="s">
        <v>0</v>
      </c>
      <c r="I3" s="29" t="s">
        <v>3</v>
      </c>
      <c r="J3" s="29" t="s">
        <v>24</v>
      </c>
      <c r="K3" s="29" t="s">
        <v>25</v>
      </c>
      <c r="L3" s="30" t="s">
        <v>21</v>
      </c>
      <c r="M3" s="31" t="s">
        <v>22</v>
      </c>
      <c r="AF3" s="8" t="s">
        <v>1</v>
      </c>
      <c r="AG3" s="9">
        <f>Sample!C24/Sample!$C$14</f>
        <v>0.495</v>
      </c>
      <c r="AH3" s="10">
        <f>Sample!D24/Sample!$D$14</f>
        <v>0.52950819672131144</v>
      </c>
    </row>
    <row r="4" spans="2:34" ht="14.5" customHeight="1" x14ac:dyDescent="0.35">
      <c r="B4" s="50"/>
      <c r="C4" s="50"/>
      <c r="D4" s="50"/>
      <c r="E4" s="50"/>
      <c r="F4" s="50"/>
      <c r="H4" s="32" t="s">
        <v>1</v>
      </c>
      <c r="I4" s="33" t="s">
        <v>23</v>
      </c>
      <c r="J4" s="36">
        <v>1100</v>
      </c>
      <c r="K4" s="36">
        <v>1100</v>
      </c>
      <c r="L4" s="37">
        <f>Expense2[[#This Row],[Actual]]-Expense2[[#This Row],[Budget]]</f>
        <v>0</v>
      </c>
      <c r="M4" s="45">
        <f>IFERROR(Expense2[[#This Row],[Actual]]/Expense2[[#This Row],[Budget]] -1,0)</f>
        <v>0</v>
      </c>
      <c r="AE4" s="21"/>
      <c r="AF4" s="8" t="s">
        <v>8</v>
      </c>
      <c r="AG4" s="9">
        <f>Sample!C25/Sample!$C$14</f>
        <v>0.3</v>
      </c>
      <c r="AH4" s="9">
        <f>Sample!D25/Sample!$D$14</f>
        <v>0.27540983606557379</v>
      </c>
    </row>
    <row r="5" spans="2:34" ht="14.5" customHeight="1" x14ac:dyDescent="0.35">
      <c r="B5" s="52" t="s">
        <v>46</v>
      </c>
      <c r="C5" s="52"/>
      <c r="D5" s="52"/>
      <c r="E5" s="52"/>
      <c r="F5" s="52"/>
      <c r="H5" s="32" t="s">
        <v>1</v>
      </c>
      <c r="I5" s="33" t="s">
        <v>4</v>
      </c>
      <c r="J5" s="38">
        <v>70</v>
      </c>
      <c r="K5" s="38">
        <v>70</v>
      </c>
      <c r="L5" s="37">
        <f>Expense2[[#This Row],[Actual]]-Expense2[[#This Row],[Budget]]</f>
        <v>0</v>
      </c>
      <c r="M5" s="45">
        <f>IFERROR(Expense2[[#This Row],[Actual]]/Expense2[[#This Row],[Budget]] -1,0)</f>
        <v>0</v>
      </c>
      <c r="AE5" s="22"/>
      <c r="AF5" s="8" t="s">
        <v>2</v>
      </c>
      <c r="AG5" s="9">
        <f>Sample!C20/Sample!$C$14</f>
        <v>0.2</v>
      </c>
      <c r="AH5" s="9">
        <f>Sample!D20/Sample!$D$14</f>
        <v>0.18852459016393441</v>
      </c>
    </row>
    <row r="6" spans="2:34" ht="14.5" customHeight="1" x14ac:dyDescent="0.35">
      <c r="B6" s="52"/>
      <c r="C6" s="52"/>
      <c r="D6" s="52"/>
      <c r="E6" s="52"/>
      <c r="F6" s="52"/>
      <c r="H6" s="32" t="s">
        <v>1</v>
      </c>
      <c r="I6" s="33" t="s">
        <v>18</v>
      </c>
      <c r="J6" s="38">
        <v>200</v>
      </c>
      <c r="K6" s="38">
        <v>210</v>
      </c>
      <c r="L6" s="37">
        <f>Expense2[[#This Row],[Actual]]-Expense2[[#This Row],[Budget]]</f>
        <v>10</v>
      </c>
      <c r="M6" s="45">
        <f>IFERROR(Expense2[[#This Row],[Actual]]/Expense2[[#This Row],[Budget]] -1,0)</f>
        <v>5.0000000000000044E-2</v>
      </c>
      <c r="AE6" s="22"/>
    </row>
    <row r="7" spans="2:34" ht="14.5" customHeight="1" x14ac:dyDescent="0.35">
      <c r="B7" s="52"/>
      <c r="C7" s="52"/>
      <c r="D7" s="52"/>
      <c r="E7" s="52"/>
      <c r="F7" s="52"/>
      <c r="H7" s="32" t="s">
        <v>1</v>
      </c>
      <c r="I7" s="33" t="s">
        <v>6</v>
      </c>
      <c r="J7" s="38">
        <v>50</v>
      </c>
      <c r="K7" s="38">
        <v>70</v>
      </c>
      <c r="L7" s="37">
        <f>Expense2[[#This Row],[Actual]]-Expense2[[#This Row],[Budget]]</f>
        <v>20</v>
      </c>
      <c r="M7" s="45">
        <f>IFERROR(Expense2[[#This Row],[Actual]]/Expense2[[#This Row],[Budget]] -1,0)</f>
        <v>0.39999999999999991</v>
      </c>
      <c r="AE7" s="22"/>
    </row>
    <row r="8" spans="2:34" x14ac:dyDescent="0.35">
      <c r="B8" s="52"/>
      <c r="C8" s="52"/>
      <c r="D8" s="52"/>
      <c r="E8" s="52"/>
      <c r="F8" s="52"/>
      <c r="H8" s="32" t="s">
        <v>1</v>
      </c>
      <c r="I8" s="33" t="s">
        <v>40</v>
      </c>
      <c r="J8" s="38">
        <v>70</v>
      </c>
      <c r="K8" s="38">
        <v>80</v>
      </c>
      <c r="L8" s="37">
        <f>Expense2[[#This Row],[Actual]]-Expense2[[#This Row],[Budget]]</f>
        <v>10</v>
      </c>
      <c r="M8" s="45">
        <f>IFERROR(Expense2[[#This Row],[Actual]]/Expense2[[#This Row],[Budget]] -1,0)</f>
        <v>0.14285714285714279</v>
      </c>
      <c r="AE8" s="22"/>
    </row>
    <row r="9" spans="2:34" x14ac:dyDescent="0.35">
      <c r="H9" s="32" t="s">
        <v>1</v>
      </c>
      <c r="I9" s="33" t="s">
        <v>10</v>
      </c>
      <c r="J9" s="38">
        <v>30</v>
      </c>
      <c r="K9" s="38">
        <v>30</v>
      </c>
      <c r="L9" s="37">
        <f>Expense2[[#This Row],[Actual]]-Expense2[[#This Row],[Budget]]</f>
        <v>0</v>
      </c>
      <c r="M9" s="45">
        <f>IFERROR(Expense2[[#This Row],[Actual]]/Expense2[[#This Row],[Budget]] -1,0)</f>
        <v>0</v>
      </c>
      <c r="AE9" s="22"/>
    </row>
    <row r="10" spans="2:34" x14ac:dyDescent="0.35">
      <c r="B10" s="49" t="s">
        <v>27</v>
      </c>
      <c r="C10" s="49"/>
      <c r="D10" s="49"/>
      <c r="E10" s="49"/>
      <c r="F10" s="49"/>
      <c r="H10" s="32" t="s">
        <v>1</v>
      </c>
      <c r="I10" s="33" t="s">
        <v>11</v>
      </c>
      <c r="J10" s="38">
        <v>400</v>
      </c>
      <c r="K10" s="38">
        <v>500</v>
      </c>
      <c r="L10" s="37">
        <f>Expense2[[#This Row],[Actual]]-Expense2[[#This Row],[Budget]]</f>
        <v>100</v>
      </c>
      <c r="M10" s="45">
        <f>IFERROR(Expense2[[#This Row],[Actual]]/Expense2[[#This Row],[Budget]] -1,0)</f>
        <v>0.25</v>
      </c>
      <c r="AE10" s="22"/>
    </row>
    <row r="11" spans="2:34" ht="15" thickBot="1" x14ac:dyDescent="0.4">
      <c r="B11" s="11"/>
      <c r="C11" s="12" t="s">
        <v>24</v>
      </c>
      <c r="D11" s="13" t="s">
        <v>25</v>
      </c>
      <c r="E11" s="13" t="s">
        <v>21</v>
      </c>
      <c r="F11" s="12" t="s">
        <v>22</v>
      </c>
      <c r="H11" s="32" t="s">
        <v>1</v>
      </c>
      <c r="I11" s="33" t="s">
        <v>12</v>
      </c>
      <c r="J11" s="38">
        <v>150</v>
      </c>
      <c r="K11" s="38">
        <v>150</v>
      </c>
      <c r="L11" s="37">
        <f>Expense2[[#This Row],[Actual]]-Expense2[[#This Row],[Budget]]</f>
        <v>0</v>
      </c>
      <c r="M11" s="45">
        <f>IFERROR(Expense2[[#This Row],[Actual]]/Expense2[[#This Row],[Budget]] -1,0)</f>
        <v>0</v>
      </c>
      <c r="AE11" s="22"/>
    </row>
    <row r="12" spans="2:34" ht="15" thickTop="1" x14ac:dyDescent="0.35">
      <c r="B12" s="14" t="s">
        <v>28</v>
      </c>
      <c r="C12" s="15">
        <v>5000</v>
      </c>
      <c r="D12" s="16">
        <v>5000</v>
      </c>
      <c r="E12" s="15">
        <f>$D$12-$C$12</f>
        <v>0</v>
      </c>
      <c r="F12" s="17">
        <f>IFERROR($D$12/$C$12-1,0)</f>
        <v>0</v>
      </c>
      <c r="H12" s="32" t="s">
        <v>1</v>
      </c>
      <c r="I12" s="33" t="s">
        <v>13</v>
      </c>
      <c r="J12" s="38">
        <v>0</v>
      </c>
      <c r="K12" s="38">
        <v>0</v>
      </c>
      <c r="L12" s="37">
        <f>Expense2[[#This Row],[Actual]]-Expense2[[#This Row],[Budget]]</f>
        <v>0</v>
      </c>
      <c r="M12" s="45">
        <f>IFERROR(Expense2[[#This Row],[Actual]]/Expense2[[#This Row],[Budget]] -1,0)</f>
        <v>0</v>
      </c>
      <c r="AE12" s="22"/>
    </row>
    <row r="13" spans="2:34" x14ac:dyDescent="0.35">
      <c r="B13" s="18" t="s">
        <v>29</v>
      </c>
      <c r="C13" s="3">
        <v>1000</v>
      </c>
      <c r="D13" s="16">
        <v>1100</v>
      </c>
      <c r="E13" s="6">
        <f>$D$13-$C$13</f>
        <v>100</v>
      </c>
      <c r="F13" s="5">
        <f>IFERROR($D$13/$C$13-1,0)</f>
        <v>0.10000000000000009</v>
      </c>
      <c r="H13" s="32" t="s">
        <v>1</v>
      </c>
      <c r="I13" s="33" t="s">
        <v>16</v>
      </c>
      <c r="J13" s="38">
        <v>400</v>
      </c>
      <c r="K13" s="38">
        <v>450</v>
      </c>
      <c r="L13" s="37">
        <f>Expense2[[#This Row],[Actual]]-Expense2[[#This Row],[Budget]]</f>
        <v>50</v>
      </c>
      <c r="M13" s="45">
        <f>IFERROR(Expense2[[#This Row],[Actual]]/Expense2[[#This Row],[Budget]] -1,0)</f>
        <v>0.125</v>
      </c>
      <c r="AE13" s="22"/>
    </row>
    <row r="14" spans="2:34" x14ac:dyDescent="0.35">
      <c r="B14" s="2" t="s">
        <v>20</v>
      </c>
      <c r="C14" s="3">
        <f>SUM($C$12:$C$13)</f>
        <v>6000</v>
      </c>
      <c r="D14" s="6">
        <f>SUM($D$12:$D$13)</f>
        <v>6100</v>
      </c>
      <c r="E14" s="3">
        <f>$D$14-$C$14</f>
        <v>100</v>
      </c>
      <c r="F14" s="5">
        <f>IFERROR($D$14/$C$14-1,0)</f>
        <v>1.6666666666666607E-2</v>
      </c>
      <c r="H14" s="32" t="s">
        <v>1</v>
      </c>
      <c r="I14" s="33" t="s">
        <v>17</v>
      </c>
      <c r="J14" s="38">
        <v>50</v>
      </c>
      <c r="K14" s="38">
        <v>80</v>
      </c>
      <c r="L14" s="37">
        <f>Expense2[[#This Row],[Actual]]-Expense2[[#This Row],[Budget]]</f>
        <v>30</v>
      </c>
      <c r="M14" s="45">
        <f>IFERROR(Expense2[[#This Row],[Actual]]/Expense2[[#This Row],[Budget]] -1,0)</f>
        <v>0.60000000000000009</v>
      </c>
      <c r="AE14" s="22"/>
    </row>
    <row r="15" spans="2:34" x14ac:dyDescent="0.35">
      <c r="H15" s="32" t="s">
        <v>1</v>
      </c>
      <c r="I15" s="33" t="s">
        <v>5</v>
      </c>
      <c r="J15" s="38">
        <v>150</v>
      </c>
      <c r="K15" s="38">
        <v>200</v>
      </c>
      <c r="L15" s="37">
        <f>Expense2[[#This Row],[Actual]]-Expense2[[#This Row],[Budget]]</f>
        <v>50</v>
      </c>
      <c r="M15" s="45">
        <f>IFERROR(Expense2[[#This Row],[Actual]]/Expense2[[#This Row],[Budget]] -1,0)</f>
        <v>0.33333333333333326</v>
      </c>
      <c r="AE15" s="22"/>
    </row>
    <row r="16" spans="2:34" x14ac:dyDescent="0.35">
      <c r="B16" s="49" t="s">
        <v>35</v>
      </c>
      <c r="C16" s="49"/>
      <c r="D16" s="49"/>
      <c r="E16" s="49"/>
      <c r="F16" s="49"/>
      <c r="H16" s="33" t="s">
        <v>1</v>
      </c>
      <c r="I16" s="33" t="s">
        <v>31</v>
      </c>
      <c r="J16" s="38">
        <v>300</v>
      </c>
      <c r="K16" s="38">
        <v>290</v>
      </c>
      <c r="L16" s="37">
        <f>Expense2[[#This Row],[Actual]]-Expense2[[#This Row],[Budget]]</f>
        <v>-10</v>
      </c>
      <c r="M16" s="45">
        <f>IFERROR(Expense2[[#This Row],[Actual]]/Expense2[[#This Row],[Budget]] -1,0)</f>
        <v>-3.3333333333333326E-2</v>
      </c>
      <c r="AE16" s="22"/>
    </row>
    <row r="17" spans="2:31" ht="15" thickBot="1" x14ac:dyDescent="0.4">
      <c r="B17" s="11"/>
      <c r="C17" s="12" t="s">
        <v>24</v>
      </c>
      <c r="D17" s="13" t="s">
        <v>25</v>
      </c>
      <c r="E17" s="13" t="s">
        <v>21</v>
      </c>
      <c r="F17" s="12" t="s">
        <v>22</v>
      </c>
      <c r="H17" s="34" t="s">
        <v>8</v>
      </c>
      <c r="I17" s="34" t="s">
        <v>38</v>
      </c>
      <c r="J17" s="38">
        <v>200</v>
      </c>
      <c r="K17" s="38">
        <v>200</v>
      </c>
      <c r="L17" s="37">
        <f>Expense2[[#This Row],[Actual]]-Expense2[[#This Row],[Budget]]</f>
        <v>0</v>
      </c>
      <c r="M17" s="45">
        <f>IFERROR(Expense2[[#This Row],[Actual]]/Expense2[[#This Row],[Budget]] -1,0)</f>
        <v>0</v>
      </c>
      <c r="AE17" s="22"/>
    </row>
    <row r="18" spans="2:31" ht="15" thickTop="1" x14ac:dyDescent="0.35">
      <c r="B18" s="14" t="s">
        <v>14</v>
      </c>
      <c r="C18" s="15">
        <v>650</v>
      </c>
      <c r="D18" s="15">
        <v>650</v>
      </c>
      <c r="E18" s="15">
        <f>$D$18-$C$18</f>
        <v>0</v>
      </c>
      <c r="F18" s="17">
        <f>IFERROR($D$18/$C$18-1,0)</f>
        <v>0</v>
      </c>
      <c r="H18" s="34" t="s">
        <v>8</v>
      </c>
      <c r="I18" s="34" t="s">
        <v>9</v>
      </c>
      <c r="J18" s="38">
        <v>500</v>
      </c>
      <c r="K18" s="38">
        <v>420</v>
      </c>
      <c r="L18" s="37">
        <f>Expense2[[#This Row],[Actual]]-Expense2[[#This Row],[Budget]]</f>
        <v>-80</v>
      </c>
      <c r="M18" s="45">
        <f>IFERROR(Expense2[[#This Row],[Actual]]/Expense2[[#This Row],[Budget]] -1,0)</f>
        <v>-0.16000000000000003</v>
      </c>
      <c r="AE18" s="22"/>
    </row>
    <row r="19" spans="2:31" x14ac:dyDescent="0.35">
      <c r="B19" s="18" t="s">
        <v>15</v>
      </c>
      <c r="C19" s="6">
        <v>550</v>
      </c>
      <c r="D19" s="3">
        <v>500</v>
      </c>
      <c r="E19" s="6">
        <f>$D$19-$C$19</f>
        <v>-50</v>
      </c>
      <c r="F19" s="4">
        <f>IFERROR($D$19/$C$19-1,0)</f>
        <v>-9.0909090909090939E-2</v>
      </c>
      <c r="H19" s="34" t="s">
        <v>8</v>
      </c>
      <c r="I19" s="34" t="s">
        <v>30</v>
      </c>
      <c r="J19" s="38">
        <v>100</v>
      </c>
      <c r="K19" s="38">
        <v>120</v>
      </c>
      <c r="L19" s="37">
        <f>Expense2[[#This Row],[Actual]]-Expense2[[#This Row],[Budget]]</f>
        <v>20</v>
      </c>
      <c r="M19" s="45">
        <f>IFERROR(Expense2[[#This Row],[Actual]]/Expense2[[#This Row],[Budget]] -1,0)</f>
        <v>0.19999999999999996</v>
      </c>
      <c r="AE19" s="22"/>
    </row>
    <row r="20" spans="2:31" x14ac:dyDescent="0.35">
      <c r="B20" s="2" t="s">
        <v>20</v>
      </c>
      <c r="C20" s="6">
        <f>SUM($C$18:$C$19)</f>
        <v>1200</v>
      </c>
      <c r="D20" s="7">
        <f>SUM($D$18:$D$19)</f>
        <v>1150</v>
      </c>
      <c r="E20" s="6">
        <f>$D$20-$C$20</f>
        <v>-50</v>
      </c>
      <c r="F20" s="4">
        <f>IFERROR($D$20/$C$20-1,0)</f>
        <v>-4.166666666666663E-2</v>
      </c>
      <c r="H20" s="34" t="s">
        <v>8</v>
      </c>
      <c r="I20" s="34" t="s">
        <v>19</v>
      </c>
      <c r="J20" s="38">
        <v>100</v>
      </c>
      <c r="K20" s="38">
        <v>80</v>
      </c>
      <c r="L20" s="37">
        <f>Expense2[[#This Row],[Actual]]-Expense2[[#This Row],[Budget]]</f>
        <v>-20</v>
      </c>
      <c r="M20" s="45">
        <f>IFERROR(Expense2[[#This Row],[Actual]]/Expense2[[#This Row],[Budget]] -1,0)</f>
        <v>-0.19999999999999996</v>
      </c>
      <c r="AE20" s="22"/>
    </row>
    <row r="21" spans="2:31" x14ac:dyDescent="0.35">
      <c r="H21" s="35" t="s">
        <v>8</v>
      </c>
      <c r="I21" s="35" t="s">
        <v>32</v>
      </c>
      <c r="J21" s="38">
        <v>100</v>
      </c>
      <c r="K21" s="38">
        <v>70</v>
      </c>
      <c r="L21" s="37">
        <f>Expense2[[#This Row],[Actual]]-Expense2[[#This Row],[Budget]]</f>
        <v>-30</v>
      </c>
      <c r="M21" s="45">
        <f>IFERROR(Expense2[[#This Row],[Actual]]/Expense2[[#This Row],[Budget]] -1,0)</f>
        <v>-0.30000000000000004</v>
      </c>
      <c r="AE21" s="22"/>
    </row>
    <row r="22" spans="2:31" x14ac:dyDescent="0.35">
      <c r="B22" s="49" t="s">
        <v>41</v>
      </c>
      <c r="C22" s="49"/>
      <c r="D22" s="49"/>
      <c r="E22" s="49"/>
      <c r="F22" s="49"/>
      <c r="H22" s="35" t="s">
        <v>8</v>
      </c>
      <c r="I22" s="35" t="s">
        <v>33</v>
      </c>
      <c r="J22" s="38">
        <v>200</v>
      </c>
      <c r="K22" s="38">
        <v>220</v>
      </c>
      <c r="L22" s="37">
        <f>Expense2[[#This Row],[Actual]]-Expense2[[#This Row],[Budget]]</f>
        <v>20</v>
      </c>
      <c r="M22" s="45">
        <f>IFERROR(Expense2[[#This Row],[Actual]]/Expense2[[#This Row],[Budget]] -1,0)</f>
        <v>0.10000000000000009</v>
      </c>
      <c r="AE22" s="22"/>
    </row>
    <row r="23" spans="2:31" ht="15" thickBot="1" x14ac:dyDescent="0.4">
      <c r="B23" s="11"/>
      <c r="C23" s="12" t="s">
        <v>24</v>
      </c>
      <c r="D23" s="13" t="s">
        <v>25</v>
      </c>
      <c r="E23" s="13" t="s">
        <v>21</v>
      </c>
      <c r="F23" s="12" t="s">
        <v>22</v>
      </c>
      <c r="H23" s="34" t="s">
        <v>8</v>
      </c>
      <c r="I23" s="34" t="s">
        <v>34</v>
      </c>
      <c r="J23" s="38">
        <v>450</v>
      </c>
      <c r="K23" s="38">
        <v>400</v>
      </c>
      <c r="L23" s="37">
        <f>Expense2[[#This Row],[Actual]]-Expense2[[#This Row],[Budget]]</f>
        <v>-50</v>
      </c>
      <c r="M23" s="45">
        <f>IFERROR(Expense2[[#This Row],[Actual]]/Expense2[[#This Row],[Budget]] -1,0)</f>
        <v>-0.11111111111111116</v>
      </c>
      <c r="P23" s="23"/>
      <c r="Q23" s="23"/>
      <c r="AE23" s="22"/>
    </row>
    <row r="24" spans="2:31" ht="15" thickTop="1" x14ac:dyDescent="0.35">
      <c r="B24" s="14" t="s">
        <v>1</v>
      </c>
      <c r="C24" s="15">
        <f>SUMIF(Expense2[Category],B24,Expense2[Budget])</f>
        <v>2970</v>
      </c>
      <c r="D24" s="16">
        <f>SUMIF(Expense2[Category],B24,Expense2[Actual])</f>
        <v>3230</v>
      </c>
      <c r="E24" s="15">
        <f>$D$24-$C$24</f>
        <v>260</v>
      </c>
      <c r="F24" s="17">
        <f>IFERROR($D$24/$C$24-1,0)</f>
        <v>8.7542087542087588E-2</v>
      </c>
      <c r="H24" s="35" t="s">
        <v>8</v>
      </c>
      <c r="I24" s="35" t="s">
        <v>39</v>
      </c>
      <c r="J24" s="38">
        <v>100</v>
      </c>
      <c r="K24" s="38">
        <v>120</v>
      </c>
      <c r="L24" s="37">
        <f>Expense2[[#This Row],[Actual]]-Expense2[[#This Row],[Budget]]</f>
        <v>20</v>
      </c>
      <c r="M24" s="45">
        <f>IFERROR(Expense2[[#This Row],[Actual]]/Expense2[[#This Row],[Budget]] -1,0)</f>
        <v>0.19999999999999996</v>
      </c>
      <c r="P24" s="23"/>
      <c r="Q24" s="23"/>
    </row>
    <row r="25" spans="2:31" x14ac:dyDescent="0.35">
      <c r="B25" s="18" t="s">
        <v>8</v>
      </c>
      <c r="C25" s="3">
        <f>SUMIF(Expense2[Category],B25,Expense2[Budget])</f>
        <v>1800</v>
      </c>
      <c r="D25" s="16">
        <f>SUMIF(Expense2[Category],B25,Expense2[Actual])</f>
        <v>1680</v>
      </c>
      <c r="E25" s="6">
        <f>$D$25-$C$25</f>
        <v>-120</v>
      </c>
      <c r="F25" s="5">
        <f>IFERROR($D$25/$C$25-1,0)</f>
        <v>-6.6666666666666652E-2</v>
      </c>
      <c r="H25" s="39" t="s">
        <v>8</v>
      </c>
      <c r="I25" s="34" t="s">
        <v>7</v>
      </c>
      <c r="J25" s="38">
        <v>50</v>
      </c>
      <c r="K25" s="38">
        <v>50</v>
      </c>
      <c r="L25" s="37">
        <f>Expense2[[#This Row],[Actual]]-Expense2[[#This Row],[Budget]]</f>
        <v>0</v>
      </c>
      <c r="M25" s="45">
        <f>IFERROR(Expense2[[#This Row],[Actual]]/Expense2[[#This Row],[Budget]] -1,0)</f>
        <v>0</v>
      </c>
      <c r="P25" s="23"/>
      <c r="Q25" s="23"/>
    </row>
    <row r="26" spans="2:31" x14ac:dyDescent="0.35">
      <c r="B26" s="2" t="s">
        <v>36</v>
      </c>
      <c r="C26" s="3">
        <f>Expense2[[#Totals],[Budget]]</f>
        <v>4770</v>
      </c>
      <c r="D26" s="6">
        <f>Expense2[[#Totals],[Actual]]</f>
        <v>4910</v>
      </c>
      <c r="E26" s="3">
        <f>$D$26-$C$26</f>
        <v>140</v>
      </c>
      <c r="F26" s="5">
        <f>IFERROR($D$26/$C$26-1,0)</f>
        <v>2.9350104821803003E-2</v>
      </c>
      <c r="H26" s="40"/>
      <c r="I26" s="41" t="s">
        <v>20</v>
      </c>
      <c r="J26" s="42">
        <f>SUBTOTAL(109,Expense2[Budget])</f>
        <v>4770</v>
      </c>
      <c r="K26" s="42">
        <f>SUBTOTAL(109,Expense2[Actual])</f>
        <v>4910</v>
      </c>
      <c r="L26" s="43">
        <f>Expense2[[#Totals],[Actual]]-Expense2[[#Totals],[Budget]]</f>
        <v>140</v>
      </c>
      <c r="M26" s="44">
        <f>IFERROR(Expense2[[#Totals],[Actual]]/Expense2[[#Totals],[Budget]] -1,0)</f>
        <v>2.9350104821803003E-2</v>
      </c>
    </row>
    <row r="27" spans="2:31" x14ac:dyDescent="0.35">
      <c r="D27" s="25"/>
      <c r="Q27" s="26"/>
    </row>
    <row r="29" spans="2:31" x14ac:dyDescent="0.35">
      <c r="E29" s="28"/>
    </row>
  </sheetData>
  <mergeCells count="6">
    <mergeCell ref="H2:M2"/>
    <mergeCell ref="B16:F16"/>
    <mergeCell ref="B22:F22"/>
    <mergeCell ref="B5:F8"/>
    <mergeCell ref="B2:F4"/>
    <mergeCell ref="B10:F10"/>
  </mergeCells>
  <conditionalFormatting sqref="F12:F14 F18:F20 F24:F26">
    <cfRule type="cellIs" dxfId="42" priority="4" operator="greaterThan">
      <formula>0</formula>
    </cfRule>
    <cfRule type="cellIs" dxfId="41" priority="5" operator="lessThan">
      <formula>0</formula>
    </cfRule>
  </conditionalFormatting>
  <conditionalFormatting sqref="F24:F26">
    <cfRule type="cellIs" dxfId="40" priority="2" operator="lessThan">
      <formula>0</formula>
    </cfRule>
    <cfRule type="cellIs" dxfId="39" priority="3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32C0974-BF79-4E22-8C36-BCC2CA1292B0}">
            <x14:iconSet iconSet="4RedToBlack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vo type="num">
                <xm:f>0.15</xm:f>
              </x14:cfvo>
              <x14:cfIcon iconSet="3Symbols" iconId="2"/>
              <x14:cfIcon iconSet="4RedToBlack" iconId="1"/>
              <x14:cfIcon iconSet="3Symbols2" iconId="1"/>
              <x14:cfIcon iconSet="3Flags" iconId="0"/>
            </x14:iconSet>
          </x14:cfRule>
          <xm:sqref>M4:M25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Trend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Enefe</dc:creator>
  <cp:lastModifiedBy>Enefe Dominica Adaji</cp:lastModifiedBy>
  <dcterms:created xsi:type="dcterms:W3CDTF">2022-08-15T17:18:35Z</dcterms:created>
  <dcterms:modified xsi:type="dcterms:W3CDTF">2022-08-23T23:51:40Z</dcterms:modified>
</cp:coreProperties>
</file>