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https://d.docs.live.net/17098c5f813f529f/UNTHSC and Beyond/Work/"/>
    </mc:Choice>
  </mc:AlternateContent>
  <xr:revisionPtr revIDLastSave="4793" documentId="8_{8FF44B6A-93BD-487A-9BED-D1442CBF9AF5}" xr6:coauthVersionLast="47" xr6:coauthVersionMax="47" xr10:uidLastSave="{1D4D8809-3C4E-4AB7-8450-FF6E84830001}"/>
  <bookViews>
    <workbookView xWindow="-110" yWindow="-110" windowWidth="19420" windowHeight="10300" xr2:uid="{F0151F15-CD19-40C3-B933-81F1DA960A8D}"/>
  </bookViews>
  <sheets>
    <sheet name="Dashboard" sheetId="18" r:id="rId1"/>
    <sheet name="Food items" sheetId="8" state="hidden" r:id="rId2"/>
    <sheet name="Pro" sheetId="4" state="hidden" r:id="rId3"/>
    <sheet name="Carbs" sheetId="5" state="hidden" r:id="rId4"/>
    <sheet name="Veg" sheetId="6" state="hidden" r:id="rId5"/>
    <sheet name="Base" sheetId="1" state="hidden" r:id="rId6"/>
    <sheet name="Nut" sheetId="13" state="hidden" r:id="rId7"/>
    <sheet name="Cost" sheetId="9" state="hidden" r:id="rId8"/>
    <sheet name="Cal" sheetId="10" state="hidden" r:id="rId9"/>
    <sheet name="Overall-Wgt" sheetId="14" state="hidden" r:id="rId10"/>
    <sheet name="Base (2)" sheetId="16" state="hidden" r:id="rId11"/>
    <sheet name="Fruits" sheetId="7" state="hidden" r:id="rId12"/>
  </sheets>
  <definedNames>
    <definedName name="_xlnm._FilterDatabase" localSheetId="10" hidden="1">'Base (2)'!$B$1:$E$299</definedName>
    <definedName name="_xlnm._FilterDatabase" localSheetId="1" hidden="1">'Food items'!$A$1:$H$78</definedName>
    <definedName name="Slicer_Class">#N/A</definedName>
    <definedName name="Slicer_Class1">#N/A</definedName>
    <definedName name="Slicer_Class11">#N/A</definedName>
    <definedName name="Slicer_Class2">#N/A</definedName>
    <definedName name="Slicer_Rank_Category">#N/A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3" i="16" l="1"/>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152"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2" i="16"/>
  <c r="F57" i="16"/>
  <c r="E2" i="16"/>
  <c r="C153" i="16"/>
  <c r="C152" i="16"/>
  <c r="C154" i="16"/>
  <c r="C155" i="16"/>
  <c r="C157" i="16"/>
  <c r="C156" i="16"/>
  <c r="C158" i="16"/>
  <c r="C159" i="16"/>
  <c r="C161" i="16"/>
  <c r="C160" i="16"/>
  <c r="C162" i="16"/>
  <c r="C163" i="16"/>
  <c r="C165" i="16"/>
  <c r="C164" i="16"/>
  <c r="C166" i="16"/>
  <c r="C167" i="16"/>
  <c r="C169" i="16"/>
  <c r="C168" i="16"/>
  <c r="C170" i="16"/>
  <c r="C171" i="16"/>
  <c r="C173" i="16"/>
  <c r="C172" i="16"/>
  <c r="C174" i="16"/>
  <c r="C175" i="16"/>
  <c r="C177" i="16"/>
  <c r="C176" i="16"/>
  <c r="C178" i="16"/>
  <c r="C179" i="16"/>
  <c r="C181" i="16"/>
  <c r="C180" i="16"/>
  <c r="C182" i="16"/>
  <c r="C183" i="16"/>
  <c r="C185" i="16"/>
  <c r="C184" i="16"/>
  <c r="C186" i="16"/>
  <c r="C187" i="16"/>
  <c r="C189" i="16"/>
  <c r="C188" i="16"/>
  <c r="C190" i="16"/>
  <c r="C191" i="16"/>
  <c r="C193" i="16"/>
  <c r="C192" i="16"/>
  <c r="C194" i="16"/>
  <c r="C195" i="16"/>
  <c r="C197" i="16"/>
  <c r="C196" i="16"/>
  <c r="C198" i="16"/>
  <c r="C199" i="16"/>
  <c r="C201" i="16"/>
  <c r="C200" i="16"/>
  <c r="C202" i="16"/>
  <c r="C203" i="16"/>
  <c r="C205" i="16"/>
  <c r="C204" i="16"/>
  <c r="C206" i="16"/>
  <c r="C207" i="16"/>
  <c r="C209" i="16"/>
  <c r="C208" i="16"/>
  <c r="C210" i="16"/>
  <c r="C211" i="16"/>
  <c r="C213" i="16"/>
  <c r="C212" i="16"/>
  <c r="C214" i="16"/>
  <c r="C215" i="16"/>
  <c r="C217" i="16"/>
  <c r="C216" i="16"/>
  <c r="C218" i="16"/>
  <c r="C219" i="16"/>
  <c r="C221" i="16"/>
  <c r="C220" i="16"/>
  <c r="C222" i="16"/>
  <c r="C223" i="16"/>
  <c r="C225" i="16"/>
  <c r="C224" i="16"/>
  <c r="C226" i="16"/>
  <c r="C227" i="16"/>
  <c r="C229" i="16"/>
  <c r="C228" i="16"/>
  <c r="C230" i="16"/>
  <c r="C231" i="16"/>
  <c r="C233" i="16"/>
  <c r="C232" i="16"/>
  <c r="C234" i="16"/>
  <c r="C235" i="16"/>
  <c r="C237" i="16"/>
  <c r="C236" i="16"/>
  <c r="C238" i="16"/>
  <c r="C239" i="16"/>
  <c r="C241" i="16"/>
  <c r="C240" i="16"/>
  <c r="C242" i="16"/>
  <c r="C243" i="16"/>
  <c r="C245" i="16"/>
  <c r="C244" i="16"/>
  <c r="C246" i="16"/>
  <c r="C247" i="16"/>
  <c r="C249" i="16"/>
  <c r="C248" i="16"/>
  <c r="C250" i="16"/>
  <c r="C251" i="16"/>
  <c r="C253" i="16"/>
  <c r="C252" i="16"/>
  <c r="C254" i="16"/>
  <c r="C255" i="16"/>
  <c r="C257" i="16"/>
  <c r="C256" i="16"/>
  <c r="C258" i="16"/>
  <c r="C259" i="16"/>
  <c r="C261" i="16"/>
  <c r="C260" i="16"/>
  <c r="C262" i="16"/>
  <c r="C263" i="16"/>
  <c r="C265" i="16"/>
  <c r="C264" i="16"/>
  <c r="C266" i="16"/>
  <c r="C267" i="16"/>
  <c r="C269" i="16"/>
  <c r="C268" i="16"/>
  <c r="C270" i="16"/>
  <c r="C271" i="16"/>
  <c r="C273" i="16"/>
  <c r="C272" i="16"/>
  <c r="C274" i="16"/>
  <c r="C275" i="16"/>
  <c r="C277" i="16"/>
  <c r="C276" i="16"/>
  <c r="C278" i="16"/>
  <c r="C279" i="16"/>
  <c r="C281" i="16"/>
  <c r="C280" i="16"/>
  <c r="C282" i="16"/>
  <c r="C283" i="16"/>
  <c r="C285" i="16"/>
  <c r="C284" i="16"/>
  <c r="C286" i="16"/>
  <c r="C287" i="16"/>
  <c r="C289" i="16"/>
  <c r="C288" i="16"/>
  <c r="C290" i="16"/>
  <c r="C291" i="16"/>
  <c r="C293" i="16"/>
  <c r="C292" i="16"/>
  <c r="C294" i="16"/>
  <c r="C295" i="16"/>
  <c r="C297" i="16"/>
  <c r="C296" i="16"/>
  <c r="C298" i="16"/>
  <c r="C299" i="16"/>
  <c r="C3" i="16"/>
  <c r="C2" i="16"/>
  <c r="C5" i="16"/>
  <c r="C6" i="16"/>
  <c r="C9" i="16"/>
  <c r="C8" i="16"/>
  <c r="C7" i="16"/>
  <c r="C10" i="16"/>
  <c r="C11" i="16"/>
  <c r="C14" i="16"/>
  <c r="C13" i="16"/>
  <c r="C12" i="16"/>
  <c r="C15" i="16"/>
  <c r="C16" i="16"/>
  <c r="C54" i="16"/>
  <c r="C53" i="16"/>
  <c r="C52" i="16"/>
  <c r="C55" i="16"/>
  <c r="C56" i="16"/>
  <c r="C19" i="16"/>
  <c r="C18" i="16"/>
  <c r="C17" i="16"/>
  <c r="C20" i="16"/>
  <c r="C21" i="16"/>
  <c r="C24" i="16"/>
  <c r="C23" i="16"/>
  <c r="C22" i="16"/>
  <c r="C25" i="16"/>
  <c r="C26" i="16"/>
  <c r="C29" i="16"/>
  <c r="C28" i="16"/>
  <c r="C27" i="16"/>
  <c r="C30" i="16"/>
  <c r="C31" i="16"/>
  <c r="C34" i="16"/>
  <c r="C33" i="16"/>
  <c r="C32" i="16"/>
  <c r="C35" i="16"/>
  <c r="C36" i="16"/>
  <c r="C39" i="16"/>
  <c r="C38" i="16"/>
  <c r="C37" i="16"/>
  <c r="C40" i="16"/>
  <c r="C41" i="16"/>
  <c r="C44" i="16"/>
  <c r="C43" i="16"/>
  <c r="C42" i="16"/>
  <c r="C45" i="16"/>
  <c r="C46" i="16"/>
  <c r="C49" i="16"/>
  <c r="C48" i="16"/>
  <c r="C47" i="16"/>
  <c r="C50" i="16"/>
  <c r="C51" i="16"/>
  <c r="C58" i="16"/>
  <c r="C57" i="16"/>
  <c r="C60" i="16"/>
  <c r="C61" i="16"/>
  <c r="C64" i="16"/>
  <c r="C63" i="16"/>
  <c r="C62" i="16"/>
  <c r="C65" i="16"/>
  <c r="C66" i="16"/>
  <c r="C69" i="16"/>
  <c r="C68" i="16"/>
  <c r="C67" i="16"/>
  <c r="C70" i="16"/>
  <c r="C71" i="16"/>
  <c r="C74" i="16"/>
  <c r="C73" i="16"/>
  <c r="C72" i="16"/>
  <c r="C75" i="16"/>
  <c r="C76" i="16"/>
  <c r="C79" i="16"/>
  <c r="C78" i="16"/>
  <c r="C77" i="16"/>
  <c r="C80" i="16"/>
  <c r="C81" i="16"/>
  <c r="C84" i="16"/>
  <c r="C83" i="16"/>
  <c r="C82" i="16"/>
  <c r="C85" i="16"/>
  <c r="C86" i="16"/>
  <c r="C89" i="16"/>
  <c r="C88" i="16"/>
  <c r="C87" i="16"/>
  <c r="C90" i="16"/>
  <c r="C91" i="16"/>
  <c r="C94" i="16"/>
  <c r="C93" i="16"/>
  <c r="C92" i="16"/>
  <c r="C95" i="16"/>
  <c r="C96" i="16"/>
  <c r="C99" i="16"/>
  <c r="C98" i="16"/>
  <c r="C97" i="16"/>
  <c r="C100" i="16"/>
  <c r="C101" i="16"/>
  <c r="C104" i="16"/>
  <c r="C103" i="16"/>
  <c r="C102" i="16"/>
  <c r="C105" i="16"/>
  <c r="C106" i="16"/>
  <c r="C109" i="16"/>
  <c r="C108" i="16"/>
  <c r="C107" i="16"/>
  <c r="C110" i="16"/>
  <c r="C111" i="16"/>
  <c r="C114" i="16"/>
  <c r="C113" i="16"/>
  <c r="C112" i="16"/>
  <c r="C115" i="16"/>
  <c r="C116" i="16"/>
  <c r="C119" i="16"/>
  <c r="C118" i="16"/>
  <c r="C117" i="16"/>
  <c r="C120" i="16"/>
  <c r="C121" i="16"/>
  <c r="C124" i="16"/>
  <c r="C123" i="16"/>
  <c r="C122" i="16"/>
  <c r="C125" i="16"/>
  <c r="C126" i="16"/>
  <c r="C129" i="16"/>
  <c r="C128" i="16"/>
  <c r="C127" i="16"/>
  <c r="C130" i="16"/>
  <c r="C131" i="16"/>
  <c r="C134" i="16"/>
  <c r="C133" i="16"/>
  <c r="C132" i="16"/>
  <c r="C135" i="16"/>
  <c r="C136" i="16"/>
  <c r="C139" i="16"/>
  <c r="C138" i="16"/>
  <c r="C137" i="16"/>
  <c r="C140" i="16"/>
  <c r="C141" i="16"/>
  <c r="C144" i="16"/>
  <c r="C143" i="16"/>
  <c r="C142" i="16"/>
  <c r="C145" i="16"/>
  <c r="C146" i="16"/>
  <c r="C149" i="16"/>
  <c r="C148" i="16"/>
  <c r="C147" i="16"/>
  <c r="C150" i="16"/>
  <c r="C151" i="16"/>
  <c r="C59" i="16"/>
  <c r="E49" i="16"/>
  <c r="E44" i="16"/>
  <c r="E39" i="16"/>
  <c r="E34" i="16"/>
  <c r="E29" i="16"/>
  <c r="E24" i="16"/>
  <c r="E19" i="16"/>
  <c r="E54" i="16"/>
  <c r="E14" i="16"/>
  <c r="E9" i="16"/>
  <c r="E4" i="16"/>
  <c r="C4" i="16"/>
  <c r="G46" i="4"/>
  <c r="F46" i="4"/>
  <c r="E46" i="4"/>
  <c r="G34" i="4"/>
  <c r="F34" i="4"/>
  <c r="E34" i="4"/>
  <c r="G43" i="4"/>
  <c r="F43" i="4"/>
  <c r="E43" i="4"/>
  <c r="G45" i="4"/>
  <c r="F45" i="4"/>
  <c r="E45" i="4"/>
  <c r="G39" i="4"/>
  <c r="F39" i="4"/>
  <c r="E39" i="4"/>
  <c r="G41" i="4"/>
  <c r="F41" i="4"/>
  <c r="E41" i="4"/>
  <c r="G38" i="4"/>
  <c r="F38" i="4"/>
  <c r="E38" i="4"/>
  <c r="G40" i="4"/>
  <c r="F40" i="4"/>
  <c r="E40" i="4"/>
  <c r="G36" i="4"/>
  <c r="F36" i="4"/>
  <c r="E36" i="4"/>
  <c r="G35" i="4"/>
  <c r="F35" i="4"/>
  <c r="E35" i="4"/>
  <c r="G37" i="4"/>
  <c r="F37" i="4"/>
  <c r="E37" i="4"/>
  <c r="G31" i="4"/>
  <c r="F31" i="4"/>
  <c r="E31" i="4"/>
  <c r="G29" i="4"/>
  <c r="F29" i="4"/>
  <c r="E29" i="4"/>
  <c r="G28" i="4"/>
  <c r="F28" i="4"/>
  <c r="E28" i="4"/>
  <c r="G33" i="4"/>
  <c r="F33" i="4"/>
  <c r="E33" i="4"/>
  <c r="H33" i="4" s="1"/>
  <c r="G44" i="4"/>
  <c r="F44" i="4"/>
  <c r="E44" i="4"/>
  <c r="G32" i="4"/>
  <c r="F32" i="4"/>
  <c r="E32" i="4"/>
  <c r="G30" i="4"/>
  <c r="F30" i="4"/>
  <c r="E30" i="4"/>
  <c r="G42" i="4"/>
  <c r="F42" i="4"/>
  <c r="E42" i="4"/>
  <c r="I28" i="4" l="1"/>
  <c r="H45" i="4"/>
  <c r="I44" i="4"/>
  <c r="I32" i="4"/>
  <c r="I46" i="4"/>
  <c r="I30" i="4"/>
  <c r="I35" i="4"/>
  <c r="I40" i="4"/>
  <c r="H38" i="4"/>
  <c r="H36" i="4"/>
  <c r="I37" i="4"/>
  <c r="I43" i="4"/>
  <c r="H40" i="4"/>
  <c r="I33" i="4"/>
  <c r="H44" i="4"/>
  <c r="H28" i="4"/>
  <c r="I31" i="4"/>
  <c r="I38" i="4"/>
  <c r="I39" i="4"/>
  <c r="I36" i="4"/>
  <c r="I34" i="4"/>
  <c r="H42" i="4"/>
  <c r="H32" i="4"/>
  <c r="H41" i="4"/>
  <c r="I29" i="4"/>
  <c r="I41" i="4"/>
  <c r="I42" i="4"/>
  <c r="H31" i="4"/>
  <c r="H29" i="4"/>
  <c r="H39" i="4"/>
  <c r="I45" i="4"/>
  <c r="H46" i="4"/>
  <c r="H30" i="4"/>
  <c r="H35" i="4"/>
  <c r="H34" i="4"/>
  <c r="H37" i="4"/>
  <c r="H43" i="4"/>
  <c r="F4" i="4" l="1"/>
  <c r="E4" i="4"/>
  <c r="E59" i="16" s="1"/>
  <c r="E51" i="6"/>
  <c r="D51" i="6"/>
  <c r="G51" i="6" s="1"/>
  <c r="I51" i="6" s="1"/>
  <c r="E50" i="6"/>
  <c r="D50" i="6"/>
  <c r="G45" i="6"/>
  <c r="I45" i="6" s="1"/>
  <c r="F45" i="6"/>
  <c r="H45" i="6" s="1"/>
  <c r="E45" i="6"/>
  <c r="D45" i="6"/>
  <c r="E62" i="6"/>
  <c r="D62" i="6"/>
  <c r="G62" i="6" s="1"/>
  <c r="I62" i="6" s="1"/>
  <c r="E69" i="6"/>
  <c r="D69" i="6"/>
  <c r="G69" i="6" s="1"/>
  <c r="I69" i="6" s="1"/>
  <c r="E59" i="6"/>
  <c r="D59" i="6"/>
  <c r="G59" i="6" s="1"/>
  <c r="I59" i="6" s="1"/>
  <c r="G74" i="6"/>
  <c r="I74" i="6" s="1"/>
  <c r="F74" i="6"/>
  <c r="H74" i="6" s="1"/>
  <c r="E74" i="6"/>
  <c r="D74" i="6"/>
  <c r="E71" i="6"/>
  <c r="D71" i="6"/>
  <c r="G71" i="6" s="1"/>
  <c r="I71" i="6" s="1"/>
  <c r="E55" i="6"/>
  <c r="D55" i="6"/>
  <c r="G55" i="6" s="1"/>
  <c r="I55" i="6" s="1"/>
  <c r="E75" i="6"/>
  <c r="D75" i="6"/>
  <c r="G64" i="6"/>
  <c r="I64" i="6" s="1"/>
  <c r="F64" i="6"/>
  <c r="H64" i="6" s="1"/>
  <c r="E64" i="6"/>
  <c r="D64" i="6"/>
  <c r="E66" i="6"/>
  <c r="D66" i="6"/>
  <c r="G66" i="6" s="1"/>
  <c r="I66" i="6" s="1"/>
  <c r="E58" i="6"/>
  <c r="D58" i="6"/>
  <c r="G58" i="6" s="1"/>
  <c r="I58" i="6" s="1"/>
  <c r="E67" i="6"/>
  <c r="D67" i="6"/>
  <c r="G67" i="6" s="1"/>
  <c r="I67" i="6" s="1"/>
  <c r="E52" i="6"/>
  <c r="G52" i="6" s="1"/>
  <c r="I52" i="6" s="1"/>
  <c r="D52" i="6"/>
  <c r="E70" i="6"/>
  <c r="D70" i="6"/>
  <c r="G70" i="6" s="1"/>
  <c r="I70" i="6" s="1"/>
  <c r="G76" i="6"/>
  <c r="I76" i="6" s="1"/>
  <c r="E76" i="6"/>
  <c r="D76" i="6"/>
  <c r="F76" i="6" s="1"/>
  <c r="H76" i="6" s="1"/>
  <c r="E57" i="6"/>
  <c r="D57" i="6"/>
  <c r="E79" i="6"/>
  <c r="D79" i="6"/>
  <c r="F79" i="6" s="1"/>
  <c r="H79" i="6" s="1"/>
  <c r="E77" i="6"/>
  <c r="D77" i="6"/>
  <c r="G77" i="6" s="1"/>
  <c r="I77" i="6" s="1"/>
  <c r="G60" i="6"/>
  <c r="I60" i="6" s="1"/>
  <c r="F60" i="6"/>
  <c r="H60" i="6" s="1"/>
  <c r="E60" i="6"/>
  <c r="D60" i="6"/>
  <c r="E56" i="6"/>
  <c r="D56" i="6"/>
  <c r="G56" i="6" s="1"/>
  <c r="I56" i="6" s="1"/>
  <c r="E47" i="6"/>
  <c r="D47" i="6"/>
  <c r="F47" i="6" s="1"/>
  <c r="H47" i="6" s="1"/>
  <c r="E68" i="6"/>
  <c r="D68" i="6"/>
  <c r="E53" i="6"/>
  <c r="F53" i="6" s="1"/>
  <c r="H53" i="6" s="1"/>
  <c r="D53" i="6"/>
  <c r="G53" i="6" s="1"/>
  <c r="I53" i="6" s="1"/>
  <c r="E54" i="6"/>
  <c r="D54" i="6"/>
  <c r="G54" i="6" s="1"/>
  <c r="I54" i="6" s="1"/>
  <c r="F44" i="6"/>
  <c r="H44" i="6" s="1"/>
  <c r="E44" i="6"/>
  <c r="G44" i="6" s="1"/>
  <c r="I44" i="6" s="1"/>
  <c r="D44" i="6"/>
  <c r="E46" i="6"/>
  <c r="D46" i="6"/>
  <c r="G46" i="6" s="1"/>
  <c r="I46" i="6" s="1"/>
  <c r="E80" i="6"/>
  <c r="D80" i="6"/>
  <c r="G80" i="6" s="1"/>
  <c r="I80" i="6" s="1"/>
  <c r="E65" i="6"/>
  <c r="D65" i="6"/>
  <c r="E78" i="6"/>
  <c r="G78" i="6" s="1"/>
  <c r="I78" i="6" s="1"/>
  <c r="D78" i="6"/>
  <c r="E72" i="6"/>
  <c r="D72" i="6"/>
  <c r="G72" i="6" s="1"/>
  <c r="I72" i="6" s="1"/>
  <c r="G61" i="6"/>
  <c r="I61" i="6" s="1"/>
  <c r="E61" i="6"/>
  <c r="D61" i="6"/>
  <c r="F61" i="6" s="1"/>
  <c r="H61" i="6" s="1"/>
  <c r="E49" i="6"/>
  <c r="D49" i="6"/>
  <c r="E63" i="6"/>
  <c r="D63" i="6"/>
  <c r="F63" i="6" s="1"/>
  <c r="H63" i="6" s="1"/>
  <c r="E73" i="6"/>
  <c r="D73" i="6"/>
  <c r="G48" i="6"/>
  <c r="I48" i="6" s="1"/>
  <c r="F48" i="6"/>
  <c r="H48" i="6" s="1"/>
  <c r="E48" i="6"/>
  <c r="D48" i="6"/>
  <c r="G23" i="5"/>
  <c r="F23" i="5"/>
  <c r="E23" i="5"/>
  <c r="G29" i="5"/>
  <c r="F29" i="5"/>
  <c r="E29" i="5"/>
  <c r="G24" i="5"/>
  <c r="F24" i="5"/>
  <c r="E24" i="5"/>
  <c r="G21" i="5"/>
  <c r="F21" i="5"/>
  <c r="E21" i="5"/>
  <c r="G25" i="5"/>
  <c r="F25" i="5"/>
  <c r="E25" i="5"/>
  <c r="G27" i="5"/>
  <c r="F27" i="5"/>
  <c r="E27" i="5"/>
  <c r="G19" i="5"/>
  <c r="F19" i="5"/>
  <c r="E19" i="5"/>
  <c r="G20" i="5"/>
  <c r="F20" i="5"/>
  <c r="E20" i="5"/>
  <c r="G22" i="5"/>
  <c r="F22" i="5"/>
  <c r="E22" i="5"/>
  <c r="G26" i="5"/>
  <c r="F26" i="5"/>
  <c r="E26" i="5"/>
  <c r="G28" i="5"/>
  <c r="F28" i="5"/>
  <c r="E28"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2" i="1"/>
  <c r="B25" i="8"/>
  <c r="G15" i="4"/>
  <c r="F12" i="4"/>
  <c r="E8" i="4"/>
  <c r="E79" i="16" s="1"/>
  <c r="F9" i="5"/>
  <c r="E6" i="5"/>
  <c r="G7" i="5"/>
  <c r="I36" i="6"/>
  <c r="H9" i="6"/>
  <c r="G9" i="6"/>
  <c r="F7" i="6"/>
  <c r="E12"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B75" i="8"/>
  <c r="B74" i="8"/>
  <c r="B16" i="8"/>
  <c r="B13" i="8"/>
  <c r="B12" i="8"/>
  <c r="B10" i="8"/>
  <c r="B3" i="8"/>
  <c r="B4" i="8"/>
  <c r="B5" i="8"/>
  <c r="B6" i="8"/>
  <c r="B7" i="8"/>
  <c r="B8" i="8"/>
  <c r="B9" i="8"/>
  <c r="B11" i="8"/>
  <c r="B14" i="8"/>
  <c r="B15" i="8"/>
  <c r="B17" i="8"/>
  <c r="B18" i="8"/>
  <c r="B19" i="8"/>
  <c r="B20" i="8"/>
  <c r="B21" i="8"/>
  <c r="B22" i="8"/>
  <c r="B23" i="8"/>
  <c r="B24"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6" i="8"/>
  <c r="B77" i="8"/>
  <c r="B78" i="8"/>
  <c r="B2" i="8"/>
  <c r="H78" i="8"/>
  <c r="H77" i="8"/>
  <c r="H76" i="8"/>
  <c r="H75" i="8"/>
  <c r="H74" i="8"/>
  <c r="H73" i="8"/>
  <c r="H72" i="8"/>
  <c r="H70" i="8"/>
  <c r="H69" i="8"/>
  <c r="H68" i="8"/>
  <c r="H67" i="8"/>
  <c r="H66" i="8"/>
  <c r="H65" i="8"/>
  <c r="H64" i="8"/>
  <c r="H63" i="8"/>
  <c r="H62" i="8"/>
  <c r="H61" i="8"/>
  <c r="H60" i="8"/>
  <c r="H59" i="8"/>
  <c r="H58" i="8"/>
  <c r="H57" i="8"/>
  <c r="H56" i="8"/>
  <c r="F56" i="8"/>
  <c r="H55" i="8"/>
  <c r="H54" i="8"/>
  <c r="H53" i="8"/>
  <c r="H52" i="8"/>
  <c r="F52" i="8"/>
  <c r="H51" i="8"/>
  <c r="H46" i="8"/>
  <c r="H45" i="8"/>
  <c r="H44" i="8"/>
  <c r="H43" i="8"/>
  <c r="H42" i="8"/>
  <c r="F42" i="8"/>
  <c r="H41" i="8"/>
  <c r="H40" i="8"/>
  <c r="H38" i="8"/>
  <c r="H37" i="8"/>
  <c r="H36" i="8"/>
  <c r="H35" i="8"/>
  <c r="H34" i="8"/>
  <c r="H32" i="8"/>
  <c r="H31" i="8"/>
  <c r="E31" i="8"/>
  <c r="H30" i="8"/>
  <c r="H29" i="8"/>
  <c r="H28" i="8"/>
  <c r="H26" i="8"/>
  <c r="H25" i="8"/>
  <c r="H23" i="8"/>
  <c r="H22" i="8"/>
  <c r="H21" i="8"/>
  <c r="H20" i="8"/>
  <c r="H19" i="8"/>
  <c r="H18" i="8"/>
  <c r="H17" i="8"/>
  <c r="H16" i="8"/>
  <c r="H15" i="8"/>
  <c r="H14" i="8"/>
  <c r="H13" i="8"/>
  <c r="H12" i="8"/>
  <c r="H11" i="8"/>
  <c r="H10" i="8"/>
  <c r="H9" i="8"/>
  <c r="H8" i="8"/>
  <c r="H7" i="8"/>
  <c r="H6" i="8"/>
  <c r="H5" i="8"/>
  <c r="H4" i="8"/>
  <c r="H3" i="8"/>
  <c r="N2" i="8"/>
  <c r="F71" i="8" s="1"/>
  <c r="H71" i="8" s="1"/>
  <c r="F78" i="6" l="1"/>
  <c r="H78" i="6" s="1"/>
  <c r="G79" i="6"/>
  <c r="I79" i="6" s="1"/>
  <c r="G73" i="6"/>
  <c r="I73" i="6" s="1"/>
  <c r="G65" i="6"/>
  <c r="I65" i="6" s="1"/>
  <c r="F58" i="6"/>
  <c r="H58" i="6" s="1"/>
  <c r="G75" i="6"/>
  <c r="I75" i="6" s="1"/>
  <c r="F69" i="6"/>
  <c r="H69" i="6" s="1"/>
  <c r="G50" i="6"/>
  <c r="I50" i="6" s="1"/>
  <c r="G68" i="6"/>
  <c r="I68" i="6" s="1"/>
  <c r="G57" i="6"/>
  <c r="I57" i="6" s="1"/>
  <c r="G63" i="6"/>
  <c r="I63" i="6" s="1"/>
  <c r="F52" i="6"/>
  <c r="H52" i="6" s="1"/>
  <c r="F80" i="6"/>
  <c r="H80" i="6" s="1"/>
  <c r="G47" i="6"/>
  <c r="I47" i="6" s="1"/>
  <c r="F55" i="6"/>
  <c r="H55" i="6" s="1"/>
  <c r="F51" i="6"/>
  <c r="H51" i="6" s="1"/>
  <c r="G49" i="6"/>
  <c r="I49" i="6" s="1"/>
  <c r="F73" i="6"/>
  <c r="H73" i="6" s="1"/>
  <c r="F72" i="6"/>
  <c r="H72" i="6" s="1"/>
  <c r="F46" i="6"/>
  <c r="H46" i="6" s="1"/>
  <c r="F68" i="6"/>
  <c r="H68" i="6" s="1"/>
  <c r="F77" i="6"/>
  <c r="H77" i="6" s="1"/>
  <c r="F70" i="6"/>
  <c r="H70" i="6" s="1"/>
  <c r="F66" i="6"/>
  <c r="H66" i="6" s="1"/>
  <c r="F71" i="6"/>
  <c r="H71" i="6" s="1"/>
  <c r="F62" i="6"/>
  <c r="H62" i="6" s="1"/>
  <c r="F49" i="6"/>
  <c r="H49" i="6" s="1"/>
  <c r="F65" i="6"/>
  <c r="H65" i="6" s="1"/>
  <c r="F54" i="6"/>
  <c r="H54" i="6" s="1"/>
  <c r="F56" i="6"/>
  <c r="H56" i="6" s="1"/>
  <c r="F57" i="6"/>
  <c r="H57" i="6" s="1"/>
  <c r="F67" i="6"/>
  <c r="H67" i="6" s="1"/>
  <c r="F75" i="6"/>
  <c r="H75" i="6" s="1"/>
  <c r="F59" i="6"/>
  <c r="H59" i="6" s="1"/>
  <c r="F50" i="6"/>
  <c r="H50" i="6" s="1"/>
  <c r="H22" i="5"/>
  <c r="I21" i="5"/>
  <c r="I23" i="5"/>
  <c r="H27" i="5"/>
  <c r="I25" i="5"/>
  <c r="I29" i="5"/>
  <c r="H29" i="5"/>
  <c r="I19" i="5"/>
  <c r="I26" i="5"/>
  <c r="I20" i="5"/>
  <c r="H26" i="5"/>
  <c r="I27" i="5"/>
  <c r="I24" i="5"/>
  <c r="H23" i="5"/>
  <c r="H20" i="5"/>
  <c r="H28" i="5"/>
  <c r="H19" i="5"/>
  <c r="I22" i="5"/>
  <c r="I28" i="5"/>
  <c r="H21" i="5"/>
  <c r="H25" i="5"/>
  <c r="H24" i="5"/>
  <c r="F24" i="8"/>
  <c r="H24" i="8" s="1"/>
  <c r="F33" i="8"/>
  <c r="H33" i="8" s="1"/>
  <c r="F47" i="8"/>
  <c r="H47" i="8" s="1"/>
  <c r="F4" i="8"/>
  <c r="F30" i="8"/>
  <c r="F38" i="8"/>
  <c r="F34" i="8"/>
  <c r="F48" i="8"/>
  <c r="H48" i="8" s="1"/>
  <c r="F39" i="8"/>
  <c r="H39" i="8" s="1"/>
  <c r="F43" i="8"/>
  <c r="F37" i="8"/>
  <c r="F27" i="8"/>
  <c r="H27" i="8" s="1"/>
  <c r="F31" i="8"/>
  <c r="F49" i="8"/>
  <c r="H49" i="8" s="1"/>
  <c r="F29" i="8"/>
  <c r="F41" i="8"/>
  <c r="F2" i="8"/>
  <c r="H2" i="8" s="1"/>
  <c r="F7" i="8"/>
  <c r="F36" i="8"/>
  <c r="F40" i="8"/>
  <c r="F23" i="8"/>
  <c r="F32" i="8"/>
  <c r="F50" i="8"/>
  <c r="H50" i="8" s="1"/>
  <c r="E36" i="6" l="1"/>
  <c r="G9" i="5"/>
  <c r="F6" i="5"/>
  <c r="E12" i="5"/>
  <c r="F14" i="4"/>
  <c r="G10" i="4"/>
  <c r="E38" i="6"/>
  <c r="E37" i="6"/>
  <c r="E39" i="6"/>
  <c r="E40" i="6"/>
  <c r="E5" i="6"/>
  <c r="E6" i="6"/>
  <c r="E7" i="6"/>
  <c r="E8" i="6"/>
  <c r="E9" i="6"/>
  <c r="E10" i="6"/>
  <c r="E11" i="6"/>
  <c r="E13" i="6"/>
  <c r="E14" i="6"/>
  <c r="E15" i="6"/>
  <c r="E16" i="6"/>
  <c r="E17" i="6"/>
  <c r="E18" i="6"/>
  <c r="E19" i="6"/>
  <c r="E20" i="6"/>
  <c r="E21" i="6"/>
  <c r="E22" i="6"/>
  <c r="E23" i="6"/>
  <c r="E24" i="6"/>
  <c r="E25" i="6"/>
  <c r="E26" i="6"/>
  <c r="E27" i="6"/>
  <c r="E28" i="6"/>
  <c r="E29" i="6"/>
  <c r="E30" i="6"/>
  <c r="E31" i="6"/>
  <c r="E32" i="6"/>
  <c r="E33" i="6"/>
  <c r="E34" i="6"/>
  <c r="E35" i="6"/>
  <c r="E4" i="6"/>
  <c r="D5" i="6"/>
  <c r="G11" i="6"/>
  <c r="F17" i="6"/>
  <c r="F25" i="6"/>
  <c r="F33" i="6"/>
  <c r="D4" i="6"/>
  <c r="G12" i="5"/>
  <c r="G14" i="5"/>
  <c r="G5" i="5"/>
  <c r="G6" i="5"/>
  <c r="G8" i="5"/>
  <c r="G10" i="5"/>
  <c r="G11" i="5"/>
  <c r="G13" i="5"/>
  <c r="G4" i="5"/>
  <c r="F5" i="5"/>
  <c r="F7" i="5"/>
  <c r="F8" i="5"/>
  <c r="F10" i="5"/>
  <c r="F11" i="5"/>
  <c r="F12" i="5"/>
  <c r="F13" i="5"/>
  <c r="F14" i="5"/>
  <c r="F4" i="5"/>
  <c r="E9" i="5"/>
  <c r="E14" i="5"/>
  <c r="E5" i="5"/>
  <c r="E7" i="5"/>
  <c r="E8" i="5"/>
  <c r="E10" i="5"/>
  <c r="E11" i="5"/>
  <c r="E13" i="5"/>
  <c r="E4" i="5"/>
  <c r="E6" i="4"/>
  <c r="E69" i="16" s="1"/>
  <c r="G14" i="4"/>
  <c r="F8" i="4"/>
  <c r="G5" i="4"/>
  <c r="G6" i="4"/>
  <c r="G7" i="4"/>
  <c r="G8" i="4"/>
  <c r="G9" i="4"/>
  <c r="G11" i="4"/>
  <c r="G12" i="4"/>
  <c r="G13" i="4"/>
  <c r="G16" i="4"/>
  <c r="G17" i="4"/>
  <c r="G18" i="4"/>
  <c r="G19" i="4"/>
  <c r="G20" i="4"/>
  <c r="G21" i="4"/>
  <c r="G22" i="4"/>
  <c r="G4" i="4"/>
  <c r="M12" i="7"/>
  <c r="L12" i="7"/>
  <c r="E12" i="7"/>
  <c r="D12" i="7"/>
  <c r="M11" i="7"/>
  <c r="L11" i="7"/>
  <c r="E11" i="7"/>
  <c r="D11" i="7"/>
  <c r="M10" i="7"/>
  <c r="L10" i="7"/>
  <c r="E10" i="7"/>
  <c r="D10" i="7"/>
  <c r="M9" i="7"/>
  <c r="L9" i="7"/>
  <c r="E9" i="7"/>
  <c r="D9" i="7"/>
  <c r="M8" i="7"/>
  <c r="L8" i="7"/>
  <c r="E8" i="7"/>
  <c r="D8" i="7"/>
  <c r="M7" i="7"/>
  <c r="L7" i="7"/>
  <c r="E7" i="7"/>
  <c r="D7" i="7"/>
  <c r="M6" i="7"/>
  <c r="L6" i="7"/>
  <c r="E6" i="7"/>
  <c r="D6" i="7"/>
  <c r="M5" i="7"/>
  <c r="L5" i="7"/>
  <c r="E5" i="7"/>
  <c r="D5" i="7"/>
  <c r="M4" i="7"/>
  <c r="L4" i="7"/>
  <c r="E4" i="7"/>
  <c r="D4" i="7"/>
  <c r="F22" i="4"/>
  <c r="E22" i="4"/>
  <c r="E149" i="16" s="1"/>
  <c r="F21" i="4"/>
  <c r="E21" i="4"/>
  <c r="E144" i="16" s="1"/>
  <c r="F20" i="4"/>
  <c r="E20" i="4"/>
  <c r="E139" i="16" s="1"/>
  <c r="F19" i="4"/>
  <c r="E19" i="4"/>
  <c r="E134" i="16" s="1"/>
  <c r="F18" i="4"/>
  <c r="E18" i="4"/>
  <c r="E129" i="16" s="1"/>
  <c r="F17" i="4"/>
  <c r="E17" i="4"/>
  <c r="E124" i="16" s="1"/>
  <c r="F16" i="4"/>
  <c r="E16" i="4"/>
  <c r="E119" i="16" s="1"/>
  <c r="F15" i="4"/>
  <c r="E15" i="4"/>
  <c r="E114" i="16" s="1"/>
  <c r="E14" i="4"/>
  <c r="E109" i="16" s="1"/>
  <c r="F13" i="4"/>
  <c r="E13" i="4"/>
  <c r="E104" i="16" s="1"/>
  <c r="E12" i="4"/>
  <c r="E99" i="16" s="1"/>
  <c r="F11" i="4"/>
  <c r="E11" i="4"/>
  <c r="E94" i="16" s="1"/>
  <c r="F10" i="4"/>
  <c r="E10" i="4"/>
  <c r="E89" i="16" s="1"/>
  <c r="F9" i="4"/>
  <c r="E9" i="4"/>
  <c r="E84" i="16" s="1"/>
  <c r="F7" i="4"/>
  <c r="E7" i="4"/>
  <c r="E74" i="16" s="1"/>
  <c r="F6" i="4"/>
  <c r="F5" i="4"/>
  <c r="E5" i="4"/>
  <c r="E64" i="16" s="1"/>
  <c r="I12" i="4" l="1"/>
  <c r="I13" i="4"/>
  <c r="H15" i="4"/>
  <c r="H8" i="5"/>
  <c r="I8" i="5"/>
  <c r="G37" i="6"/>
  <c r="F36" i="6"/>
  <c r="F9" i="6"/>
  <c r="G12" i="6"/>
  <c r="I9" i="5"/>
  <c r="H17" i="4"/>
  <c r="H9" i="5"/>
  <c r="F8" i="6"/>
  <c r="F32" i="6"/>
  <c r="F16" i="6"/>
  <c r="F20" i="6"/>
  <c r="G35" i="6"/>
  <c r="F27" i="6"/>
  <c r="F19" i="6"/>
  <c r="G39" i="6"/>
  <c r="F24" i="6"/>
  <c r="F31" i="6"/>
  <c r="F23" i="6"/>
  <c r="F15" i="6"/>
  <c r="F12" i="6"/>
  <c r="G28" i="6"/>
  <c r="G40" i="6"/>
  <c r="G27" i="6"/>
  <c r="G20" i="6"/>
  <c r="F34" i="6"/>
  <c r="F26" i="6"/>
  <c r="F18" i="6"/>
  <c r="F10" i="6"/>
  <c r="F37" i="6"/>
  <c r="G30" i="6"/>
  <c r="G22" i="6"/>
  <c r="G14" i="6"/>
  <c r="G6" i="6"/>
  <c r="I12" i="5"/>
  <c r="F40" i="6"/>
  <c r="F39" i="6"/>
  <c r="G4" i="6"/>
  <c r="G29" i="6"/>
  <c r="G21" i="6"/>
  <c r="G13" i="6"/>
  <c r="G5" i="6"/>
  <c r="G36" i="6"/>
  <c r="G33" i="6"/>
  <c r="G24" i="6"/>
  <c r="G25" i="6"/>
  <c r="F38" i="6"/>
  <c r="G32" i="6"/>
  <c r="G16" i="6"/>
  <c r="G8" i="6"/>
  <c r="G31" i="6"/>
  <c r="G23" i="6"/>
  <c r="G15" i="6"/>
  <c r="G7" i="6"/>
  <c r="F28" i="6"/>
  <c r="G17" i="6"/>
  <c r="I4" i="5"/>
  <c r="I10" i="5"/>
  <c r="H8" i="4"/>
  <c r="F11" i="6"/>
  <c r="F30" i="6"/>
  <c r="F22" i="6"/>
  <c r="F14" i="6"/>
  <c r="F6" i="6"/>
  <c r="G19" i="6"/>
  <c r="F29" i="6"/>
  <c r="F21" i="6"/>
  <c r="F13" i="6"/>
  <c r="F5" i="6"/>
  <c r="G34" i="6"/>
  <c r="G26" i="6"/>
  <c r="G18" i="6"/>
  <c r="G10" i="6"/>
  <c r="G38" i="6"/>
  <c r="F35" i="6"/>
  <c r="F4" i="6"/>
  <c r="H7" i="5"/>
  <c r="H12" i="5"/>
  <c r="I11" i="5"/>
  <c r="H4" i="5"/>
  <c r="H11" i="5"/>
  <c r="H5" i="5"/>
  <c r="H13" i="5"/>
  <c r="I5" i="5"/>
  <c r="H6" i="5"/>
  <c r="I13" i="5"/>
  <c r="I14" i="5"/>
  <c r="I7" i="4"/>
  <c r="H14" i="5"/>
  <c r="I7" i="5"/>
  <c r="H10" i="5"/>
  <c r="I6" i="5"/>
  <c r="I15" i="4"/>
  <c r="I20" i="4"/>
  <c r="I11" i="4"/>
  <c r="I19" i="4"/>
  <c r="I4" i="4"/>
  <c r="I10" i="4"/>
  <c r="I18" i="4"/>
  <c r="H4" i="4"/>
  <c r="I17" i="4"/>
  <c r="I14" i="4"/>
  <c r="I22" i="4"/>
  <c r="I8" i="4"/>
  <c r="I16" i="4"/>
  <c r="I9" i="4"/>
  <c r="I6" i="4"/>
  <c r="I5" i="4"/>
  <c r="I21" i="4"/>
  <c r="F5" i="7"/>
  <c r="F7" i="7"/>
  <c r="F9" i="7"/>
  <c r="F11" i="7"/>
  <c r="F4" i="7"/>
  <c r="F6" i="7"/>
  <c r="G8" i="7" s="1"/>
  <c r="F8" i="7"/>
  <c r="F10" i="7"/>
  <c r="F12" i="7"/>
  <c r="N7" i="7"/>
  <c r="N5" i="7"/>
  <c r="N11" i="7"/>
  <c r="N9" i="7"/>
  <c r="H5" i="4"/>
  <c r="H9" i="4"/>
  <c r="H7" i="4"/>
  <c r="H11" i="4"/>
  <c r="N4" i="7"/>
  <c r="N6" i="7"/>
  <c r="N8" i="7"/>
  <c r="N10" i="7"/>
  <c r="N12" i="7"/>
  <c r="H16" i="4"/>
  <c r="H20" i="4"/>
  <c r="H6" i="4"/>
  <c r="H12" i="4"/>
  <c r="H19" i="4"/>
  <c r="H22" i="4"/>
  <c r="H10" i="4"/>
  <c r="H18" i="4"/>
  <c r="H13" i="4"/>
  <c r="H14" i="4"/>
  <c r="H21" i="4"/>
  <c r="J33" i="4" l="1"/>
  <c r="J39" i="4"/>
  <c r="J29" i="4"/>
  <c r="J41" i="4"/>
  <c r="J42" i="4"/>
  <c r="J34" i="4"/>
  <c r="J28" i="4"/>
  <c r="J32" i="4"/>
  <c r="J35" i="4"/>
  <c r="J40" i="4"/>
  <c r="J36" i="4"/>
  <c r="J43" i="4"/>
  <c r="J45" i="4"/>
  <c r="J37" i="4"/>
  <c r="J30" i="4"/>
  <c r="J31" i="4"/>
  <c r="J38" i="4"/>
  <c r="J44" i="4"/>
  <c r="J46" i="4"/>
  <c r="K4" i="4"/>
  <c r="K28" i="4"/>
  <c r="K16" i="4"/>
  <c r="K44" i="4"/>
  <c r="K32" i="4"/>
  <c r="K33" i="4"/>
  <c r="K39" i="4"/>
  <c r="K36" i="4"/>
  <c r="K40" i="4"/>
  <c r="K34" i="4"/>
  <c r="K46" i="4"/>
  <c r="K29" i="4"/>
  <c r="K43" i="4"/>
  <c r="K31" i="4"/>
  <c r="K45" i="4"/>
  <c r="K37" i="4"/>
  <c r="K35" i="4"/>
  <c r="K41" i="4"/>
  <c r="K30" i="4"/>
  <c r="K38" i="4"/>
  <c r="K42" i="4"/>
  <c r="K23" i="5"/>
  <c r="K21" i="5"/>
  <c r="K19" i="5"/>
  <c r="K28" i="5"/>
  <c r="K22" i="5"/>
  <c r="K20" i="5"/>
  <c r="K25" i="5"/>
  <c r="K26" i="5"/>
  <c r="K29" i="5"/>
  <c r="K27" i="5"/>
  <c r="K24" i="5"/>
  <c r="J22" i="5"/>
  <c r="J23" i="5"/>
  <c r="J20" i="5"/>
  <c r="J19" i="5"/>
  <c r="J21" i="5"/>
  <c r="J29" i="5"/>
  <c r="J28" i="5"/>
  <c r="J24" i="5"/>
  <c r="J25" i="5"/>
  <c r="J27" i="5"/>
  <c r="J26" i="5"/>
  <c r="K6" i="5"/>
  <c r="J7" i="4"/>
  <c r="K7" i="4"/>
  <c r="J9" i="5"/>
  <c r="J11" i="4"/>
  <c r="K9" i="5"/>
  <c r="I38" i="6"/>
  <c r="H27" i="6"/>
  <c r="I37" i="6"/>
  <c r="I32" i="6"/>
  <c r="I5" i="6"/>
  <c r="I31" i="6"/>
  <c r="I33" i="6"/>
  <c r="I23" i="6"/>
  <c r="I10" i="6"/>
  <c r="I30" i="6"/>
  <c r="H11" i="6"/>
  <c r="H35" i="6"/>
  <c r="H21" i="6"/>
  <c r="I18" i="6"/>
  <c r="I9" i="6"/>
  <c r="I19" i="6"/>
  <c r="K14" i="5"/>
  <c r="K8" i="5"/>
  <c r="K13" i="5"/>
  <c r="K4" i="5"/>
  <c r="H12" i="6"/>
  <c r="I7" i="6"/>
  <c r="I6" i="6"/>
  <c r="I28" i="6"/>
  <c r="I16" i="6"/>
  <c r="I17" i="6"/>
  <c r="H5" i="6"/>
  <c r="H22" i="6"/>
  <c r="H25" i="6"/>
  <c r="H26" i="6"/>
  <c r="H15" i="6"/>
  <c r="I13" i="6"/>
  <c r="I21" i="6"/>
  <c r="I24" i="6"/>
  <c r="I25" i="6"/>
  <c r="H4" i="6"/>
  <c r="H13" i="6"/>
  <c r="H30" i="6"/>
  <c r="H33" i="6"/>
  <c r="H34" i="6"/>
  <c r="H23" i="6"/>
  <c r="H38" i="6"/>
  <c r="H31" i="6"/>
  <c r="H29" i="6"/>
  <c r="H19" i="6"/>
  <c r="I14" i="6"/>
  <c r="I26" i="6"/>
  <c r="H28" i="6"/>
  <c r="H8" i="6"/>
  <c r="I22" i="6"/>
  <c r="I15" i="6"/>
  <c r="H37" i="6"/>
  <c r="I29" i="6"/>
  <c r="H6" i="6"/>
  <c r="H10" i="6"/>
  <c r="H40" i="6"/>
  <c r="H24" i="6"/>
  <c r="H36" i="6"/>
  <c r="I11" i="6"/>
  <c r="H20" i="6"/>
  <c r="I27" i="6"/>
  <c r="I40" i="6"/>
  <c r="I34" i="6"/>
  <c r="I39" i="6"/>
  <c r="H39" i="6"/>
  <c r="H16" i="6"/>
  <c r="I12" i="6"/>
  <c r="I35" i="6"/>
  <c r="I4" i="6"/>
  <c r="I20" i="6"/>
  <c r="I8" i="6"/>
  <c r="H14" i="6"/>
  <c r="H17" i="6"/>
  <c r="H18" i="6"/>
  <c r="H7" i="6"/>
  <c r="H32" i="6"/>
  <c r="K7" i="5"/>
  <c r="K12" i="5"/>
  <c r="J12" i="5"/>
  <c r="K5" i="5"/>
  <c r="J10" i="5"/>
  <c r="J7" i="5"/>
  <c r="K10" i="5"/>
  <c r="J11" i="5"/>
  <c r="J14" i="5"/>
  <c r="J6" i="5"/>
  <c r="J4" i="5"/>
  <c r="J13" i="5"/>
  <c r="J8" i="5"/>
  <c r="J5" i="5"/>
  <c r="K11" i="5"/>
  <c r="J8" i="4"/>
  <c r="G9" i="7"/>
  <c r="G10" i="7"/>
  <c r="O7" i="7"/>
  <c r="J4" i="4"/>
  <c r="O9" i="7"/>
  <c r="O5" i="7"/>
  <c r="G11" i="7"/>
  <c r="O8" i="7"/>
  <c r="G5" i="7"/>
  <c r="O6" i="7"/>
  <c r="G6" i="7"/>
  <c r="G12" i="7"/>
  <c r="G7" i="7"/>
  <c r="O4" i="7"/>
  <c r="O11" i="7"/>
  <c r="G4" i="7"/>
  <c r="O12" i="7"/>
  <c r="O10" i="7"/>
  <c r="K14" i="4"/>
  <c r="K13" i="4"/>
  <c r="K18" i="4"/>
  <c r="K21" i="4"/>
  <c r="K15" i="4"/>
  <c r="K12" i="4"/>
  <c r="K10" i="4"/>
  <c r="K8" i="4"/>
  <c r="K6" i="4"/>
  <c r="K11" i="4"/>
  <c r="K9" i="4"/>
  <c r="J16" i="4"/>
  <c r="K5" i="4"/>
  <c r="J18" i="4"/>
  <c r="K19" i="4"/>
  <c r="K22" i="4"/>
  <c r="K20" i="4"/>
  <c r="K17" i="4"/>
  <c r="J14" i="4"/>
  <c r="J6" i="4"/>
  <c r="J13" i="4"/>
  <c r="J9" i="4"/>
  <c r="J19" i="4"/>
  <c r="J10" i="4"/>
  <c r="J20" i="4"/>
  <c r="J5" i="4"/>
  <c r="J22" i="4"/>
  <c r="J17" i="4"/>
  <c r="J21" i="4"/>
  <c r="J15" i="4"/>
  <c r="J12" i="4"/>
  <c r="E228" i="16" l="1"/>
  <c r="E229" i="16"/>
  <c r="E256" i="16"/>
  <c r="E257" i="16"/>
  <c r="E224" i="16"/>
  <c r="E225" i="16"/>
  <c r="E192" i="16"/>
  <c r="E193" i="16"/>
  <c r="E160" i="16"/>
  <c r="E161" i="16"/>
  <c r="E196" i="16"/>
  <c r="E197" i="16"/>
  <c r="E252" i="16"/>
  <c r="E253" i="16"/>
  <c r="E220" i="16"/>
  <c r="E221" i="16"/>
  <c r="E188" i="16"/>
  <c r="E189" i="16"/>
  <c r="E156" i="16"/>
  <c r="E157" i="16"/>
  <c r="E164" i="16"/>
  <c r="E165" i="16"/>
  <c r="E280" i="16"/>
  <c r="E281" i="16"/>
  <c r="E276" i="16"/>
  <c r="E277" i="16"/>
  <c r="E248" i="16"/>
  <c r="E249" i="16"/>
  <c r="E216" i="16"/>
  <c r="E217" i="16"/>
  <c r="E184" i="16"/>
  <c r="E185" i="16"/>
  <c r="E152" i="16"/>
  <c r="E153" i="16"/>
  <c r="E296" i="16"/>
  <c r="E297" i="16"/>
  <c r="E272" i="16"/>
  <c r="E273" i="16"/>
  <c r="E244" i="16"/>
  <c r="E245" i="16"/>
  <c r="E212" i="16"/>
  <c r="E213" i="16"/>
  <c r="E180" i="16"/>
  <c r="E181" i="16"/>
  <c r="E268" i="16"/>
  <c r="E269" i="16"/>
  <c r="E240" i="16"/>
  <c r="E241" i="16"/>
  <c r="E208" i="16"/>
  <c r="E209" i="16"/>
  <c r="E176" i="16"/>
  <c r="E177" i="16"/>
  <c r="E292" i="16"/>
  <c r="E293" i="16"/>
  <c r="E288" i="16"/>
  <c r="E289" i="16"/>
  <c r="E264" i="16"/>
  <c r="E265" i="16"/>
  <c r="E236" i="16"/>
  <c r="E237" i="16"/>
  <c r="E204" i="16"/>
  <c r="E205" i="16"/>
  <c r="E172" i="16"/>
  <c r="E173" i="16"/>
  <c r="E260" i="16"/>
  <c r="E261" i="16"/>
  <c r="E284" i="16"/>
  <c r="E285" i="16"/>
  <c r="E232" i="16"/>
  <c r="E233" i="16"/>
  <c r="E200" i="16"/>
  <c r="E201" i="16"/>
  <c r="E168" i="16"/>
  <c r="E169" i="16"/>
  <c r="E23" i="16"/>
  <c r="E18" i="16"/>
  <c r="E28" i="16"/>
  <c r="E53" i="16"/>
  <c r="E48" i="16"/>
  <c r="E13" i="16"/>
  <c r="E43" i="16"/>
  <c r="E8" i="16"/>
  <c r="E38" i="16"/>
  <c r="E3" i="16"/>
  <c r="E33" i="16"/>
  <c r="E138" i="16"/>
  <c r="E98" i="16"/>
  <c r="E57" i="16"/>
  <c r="E58" i="16"/>
  <c r="E133" i="16"/>
  <c r="E93" i="16"/>
  <c r="E143" i="16"/>
  <c r="E63" i="16"/>
  <c r="E128" i="16"/>
  <c r="E88" i="16"/>
  <c r="E123" i="16"/>
  <c r="E83" i="16"/>
  <c r="E78" i="16"/>
  <c r="E118" i="16"/>
  <c r="E113" i="16"/>
  <c r="E73" i="16"/>
  <c r="E103" i="16"/>
  <c r="E148" i="16"/>
  <c r="E108" i="16"/>
  <c r="E68" i="16"/>
  <c r="E62" i="16" l="1"/>
  <c r="E67" i="16"/>
  <c r="E207" i="16"/>
  <c r="E219" i="16"/>
  <c r="E271" i="16"/>
  <c r="E195" i="16"/>
  <c r="E274" i="16"/>
  <c r="E203" i="16"/>
  <c r="E235" i="16"/>
  <c r="E171" i="16"/>
  <c r="E187" i="16"/>
  <c r="E222" i="16"/>
  <c r="E175" i="16"/>
  <c r="E243" i="16"/>
  <c r="E163" i="16"/>
  <c r="E267" i="16"/>
  <c r="E215" i="16"/>
  <c r="E155" i="16"/>
  <c r="E259" i="16"/>
  <c r="E278" i="16"/>
  <c r="E211" i="16"/>
  <c r="E190" i="16"/>
  <c r="E230" i="16"/>
  <c r="E262" i="16"/>
  <c r="E246" i="16"/>
  <c r="E282" i="16"/>
  <c r="E250" i="16"/>
  <c r="E290" i="16"/>
  <c r="E183" i="16"/>
  <c r="E198" i="16"/>
  <c r="E298" i="16"/>
  <c r="E238" i="16"/>
  <c r="E159" i="16"/>
  <c r="E179" i="16"/>
  <c r="E206" i="16"/>
  <c r="E210" i="16"/>
  <c r="E270" i="16"/>
  <c r="E167" i="16"/>
  <c r="E166" i="16"/>
  <c r="E255" i="16"/>
  <c r="E254" i="16"/>
  <c r="E295" i="16"/>
  <c r="E294" i="16"/>
  <c r="E227" i="16"/>
  <c r="E226" i="16"/>
  <c r="E61" i="16"/>
  <c r="E66" i="16" l="1"/>
  <c r="E72" i="16"/>
  <c r="E194" i="16"/>
  <c r="E291" i="16"/>
  <c r="E170" i="16"/>
  <c r="E218" i="16"/>
  <c r="E242" i="16"/>
  <c r="E234" i="16"/>
  <c r="E275" i="16"/>
  <c r="E202" i="16"/>
  <c r="E279" i="16"/>
  <c r="E231" i="16"/>
  <c r="E266" i="16"/>
  <c r="E186" i="16"/>
  <c r="E154" i="16"/>
  <c r="E239" i="16"/>
  <c r="E223" i="16"/>
  <c r="E283" i="16"/>
  <c r="E174" i="16"/>
  <c r="E191" i="16"/>
  <c r="E214" i="16"/>
  <c r="E247" i="16"/>
  <c r="E162" i="16"/>
  <c r="E263" i="16"/>
  <c r="E258" i="16"/>
  <c r="E251" i="16"/>
  <c r="E299" i="16"/>
  <c r="E182" i="16"/>
  <c r="E158" i="16"/>
  <c r="E199" i="16"/>
  <c r="E178" i="16"/>
  <c r="E287" i="16"/>
  <c r="E286" i="16"/>
  <c r="E60" i="16"/>
  <c r="E77" i="16" l="1"/>
  <c r="E65" i="16"/>
  <c r="E71" i="16"/>
  <c r="E70" i="16" l="1"/>
  <c r="E76" i="16"/>
  <c r="E82" i="16"/>
  <c r="E87" i="16" l="1"/>
  <c r="E92" i="16"/>
  <c r="E75" i="16"/>
  <c r="E81" i="16"/>
  <c r="E80" i="16" l="1"/>
  <c r="E86" i="16"/>
  <c r="E85" i="16" l="1"/>
  <c r="E91" i="16"/>
  <c r="E97" i="16"/>
  <c r="E102" i="16" l="1"/>
  <c r="E90" i="16"/>
  <c r="E96" i="16"/>
  <c r="E95" i="16" l="1"/>
  <c r="E101" i="16"/>
  <c r="E107" i="16"/>
  <c r="E112" i="16" l="1"/>
  <c r="E100" i="16"/>
  <c r="E106" i="16"/>
  <c r="E105" i="16" l="1"/>
  <c r="E111" i="16"/>
  <c r="E117" i="16"/>
  <c r="E122" i="16" l="1"/>
  <c r="E110" i="16"/>
  <c r="E116" i="16"/>
  <c r="E115" i="16" l="1"/>
  <c r="E121" i="16"/>
  <c r="E127" i="16"/>
  <c r="E132" i="16" l="1"/>
  <c r="E120" i="16"/>
  <c r="E126" i="16"/>
  <c r="E125" i="16" l="1"/>
  <c r="E137" i="16"/>
  <c r="E131" i="16"/>
  <c r="E130" i="16" l="1"/>
  <c r="E136" i="16"/>
  <c r="E142" i="16"/>
  <c r="E147" i="16" l="1"/>
  <c r="E135" i="16"/>
  <c r="E141" i="16"/>
  <c r="E140" i="16" l="1"/>
  <c r="E146" i="16"/>
  <c r="E145" i="16" l="1"/>
  <c r="E151" i="16"/>
  <c r="E7" i="16"/>
  <c r="E12" i="16" l="1"/>
  <c r="E150" i="16"/>
  <c r="E5" i="16" l="1"/>
  <c r="E52" i="16"/>
  <c r="E17" i="16" l="1"/>
  <c r="E10" i="16"/>
  <c r="E6" i="16"/>
  <c r="E11" i="16" l="1"/>
  <c r="E16" i="16"/>
  <c r="E15" i="16"/>
  <c r="E22" i="16"/>
  <c r="E27" i="16" l="1"/>
  <c r="E56" i="16"/>
  <c r="E55" i="16"/>
  <c r="E32" i="16" l="1"/>
  <c r="E21" i="16"/>
  <c r="E20" i="16"/>
  <c r="E26" i="16" l="1"/>
  <c r="E25" i="16"/>
  <c r="E37" i="16"/>
  <c r="E42" i="16" l="1"/>
  <c r="E47" i="16"/>
  <c r="E30" i="16"/>
  <c r="E35" i="16" l="1"/>
  <c r="E31" i="16"/>
  <c r="E36" i="16"/>
  <c r="E40" i="16" l="1"/>
  <c r="E45" i="16" l="1"/>
  <c r="E41" i="16"/>
  <c r="E46" i="16"/>
  <c r="E51" i="16" l="1"/>
  <c r="E50" i="16"/>
  <c r="G41" i="1"/>
  <c r="G57" i="1"/>
  <c r="G37" i="1"/>
  <c r="G53" i="1"/>
  <c r="G59" i="1"/>
  <c r="G54" i="1"/>
  <c r="G51" i="1"/>
  <c r="G58" i="1"/>
  <c r="G60" i="1"/>
  <c r="G43" i="1"/>
  <c r="G50" i="1"/>
  <c r="G62" i="1"/>
  <c r="G35" i="1"/>
  <c r="G56" i="1"/>
  <c r="G49" i="1"/>
  <c r="G39" i="1"/>
  <c r="G47" i="1"/>
  <c r="G65" i="1"/>
  <c r="G44" i="1"/>
  <c r="G48" i="1"/>
  <c r="G55" i="1"/>
  <c r="G45" i="1"/>
  <c r="G63" i="1"/>
  <c r="G66" i="1"/>
  <c r="G67" i="1"/>
  <c r="G46" i="1"/>
  <c r="G61" i="1"/>
  <c r="G68" i="1"/>
  <c r="G52" i="1"/>
  <c r="G38" i="1"/>
  <c r="G33" i="1"/>
  <c r="G34" i="1"/>
  <c r="G42" i="1"/>
  <c r="G36" i="1"/>
  <c r="G64" i="1"/>
  <c r="G32" i="1"/>
  <c r="G40" i="1"/>
  <c r="H42" i="1"/>
  <c r="H54" i="1"/>
  <c r="H56" i="1"/>
  <c r="H37" i="1"/>
  <c r="H49" i="1"/>
  <c r="H61" i="1"/>
  <c r="H63" i="1"/>
  <c r="H51" i="1"/>
  <c r="H46" i="1"/>
  <c r="H62" i="1"/>
  <c r="H41" i="1"/>
  <c r="H60" i="1"/>
  <c r="H59" i="1"/>
  <c r="H36" i="1"/>
  <c r="H58" i="1"/>
  <c r="H64" i="1"/>
  <c r="H55" i="1"/>
  <c r="H40" i="1"/>
  <c r="H33" i="1"/>
  <c r="H44" i="1"/>
  <c r="H65" i="1"/>
  <c r="H38" i="1"/>
  <c r="H52" i="1"/>
  <c r="H68" i="1"/>
  <c r="H67" i="1"/>
  <c r="H66" i="1"/>
  <c r="H53" i="1"/>
  <c r="H43" i="1"/>
  <c r="H45" i="1"/>
  <c r="H48" i="1"/>
  <c r="H39" i="1"/>
  <c r="H47" i="1"/>
  <c r="H35" i="1"/>
  <c r="H34" i="1"/>
  <c r="H57" i="1"/>
  <c r="H32" i="1"/>
  <c r="H50" i="1"/>
</calcChain>
</file>

<file path=xl/sharedStrings.xml><?xml version="1.0" encoding="utf-8"?>
<sst xmlns="http://schemas.openxmlformats.org/spreadsheetml/2006/main" count="1317" uniqueCount="182">
  <si>
    <t>Grand Total</t>
  </si>
  <si>
    <t>Sweet Peas</t>
  </si>
  <si>
    <t>Butternut Squash</t>
  </si>
  <si>
    <t>Mixed Veggies</t>
  </si>
  <si>
    <t>Brussel Sprouts</t>
  </si>
  <si>
    <t>Seasoning Blend</t>
  </si>
  <si>
    <t>Shreeded Lettuce</t>
  </si>
  <si>
    <t>Peas and Carrot</t>
  </si>
  <si>
    <t>Baby Carrot</t>
  </si>
  <si>
    <t>Pepper and Onions</t>
  </si>
  <si>
    <t>Mushroom</t>
  </si>
  <si>
    <t>Kale</t>
  </si>
  <si>
    <t>Red Onions</t>
  </si>
  <si>
    <t>Okro</t>
  </si>
  <si>
    <t>Spinach</t>
  </si>
  <si>
    <t>Onion</t>
  </si>
  <si>
    <t>Mini Sweet Peppers</t>
  </si>
  <si>
    <t>Broccoli Stir Fry</t>
  </si>
  <si>
    <t>Serrano Pepper</t>
  </si>
  <si>
    <t>Sugar Snap Stir Fry</t>
  </si>
  <si>
    <t>Broccoli</t>
  </si>
  <si>
    <t>Deluxe Stir Fry</t>
  </si>
  <si>
    <t>Iceberg Salad</t>
  </si>
  <si>
    <t>Crinkle Carrots</t>
  </si>
  <si>
    <t>Cabbage</t>
  </si>
  <si>
    <t>Grape Tomatoes</t>
  </si>
  <si>
    <t>Eggplant</t>
  </si>
  <si>
    <t>Cauliflower</t>
  </si>
  <si>
    <t>Yellow Squash</t>
  </si>
  <si>
    <t>Broccoli and Cauliflower</t>
  </si>
  <si>
    <t>Zuchinni</t>
  </si>
  <si>
    <t>Broccoli Florrets</t>
  </si>
  <si>
    <t>Tomatoes</t>
  </si>
  <si>
    <t>Broccoli Cuts</t>
  </si>
  <si>
    <t>Average of Calories</t>
  </si>
  <si>
    <t>Row Labels</t>
  </si>
  <si>
    <t xml:space="preserve">Average of Weight Cost </t>
  </si>
  <si>
    <t>Frozen</t>
  </si>
  <si>
    <t>Status</t>
  </si>
  <si>
    <t>Fresh</t>
  </si>
  <si>
    <t>Class</t>
  </si>
  <si>
    <t>Overall Rank</t>
  </si>
  <si>
    <t>Avg Rank</t>
  </si>
  <si>
    <t>Cal Rank</t>
  </si>
  <si>
    <t>Wgt Rank</t>
  </si>
  <si>
    <t>Item</t>
  </si>
  <si>
    <t>$ per ibs</t>
  </si>
  <si>
    <t>Nutrition</t>
  </si>
  <si>
    <t>Nutritional cost</t>
  </si>
  <si>
    <t>Calories</t>
  </si>
  <si>
    <t>ibs to oz</t>
  </si>
  <si>
    <t>Chicken Breast</t>
  </si>
  <si>
    <t>Protein</t>
  </si>
  <si>
    <t>Sweet Potatoes</t>
  </si>
  <si>
    <t>Carbs</t>
  </si>
  <si>
    <t>Lima Beans</t>
  </si>
  <si>
    <t>Corn</t>
  </si>
  <si>
    <t>Mixed Fruits</t>
  </si>
  <si>
    <t>Fruits</t>
  </si>
  <si>
    <t>Salmon</t>
  </si>
  <si>
    <t>Chickpeas</t>
  </si>
  <si>
    <t>Canned</t>
  </si>
  <si>
    <t>Protein Oats</t>
  </si>
  <si>
    <t>Irish Potatoes</t>
  </si>
  <si>
    <t>`</t>
  </si>
  <si>
    <t>Tangerine</t>
  </si>
  <si>
    <t>Fruit</t>
  </si>
  <si>
    <t>Red Grapes</t>
  </si>
  <si>
    <t>Banana</t>
  </si>
  <si>
    <t>Tofu</t>
  </si>
  <si>
    <t>Eggs</t>
  </si>
  <si>
    <t>Greek Yogurt</t>
  </si>
  <si>
    <t>Cottage cheese</t>
  </si>
  <si>
    <t>Chicken Thighs</t>
  </si>
  <si>
    <t>Chicken Drums</t>
  </si>
  <si>
    <t>Shrimp</t>
  </si>
  <si>
    <t>Peaches</t>
  </si>
  <si>
    <t>Pineapple</t>
  </si>
  <si>
    <t>Strawberry</t>
  </si>
  <si>
    <t>Mango</t>
  </si>
  <si>
    <t>Mix Berries</t>
  </si>
  <si>
    <t>Oat</t>
  </si>
  <si>
    <t>Bread</t>
  </si>
  <si>
    <t>Red Lentils</t>
  </si>
  <si>
    <t>Wheat flour</t>
  </si>
  <si>
    <t>Peanuts</t>
  </si>
  <si>
    <t>Cashew</t>
  </si>
  <si>
    <t>Walnuts</t>
  </si>
  <si>
    <t>Almonds</t>
  </si>
  <si>
    <t>Basmati Rice</t>
  </si>
  <si>
    <t>Brown Rice</t>
  </si>
  <si>
    <t>Long Grain Rice</t>
  </si>
  <si>
    <t>Black Eye Peas</t>
  </si>
  <si>
    <t>Black Beans</t>
  </si>
  <si>
    <t>(Multiple Items)</t>
  </si>
  <si>
    <t>Wgted Avg</t>
  </si>
  <si>
    <t>Nutrition Rank</t>
  </si>
  <si>
    <t>Cost Rank</t>
  </si>
  <si>
    <t>Overall Rank- Equal</t>
  </si>
  <si>
    <t>Overall Rank- Wgted</t>
  </si>
  <si>
    <t xml:space="preserve">Equal Avg </t>
  </si>
  <si>
    <t>Cost</t>
  </si>
  <si>
    <t>Average Nutrition</t>
  </si>
  <si>
    <t>Average Calories</t>
  </si>
  <si>
    <t>Calories Rank</t>
  </si>
  <si>
    <t>Chickpeas - Canned</t>
  </si>
  <si>
    <t>Baby Carrot - Fresh</t>
  </si>
  <si>
    <t>Broccoli - Fresh</t>
  </si>
  <si>
    <t>Broccoli and Cauliflower - Frozen</t>
  </si>
  <si>
    <t>Broccoli Cuts - Frozen</t>
  </si>
  <si>
    <t>Broccoli Florrets - Frozen</t>
  </si>
  <si>
    <t>Broccoli Stir Fry - Frozen</t>
  </si>
  <si>
    <t>Brussel Sprouts - Fresh</t>
  </si>
  <si>
    <t>Brussel Sprouts - Frozen</t>
  </si>
  <si>
    <t>Butternut Squash - Frozen</t>
  </si>
  <si>
    <t>Cabbage - Fresh</t>
  </si>
  <si>
    <t>Cauliflower - Fresh</t>
  </si>
  <si>
    <t>Cauliflower - Frozen</t>
  </si>
  <si>
    <t>Crinkle Carrots - Frozen</t>
  </si>
  <si>
    <t>Deluxe Stir Fry - Frozen</t>
  </si>
  <si>
    <t>Eggplant - Fresh</t>
  </si>
  <si>
    <t>Grape Tomatoes - Fresh</t>
  </si>
  <si>
    <t>Iceberg Salad - Fresh</t>
  </si>
  <si>
    <t>Kale - Frozen</t>
  </si>
  <si>
    <t>Mini Sweet Peppers - Fresh</t>
  </si>
  <si>
    <t>Mixed Veggies - Frozen</t>
  </si>
  <si>
    <t>Mushroom - Fresh</t>
  </si>
  <si>
    <t>Okro - Frozen</t>
  </si>
  <si>
    <t>Onion - Fresh</t>
  </si>
  <si>
    <t>Onion - Frozen</t>
  </si>
  <si>
    <t>Peas and Carrot - Frozen</t>
  </si>
  <si>
    <t>Pepper and Onions - Frozen</t>
  </si>
  <si>
    <t>Red Onions - Fresh</t>
  </si>
  <si>
    <t>Seasoning Blend - Frozen</t>
  </si>
  <si>
    <t>Serrano Pepper - Fresh</t>
  </si>
  <si>
    <t>Shreeded Lettuce - Fresh</t>
  </si>
  <si>
    <t>Spinach - Fresh</t>
  </si>
  <si>
    <t>Spinach - Frozen</t>
  </si>
  <si>
    <t>Sugar Snap Stir Fry - Frozen</t>
  </si>
  <si>
    <t>Sweet Peas - Frozen</t>
  </si>
  <si>
    <t>Tomatoes - Fresh</t>
  </si>
  <si>
    <t>Yellow Squash - Fresh</t>
  </si>
  <si>
    <t>Zuchinni - Fresh</t>
  </si>
  <si>
    <t>Average of Cost</t>
  </si>
  <si>
    <t>Item1</t>
  </si>
  <si>
    <t>Corn - Frozen</t>
  </si>
  <si>
    <t>Sweet Potatoes - Frozen</t>
  </si>
  <si>
    <t>Black beans - Canned</t>
  </si>
  <si>
    <t>Black eye peas - Canned</t>
  </si>
  <si>
    <t>Lima beans - Frozen</t>
  </si>
  <si>
    <t>Sum of Nutrition Rank</t>
  </si>
  <si>
    <t xml:space="preserve">Weight Cost </t>
  </si>
  <si>
    <t>g per oz is Protein or Fiber in that order</t>
  </si>
  <si>
    <t xml:space="preserve"> C per oz</t>
  </si>
  <si>
    <t>g per oz</t>
  </si>
  <si>
    <t>C per g</t>
  </si>
  <si>
    <t>Cal per oz</t>
  </si>
  <si>
    <t>Vegetable</t>
  </si>
  <si>
    <t>Wheat Spag</t>
  </si>
  <si>
    <t>Black Beans - Canned</t>
  </si>
  <si>
    <t>Black Eye Peas - Canned</t>
  </si>
  <si>
    <t>Lima Beans - Frozen</t>
  </si>
  <si>
    <t>Items</t>
  </si>
  <si>
    <t>Sum of Cost Rank</t>
  </si>
  <si>
    <t>(All)</t>
  </si>
  <si>
    <t>Sum of Calories Rank</t>
  </si>
  <si>
    <t>Sum of Overall Rank- Wgted</t>
  </si>
  <si>
    <t>Rank</t>
  </si>
  <si>
    <t>Rank Category</t>
  </si>
  <si>
    <t>Overall- Equal</t>
  </si>
  <si>
    <t>Overall- Weighted</t>
  </si>
  <si>
    <t>Sum of Rank</t>
  </si>
  <si>
    <t>*Calories is ranked by calories per oz</t>
  </si>
  <si>
    <t>*Cost is ranked by $ per oz</t>
  </si>
  <si>
    <t>*Nutrition is ranked by grams of protein/fiber per oz</t>
  </si>
  <si>
    <t xml:space="preserve">*Overall-Equal: all ranks are weighted equally. </t>
  </si>
  <si>
    <t xml:space="preserve">*Overall-Weighted: Calories, Cost and Nutrition are weighted  </t>
  </si>
  <si>
    <t>20%, 50% and 30% respectively.</t>
  </si>
  <si>
    <t xml:space="preserve">*Vegetable shows only top 20 items </t>
  </si>
  <si>
    <t>Space</t>
  </si>
  <si>
    <t>Sum of Space</t>
  </si>
  <si>
    <t>*Top Item is Ranked 1 and is most desirable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</si>
</sst>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4"/>
      <color theme="5" tint="0.79998168889431442"/>
      <name val="Calibri"/>
      <family val="2"/>
      <scheme val="minor"/>
    </font>
    <font>
      <b/>
      <sz val="11"/>
      <color theme="5" tint="0.79998168889431442"/>
      <name val="Calibri"/>
      <family val="2"/>
      <scheme val="minor"/>
    </font>
    <font>
      <sz val="11"/>
      <color theme="5" tint="0.79998168889431442"/>
      <name val="Calibri"/>
      <family val="2"/>
      <scheme val="minor"/>
    </font>
    <font>
      <b/>
      <sz val="15"/>
      <color theme="5" tint="0.79998168889431442"/>
      <name val="Calibri"/>
      <family val="2"/>
      <scheme val="minor"/>
    </font>
    <font>
      <sz val="15"/>
      <color theme="5"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8">
    <xf numFmtId="0" fontId="0" fillId="0" borderId="0" xfId="0"/>
    <xf numFmtId="164" fontId="0" fillId="0" borderId="0" xfId="0" applyNumberFormat="1"/>
    <xf numFmtId="0" fontId="0" fillId="0" borderId="0" xfId="0" applyAlignment="1">
      <alignment horizontal="left"/>
    </xf>
    <xf numFmtId="0" fontId="0" fillId="0" borderId="0" xfId="0" pivotButton="1"/>
    <xf numFmtId="0" fontId="1" fillId="2" borderId="0" xfId="0" applyFont="1" applyFill="1"/>
    <xf numFmtId="0" fontId="1" fillId="0" borderId="0" xfId="0" applyFont="1"/>
    <xf numFmtId="2" fontId="0" fillId="0" borderId="0" xfId="0" applyNumberFormat="1"/>
    <xf numFmtId="9" fontId="0" fillId="0" borderId="0" xfId="0" applyNumberFormat="1"/>
    <xf numFmtId="0" fontId="0" fillId="0" borderId="0" xfId="0" applyNumberFormat="1"/>
    <xf numFmtId="0" fontId="0" fillId="0" borderId="0" xfId="0" applyFill="1"/>
    <xf numFmtId="0" fontId="0" fillId="0" borderId="0" xfId="0" applyFill="1" applyAlignment="1">
      <alignment horizontal="left"/>
    </xf>
    <xf numFmtId="164" fontId="0" fillId="0" borderId="0" xfId="0" applyNumberFormat="1" applyFill="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0" xfId="0" applyFill="1"/>
    <xf numFmtId="0" fontId="2" fillId="3" borderId="0" xfId="0" applyFont="1"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cellXfs>
  <cellStyles count="1">
    <cellStyle name="Normal" xfId="0" builtinId="0"/>
  </cellStyles>
  <dxfs count="3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[Groceries Analysis.xlsx]Base (2)!PivotTable14</c:name>
    <c:fmtId val="14"/>
  </c:pivotSource>
  <c:chart>
    <c:title>
      <c:tx>
        <c:rich>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4000"/>
              <a:t>FOOD RANKING</a:t>
            </a:r>
          </a:p>
        </c:rich>
      </c:tx>
      <c:layout>
        <c:manualLayout>
          <c:xMode val="edge"/>
          <c:yMode val="edge"/>
          <c:x val="0.49530381679389313"/>
          <c:y val="5.7265976584387618E-2"/>
        </c:manualLayout>
      </c:layout>
      <c:overlay val="0"/>
      <c:spPr>
        <a:noFill/>
        <a:ln>
          <a:noFill/>
        </a:ln>
        <a:effectLst/>
      </c:spPr>
      <c:txPr>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7448458255696"/>
          <c:y val="0.17506613245053601"/>
          <c:w val="0.62757131694416057"/>
          <c:h val="0.799786519808796"/>
        </c:manualLayout>
      </c:layout>
      <c:barChart>
        <c:barDir val="bar"/>
        <c:grouping val="stacked"/>
        <c:varyColors val="0"/>
        <c:ser>
          <c:idx val="0"/>
          <c:order val="0"/>
          <c:tx>
            <c:strRef>
              <c:f>'Base (2)'!$I$6</c:f>
              <c:strCache>
                <c:ptCount val="1"/>
                <c:pt idx="0">
                  <c:v>Sum of Space</c:v>
                </c:pt>
              </c:strCache>
            </c:strRef>
          </c:tx>
          <c:spPr>
            <a:noFill/>
            <a:ln>
              <a:noFill/>
            </a:ln>
            <a:effectLst>
              <a:outerShdw blurRad="57150" dist="19050" dir="5400000" algn="ctr" rotWithShape="0">
                <a:srgbClr val="000000">
                  <a:alpha val="63000"/>
                </a:srgbClr>
              </a:outerShdw>
            </a:effectLst>
          </c:spPr>
          <c:invertIfNegative val="0"/>
          <c:cat>
            <c:strRef>
              <c:f>'Base (2)'!$H$7:$H$26</c:f>
              <c:strCache>
                <c:ptCount val="19"/>
                <c:pt idx="0">
                  <c:v>Walnuts</c:v>
                </c:pt>
                <c:pt idx="1">
                  <c:v>Salmon</c:v>
                </c:pt>
                <c:pt idx="2">
                  <c:v>Cashew</c:v>
                </c:pt>
                <c:pt idx="3">
                  <c:v>Shrimp</c:v>
                </c:pt>
                <c:pt idx="4">
                  <c:v>Almonds</c:v>
                </c:pt>
                <c:pt idx="5">
                  <c:v>Protein Oats</c:v>
                </c:pt>
                <c:pt idx="6">
                  <c:v>Lima beans - Frozen</c:v>
                </c:pt>
                <c:pt idx="7">
                  <c:v>Red Lentils</c:v>
                </c:pt>
                <c:pt idx="8">
                  <c:v>Peanuts</c:v>
                </c:pt>
                <c:pt idx="9">
                  <c:v>Cottage cheese</c:v>
                </c:pt>
                <c:pt idx="10">
                  <c:v>Greek Yogurt</c:v>
                </c:pt>
                <c:pt idx="11">
                  <c:v>Eggs</c:v>
                </c:pt>
                <c:pt idx="12">
                  <c:v>Tofu</c:v>
                </c:pt>
                <c:pt idx="13">
                  <c:v>Chicken Breast</c:v>
                </c:pt>
                <c:pt idx="14">
                  <c:v>Black eye peas - Canned</c:v>
                </c:pt>
                <c:pt idx="15">
                  <c:v>Chickpeas - Canned</c:v>
                </c:pt>
                <c:pt idx="16">
                  <c:v>Black beans - Canned</c:v>
                </c:pt>
                <c:pt idx="17">
                  <c:v>Chicken Thighs</c:v>
                </c:pt>
                <c:pt idx="18">
                  <c:v>Chicken Drums</c:v>
                </c:pt>
              </c:strCache>
            </c:strRef>
          </c:cat>
          <c:val>
            <c:numRef>
              <c:f>'Base (2)'!$I$7:$I$26</c:f>
              <c:numCache>
                <c:formatCode>General</c:formatCode>
                <c:ptCount val="19"/>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8</c:v>
                </c:pt>
                <c:pt idx="16">
                  <c:v>8</c:v>
                </c:pt>
                <c:pt idx="17">
                  <c:v>8.5</c:v>
                </c:pt>
                <c:pt idx="18">
                  <c:v>9</c:v>
                </c:pt>
              </c:numCache>
            </c:numRef>
          </c:val>
          <c:extLst>
            <c:ext xmlns:c16="http://schemas.microsoft.com/office/drawing/2014/chart" uri="{C3380CC4-5D6E-409C-BE32-E72D297353CC}">
              <c16:uniqueId val="{00000000-2EF4-407C-8357-969E790A9157}"/>
            </c:ext>
          </c:extLst>
        </c:ser>
        <c:ser>
          <c:idx val="1"/>
          <c:order val="1"/>
          <c:tx>
            <c:strRef>
              <c:f>'Base (2)'!$J$6</c:f>
              <c:strCache>
                <c:ptCount val="1"/>
                <c:pt idx="0">
                  <c:v>Sum of Rank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'Base (2)'!$H$7:$H$26</c:f>
              <c:strCache>
                <c:ptCount val="19"/>
                <c:pt idx="0">
                  <c:v>Walnuts</c:v>
                </c:pt>
                <c:pt idx="1">
                  <c:v>Salmon</c:v>
                </c:pt>
                <c:pt idx="2">
                  <c:v>Cashew</c:v>
                </c:pt>
                <c:pt idx="3">
                  <c:v>Shrimp</c:v>
                </c:pt>
                <c:pt idx="4">
                  <c:v>Almonds</c:v>
                </c:pt>
                <c:pt idx="5">
                  <c:v>Protein Oats</c:v>
                </c:pt>
                <c:pt idx="6">
                  <c:v>Lima beans - Frozen</c:v>
                </c:pt>
                <c:pt idx="7">
                  <c:v>Red Lentils</c:v>
                </c:pt>
                <c:pt idx="8">
                  <c:v>Peanuts</c:v>
                </c:pt>
                <c:pt idx="9">
                  <c:v>Cottage cheese</c:v>
                </c:pt>
                <c:pt idx="10">
                  <c:v>Greek Yogurt</c:v>
                </c:pt>
                <c:pt idx="11">
                  <c:v>Eggs</c:v>
                </c:pt>
                <c:pt idx="12">
                  <c:v>Tofu</c:v>
                </c:pt>
                <c:pt idx="13">
                  <c:v>Chicken Breast</c:v>
                </c:pt>
                <c:pt idx="14">
                  <c:v>Black eye peas - Canned</c:v>
                </c:pt>
                <c:pt idx="15">
                  <c:v>Chickpeas - Canned</c:v>
                </c:pt>
                <c:pt idx="16">
                  <c:v>Black beans - Canned</c:v>
                </c:pt>
                <c:pt idx="17">
                  <c:v>Chicken Thighs</c:v>
                </c:pt>
                <c:pt idx="18">
                  <c:v>Chicken Drums</c:v>
                </c:pt>
              </c:strCache>
            </c:strRef>
          </c:cat>
          <c:val>
            <c:numRef>
              <c:f>'Base (2)'!$J$7:$J$26</c:f>
              <c:numCache>
                <c:formatCode>General</c:formatCode>
                <c:ptCount val="19"/>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3</c:v>
                </c:pt>
                <c:pt idx="16">
                  <c:v>3</c:v>
                </c:pt>
                <c:pt idx="17">
                  <c:v>2</c:v>
                </c:pt>
                <c:pt idx="18">
                  <c:v>1</c:v>
                </c:pt>
              </c:numCache>
            </c:numRef>
          </c:val>
          <c:extLst>
            <c:ext xmlns:c16="http://schemas.microsoft.com/office/drawing/2014/chart" uri="{C3380CC4-5D6E-409C-BE32-E72D297353CC}">
              <c16:uniqueId val="{00000000-3BB2-438F-9C95-FB97D1FCFCC4}"/>
            </c:ext>
          </c:extLst>
        </c:ser>
        <c:dLbls>
          <c:showLegendKey val="0"/>
          <c:showVal val="0"/>
          <c:showCatName val="0"/>
          <c:showSerName val="0"/>
          <c:showPercent val="0"/>
          <c:showBubbleSize val="0"/>
        </c:dLbls>
        <c:gapWidth val="50"/>
        <c:overlap val="90"/>
        <c:axId val="542672448"/>
        <c:axId val="542672032"/>
      </c:barChart>
      <c:catAx>
        <c:axId val="5426724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42672032"/>
        <c:crosses val="autoZero"/>
        <c:auto val="1"/>
        <c:lblAlgn val="ctr"/>
        <c:lblOffset val="100"/>
        <c:noMultiLvlLbl val="0"/>
      </c:catAx>
      <c:valAx>
        <c:axId val="542672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267244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4000">
          <a:schemeClr val="tx1">
            <a:lumMod val="85000"/>
            <a:lumOff val="15000"/>
          </a:schemeClr>
        </a:gs>
        <a:gs pos="77000">
          <a:schemeClr val="accent2">
            <a:lumMod val="59000"/>
          </a:schemeClr>
        </a:gs>
      </a:gsLst>
      <a:lin ang="2700000" scaled="1"/>
      <a:tileRect/>
    </a:gradFill>
    <a:ln cap="rnd">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Analysis.xlsx]Base!PivotTable3</c:name>
    <c:fmtId val="0"/>
  </c:pivotSource>
  <c:chart>
    <c:autoTitleDeleted val="0"/>
    <c:plotArea>
      <c:layout/>
      <c:barChart>
        <c:barDir val="bar"/>
        <c:grouping val="clustered"/>
        <c:varyColors val="0"/>
        <c:dLbls>
          <c:showLegendKey val="0"/>
          <c:showVal val="0"/>
          <c:showCatName val="0"/>
          <c:showSerName val="0"/>
          <c:showPercent val="0"/>
          <c:showBubbleSize val="0"/>
        </c:dLbls>
        <c:gapWidth val="182"/>
        <c:axId val="1943142271"/>
        <c:axId val="1943140191"/>
      </c:barChart>
      <c:catAx>
        <c:axId val="194314227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40191"/>
        <c:crosses val="autoZero"/>
        <c:auto val="1"/>
        <c:lblAlgn val="ctr"/>
        <c:lblOffset val="100"/>
        <c:noMultiLvlLbl val="0"/>
      </c:catAx>
      <c:valAx>
        <c:axId val="19431401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Analysis.xlsx]Nut!PivotTable1</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a:solidFill>
                  <a:schemeClr val="bg1"/>
                </a:solidFill>
              </a:rPr>
              <a:t>Nutrition</a:t>
            </a:r>
            <a:r>
              <a:rPr lang="en-US" sz="2000" b="1" baseline="0">
                <a:solidFill>
                  <a:schemeClr val="bg1"/>
                </a:solidFill>
              </a:rPr>
              <a:t> Rank </a:t>
            </a:r>
          </a:p>
          <a:p>
            <a:pPr>
              <a:defRPr sz="2000">
                <a:solidFill>
                  <a:schemeClr val="bg1"/>
                </a:solidFill>
              </a:defRPr>
            </a:pPr>
            <a:r>
              <a:rPr lang="en-US" sz="2000" b="1" baseline="0">
                <a:solidFill>
                  <a:schemeClr val="accent6"/>
                </a:solidFill>
              </a:rPr>
              <a:t>Rank 1 has the most Fiber/Protein</a:t>
            </a:r>
            <a:endParaRPr lang="en-US" sz="2000" b="1">
              <a:solidFill>
                <a:schemeClr val="accent6"/>
              </a:solidFill>
            </a:endParaRPr>
          </a:p>
        </c:rich>
      </c:tx>
      <c:layout>
        <c:manualLayout>
          <c:xMode val="edge"/>
          <c:yMode val="edge"/>
          <c:x val="0.33588924016092442"/>
          <c:y val="2.491348937939909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91742964541554"/>
          <c:y val="0.21154797751098783"/>
          <c:w val="0.70015042962558161"/>
          <c:h val="0.75975636835031612"/>
        </c:manualLayout>
      </c:layout>
      <c:barChart>
        <c:barDir val="bar"/>
        <c:grouping val="clustered"/>
        <c:varyColors val="0"/>
        <c:ser>
          <c:idx val="0"/>
          <c:order val="0"/>
          <c:tx>
            <c:strRef>
              <c:f>Nut!$C$5</c:f>
              <c:strCache>
                <c:ptCount val="1"/>
                <c:pt idx="0">
                  <c:v>Total</c:v>
                </c:pt>
              </c:strCache>
            </c:strRef>
          </c:tx>
          <c:spPr>
            <a:gradFill>
              <a:gsLst>
                <a:gs pos="52000">
                  <a:srgbClr val="00B050"/>
                </a:gs>
                <a:gs pos="100000">
                  <a:schemeClr val="tx1"/>
                </a:gs>
              </a:gsLst>
              <a:lin ang="5400000" scaled="1"/>
            </a:gradFill>
            <a:ln>
              <a:noFill/>
            </a:ln>
            <a:effectLst/>
          </c:spPr>
          <c:invertIfNegative val="0"/>
          <c:cat>
            <c:strRef>
              <c:f>Nut!$B$6:$B$25</c:f>
              <c:strCache>
                <c:ptCount val="19"/>
                <c:pt idx="0">
                  <c:v>Black eye peas - Canned</c:v>
                </c:pt>
                <c:pt idx="1">
                  <c:v>Black beans - Canned</c:v>
                </c:pt>
                <c:pt idx="2">
                  <c:v>Chickpeas - Canned</c:v>
                </c:pt>
                <c:pt idx="3">
                  <c:v>Lima beans - Frozen</c:v>
                </c:pt>
                <c:pt idx="4">
                  <c:v>Tofu</c:v>
                </c:pt>
                <c:pt idx="5">
                  <c:v>Greek Yogurt</c:v>
                </c:pt>
                <c:pt idx="6">
                  <c:v>Eggs</c:v>
                </c:pt>
                <c:pt idx="7">
                  <c:v>Cottage cheese</c:v>
                </c:pt>
                <c:pt idx="8">
                  <c:v>Shrimp</c:v>
                </c:pt>
                <c:pt idx="9">
                  <c:v>Walnuts</c:v>
                </c:pt>
                <c:pt idx="10">
                  <c:v>Chicken Drums</c:v>
                </c:pt>
                <c:pt idx="11">
                  <c:v>Cashew</c:v>
                </c:pt>
                <c:pt idx="12">
                  <c:v>Protein Oats</c:v>
                </c:pt>
                <c:pt idx="13">
                  <c:v>Almonds</c:v>
                </c:pt>
                <c:pt idx="14">
                  <c:v>Salmon</c:v>
                </c:pt>
                <c:pt idx="15">
                  <c:v>Red Lentils</c:v>
                </c:pt>
                <c:pt idx="16">
                  <c:v>Chicken Thighs</c:v>
                </c:pt>
                <c:pt idx="17">
                  <c:v>Peanuts</c:v>
                </c:pt>
                <c:pt idx="18">
                  <c:v>Chicken Breast</c:v>
                </c:pt>
              </c:strCache>
            </c:strRef>
          </c:cat>
          <c:val>
            <c:numRef>
              <c:f>Nut!$C$6:$C$25</c:f>
              <c:numCache>
                <c:formatCode>General</c:formatCode>
                <c:ptCount val="19"/>
                <c:pt idx="0">
                  <c:v>19</c:v>
                </c:pt>
                <c:pt idx="1">
                  <c:v>18</c:v>
                </c:pt>
                <c:pt idx="2">
                  <c:v>17</c:v>
                </c:pt>
                <c:pt idx="3">
                  <c:v>16</c:v>
                </c:pt>
                <c:pt idx="4">
                  <c:v>15</c:v>
                </c:pt>
                <c:pt idx="5">
                  <c:v>14</c:v>
                </c:pt>
                <c:pt idx="6">
                  <c:v>13</c:v>
                </c:pt>
                <c:pt idx="7">
                  <c:v>12</c:v>
                </c:pt>
                <c:pt idx="8">
                  <c:v>11</c:v>
                </c:pt>
                <c:pt idx="9">
                  <c:v>10</c:v>
                </c:pt>
                <c:pt idx="10">
                  <c:v>8</c:v>
                </c:pt>
                <c:pt idx="11">
                  <c:v>8</c:v>
                </c:pt>
                <c:pt idx="12">
                  <c:v>7</c:v>
                </c:pt>
                <c:pt idx="13">
                  <c:v>5</c:v>
                </c:pt>
                <c:pt idx="14">
                  <c:v>5</c:v>
                </c:pt>
                <c:pt idx="15">
                  <c:v>4</c:v>
                </c:pt>
                <c:pt idx="16">
                  <c:v>2</c:v>
                </c:pt>
                <c:pt idx="17">
                  <c:v>2</c:v>
                </c:pt>
                <c:pt idx="18">
                  <c:v>1</c:v>
                </c:pt>
              </c:numCache>
            </c:numRef>
          </c:val>
          <c:extLst>
            <c:ext xmlns:c16="http://schemas.microsoft.com/office/drawing/2014/chart" uri="{C3380CC4-5D6E-409C-BE32-E72D297353CC}">
              <c16:uniqueId val="{00000000-40D6-4EB2-9BDC-8C11991AD7B5}"/>
            </c:ext>
          </c:extLst>
        </c:ser>
        <c:dLbls>
          <c:showLegendKey val="0"/>
          <c:showVal val="0"/>
          <c:showCatName val="0"/>
          <c:showSerName val="0"/>
          <c:showPercent val="0"/>
          <c:showBubbleSize val="0"/>
        </c:dLbls>
        <c:gapWidth val="182"/>
        <c:axId val="1817602575"/>
        <c:axId val="1817604239"/>
      </c:barChart>
      <c:catAx>
        <c:axId val="181760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817604239"/>
        <c:crosses val="autoZero"/>
        <c:auto val="1"/>
        <c:lblAlgn val="ctr"/>
        <c:lblOffset val="100"/>
        <c:noMultiLvlLbl val="0"/>
      </c:catAx>
      <c:valAx>
        <c:axId val="1817604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high"/>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81760257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Analysis.xlsx]Cost!PivotTable4</c:name>
    <c:fmtId val="7"/>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baseline="0">
                <a:solidFill>
                  <a:schemeClr val="bg1"/>
                </a:solidFill>
                <a:effectLst/>
              </a:rPr>
              <a:t>Cost Rank </a:t>
            </a:r>
            <a:endParaRPr lang="en-US" sz="2000">
              <a:solidFill>
                <a:schemeClr val="bg1"/>
              </a:solidFill>
              <a:effectLst/>
            </a:endParaRPr>
          </a:p>
          <a:p>
            <a:pPr>
              <a:defRPr sz="2000">
                <a:solidFill>
                  <a:schemeClr val="bg1"/>
                </a:solidFill>
              </a:defRPr>
            </a:pPr>
            <a:r>
              <a:rPr lang="en-US" sz="2000" b="1" i="0" baseline="0">
                <a:solidFill>
                  <a:schemeClr val="bg1"/>
                </a:solidFill>
                <a:effectLst/>
              </a:rPr>
              <a:t>Rank 1 is the cheapest</a:t>
            </a:r>
            <a:endParaRPr lang="en-US" sz="2000">
              <a:solidFill>
                <a:schemeClr val="bg1"/>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Cost!$C$6</c:f>
              <c:strCache>
                <c:ptCount val="1"/>
                <c:pt idx="0">
                  <c:v>Total</c:v>
                </c:pt>
              </c:strCache>
            </c:strRef>
          </c:tx>
          <c:spPr>
            <a:gradFill>
              <a:gsLst>
                <a:gs pos="52000">
                  <a:schemeClr val="accent1">
                    <a:lumMod val="60000"/>
                    <a:lumOff val="40000"/>
                  </a:schemeClr>
                </a:gs>
                <a:gs pos="58000">
                  <a:schemeClr val="accent1">
                    <a:lumMod val="30000"/>
                    <a:lumOff val="70000"/>
                  </a:schemeClr>
                </a:gs>
              </a:gsLst>
              <a:lin ang="5400000" scaled="1"/>
            </a:gradFill>
            <a:ln>
              <a:noFill/>
            </a:ln>
            <a:effectLst/>
          </c:spPr>
          <c:invertIfNegative val="0"/>
          <c:cat>
            <c:strRef>
              <c:f>Cost!$B$7:$B$18</c:f>
              <c:strCache>
                <c:ptCount val="11"/>
                <c:pt idx="0">
                  <c:v>Wheat flour</c:v>
                </c:pt>
                <c:pt idx="1">
                  <c:v>Sweet Potatoes - Frozen</c:v>
                </c:pt>
                <c:pt idx="2">
                  <c:v>Bread</c:v>
                </c:pt>
                <c:pt idx="3">
                  <c:v>Basmati Rice</c:v>
                </c:pt>
                <c:pt idx="4">
                  <c:v>Wheat Spag</c:v>
                </c:pt>
                <c:pt idx="5">
                  <c:v>Oat</c:v>
                </c:pt>
                <c:pt idx="6">
                  <c:v>Sweet Potatoes</c:v>
                </c:pt>
                <c:pt idx="7">
                  <c:v>Long Grain Rice</c:v>
                </c:pt>
                <c:pt idx="8">
                  <c:v>Brown Rice</c:v>
                </c:pt>
                <c:pt idx="9">
                  <c:v>Corn - Frozen</c:v>
                </c:pt>
                <c:pt idx="10">
                  <c:v>Irish Potatoes</c:v>
                </c:pt>
              </c:strCache>
            </c:strRef>
          </c:cat>
          <c:val>
            <c:numRef>
              <c:f>Cost!$C$7:$C$18</c:f>
              <c:numCache>
                <c:formatCode>General</c:formatCode>
                <c:ptCount val="11"/>
                <c:pt idx="0">
                  <c:v>11</c:v>
                </c:pt>
                <c:pt idx="1">
                  <c:v>10</c:v>
                </c:pt>
                <c:pt idx="2">
                  <c:v>9</c:v>
                </c:pt>
                <c:pt idx="3">
                  <c:v>8</c:v>
                </c:pt>
                <c:pt idx="4">
                  <c:v>7</c:v>
                </c:pt>
                <c:pt idx="5">
                  <c:v>6</c:v>
                </c:pt>
                <c:pt idx="6">
                  <c:v>5</c:v>
                </c:pt>
                <c:pt idx="7">
                  <c:v>4</c:v>
                </c:pt>
                <c:pt idx="8">
                  <c:v>3</c:v>
                </c:pt>
                <c:pt idx="9">
                  <c:v>2</c:v>
                </c:pt>
                <c:pt idx="10">
                  <c:v>1</c:v>
                </c:pt>
              </c:numCache>
            </c:numRef>
          </c:val>
          <c:extLst>
            <c:ext xmlns:c16="http://schemas.microsoft.com/office/drawing/2014/chart" uri="{C3380CC4-5D6E-409C-BE32-E72D297353CC}">
              <c16:uniqueId val="{00000000-4A22-4905-9DBD-9A0A89ABAE6D}"/>
            </c:ext>
          </c:extLst>
        </c:ser>
        <c:dLbls>
          <c:showLegendKey val="0"/>
          <c:showVal val="0"/>
          <c:showCatName val="0"/>
          <c:showSerName val="0"/>
          <c:showPercent val="0"/>
          <c:showBubbleSize val="0"/>
        </c:dLbls>
        <c:gapWidth val="182"/>
        <c:axId val="1448219327"/>
        <c:axId val="1448207679"/>
      </c:barChart>
      <c:catAx>
        <c:axId val="14482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48207679"/>
        <c:crosses val="autoZero"/>
        <c:auto val="1"/>
        <c:lblAlgn val="ctr"/>
        <c:lblOffset val="100"/>
        <c:noMultiLvlLbl val="0"/>
      </c:catAx>
      <c:valAx>
        <c:axId val="1448207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2193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Analysis.xlsx]Cal!PivotTable1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Calories Rank</a:t>
            </a:r>
          </a:p>
          <a:p>
            <a:pPr>
              <a:defRPr>
                <a:solidFill>
                  <a:schemeClr val="bg1"/>
                </a:solidFill>
              </a:defRPr>
            </a:pPr>
            <a:r>
              <a:rPr lang="en-US">
                <a:solidFill>
                  <a:schemeClr val="bg1"/>
                </a:solidFill>
              </a:rPr>
              <a:t>Rank 1 has the lowest calorie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3000">
                <a:schemeClr val="accent2">
                  <a:lumMod val="75000"/>
                </a:schemeClr>
              </a:gs>
              <a:gs pos="84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Cal!$C$6</c:f>
              <c:strCache>
                <c:ptCount val="1"/>
                <c:pt idx="0">
                  <c:v>Total</c:v>
                </c:pt>
              </c:strCache>
            </c:strRef>
          </c:tx>
          <c:spPr>
            <a:gradFill>
              <a:gsLst>
                <a:gs pos="53000">
                  <a:schemeClr val="accent2">
                    <a:lumMod val="75000"/>
                  </a:schemeClr>
                </a:gs>
                <a:gs pos="84000">
                  <a:schemeClr val="bg1"/>
                </a:gs>
              </a:gsLst>
              <a:lin ang="5400000" scaled="1"/>
            </a:gradFill>
            <a:ln>
              <a:noFill/>
            </a:ln>
            <a:effectLst/>
          </c:spPr>
          <c:invertIfNegative val="0"/>
          <c:cat>
            <c:strRef>
              <c:f>Cal!$B$7:$B$18</c:f>
              <c:strCache>
                <c:ptCount val="11"/>
                <c:pt idx="0">
                  <c:v>Long Grain Rice</c:v>
                </c:pt>
                <c:pt idx="1">
                  <c:v>Oat</c:v>
                </c:pt>
                <c:pt idx="2">
                  <c:v>Brown Rice</c:v>
                </c:pt>
                <c:pt idx="3">
                  <c:v>Wheat flour</c:v>
                </c:pt>
                <c:pt idx="4">
                  <c:v>Basmati Rice</c:v>
                </c:pt>
                <c:pt idx="5">
                  <c:v>Wheat Spag</c:v>
                </c:pt>
                <c:pt idx="6">
                  <c:v>Bread</c:v>
                </c:pt>
                <c:pt idx="7">
                  <c:v>Corn - Frozen</c:v>
                </c:pt>
                <c:pt idx="8">
                  <c:v>Irish Potatoes</c:v>
                </c:pt>
                <c:pt idx="9">
                  <c:v>Sweet Potatoes - Frozen</c:v>
                </c:pt>
                <c:pt idx="10">
                  <c:v>Sweet Potatoes</c:v>
                </c:pt>
              </c:strCache>
            </c:strRef>
          </c:cat>
          <c:val>
            <c:numRef>
              <c:f>Cal!$C$7:$C$18</c:f>
              <c:numCache>
                <c:formatCode>General</c:formatCode>
                <c:ptCount val="11"/>
                <c:pt idx="0">
                  <c:v>11</c:v>
                </c:pt>
                <c:pt idx="1">
                  <c:v>10</c:v>
                </c:pt>
                <c:pt idx="2">
                  <c:v>9</c:v>
                </c:pt>
                <c:pt idx="3">
                  <c:v>8</c:v>
                </c:pt>
                <c:pt idx="4">
                  <c:v>7</c:v>
                </c:pt>
                <c:pt idx="5">
                  <c:v>6</c:v>
                </c:pt>
                <c:pt idx="6">
                  <c:v>5</c:v>
                </c:pt>
                <c:pt idx="7">
                  <c:v>3</c:v>
                </c:pt>
                <c:pt idx="8">
                  <c:v>3</c:v>
                </c:pt>
                <c:pt idx="9">
                  <c:v>1</c:v>
                </c:pt>
                <c:pt idx="10">
                  <c:v>1</c:v>
                </c:pt>
              </c:numCache>
            </c:numRef>
          </c:val>
          <c:extLst>
            <c:ext xmlns:c16="http://schemas.microsoft.com/office/drawing/2014/chart" uri="{C3380CC4-5D6E-409C-BE32-E72D297353CC}">
              <c16:uniqueId val="{00000000-9AF1-4963-BCF9-87DDF4660A22}"/>
            </c:ext>
          </c:extLst>
        </c:ser>
        <c:dLbls>
          <c:showLegendKey val="0"/>
          <c:showVal val="0"/>
          <c:showCatName val="0"/>
          <c:showSerName val="0"/>
          <c:showPercent val="0"/>
          <c:showBubbleSize val="0"/>
        </c:dLbls>
        <c:gapWidth val="182"/>
        <c:axId val="1800206575"/>
        <c:axId val="1800206991"/>
      </c:barChart>
      <c:catAx>
        <c:axId val="180020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0206991"/>
        <c:crosses val="autoZero"/>
        <c:auto val="1"/>
        <c:lblAlgn val="ctr"/>
        <c:lblOffset val="100"/>
        <c:noMultiLvlLbl val="0"/>
      </c:catAx>
      <c:valAx>
        <c:axId val="180020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020657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Analysis.xlsx]Overall-Wgt!PivotTable4</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baseline="0">
                <a:solidFill>
                  <a:schemeClr val="bg1"/>
                </a:solidFill>
                <a:effectLst/>
              </a:rPr>
              <a:t>Overall Rank </a:t>
            </a:r>
            <a:endParaRPr lang="en-US" sz="2000">
              <a:solidFill>
                <a:schemeClr val="bg1"/>
              </a:solidFill>
              <a:effectLst/>
            </a:endParaRPr>
          </a:p>
          <a:p>
            <a:pPr>
              <a:defRPr sz="2000">
                <a:solidFill>
                  <a:schemeClr val="bg1"/>
                </a:solidFill>
              </a:defRPr>
            </a:pPr>
            <a:r>
              <a:rPr lang="en-US" sz="2000" b="1" i="0" baseline="0">
                <a:solidFill>
                  <a:schemeClr val="bg1"/>
                </a:solidFill>
                <a:effectLst/>
              </a:rPr>
              <a:t>Rank 1 is optimal</a:t>
            </a:r>
            <a:endParaRPr lang="en-US" sz="2000">
              <a:solidFill>
                <a:schemeClr val="bg1"/>
              </a:solidFill>
              <a:effectLst/>
            </a:endParaRPr>
          </a:p>
        </c:rich>
      </c:tx>
      <c:layout>
        <c:manualLayout>
          <c:xMode val="edge"/>
          <c:yMode val="edge"/>
          <c:x val="0.41343442432556232"/>
          <c:y val="1.121120891370558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'Overall-Wgt'!$C$6</c:f>
              <c:strCache>
                <c:ptCount val="1"/>
                <c:pt idx="0">
                  <c:v>Total</c:v>
                </c:pt>
              </c:strCache>
            </c:strRef>
          </c:tx>
          <c:spPr>
            <a:solidFill>
              <a:schemeClr val="accent1"/>
            </a:solidFill>
            <a:ln>
              <a:noFill/>
            </a:ln>
            <a:effectLst/>
          </c:spPr>
          <c:invertIfNegative val="0"/>
          <c:cat>
            <c:strRef>
              <c:f>'Overall-Wgt'!$B$7:$B$44</c:f>
              <c:strCache>
                <c:ptCount val="37"/>
                <c:pt idx="0">
                  <c:v>Butternut Squash - Frozen</c:v>
                </c:pt>
                <c:pt idx="1">
                  <c:v>Mini Sweet Peppers - Fresh</c:v>
                </c:pt>
                <c:pt idx="2">
                  <c:v>Brussel Sprouts - Fresh</c:v>
                </c:pt>
                <c:pt idx="3">
                  <c:v>Kale - Frozen</c:v>
                </c:pt>
                <c:pt idx="4">
                  <c:v>Mushroom - Fresh</c:v>
                </c:pt>
                <c:pt idx="5">
                  <c:v>Seasoning Blend - Frozen</c:v>
                </c:pt>
                <c:pt idx="6">
                  <c:v>Spinach - Fresh</c:v>
                </c:pt>
                <c:pt idx="7">
                  <c:v>Broccoli - Fresh</c:v>
                </c:pt>
                <c:pt idx="8">
                  <c:v>Broccoli Stir Fry - Frozen</c:v>
                </c:pt>
                <c:pt idx="9">
                  <c:v>Shreeded Lettuce - Fresh</c:v>
                </c:pt>
                <c:pt idx="10">
                  <c:v>Okro - Frozen</c:v>
                </c:pt>
                <c:pt idx="11">
                  <c:v>Sugar Snap Stir Fry - Frozen</c:v>
                </c:pt>
                <c:pt idx="12">
                  <c:v>Deluxe Stir Fry - Frozen</c:v>
                </c:pt>
                <c:pt idx="13">
                  <c:v>Onion - Frozen</c:v>
                </c:pt>
                <c:pt idx="14">
                  <c:v>Pepper and Onions - Frozen</c:v>
                </c:pt>
                <c:pt idx="15">
                  <c:v>Brussel Sprouts - Frozen</c:v>
                </c:pt>
                <c:pt idx="16">
                  <c:v>Red Onions - Fresh</c:v>
                </c:pt>
                <c:pt idx="17">
                  <c:v>Broccoli and Cauliflower - Frozen</c:v>
                </c:pt>
                <c:pt idx="18">
                  <c:v>Sweet Peas - Frozen</c:v>
                </c:pt>
                <c:pt idx="19">
                  <c:v>Broccoli Florrets - Frozen</c:v>
                </c:pt>
                <c:pt idx="20">
                  <c:v>Iceberg Salad - Fresh</c:v>
                </c:pt>
                <c:pt idx="21">
                  <c:v>Spinach - Frozen</c:v>
                </c:pt>
                <c:pt idx="22">
                  <c:v>Peas and Carrot - Frozen</c:v>
                </c:pt>
                <c:pt idx="23">
                  <c:v>Mixed Veggies - Frozen</c:v>
                </c:pt>
                <c:pt idx="24">
                  <c:v>Grape Tomatoes - Fresh</c:v>
                </c:pt>
                <c:pt idx="25">
                  <c:v>Serrano Pepper - Fresh</c:v>
                </c:pt>
                <c:pt idx="26">
                  <c:v>Cauliflower - Frozen</c:v>
                </c:pt>
                <c:pt idx="27">
                  <c:v>Crinkle Carrots - Frozen</c:v>
                </c:pt>
                <c:pt idx="28">
                  <c:v>Onion - Fresh</c:v>
                </c:pt>
                <c:pt idx="29">
                  <c:v>Zuchinni - Fresh</c:v>
                </c:pt>
                <c:pt idx="30">
                  <c:v>Yellow Squash - Fresh</c:v>
                </c:pt>
                <c:pt idx="31">
                  <c:v>Broccoli Cuts - Frozen</c:v>
                </c:pt>
                <c:pt idx="32">
                  <c:v>Baby Carrot - Fresh</c:v>
                </c:pt>
                <c:pt idx="33">
                  <c:v>Eggplant - Fresh</c:v>
                </c:pt>
                <c:pt idx="34">
                  <c:v>Cabbage - Fresh</c:v>
                </c:pt>
                <c:pt idx="35">
                  <c:v>Tomatoes - Fresh</c:v>
                </c:pt>
                <c:pt idx="36">
                  <c:v>Cauliflower - Fresh</c:v>
                </c:pt>
              </c:strCache>
            </c:strRef>
          </c:cat>
          <c:val>
            <c:numRef>
              <c:f>'Overall-Wgt'!$C$7:$C$44</c:f>
              <c:numCache>
                <c:formatCode>General</c:formatCode>
                <c:ptCount val="37"/>
                <c:pt idx="0">
                  <c:v>37</c:v>
                </c:pt>
                <c:pt idx="1">
                  <c:v>36</c:v>
                </c:pt>
                <c:pt idx="2">
                  <c:v>35</c:v>
                </c:pt>
                <c:pt idx="3">
                  <c:v>34</c:v>
                </c:pt>
                <c:pt idx="4">
                  <c:v>33</c:v>
                </c:pt>
                <c:pt idx="5">
                  <c:v>32</c:v>
                </c:pt>
                <c:pt idx="6">
                  <c:v>31</c:v>
                </c:pt>
                <c:pt idx="7">
                  <c:v>30</c:v>
                </c:pt>
                <c:pt idx="8">
                  <c:v>29</c:v>
                </c:pt>
                <c:pt idx="9">
                  <c:v>28</c:v>
                </c:pt>
                <c:pt idx="10">
                  <c:v>27</c:v>
                </c:pt>
                <c:pt idx="11">
                  <c:v>25</c:v>
                </c:pt>
                <c:pt idx="12">
                  <c:v>25</c:v>
                </c:pt>
                <c:pt idx="13">
                  <c:v>24</c:v>
                </c:pt>
                <c:pt idx="14">
                  <c:v>23</c:v>
                </c:pt>
                <c:pt idx="15">
                  <c:v>22</c:v>
                </c:pt>
                <c:pt idx="16">
                  <c:v>21</c:v>
                </c:pt>
                <c:pt idx="17">
                  <c:v>20</c:v>
                </c:pt>
                <c:pt idx="18">
                  <c:v>18</c:v>
                </c:pt>
                <c:pt idx="19">
                  <c:v>18</c:v>
                </c:pt>
                <c:pt idx="20">
                  <c:v>17</c:v>
                </c:pt>
                <c:pt idx="21">
                  <c:v>16</c:v>
                </c:pt>
                <c:pt idx="22">
                  <c:v>14</c:v>
                </c:pt>
                <c:pt idx="23">
                  <c:v>14</c:v>
                </c:pt>
                <c:pt idx="24">
                  <c:v>13</c:v>
                </c:pt>
                <c:pt idx="25">
                  <c:v>12</c:v>
                </c:pt>
                <c:pt idx="26">
                  <c:v>11</c:v>
                </c:pt>
                <c:pt idx="27">
                  <c:v>10</c:v>
                </c:pt>
                <c:pt idx="28">
                  <c:v>9</c:v>
                </c:pt>
                <c:pt idx="29">
                  <c:v>6</c:v>
                </c:pt>
                <c:pt idx="30">
                  <c:v>6</c:v>
                </c:pt>
                <c:pt idx="31">
                  <c:v>6</c:v>
                </c:pt>
                <c:pt idx="32">
                  <c:v>5</c:v>
                </c:pt>
                <c:pt idx="33">
                  <c:v>4</c:v>
                </c:pt>
                <c:pt idx="34">
                  <c:v>3</c:v>
                </c:pt>
                <c:pt idx="35">
                  <c:v>2</c:v>
                </c:pt>
                <c:pt idx="36">
                  <c:v>1</c:v>
                </c:pt>
              </c:numCache>
            </c:numRef>
          </c:val>
          <c:extLst>
            <c:ext xmlns:c16="http://schemas.microsoft.com/office/drawing/2014/chart" uri="{C3380CC4-5D6E-409C-BE32-E72D297353CC}">
              <c16:uniqueId val="{00000001-80A1-4DC3-A99A-84DA47BAF457}"/>
            </c:ext>
          </c:extLst>
        </c:ser>
        <c:dLbls>
          <c:showLegendKey val="0"/>
          <c:showVal val="0"/>
          <c:showCatName val="0"/>
          <c:showSerName val="0"/>
          <c:showPercent val="0"/>
          <c:showBubbleSize val="0"/>
        </c:dLbls>
        <c:gapWidth val="182"/>
        <c:axId val="1448219327"/>
        <c:axId val="1448207679"/>
      </c:barChart>
      <c:catAx>
        <c:axId val="14482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48207679"/>
        <c:crosses val="autoZero"/>
        <c:auto val="1"/>
        <c:lblAlgn val="ctr"/>
        <c:lblOffset val="100"/>
        <c:noMultiLvlLbl val="0"/>
      </c:catAx>
      <c:valAx>
        <c:axId val="1448207679"/>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2193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18</xdr:col>
      <xdr:colOff>428625</xdr:colOff>
      <xdr:row>0</xdr:row>
      <xdr:rowOff>0</xdr:rowOff>
    </xdr:from>
    <xdr:to>
      <xdr:col>35</xdr:col>
      <xdr:colOff>571500</xdr:colOff>
      <xdr:row>40</xdr:row>
      <xdr:rowOff>158750</xdr:rowOff>
    </xdr:to>
    <xdr:graphicFrame macro="">
      <xdr:nvGraphicFramePr>
        <xdr:cNvPr id="6" name="Chart 5">
          <a:extLst>
            <a:ext uri="{FF2B5EF4-FFF2-40B4-BE49-F238E27FC236}">
              <a16:creationId xmlns:a16="http://schemas.microsoft.com/office/drawing/2014/main" id="{8C671B66-0AE0-46E0-9153-E801E44A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415925</xdr:colOff>
      <xdr:row>0</xdr:row>
      <xdr:rowOff>31749</xdr:rowOff>
    </xdr:from>
    <xdr:to>
      <xdr:col>18</xdr:col>
      <xdr:colOff>423545</xdr:colOff>
      <xdr:row>10</xdr:row>
      <xdr:rowOff>111125</xdr:rowOff>
    </xdr:to>
    <mc:AlternateContent xmlns:mc="http://schemas.openxmlformats.org/markup-compatibility/2006" xmlns:a14="http://schemas.microsoft.com/office/drawing/2010/main">
      <mc:Choice Requires="a14">
        <xdr:graphicFrame macro="">
          <xdr:nvGraphicFramePr>
            <xdr:cNvPr id="7" name="Class 4">
              <a:extLst>
                <a:ext uri="{FF2B5EF4-FFF2-40B4-BE49-F238E27FC236}">
                  <a16:creationId xmlns:a16="http://schemas.microsoft.com/office/drawing/2014/main" id="{8A66DAE8-7022-0FDB-A6CC-1C345B2F3F9D}"/>
                </a:ext>
              </a:extLst>
            </xdr:cNvPr>
            <xdr:cNvGraphicFramePr/>
          </xdr:nvGraphicFramePr>
          <xdr:xfrm>
            <a:off x="0" y="0"/>
            <a:ext cx="0" cy="0"/>
          </xdr:xfrm>
          <a:graphic>
            <a:graphicData uri="http://schemas.microsoft.com/office/drawing/2010/slicer">
              <sle:slicer xmlns:sle="http://schemas.microsoft.com/office/drawing/2010/slicer" name="Class 4"/>
            </a:graphicData>
          </a:graphic>
        </xdr:graphicFrame>
      </mc:Choice>
      <mc:Fallback xmlns="">
        <xdr:sp macro="" textlink="">
          <xdr:nvSpPr>
            <xdr:cNvPr id="0" name=""/>
            <xdr:cNvSpPr>
              <a:spLocks noTextEdit="1"/>
            </xdr:cNvSpPr>
          </xdr:nvSpPr>
          <xdr:spPr>
            <a:xfrm>
              <a:off x="9464675" y="31749"/>
              <a:ext cx="1817370" cy="2428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412750</xdr:colOff>
      <xdr:row>10</xdr:row>
      <xdr:rowOff>104773</xdr:rowOff>
    </xdr:from>
    <xdr:to>
      <xdr:col>18</xdr:col>
      <xdr:colOff>410844</xdr:colOff>
      <xdr:row>28</xdr:row>
      <xdr:rowOff>127000</xdr:rowOff>
    </xdr:to>
    <mc:AlternateContent xmlns:mc="http://schemas.openxmlformats.org/markup-compatibility/2006" xmlns:a14="http://schemas.microsoft.com/office/drawing/2010/main">
      <mc:Choice Requires="a14">
        <xdr:graphicFrame macro="">
          <xdr:nvGraphicFramePr>
            <xdr:cNvPr id="8" name="Rank Category">
              <a:extLst>
                <a:ext uri="{FF2B5EF4-FFF2-40B4-BE49-F238E27FC236}">
                  <a16:creationId xmlns:a16="http://schemas.microsoft.com/office/drawing/2014/main" id="{34B3F413-58EC-6ED0-055F-8E23B931BBAC}"/>
                </a:ext>
              </a:extLst>
            </xdr:cNvPr>
            <xdr:cNvGraphicFramePr/>
          </xdr:nvGraphicFramePr>
          <xdr:xfrm>
            <a:off x="0" y="0"/>
            <a:ext cx="0" cy="0"/>
          </xdr:xfrm>
          <a:graphic>
            <a:graphicData uri="http://schemas.microsoft.com/office/drawing/2010/slicer">
              <sle:slicer xmlns:sle="http://schemas.microsoft.com/office/drawing/2010/slicer" name="Rank Category"/>
            </a:graphicData>
          </a:graphic>
        </xdr:graphicFrame>
      </mc:Choice>
      <mc:Fallback xmlns="">
        <xdr:sp macro="" textlink="">
          <xdr:nvSpPr>
            <xdr:cNvPr id="0" name=""/>
            <xdr:cNvSpPr>
              <a:spLocks noTextEdit="1"/>
            </xdr:cNvSpPr>
          </xdr:nvSpPr>
          <xdr:spPr>
            <a:xfrm>
              <a:off x="9461500" y="2454273"/>
              <a:ext cx="1807844" cy="3705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1123950</xdr:colOff>
      <xdr:row>25</xdr:row>
      <xdr:rowOff>127000</xdr:rowOff>
    </xdr:from>
    <xdr:to>
      <xdr:col>13</xdr:col>
      <xdr:colOff>247650</xdr:colOff>
      <xdr:row>40</xdr:row>
      <xdr:rowOff>12700</xdr:rowOff>
    </xdr:to>
    <xdr:graphicFrame macro="">
      <xdr:nvGraphicFramePr>
        <xdr:cNvPr id="8" name="Chart 7">
          <a:extLst>
            <a:ext uri="{FF2B5EF4-FFF2-40B4-BE49-F238E27FC236}">
              <a16:creationId xmlns:a16="http://schemas.microsoft.com/office/drawing/2014/main" id="{4F3F6A0B-DBFB-DB59-57D0-D2262EFBB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455080</xdr:colOff>
      <xdr:row>1</xdr:row>
      <xdr:rowOff>127001</xdr:rowOff>
    </xdr:from>
    <xdr:to>
      <xdr:col>16</xdr:col>
      <xdr:colOff>152400</xdr:colOff>
      <xdr:row>34</xdr:row>
      <xdr:rowOff>42333</xdr:rowOff>
    </xdr:to>
    <xdr:grpSp>
      <xdr:nvGrpSpPr>
        <xdr:cNvPr id="4" name="Group 3">
          <a:extLst>
            <a:ext uri="{FF2B5EF4-FFF2-40B4-BE49-F238E27FC236}">
              <a16:creationId xmlns:a16="http://schemas.microsoft.com/office/drawing/2014/main" id="{A8685752-280F-CAEB-3EC9-7C6459FCCBAC}"/>
            </a:ext>
          </a:extLst>
        </xdr:cNvPr>
        <xdr:cNvGrpSpPr/>
      </xdr:nvGrpSpPr>
      <xdr:grpSpPr>
        <a:xfrm>
          <a:off x="5319180" y="317501"/>
          <a:ext cx="7012520" cy="6201832"/>
          <a:chOff x="5319180" y="317501"/>
          <a:chExt cx="7012520" cy="6201832"/>
        </a:xfrm>
      </xdr:grpSpPr>
      <xdr:graphicFrame macro="">
        <xdr:nvGraphicFramePr>
          <xdr:cNvPr id="2" name="Chart 1">
            <a:extLst>
              <a:ext uri="{FF2B5EF4-FFF2-40B4-BE49-F238E27FC236}">
                <a16:creationId xmlns:a16="http://schemas.microsoft.com/office/drawing/2014/main" id="{6DECD1D3-4B25-4C0E-B445-EBAC4D6019C1}"/>
              </a:ext>
            </a:extLst>
          </xdr:cNvPr>
          <xdr:cNvGraphicFramePr>
            <a:graphicFrameLocks/>
          </xdr:cNvGraphicFramePr>
        </xdr:nvGraphicFramePr>
        <xdr:xfrm>
          <a:off x="5319180" y="317501"/>
          <a:ext cx="7012520" cy="620183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Class">
                <a:extLst>
                  <a:ext uri="{FF2B5EF4-FFF2-40B4-BE49-F238E27FC236}">
                    <a16:creationId xmlns:a16="http://schemas.microsoft.com/office/drawing/2014/main" id="{241CDC34-4744-4162-8C1D-C756B98B5A05}"/>
                  </a:ext>
                </a:extLst>
              </xdr:cNvPr>
              <xdr:cNvGraphicFramePr/>
            </xdr:nvGraphicFramePr>
            <xdr:xfrm>
              <a:off x="5359400" y="493183"/>
              <a:ext cx="1841500" cy="649817"/>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5359400" y="493183"/>
                <a:ext cx="1841500" cy="649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11792</xdr:colOff>
      <xdr:row>2</xdr:row>
      <xdr:rowOff>172355</xdr:rowOff>
    </xdr:from>
    <xdr:to>
      <xdr:col>21</xdr:col>
      <xdr:colOff>426357</xdr:colOff>
      <xdr:row>50</xdr:row>
      <xdr:rowOff>90714</xdr:rowOff>
    </xdr:to>
    <xdr:grpSp>
      <xdr:nvGrpSpPr>
        <xdr:cNvPr id="8" name="Group 7">
          <a:extLst>
            <a:ext uri="{FF2B5EF4-FFF2-40B4-BE49-F238E27FC236}">
              <a16:creationId xmlns:a16="http://schemas.microsoft.com/office/drawing/2014/main" id="{A216E5BC-CCE8-C4B4-DCF4-E76DC668AD97}"/>
            </a:ext>
          </a:extLst>
        </xdr:cNvPr>
        <xdr:cNvGrpSpPr/>
      </xdr:nvGrpSpPr>
      <xdr:grpSpPr>
        <a:xfrm>
          <a:off x="4647292" y="553355"/>
          <a:ext cx="10669815" cy="9062359"/>
          <a:chOff x="5218792" y="553355"/>
          <a:chExt cx="10669815" cy="9062359"/>
        </a:xfrm>
      </xdr:grpSpPr>
      <xdr:graphicFrame macro="">
        <xdr:nvGraphicFramePr>
          <xdr:cNvPr id="6" name="Chart 5">
            <a:extLst>
              <a:ext uri="{FF2B5EF4-FFF2-40B4-BE49-F238E27FC236}">
                <a16:creationId xmlns:a16="http://schemas.microsoft.com/office/drawing/2014/main" id="{180E1664-8231-21E6-8A1B-D3BB3923D6EF}"/>
              </a:ext>
            </a:extLst>
          </xdr:cNvPr>
          <xdr:cNvGraphicFramePr/>
        </xdr:nvGraphicFramePr>
        <xdr:xfrm>
          <a:off x="5225139" y="553355"/>
          <a:ext cx="10663468" cy="9062359"/>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7" name="Class 1">
                <a:extLst>
                  <a:ext uri="{FF2B5EF4-FFF2-40B4-BE49-F238E27FC236}">
                    <a16:creationId xmlns:a16="http://schemas.microsoft.com/office/drawing/2014/main" id="{5457E928-53A7-F12A-E208-61A8EEDE90A2}"/>
                  </a:ext>
                </a:extLst>
              </xdr:cNvPr>
              <xdr:cNvGraphicFramePr/>
            </xdr:nvGraphicFramePr>
            <xdr:xfrm>
              <a:off x="5218792" y="585107"/>
              <a:ext cx="2041889" cy="693965"/>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5218792" y="585107"/>
                <a:ext cx="2041889" cy="69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431800</xdr:colOff>
      <xdr:row>1</xdr:row>
      <xdr:rowOff>2963</xdr:rowOff>
    </xdr:from>
    <xdr:to>
      <xdr:col>16</xdr:col>
      <xdr:colOff>374650</xdr:colOff>
      <xdr:row>31</xdr:row>
      <xdr:rowOff>0</xdr:rowOff>
    </xdr:to>
    <xdr:grpSp>
      <xdr:nvGrpSpPr>
        <xdr:cNvPr id="5" name="Group 4">
          <a:extLst>
            <a:ext uri="{FF2B5EF4-FFF2-40B4-BE49-F238E27FC236}">
              <a16:creationId xmlns:a16="http://schemas.microsoft.com/office/drawing/2014/main" id="{E6528A03-15D3-37E1-5933-5536EC52E9AC}"/>
            </a:ext>
          </a:extLst>
        </xdr:cNvPr>
        <xdr:cNvGrpSpPr/>
      </xdr:nvGrpSpPr>
      <xdr:grpSpPr>
        <a:xfrm>
          <a:off x="3797300" y="182880"/>
          <a:ext cx="7922683" cy="5394537"/>
          <a:chOff x="3818467" y="182880"/>
          <a:chExt cx="7922683" cy="5394537"/>
        </a:xfrm>
      </xdr:grpSpPr>
      <xdr:graphicFrame macro="">
        <xdr:nvGraphicFramePr>
          <xdr:cNvPr id="2" name="Chart 1">
            <a:extLst>
              <a:ext uri="{FF2B5EF4-FFF2-40B4-BE49-F238E27FC236}">
                <a16:creationId xmlns:a16="http://schemas.microsoft.com/office/drawing/2014/main" id="{539D081D-9D87-736E-C6DB-1F94DBE08B07}"/>
              </a:ext>
            </a:extLst>
          </xdr:cNvPr>
          <xdr:cNvGraphicFramePr/>
        </xdr:nvGraphicFramePr>
        <xdr:xfrm>
          <a:off x="3818467" y="186267"/>
          <a:ext cx="7922683" cy="539115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Class 2">
                <a:extLst>
                  <a:ext uri="{FF2B5EF4-FFF2-40B4-BE49-F238E27FC236}">
                    <a16:creationId xmlns:a16="http://schemas.microsoft.com/office/drawing/2014/main" id="{EDA085B1-4F32-A887-57F1-75DF77954257}"/>
                  </a:ext>
                </a:extLst>
              </xdr:cNvPr>
              <xdr:cNvGraphicFramePr/>
            </xdr:nvGraphicFramePr>
            <xdr:xfrm>
              <a:off x="3818467" y="182880"/>
              <a:ext cx="1702436" cy="567266"/>
            </xdr:xfrm>
            <a:graphic>
              <a:graphicData uri="http://schemas.microsoft.com/office/drawing/2010/slicer">
                <sle:slicer xmlns:sle="http://schemas.microsoft.com/office/drawing/2010/slicer" name="Class 2"/>
              </a:graphicData>
            </a:graphic>
          </xdr:graphicFrame>
        </mc:Choice>
        <mc:Fallback xmlns="">
          <xdr:sp macro="" textlink="">
            <xdr:nvSpPr>
              <xdr:cNvPr id="0" name=""/>
              <xdr:cNvSpPr>
                <a:spLocks noTextEdit="1"/>
              </xdr:cNvSpPr>
            </xdr:nvSpPr>
            <xdr:spPr>
              <a:xfrm>
                <a:off x="3797300" y="182880"/>
                <a:ext cx="1702436" cy="56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18139</xdr:colOff>
      <xdr:row>2</xdr:row>
      <xdr:rowOff>172355</xdr:rowOff>
    </xdr:from>
    <xdr:to>
      <xdr:col>21</xdr:col>
      <xdr:colOff>426357</xdr:colOff>
      <xdr:row>50</xdr:row>
      <xdr:rowOff>90714</xdr:rowOff>
    </xdr:to>
    <xdr:graphicFrame macro="">
      <xdr:nvGraphicFramePr>
        <xdr:cNvPr id="2" name="Chart 1">
          <a:extLst>
            <a:ext uri="{FF2B5EF4-FFF2-40B4-BE49-F238E27FC236}">
              <a16:creationId xmlns:a16="http://schemas.microsoft.com/office/drawing/2014/main" id="{1F31FEDB-1356-4449-AEC2-39CB98E24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11792</xdr:colOff>
      <xdr:row>3</xdr:row>
      <xdr:rowOff>13607</xdr:rowOff>
    </xdr:from>
    <xdr:to>
      <xdr:col>7</xdr:col>
      <xdr:colOff>243931</xdr:colOff>
      <xdr:row>6</xdr:row>
      <xdr:rowOff>136072</xdr:rowOff>
    </xdr:to>
    <mc:AlternateContent xmlns:mc="http://schemas.openxmlformats.org/markup-compatibility/2006" xmlns:a14="http://schemas.microsoft.com/office/drawing/2010/main">
      <mc:Choice Requires="a14">
        <xdr:graphicFrame macro="">
          <xdr:nvGraphicFramePr>
            <xdr:cNvPr id="3" name="Class 3">
              <a:extLst>
                <a:ext uri="{FF2B5EF4-FFF2-40B4-BE49-F238E27FC236}">
                  <a16:creationId xmlns:a16="http://schemas.microsoft.com/office/drawing/2014/main" id="{B33A6504-EC16-422E-8F43-01630F757C1C}"/>
                </a:ext>
              </a:extLst>
            </xdr:cNvPr>
            <xdr:cNvGraphicFramePr/>
          </xdr:nvGraphicFramePr>
          <xdr:xfrm>
            <a:off x="0" y="0"/>
            <a:ext cx="0" cy="0"/>
          </xdr:xfrm>
          <a:graphic>
            <a:graphicData uri="http://schemas.microsoft.com/office/drawing/2010/slicer">
              <sle:slicer xmlns:sle="http://schemas.microsoft.com/office/drawing/2010/slicer" name="Class 3"/>
            </a:graphicData>
          </a:graphic>
        </xdr:graphicFrame>
      </mc:Choice>
      <mc:Fallback xmlns="">
        <xdr:sp macro="" textlink="">
          <xdr:nvSpPr>
            <xdr:cNvPr id="0" name=""/>
            <xdr:cNvSpPr>
              <a:spLocks noTextEdit="1"/>
            </xdr:cNvSpPr>
          </xdr:nvSpPr>
          <xdr:spPr>
            <a:xfrm>
              <a:off x="5980792" y="585107"/>
              <a:ext cx="2060939" cy="69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17098c5f813f529f/UNTHSC%20and%20Beyond/Personal/Budget%20and%20Expens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875755324072" createdVersion="8" refreshedVersion="8" minRefreshableVersion="3" recordCount="77" xr:uid="{145CC1E7-6506-4355-80E1-C6BFAFD37539}">
  <cacheSource type="worksheet">
    <worksheetSource ref="A1:H78" sheet="Food items" r:id="rId2"/>
  </cacheSource>
  <cacheFields count="8">
    <cacheField name="Item" numFmtId="0">
      <sharedItems count="72">
        <s v="Chicken Breast"/>
        <s v="Brussel Sprouts"/>
        <s v="Sweet Peas"/>
        <s v="Pepper and Onions"/>
        <s v="Serrano Pepper"/>
        <s v="Broccoli Stir Fry"/>
        <s v="Crinkle Carrots"/>
        <s v="Sweet Potatoes"/>
        <s v="Sugar Snap Stir Fry"/>
        <s v="Lima Beans"/>
        <s v="Onion"/>
        <s v="Seasoning Blend"/>
        <s v="Mixed Veggies"/>
        <s v="Corn"/>
        <s v="Okro"/>
        <s v="Mixed Fruits"/>
        <s v="Broccoli Cuts"/>
        <s v="Broccoli Florrets"/>
        <s v="Cauliflower"/>
        <s v="Broccoli and Cauliflower"/>
        <s v="Cabbage"/>
        <s v="Salmon"/>
        <s v="Chickpeas"/>
        <s v="Spinach"/>
        <s v="Protein Oats"/>
        <s v="Zuchinni"/>
        <s v="Yellow Squash"/>
        <s v="Eggplant"/>
        <s v="Tomatoes"/>
        <s v="Irish Potatoes"/>
        <s v="Mushroom"/>
        <s v="Tangerine"/>
        <s v="Red Grapes"/>
        <s v="Banana"/>
        <s v="Tofu"/>
        <s v="Broccoli"/>
        <s v="Red Onions"/>
        <s v="Mini Sweet Peppers"/>
        <s v="Grape Tomatoes"/>
        <s v="Eggs"/>
        <s v="Greek Yogurt"/>
        <s v="Cottage cheese"/>
        <s v="Chicken Thighs"/>
        <s v="Chicken Drums"/>
        <s v="Shrimp"/>
        <s v="Peaches"/>
        <s v="Peas and Carrot"/>
        <s v="Pineapple"/>
        <s v="Strawberry"/>
        <s v="Deluxe Stir Fry"/>
        <s v="Kale"/>
        <s v="Mango"/>
        <s v="Mix Berries"/>
        <s v="Oat"/>
        <s v="Bread"/>
        <s v="Red Lentils"/>
        <s v="Brown Spag"/>
        <s v="Wheat flour"/>
        <s v="Peanuts"/>
        <s v="Cashew"/>
        <s v="Walnuts"/>
        <s v="Butternut Squash"/>
        <s v="Almonds"/>
        <s v="Basmati Rice"/>
        <s v="Brown Rice"/>
        <s v="Long Grain Rice"/>
        <s v="Black Eye Peas"/>
        <s v="Black Beans"/>
        <s v="Baby Carrot"/>
        <s v="Shreeded Lettuce"/>
        <s v="Iceberg Salad"/>
        <s v="Banana " u="1"/>
      </sharedItems>
    </cacheField>
    <cacheField name="Class" numFmtId="0">
      <sharedItems count="8">
        <s v="Protein"/>
        <s v="Vegetables"/>
        <s v="Carbs"/>
        <s v="Carbs/Protein"/>
        <s v="Vegetables/Carbs"/>
        <s v="Fruits"/>
        <s v="Fruit"/>
        <s v="Protein/Fats"/>
      </sharedItems>
    </cacheField>
    <cacheField name="Status" numFmtId="0">
      <sharedItems count="3">
        <s v="Fresh"/>
        <s v="Frozen"/>
        <s v="Canned"/>
      </sharedItems>
    </cacheField>
    <cacheField name="$ per ibs" numFmtId="0">
      <sharedItems containsBlank="1" containsMixedTypes="1" containsNumber="1" minValue="0.44800000000000001" maxValue="9.83"/>
    </cacheField>
    <cacheField name="Weight Cost " numFmtId="164">
      <sharedItems containsSemiMixedTypes="0" containsString="0" containsNumber="1" minValue="0.39039999999999997" maxValue="108"/>
    </cacheField>
    <cacheField name="Nutrition" numFmtId="0">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77124305558" createdVersion="8" refreshedVersion="8" minRefreshableVersion="3" recordCount="77" xr:uid="{5477864C-9C63-4DFE-8172-3EB5138287F0}">
  <cacheSource type="worksheet">
    <worksheetSource ref="B1:I78" sheet="Food items"/>
  </cacheSource>
  <cacheFields count="8">
    <cacheField name="Item" numFmtId="0">
      <sharedItems count="76">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80027662037" createdVersion="8" refreshedVersion="8" minRefreshableVersion="3" recordCount="77" xr:uid="{5DEB5078-A377-48A7-9C1F-0D7BEE4B6CE7}">
  <cacheSource type="worksheet">
    <worksheetSource ref="A1:I78" sheet="Food items"/>
  </cacheSource>
  <cacheFields count="9">
    <cacheField name="Item1" numFmtId="0">
      <sharedItems/>
    </cacheField>
    <cacheField name="Item" numFmtId="0">
      <sharedItems count="77">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 Canned"/>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 v="Chickpeas" u="1"/>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95349074074" createdVersion="8" refreshedVersion="8" minRefreshableVersion="3" recordCount="67" xr:uid="{11AB6018-2FDF-4FA6-AE36-1133D9775A6C}">
  <cacheSource type="worksheet">
    <worksheetSource ref="B1:H68" sheet="Base"/>
  </cacheSource>
  <cacheFields count="7">
    <cacheField name="Items" numFmtId="0">
      <sharedItems count="67">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smati Rice"/>
        <s v="Bread"/>
        <s v="Brown Rice"/>
        <s v="Wheat Spag"/>
        <s v="Corn - Frozen"/>
        <s v="Irish Potatoes"/>
        <s v="Long Grain Rice"/>
        <s v="Oat"/>
        <s v="Sweet Potatoes"/>
        <s v="Sweet Potatoes - Frozen"/>
        <s v="Wheat flour"/>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Protein"/>
        <s v="Carbs"/>
        <s v="Vegetable"/>
      </sharedItems>
    </cacheField>
    <cacheField name="Nutrition Rank" numFmtId="0">
      <sharedItems containsString="0" containsBlank="1" containsNumber="1" containsInteger="1" minValue="1" maxValue="19" count="20">
        <n v="5"/>
        <n v="18"/>
        <n v="19"/>
        <n v="8"/>
        <n v="1"/>
        <n v="2"/>
        <n v="17"/>
        <n v="12"/>
        <n v="13"/>
        <n v="14"/>
        <n v="16"/>
        <n v="7"/>
        <n v="4"/>
        <n v="11"/>
        <n v="15"/>
        <n v="10"/>
        <n v="9"/>
        <n v="3"/>
        <n v="6"/>
        <m/>
      </sharedItems>
    </cacheField>
    <cacheField name="Cost Rank" numFmtId="0">
      <sharedItems containsSemiMixedTypes="0" containsString="0" containsNumber="1" containsInteger="1" minValue="1" maxValue="37" count="34">
        <n v="16"/>
        <n v="2"/>
        <n v="3"/>
        <n v="15"/>
        <n v="13"/>
        <n v="4"/>
        <n v="5"/>
        <n v="1"/>
        <n v="8"/>
        <n v="6"/>
        <n v="9"/>
        <n v="10"/>
        <n v="11"/>
        <n v="14"/>
        <n v="12"/>
        <n v="19"/>
        <n v="18"/>
        <n v="7"/>
        <n v="17"/>
        <n v="31"/>
        <n v="24"/>
        <n v="32"/>
        <n v="20"/>
        <n v="33"/>
        <n v="21"/>
        <n v="22"/>
        <n v="27"/>
        <n v="34"/>
        <n v="36"/>
        <n v="28"/>
        <n v="23"/>
        <n v="30"/>
        <n v="37"/>
        <n v="35"/>
      </sharedItems>
    </cacheField>
    <cacheField name="Calories Rank" numFmtId="0">
      <sharedItems containsSemiMixedTypes="0" containsString="0" containsNumber="1" containsInteger="1" minValue="1" maxValue="37" count="26">
        <n v="16"/>
        <n v="6"/>
        <n v="5"/>
        <n v="17"/>
        <n v="8"/>
        <n v="3"/>
        <n v="11"/>
        <n v="10"/>
        <n v="7"/>
        <n v="9"/>
        <n v="1"/>
        <n v="18"/>
        <n v="15"/>
        <n v="14"/>
        <n v="13"/>
        <n v="2"/>
        <n v="19"/>
        <n v="25"/>
        <n v="32"/>
        <n v="33"/>
        <n v="23"/>
        <n v="34"/>
        <n v="21"/>
        <n v="35"/>
        <n v="20"/>
        <n v="37"/>
      </sharedItems>
    </cacheField>
    <cacheField name="Overall Rank- Equal" numFmtId="0">
      <sharedItems containsSemiMixedTypes="0" containsString="0" containsNumber="1" containsInteger="1" minValue="1" maxValue="37"/>
    </cacheField>
    <cacheField name="Overall Rank- Wgted" numFmtId="0">
      <sharedItems containsSemiMixedTypes="0" containsString="0" containsNumber="1" containsInteger="1" minValue="1" maxValue="37" count="36">
        <n v="16"/>
        <n v="3"/>
        <n v="4"/>
        <n v="17"/>
        <n v="10"/>
        <n v="1"/>
        <n v="2"/>
        <n v="5"/>
        <n v="9"/>
        <n v="8"/>
        <n v="7"/>
        <n v="13"/>
        <n v="12"/>
        <n v="15"/>
        <n v="11"/>
        <n v="18"/>
        <n v="14"/>
        <n v="6"/>
        <n v="19"/>
        <n v="30"/>
        <n v="20"/>
        <n v="29"/>
        <n v="35"/>
        <n v="22"/>
        <n v="37"/>
        <n v="25"/>
        <n v="34"/>
        <n v="36"/>
        <n v="33"/>
        <n v="27"/>
        <n v="24"/>
        <n v="23"/>
        <n v="21"/>
        <n v="32"/>
        <n v="28"/>
        <n v="31"/>
      </sharedItems>
    </cacheField>
  </cacheFields>
  <extLst>
    <ext xmlns:x14="http://schemas.microsoft.com/office/spreadsheetml/2009/9/main" uri="{725AE2AE-9491-48be-B2B4-4EB974FC3084}">
      <x14:pivotCacheDefinition pivotCacheId="162470905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42.357630555554" createdVersion="8" refreshedVersion="8" minRefreshableVersion="3" recordCount="298" xr:uid="{5B471FF2-1C66-49FC-9F8A-23181D805612}">
  <cacheSource type="worksheet">
    <worksheetSource ref="B1:F299" sheet="Base (2)"/>
  </cacheSource>
  <cacheFields count="5">
    <cacheField name="Items" numFmtId="0">
      <sharedItems count="67">
        <s v="Basmati Rice"/>
        <s v="Bread"/>
        <s v="Brown Rice"/>
        <s v="Corn - Frozen"/>
        <s v="Irish Potatoes"/>
        <s v="Long Grain Rice"/>
        <s v="Oat"/>
        <s v="Sweet Potatoes"/>
        <s v="Sweet Potatoes - Frozen"/>
        <s v="Wheat flour"/>
        <s v="Wheat Spag"/>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Carbs"/>
        <s v="Protein"/>
        <s v="Vegetable"/>
      </sharedItems>
    </cacheField>
    <cacheField name="Rank Category" numFmtId="0">
      <sharedItems count="5">
        <s v="Calories"/>
        <s v="Cost"/>
        <s v="Nutrition"/>
        <s v="Overall- Equal"/>
        <s v="Overall- Weighted"/>
      </sharedItems>
    </cacheField>
    <cacheField name="Rank" numFmtId="0">
      <sharedItems containsSemiMixedTypes="0" containsString="0" containsNumber="1" containsInteger="1" minValue="1" maxValue="37" count="37">
        <n v="7"/>
        <n v="8"/>
        <n v="10"/>
        <n v="5"/>
        <n v="9"/>
        <n v="3"/>
        <n v="4"/>
        <n v="2"/>
        <n v="1"/>
        <n v="11"/>
        <n v="6"/>
        <n v="16"/>
        <n v="15"/>
        <n v="18"/>
        <n v="19"/>
        <n v="17"/>
        <n v="13"/>
        <n v="12"/>
        <n v="14"/>
        <n v="25"/>
        <n v="31"/>
        <n v="27"/>
        <n v="30"/>
        <n v="20"/>
        <n v="32"/>
        <n v="24"/>
        <n v="34"/>
        <n v="29"/>
        <n v="35"/>
        <n v="26"/>
        <n v="22"/>
        <n v="33"/>
        <n v="37"/>
        <n v="23"/>
        <n v="21"/>
        <n v="36"/>
        <n v="28"/>
      </sharedItems>
    </cacheField>
    <cacheField name="Space" numFmtId="0">
      <sharedItems containsSemiMixedTypes="0" containsString="0" containsNumber="1" minValue="-8.5" maxValue="9.5"/>
    </cacheField>
  </cacheFields>
  <extLst>
    <ext xmlns:x14="http://schemas.microsoft.com/office/spreadsheetml/2009/9/main" uri="{725AE2AE-9491-48be-B2B4-4EB974FC3084}">
      <x14:pivotCacheDefinition pivotCacheId="17430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2.78"/>
    <n v="17.375"/>
    <n v="9"/>
    <n v="1.9305555555555556"/>
    <n v="29"/>
  </r>
  <r>
    <x v="1"/>
    <x v="1"/>
    <x v="1"/>
    <m/>
    <n v="11"/>
    <m/>
    <s v=""/>
    <n v="12"/>
  </r>
  <r>
    <x v="1"/>
    <x v="1"/>
    <x v="0"/>
    <n v="2.48"/>
    <n v="15.5"/>
    <m/>
    <s v=""/>
    <n v="12"/>
  </r>
  <r>
    <x v="2"/>
    <x v="1"/>
    <x v="1"/>
    <m/>
    <n v="7"/>
    <m/>
    <s v=""/>
    <n v="23"/>
  </r>
  <r>
    <x v="3"/>
    <x v="1"/>
    <x v="1"/>
    <m/>
    <n v="12"/>
    <m/>
    <s v=""/>
    <n v="7"/>
  </r>
  <r>
    <x v="4"/>
    <x v="1"/>
    <x v="0"/>
    <n v="1.1299999999999999"/>
    <n v="7.0624999999999991"/>
    <m/>
    <s v=""/>
    <n v="9"/>
  </r>
  <r>
    <x v="5"/>
    <x v="1"/>
    <x v="1"/>
    <m/>
    <n v="11.7"/>
    <m/>
    <s v=""/>
    <n v="12.3"/>
  </r>
  <r>
    <x v="6"/>
    <x v="1"/>
    <x v="1"/>
    <m/>
    <n v="7"/>
    <m/>
    <s v=""/>
    <n v="12"/>
  </r>
  <r>
    <x v="7"/>
    <x v="2"/>
    <x v="1"/>
    <m/>
    <n v="14.8"/>
    <n v="0.9"/>
    <n v="16.444444444444446"/>
    <n v="24"/>
  </r>
  <r>
    <x v="8"/>
    <x v="1"/>
    <x v="1"/>
    <m/>
    <n v="11.7"/>
    <m/>
    <s v=""/>
    <n v="10.5"/>
  </r>
  <r>
    <x v="9"/>
    <x v="3"/>
    <x v="1"/>
    <m/>
    <n v="12"/>
    <n v="2.2000000000000002"/>
    <n v="5.4545454545454541"/>
    <n v="39"/>
  </r>
  <r>
    <x v="10"/>
    <x v="1"/>
    <x v="1"/>
    <m/>
    <n v="11.6"/>
    <m/>
    <s v=""/>
    <n v="12"/>
  </r>
  <r>
    <x v="11"/>
    <x v="1"/>
    <x v="1"/>
    <m/>
    <n v="13.8"/>
    <m/>
    <s v=""/>
    <n v="8.8000000000000007"/>
  </r>
  <r>
    <x v="12"/>
    <x v="1"/>
    <x v="1"/>
    <m/>
    <n v="7"/>
    <m/>
    <s v=""/>
    <n v="16.7"/>
  </r>
  <r>
    <x v="13"/>
    <x v="4"/>
    <x v="1"/>
    <m/>
    <n v="3.9"/>
    <n v="0.67"/>
    <n v="5.8208955223880592"/>
    <n v="25"/>
  </r>
  <r>
    <x v="14"/>
    <x v="1"/>
    <x v="1"/>
    <m/>
    <n v="12"/>
    <m/>
    <s v=""/>
    <n v="8.5"/>
  </r>
  <r>
    <x v="15"/>
    <x v="5"/>
    <x v="1"/>
    <m/>
    <n v="14.6"/>
    <m/>
    <s v=""/>
    <n v="18.8"/>
  </r>
  <r>
    <x v="16"/>
    <x v="1"/>
    <x v="1"/>
    <m/>
    <n v="7"/>
    <m/>
    <s v=""/>
    <n v="8"/>
  </r>
  <r>
    <x v="17"/>
    <x v="1"/>
    <x v="1"/>
    <m/>
    <n v="8.1999999999999993"/>
    <m/>
    <s v=""/>
    <n v="8"/>
  </r>
  <r>
    <x v="18"/>
    <x v="1"/>
    <x v="1"/>
    <m/>
    <n v="8.3000000000000007"/>
    <m/>
    <s v=""/>
    <n v="7"/>
  </r>
  <r>
    <x v="19"/>
    <x v="1"/>
    <x v="1"/>
    <m/>
    <n v="8.3000000000000007"/>
    <m/>
    <s v=""/>
    <n v="7.5"/>
  </r>
  <r>
    <x v="20"/>
    <x v="1"/>
    <x v="0"/>
    <n v="0.68"/>
    <n v="4.25"/>
    <m/>
    <s v=""/>
    <n v="7"/>
  </r>
  <r>
    <x v="21"/>
    <x v="0"/>
    <x v="0"/>
    <n v="9.83"/>
    <n v="61.4375"/>
    <n v="6"/>
    <n v="10.239583333333334"/>
    <n v="41"/>
  </r>
  <r>
    <x v="22"/>
    <x v="3"/>
    <x v="2"/>
    <m/>
    <n v="5"/>
    <n v="1.67"/>
    <n v="2.9940119760479043"/>
    <n v="34"/>
  </r>
  <r>
    <x v="23"/>
    <x v="1"/>
    <x v="0"/>
    <m/>
    <n v="19.8"/>
    <m/>
    <s v=""/>
    <n v="7"/>
  </r>
  <r>
    <x v="7"/>
    <x v="2"/>
    <x v="0"/>
    <n v="1.1399999999999999"/>
    <n v="7.1249999999999991"/>
    <n v="0.9"/>
    <n v="7.9166666666666652"/>
    <n v="24"/>
  </r>
  <r>
    <x v="24"/>
    <x v="3"/>
    <x v="0"/>
    <m/>
    <n v="33"/>
    <n v="5.63"/>
    <n v="5.8614564831261102"/>
    <n v="106.9"/>
  </r>
  <r>
    <x v="25"/>
    <x v="1"/>
    <x v="0"/>
    <n v="1.18"/>
    <n v="7.375"/>
    <m/>
    <s v=""/>
    <n v="5"/>
  </r>
  <r>
    <x v="26"/>
    <x v="1"/>
    <x v="0"/>
    <n v="1.18"/>
    <n v="7.375"/>
    <m/>
    <s v=""/>
    <n v="5"/>
  </r>
  <r>
    <x v="27"/>
    <x v="1"/>
    <x v="0"/>
    <n v="0.98"/>
    <n v="6.125"/>
    <m/>
    <s v=""/>
    <n v="7"/>
  </r>
  <r>
    <x v="28"/>
    <x v="1"/>
    <x v="0"/>
    <n v="0.98"/>
    <n v="6.125"/>
    <m/>
    <s v=""/>
    <n v="5"/>
  </r>
  <r>
    <x v="29"/>
    <x v="2"/>
    <x v="0"/>
    <n v="0.44800000000000001"/>
    <n v="2.8000000000000003"/>
    <n v="0.6"/>
    <n v="4.666666666666667"/>
    <n v="25"/>
  </r>
  <r>
    <x v="10"/>
    <x v="1"/>
    <x v="0"/>
    <n v="0.99299999999999999"/>
    <n v="6.2062499999999998"/>
    <m/>
    <s v=""/>
    <n v="12"/>
  </r>
  <r>
    <x v="30"/>
    <x v="1"/>
    <x v="0"/>
    <s v="`"/>
    <n v="19.899999999999999"/>
    <m/>
    <s v=""/>
    <n v="6"/>
  </r>
  <r>
    <x v="31"/>
    <x v="6"/>
    <x v="0"/>
    <n v="1.54"/>
    <n v="9.625"/>
    <m/>
    <s v=""/>
    <n v="15"/>
  </r>
  <r>
    <x v="32"/>
    <x v="6"/>
    <x v="0"/>
    <n v="1.28"/>
    <n v="8"/>
    <m/>
    <s v=""/>
    <n v="20"/>
  </r>
  <r>
    <x v="33"/>
    <x v="6"/>
    <x v="0"/>
    <n v="0.5"/>
    <n v="3.125"/>
    <m/>
    <s v=""/>
    <n v="25"/>
  </r>
  <r>
    <x v="34"/>
    <x v="0"/>
    <x v="0"/>
    <n v="1.67"/>
    <n v="10.4375"/>
    <n v="2.33"/>
    <n v="4.4796137339055795"/>
    <n v="21"/>
  </r>
  <r>
    <x v="35"/>
    <x v="1"/>
    <x v="0"/>
    <n v="2.3199999999999998"/>
    <n v="14.499999999999998"/>
    <m/>
    <s v=""/>
    <n v="8"/>
  </r>
  <r>
    <x v="36"/>
    <x v="1"/>
    <x v="0"/>
    <n v="1.28"/>
    <n v="8"/>
    <m/>
    <s v=""/>
    <n v="12"/>
  </r>
  <r>
    <x v="37"/>
    <x v="1"/>
    <x v="0"/>
    <m/>
    <n v="18.625"/>
    <m/>
    <s v=""/>
    <n v="9"/>
  </r>
  <r>
    <x v="18"/>
    <x v="1"/>
    <x v="0"/>
    <n v="2.44"/>
    <n v="0.39039999999999997"/>
    <m/>
    <s v=""/>
    <n v="7"/>
  </r>
  <r>
    <x v="38"/>
    <x v="1"/>
    <x v="0"/>
    <m/>
    <n v="11.1"/>
    <m/>
    <s v=""/>
    <n v="5"/>
  </r>
  <r>
    <x v="39"/>
    <x v="0"/>
    <x v="0"/>
    <m/>
    <n v="9.4700000000000006"/>
    <n v="2.67"/>
    <n v="3.5468164794007495"/>
    <n v="31"/>
  </r>
  <r>
    <x v="40"/>
    <x v="0"/>
    <x v="0"/>
    <m/>
    <n v="11.1"/>
    <n v="2.66"/>
    <n v="4.1729323308270674"/>
    <n v="17"/>
  </r>
  <r>
    <x v="41"/>
    <x v="0"/>
    <x v="0"/>
    <n v="1.72"/>
    <n v="10.75"/>
    <n v="3"/>
    <n v="3.5833333333333335"/>
    <n v="28"/>
  </r>
  <r>
    <x v="42"/>
    <x v="0"/>
    <x v="0"/>
    <n v="1.42"/>
    <n v="8.875"/>
    <n v="7"/>
    <n v="1.2678571428571428"/>
    <n v="39"/>
  </r>
  <r>
    <x v="43"/>
    <x v="0"/>
    <x v="0"/>
    <n v="1.19"/>
    <n v="7.4375"/>
    <n v="5"/>
    <n v="1.4875"/>
    <n v="21"/>
  </r>
  <r>
    <x v="44"/>
    <x v="0"/>
    <x v="0"/>
    <n v="8.43"/>
    <n v="52.6875"/>
    <n v="3.75"/>
    <n v="14.05"/>
    <n v="20"/>
  </r>
  <r>
    <x v="45"/>
    <x v="5"/>
    <x v="1"/>
    <m/>
    <n v="16.8"/>
    <m/>
    <s v=""/>
    <n v="11"/>
  </r>
  <r>
    <x v="46"/>
    <x v="1"/>
    <x v="1"/>
    <m/>
    <n v="7"/>
    <m/>
    <s v=""/>
    <n v="16.7"/>
  </r>
  <r>
    <x v="47"/>
    <x v="5"/>
    <x v="1"/>
    <m/>
    <n v="15.1"/>
    <m/>
    <s v=""/>
    <n v="14"/>
  </r>
  <r>
    <x v="33"/>
    <x v="5"/>
    <x v="1"/>
    <m/>
    <n v="16.8"/>
    <m/>
    <s v=""/>
    <n v="25"/>
  </r>
  <r>
    <x v="48"/>
    <x v="5"/>
    <x v="1"/>
    <m/>
    <n v="14"/>
    <m/>
    <s v=""/>
    <n v="9"/>
  </r>
  <r>
    <x v="23"/>
    <x v="1"/>
    <x v="1"/>
    <m/>
    <n v="8.3333333333333339"/>
    <m/>
    <s v=""/>
    <n v="7"/>
  </r>
  <r>
    <x v="49"/>
    <x v="1"/>
    <x v="1"/>
    <m/>
    <n v="11.7"/>
    <m/>
    <s v=""/>
    <n v="10.5"/>
  </r>
  <r>
    <x v="50"/>
    <x v="1"/>
    <x v="1"/>
    <m/>
    <n v="11.8"/>
    <m/>
    <s v=""/>
    <n v="14"/>
  </r>
  <r>
    <x v="51"/>
    <x v="6"/>
    <x v="1"/>
    <m/>
    <n v="15.6"/>
    <m/>
    <s v=""/>
    <n v="17"/>
  </r>
  <r>
    <x v="52"/>
    <x v="6"/>
    <x v="1"/>
    <m/>
    <n v="16.8"/>
    <m/>
    <s v=""/>
    <n v="13.1"/>
  </r>
  <r>
    <x v="53"/>
    <x v="2"/>
    <x v="0"/>
    <m/>
    <n v="9.5"/>
    <n v="2.6"/>
    <n v="3.6538461538461537"/>
    <n v="110"/>
  </r>
  <r>
    <x v="54"/>
    <x v="2"/>
    <x v="0"/>
    <m/>
    <n v="12.4"/>
    <n v="1.5"/>
    <n v="8.2666666666666675"/>
    <n v="65"/>
  </r>
  <r>
    <x v="55"/>
    <x v="3"/>
    <x v="0"/>
    <m/>
    <n v="13.6"/>
    <n v="6.5"/>
    <n v="2.0923076923076924"/>
    <n v="100"/>
  </r>
  <r>
    <x v="56"/>
    <x v="2"/>
    <x v="0"/>
    <m/>
    <n v="9.9"/>
    <n v="3.5"/>
    <n v="2.8285714285714287"/>
    <n v="90"/>
  </r>
  <r>
    <x v="57"/>
    <x v="2"/>
    <x v="0"/>
    <m/>
    <n v="108"/>
    <n v="2.81"/>
    <n v="38.434163701067618"/>
    <n v="103"/>
  </r>
  <r>
    <x v="58"/>
    <x v="7"/>
    <x v="0"/>
    <m/>
    <n v="12.1"/>
    <n v="7"/>
    <n v="1.7285714285714284"/>
    <n v="166"/>
  </r>
  <r>
    <x v="59"/>
    <x v="7"/>
    <x v="0"/>
    <m/>
    <n v="37"/>
    <n v="5"/>
    <n v="7.4"/>
    <n v="157"/>
  </r>
  <r>
    <x v="60"/>
    <x v="7"/>
    <x v="0"/>
    <m/>
    <n v="38.799999999999997"/>
    <n v="4.3"/>
    <n v="9.0232558139534884"/>
    <n v="185"/>
  </r>
  <r>
    <x v="61"/>
    <x v="1"/>
    <x v="1"/>
    <m/>
    <n v="17.399999999999999"/>
    <m/>
    <s v=""/>
    <n v="13"/>
  </r>
  <r>
    <x v="62"/>
    <x v="7"/>
    <x v="0"/>
    <m/>
    <n v="37.4"/>
    <n v="6"/>
    <n v="6.2333333333333334"/>
    <n v="129"/>
  </r>
  <r>
    <x v="63"/>
    <x v="2"/>
    <x v="0"/>
    <n v="1.63"/>
    <n v="10.1875"/>
    <n v="0.8"/>
    <n v="12.734375"/>
    <n v="102"/>
  </r>
  <r>
    <x v="64"/>
    <x v="2"/>
    <x v="0"/>
    <m/>
    <n v="4.3"/>
    <n v="2.4300000000000002"/>
    <n v="1.7695473251028804"/>
    <n v="105"/>
  </r>
  <r>
    <x v="65"/>
    <x v="2"/>
    <x v="0"/>
    <m/>
    <n v="4.5999999999999996"/>
    <n v="0.3"/>
    <n v="15.333333333333332"/>
    <n v="112"/>
  </r>
  <r>
    <x v="66"/>
    <x v="3"/>
    <x v="2"/>
    <m/>
    <n v="5.4"/>
    <n v="1.1299999999999999"/>
    <n v="4.778761061946903"/>
    <n v="22"/>
  </r>
  <r>
    <x v="67"/>
    <x v="3"/>
    <x v="2"/>
    <m/>
    <n v="5.0999999999999996"/>
    <n v="1.61"/>
    <n v="3.1677018633540368"/>
    <n v="26"/>
  </r>
  <r>
    <x v="68"/>
    <x v="1"/>
    <x v="0"/>
    <m/>
    <n v="3.1"/>
    <m/>
    <s v=""/>
    <n v="12"/>
  </r>
  <r>
    <x v="69"/>
    <x v="1"/>
    <x v="0"/>
    <m/>
    <n v="20.5"/>
    <m/>
    <s v=""/>
    <n v="4"/>
  </r>
  <r>
    <x v="70"/>
    <x v="1"/>
    <x v="0"/>
    <m/>
    <n v="11.5"/>
    <m/>
    <s v=""/>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s v="Fresh"/>
    <n v="2.78"/>
    <n v="17.375"/>
    <n v="9"/>
    <n v="1.9305555555555556"/>
    <n v="29"/>
  </r>
  <r>
    <x v="1"/>
    <x v="1"/>
    <s v="Frozen"/>
    <m/>
    <n v="11"/>
    <m/>
    <s v=""/>
    <n v="12"/>
  </r>
  <r>
    <x v="2"/>
    <x v="1"/>
    <s v="Fresh"/>
    <n v="2.48"/>
    <n v="15.5"/>
    <m/>
    <s v=""/>
    <n v="12"/>
  </r>
  <r>
    <x v="3"/>
    <x v="1"/>
    <s v="Frozen"/>
    <m/>
    <n v="7"/>
    <m/>
    <s v=""/>
    <n v="23"/>
  </r>
  <r>
    <x v="4"/>
    <x v="1"/>
    <s v="Frozen"/>
    <m/>
    <n v="12"/>
    <m/>
    <s v=""/>
    <n v="7"/>
  </r>
  <r>
    <x v="5"/>
    <x v="1"/>
    <s v="Fresh"/>
    <n v="1.1299999999999999"/>
    <n v="7.0624999999999991"/>
    <m/>
    <s v=""/>
    <n v="9"/>
  </r>
  <r>
    <x v="6"/>
    <x v="1"/>
    <s v="Frozen"/>
    <m/>
    <n v="11.7"/>
    <m/>
    <s v=""/>
    <n v="12.3"/>
  </r>
  <r>
    <x v="7"/>
    <x v="1"/>
    <s v="Frozen"/>
    <m/>
    <n v="7"/>
    <m/>
    <s v=""/>
    <n v="12"/>
  </r>
  <r>
    <x v="8"/>
    <x v="2"/>
    <s v="Frozen"/>
    <m/>
    <n v="14.8"/>
    <n v="0.9"/>
    <n v="16.444444444444446"/>
    <n v="24"/>
  </r>
  <r>
    <x v="9"/>
    <x v="1"/>
    <s v="Frozen"/>
    <m/>
    <n v="11.7"/>
    <m/>
    <s v=""/>
    <n v="10.5"/>
  </r>
  <r>
    <x v="10"/>
    <x v="0"/>
    <s v="Frozen"/>
    <m/>
    <n v="12"/>
    <n v="2.2000000000000002"/>
    <n v="5.4545454545454541"/>
    <n v="39"/>
  </r>
  <r>
    <x v="11"/>
    <x v="1"/>
    <s v="Frozen"/>
    <m/>
    <n v="11.6"/>
    <m/>
    <s v=""/>
    <n v="12"/>
  </r>
  <r>
    <x v="12"/>
    <x v="1"/>
    <s v="Frozen"/>
    <m/>
    <n v="13.8"/>
    <m/>
    <s v=""/>
    <n v="8.8000000000000007"/>
  </r>
  <r>
    <x v="13"/>
    <x v="1"/>
    <s v="Frozen"/>
    <m/>
    <n v="7"/>
    <m/>
    <s v=""/>
    <n v="16.7"/>
  </r>
  <r>
    <x v="14"/>
    <x v="2"/>
    <s v="Frozen"/>
    <m/>
    <n v="3.9"/>
    <n v="0.67"/>
    <n v="5.8208955223880592"/>
    <n v="25"/>
  </r>
  <r>
    <x v="15"/>
    <x v="1"/>
    <s v="Frozen"/>
    <m/>
    <n v="12"/>
    <m/>
    <s v=""/>
    <n v="8.5"/>
  </r>
  <r>
    <x v="16"/>
    <x v="3"/>
    <s v="Frozen"/>
    <m/>
    <n v="14.6"/>
    <m/>
    <s v=""/>
    <n v="18.8"/>
  </r>
  <r>
    <x v="17"/>
    <x v="1"/>
    <s v="Frozen"/>
    <m/>
    <n v="7"/>
    <m/>
    <s v=""/>
    <n v="8"/>
  </r>
  <r>
    <x v="18"/>
    <x v="1"/>
    <s v="Frozen"/>
    <m/>
    <n v="8.1999999999999993"/>
    <m/>
    <s v=""/>
    <n v="8"/>
  </r>
  <r>
    <x v="19"/>
    <x v="1"/>
    <s v="Frozen"/>
    <m/>
    <n v="8.3000000000000007"/>
    <m/>
    <s v=""/>
    <n v="7"/>
  </r>
  <r>
    <x v="20"/>
    <x v="1"/>
    <s v="Frozen"/>
    <m/>
    <n v="8.3000000000000007"/>
    <m/>
    <s v=""/>
    <n v="7.5"/>
  </r>
  <r>
    <x v="21"/>
    <x v="1"/>
    <s v="Fresh"/>
    <n v="0.68"/>
    <n v="4.25"/>
    <m/>
    <s v=""/>
    <n v="7"/>
  </r>
  <r>
    <x v="22"/>
    <x v="0"/>
    <s v="Fresh"/>
    <n v="9.83"/>
    <n v="61.4375"/>
    <n v="6"/>
    <n v="10.239583333333334"/>
    <n v="41"/>
  </r>
  <r>
    <x v="23"/>
    <x v="0"/>
    <s v="Canned"/>
    <m/>
    <n v="5"/>
    <n v="1.67"/>
    <n v="2.9940119760479043"/>
    <n v="34"/>
  </r>
  <r>
    <x v="24"/>
    <x v="1"/>
    <s v="Fresh"/>
    <m/>
    <n v="19.8"/>
    <m/>
    <s v=""/>
    <n v="7"/>
  </r>
  <r>
    <x v="25"/>
    <x v="2"/>
    <s v="Fresh"/>
    <n v="1.1399999999999999"/>
    <n v="7.1249999999999991"/>
    <n v="0.9"/>
    <n v="7.9166666666666652"/>
    <n v="24"/>
  </r>
  <r>
    <x v="26"/>
    <x v="0"/>
    <s v="Fresh"/>
    <m/>
    <n v="33"/>
    <n v="5.63"/>
    <n v="5.8614564831261102"/>
    <n v="106.9"/>
  </r>
  <r>
    <x v="27"/>
    <x v="1"/>
    <s v="Fresh"/>
    <n v="1.18"/>
    <n v="7.375"/>
    <m/>
    <s v=""/>
    <n v="5"/>
  </r>
  <r>
    <x v="28"/>
    <x v="1"/>
    <s v="Fresh"/>
    <n v="1.18"/>
    <n v="7.375"/>
    <m/>
    <s v=""/>
    <n v="5"/>
  </r>
  <r>
    <x v="29"/>
    <x v="1"/>
    <s v="Fresh"/>
    <n v="0.98"/>
    <n v="6.125"/>
    <m/>
    <s v=""/>
    <n v="7"/>
  </r>
  <r>
    <x v="30"/>
    <x v="1"/>
    <s v="Fresh"/>
    <n v="0.98"/>
    <n v="6.125"/>
    <m/>
    <s v=""/>
    <n v="5"/>
  </r>
  <r>
    <x v="31"/>
    <x v="2"/>
    <s v="Fresh"/>
    <n v="0.44800000000000001"/>
    <n v="2.8000000000000003"/>
    <n v="0.6"/>
    <n v="4.666666666666667"/>
    <n v="25"/>
  </r>
  <r>
    <x v="32"/>
    <x v="1"/>
    <s v="Fresh"/>
    <n v="0.99299999999999999"/>
    <n v="6.2062499999999998"/>
    <m/>
    <s v=""/>
    <n v="12"/>
  </r>
  <r>
    <x v="33"/>
    <x v="1"/>
    <s v="Fresh"/>
    <s v="`"/>
    <n v="19.899999999999999"/>
    <m/>
    <s v=""/>
    <n v="6"/>
  </r>
  <r>
    <x v="34"/>
    <x v="4"/>
    <s v="Fresh"/>
    <n v="1.54"/>
    <n v="9.625"/>
    <m/>
    <s v=""/>
    <n v="15"/>
  </r>
  <r>
    <x v="35"/>
    <x v="4"/>
    <s v="Fresh"/>
    <n v="1.28"/>
    <n v="8"/>
    <m/>
    <s v=""/>
    <n v="20"/>
  </r>
  <r>
    <x v="36"/>
    <x v="4"/>
    <s v="Fresh"/>
    <n v="0.5"/>
    <n v="3.125"/>
    <m/>
    <s v=""/>
    <n v="25"/>
  </r>
  <r>
    <x v="37"/>
    <x v="0"/>
    <s v="Fresh"/>
    <n v="1.67"/>
    <n v="10.4375"/>
    <n v="2.33"/>
    <n v="4.4796137339055795"/>
    <n v="21"/>
  </r>
  <r>
    <x v="38"/>
    <x v="1"/>
    <s v="Fresh"/>
    <n v="2.3199999999999998"/>
    <n v="14.499999999999998"/>
    <m/>
    <s v=""/>
    <n v="8"/>
  </r>
  <r>
    <x v="39"/>
    <x v="1"/>
    <s v="Fresh"/>
    <n v="1.28"/>
    <n v="8"/>
    <m/>
    <s v=""/>
    <n v="12"/>
  </r>
  <r>
    <x v="40"/>
    <x v="1"/>
    <s v="Fresh"/>
    <m/>
    <n v="18.625"/>
    <m/>
    <s v=""/>
    <n v="9"/>
  </r>
  <r>
    <x v="41"/>
    <x v="1"/>
    <s v="Fresh"/>
    <n v="2.44"/>
    <n v="0.39039999999999997"/>
    <m/>
    <s v=""/>
    <n v="7"/>
  </r>
  <r>
    <x v="42"/>
    <x v="1"/>
    <s v="Fresh"/>
    <m/>
    <n v="11.1"/>
    <m/>
    <s v=""/>
    <n v="5"/>
  </r>
  <r>
    <x v="43"/>
    <x v="0"/>
    <s v="Fresh"/>
    <m/>
    <n v="9.4700000000000006"/>
    <n v="2.67"/>
    <n v="3.5468164794007495"/>
    <n v="31"/>
  </r>
  <r>
    <x v="44"/>
    <x v="0"/>
    <s v="Fresh"/>
    <m/>
    <n v="11.1"/>
    <n v="2.66"/>
    <n v="4.1729323308270674"/>
    <n v="17"/>
  </r>
  <r>
    <x v="45"/>
    <x v="0"/>
    <s v="Fresh"/>
    <n v="1.72"/>
    <n v="10.75"/>
    <n v="3"/>
    <n v="3.5833333333333335"/>
    <n v="28"/>
  </r>
  <r>
    <x v="46"/>
    <x v="0"/>
    <s v="Fresh"/>
    <n v="1.42"/>
    <n v="8.875"/>
    <n v="7"/>
    <n v="1.2678571428571428"/>
    <n v="39"/>
  </r>
  <r>
    <x v="47"/>
    <x v="0"/>
    <s v="Fresh"/>
    <n v="1.19"/>
    <n v="7.4375"/>
    <n v="5"/>
    <n v="1.4875"/>
    <n v="21"/>
  </r>
  <r>
    <x v="48"/>
    <x v="0"/>
    <s v="Fresh"/>
    <n v="8.43"/>
    <n v="52.6875"/>
    <n v="3.75"/>
    <n v="14.05"/>
    <n v="20"/>
  </r>
  <r>
    <x v="49"/>
    <x v="3"/>
    <s v="Frozen"/>
    <m/>
    <n v="16.8"/>
    <m/>
    <s v=""/>
    <n v="11"/>
  </r>
  <r>
    <x v="50"/>
    <x v="1"/>
    <s v="Frozen"/>
    <m/>
    <n v="7"/>
    <m/>
    <s v=""/>
    <n v="16.7"/>
  </r>
  <r>
    <x v="51"/>
    <x v="3"/>
    <s v="Frozen"/>
    <m/>
    <n v="15.1"/>
    <m/>
    <s v=""/>
    <n v="14"/>
  </r>
  <r>
    <x v="36"/>
    <x v="3"/>
    <s v="Frozen"/>
    <m/>
    <n v="16.8"/>
    <m/>
    <s v=""/>
    <n v="25"/>
  </r>
  <r>
    <x v="52"/>
    <x v="3"/>
    <s v="Frozen"/>
    <m/>
    <n v="14"/>
    <m/>
    <s v=""/>
    <n v="9"/>
  </r>
  <r>
    <x v="53"/>
    <x v="1"/>
    <s v="Frozen"/>
    <m/>
    <n v="8.3333333333333339"/>
    <m/>
    <s v=""/>
    <n v="7"/>
  </r>
  <r>
    <x v="54"/>
    <x v="1"/>
    <s v="Frozen"/>
    <m/>
    <n v="11.7"/>
    <m/>
    <s v=""/>
    <n v="10.5"/>
  </r>
  <r>
    <x v="55"/>
    <x v="1"/>
    <s v="Frozen"/>
    <m/>
    <n v="11.8"/>
    <m/>
    <s v=""/>
    <n v="14"/>
  </r>
  <r>
    <x v="56"/>
    <x v="4"/>
    <s v="Frozen"/>
    <m/>
    <n v="15.6"/>
    <m/>
    <s v=""/>
    <n v="17"/>
  </r>
  <r>
    <x v="57"/>
    <x v="4"/>
    <s v="Frozen"/>
    <m/>
    <n v="16.8"/>
    <m/>
    <s v=""/>
    <n v="13.1"/>
  </r>
  <r>
    <x v="58"/>
    <x v="2"/>
    <s v="Fresh"/>
    <m/>
    <n v="9.5"/>
    <n v="2.6"/>
    <n v="3.6538461538461537"/>
    <n v="110"/>
  </r>
  <r>
    <x v="59"/>
    <x v="2"/>
    <s v="Fresh"/>
    <m/>
    <n v="12.4"/>
    <n v="1.5"/>
    <n v="8.2666666666666675"/>
    <n v="65"/>
  </r>
  <r>
    <x v="60"/>
    <x v="0"/>
    <s v="Fresh"/>
    <m/>
    <n v="13.6"/>
    <n v="6.5"/>
    <n v="2.0923076923076924"/>
    <n v="100"/>
  </r>
  <r>
    <x v="61"/>
    <x v="2"/>
    <s v="Fresh"/>
    <m/>
    <n v="9.9"/>
    <n v="3.5"/>
    <n v="2.8285714285714287"/>
    <n v="90"/>
  </r>
  <r>
    <x v="62"/>
    <x v="2"/>
    <s v="Fresh"/>
    <m/>
    <n v="108"/>
    <n v="2.81"/>
    <n v="38.434163701067618"/>
    <n v="103"/>
  </r>
  <r>
    <x v="63"/>
    <x v="0"/>
    <s v="Fresh"/>
    <m/>
    <n v="12.1"/>
    <n v="7"/>
    <n v="1.7285714285714284"/>
    <n v="166"/>
  </r>
  <r>
    <x v="64"/>
    <x v="0"/>
    <s v="Fresh"/>
    <m/>
    <n v="37"/>
    <n v="5"/>
    <n v="7.4"/>
    <n v="157"/>
  </r>
  <r>
    <x v="65"/>
    <x v="0"/>
    <s v="Fresh"/>
    <m/>
    <n v="38.799999999999997"/>
    <n v="4.3"/>
    <n v="9.0232558139534884"/>
    <n v="185"/>
  </r>
  <r>
    <x v="66"/>
    <x v="1"/>
    <s v="Frozen"/>
    <m/>
    <n v="17.399999999999999"/>
    <m/>
    <s v=""/>
    <n v="13"/>
  </r>
  <r>
    <x v="67"/>
    <x v="0"/>
    <s v="Fresh"/>
    <m/>
    <n v="37.4"/>
    <n v="6"/>
    <n v="6.2333333333333334"/>
    <n v="129"/>
  </r>
  <r>
    <x v="68"/>
    <x v="2"/>
    <s v="Fresh"/>
    <n v="1.63"/>
    <n v="10.1875"/>
    <n v="0.8"/>
    <n v="12.734375"/>
    <n v="102"/>
  </r>
  <r>
    <x v="69"/>
    <x v="2"/>
    <s v="Fresh"/>
    <m/>
    <n v="4.3"/>
    <n v="2.4300000000000002"/>
    <n v="1.7695473251028804"/>
    <n v="105"/>
  </r>
  <r>
    <x v="70"/>
    <x v="2"/>
    <s v="Fresh"/>
    <m/>
    <n v="4.5999999999999996"/>
    <n v="0.3"/>
    <n v="15.333333333333332"/>
    <n v="112"/>
  </r>
  <r>
    <x v="71"/>
    <x v="0"/>
    <s v="Canned"/>
    <m/>
    <n v="5.4"/>
    <n v="1.1299999999999999"/>
    <n v="4.778761061946903"/>
    <n v="22"/>
  </r>
  <r>
    <x v="72"/>
    <x v="0"/>
    <s v="Canned"/>
    <m/>
    <n v="5.0999999999999996"/>
    <n v="1.61"/>
    <n v="3.1677018633540368"/>
    <n v="26"/>
  </r>
  <r>
    <x v="73"/>
    <x v="1"/>
    <s v="Fresh"/>
    <m/>
    <n v="3.1"/>
    <m/>
    <s v=""/>
    <n v="12"/>
  </r>
  <r>
    <x v="74"/>
    <x v="1"/>
    <s v="Fresh"/>
    <m/>
    <n v="20.5"/>
    <m/>
    <s v=""/>
    <n v="4"/>
  </r>
  <r>
    <x v="75"/>
    <x v="1"/>
    <s v="Fresh"/>
    <m/>
    <n v="11.5"/>
    <m/>
    <s v=""/>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Chicken Breast"/>
    <x v="0"/>
    <x v="0"/>
    <s v="Fresh"/>
    <n v="2.78"/>
    <n v="17.375"/>
    <n v="9"/>
    <n v="1.9305555555555556"/>
    <n v="29"/>
  </r>
  <r>
    <s v="Brussel Sprouts"/>
    <x v="1"/>
    <x v="1"/>
    <s v="Frozen"/>
    <m/>
    <n v="11"/>
    <m/>
    <s v=""/>
    <n v="12"/>
  </r>
  <r>
    <s v="Brussel Sprouts"/>
    <x v="2"/>
    <x v="1"/>
    <s v="Fresh"/>
    <n v="2.48"/>
    <n v="15.5"/>
    <m/>
    <s v=""/>
    <n v="12"/>
  </r>
  <r>
    <s v="Sweet Peas"/>
    <x v="3"/>
    <x v="1"/>
    <s v="Frozen"/>
    <m/>
    <n v="7"/>
    <m/>
    <s v=""/>
    <n v="23"/>
  </r>
  <r>
    <s v="Pepper and Onions"/>
    <x v="4"/>
    <x v="1"/>
    <s v="Frozen"/>
    <m/>
    <n v="12"/>
    <m/>
    <s v=""/>
    <n v="7"/>
  </r>
  <r>
    <s v="Serrano Pepper"/>
    <x v="5"/>
    <x v="1"/>
    <s v="Fresh"/>
    <n v="1.1299999999999999"/>
    <n v="7.0624999999999991"/>
    <m/>
    <s v=""/>
    <n v="9"/>
  </r>
  <r>
    <s v="Broccoli Stir Fry"/>
    <x v="6"/>
    <x v="1"/>
    <s v="Frozen"/>
    <m/>
    <n v="11.7"/>
    <m/>
    <s v=""/>
    <n v="12.3"/>
  </r>
  <r>
    <s v="Crinkle Carrots"/>
    <x v="7"/>
    <x v="1"/>
    <s v="Frozen"/>
    <m/>
    <n v="7"/>
    <m/>
    <s v=""/>
    <n v="12"/>
  </r>
  <r>
    <s v="Sweet Potatoes"/>
    <x v="8"/>
    <x v="2"/>
    <s v="Frozen"/>
    <m/>
    <n v="14.8"/>
    <n v="0.9"/>
    <n v="16.444444444444446"/>
    <n v="24"/>
  </r>
  <r>
    <s v="Sugar Snap Stir Fry"/>
    <x v="9"/>
    <x v="1"/>
    <s v="Frozen"/>
    <m/>
    <n v="11.7"/>
    <m/>
    <s v=""/>
    <n v="10.5"/>
  </r>
  <r>
    <s v="Lima Beans"/>
    <x v="10"/>
    <x v="0"/>
    <s v="Frozen"/>
    <m/>
    <n v="12"/>
    <n v="2.2000000000000002"/>
    <n v="5.4545454545454541"/>
    <n v="39"/>
  </r>
  <r>
    <s v="Onion"/>
    <x v="11"/>
    <x v="1"/>
    <s v="Frozen"/>
    <m/>
    <n v="11.6"/>
    <m/>
    <s v=""/>
    <n v="12"/>
  </r>
  <r>
    <s v="Seasoning Blend"/>
    <x v="12"/>
    <x v="1"/>
    <s v="Frozen"/>
    <m/>
    <n v="13.8"/>
    <m/>
    <s v=""/>
    <n v="8.8000000000000007"/>
  </r>
  <r>
    <s v="Mixed Veggies"/>
    <x v="13"/>
    <x v="1"/>
    <s v="Frozen"/>
    <m/>
    <n v="7"/>
    <m/>
    <s v=""/>
    <n v="16.7"/>
  </r>
  <r>
    <s v="Corn"/>
    <x v="14"/>
    <x v="2"/>
    <s v="Frozen"/>
    <m/>
    <n v="3.9"/>
    <n v="0.67"/>
    <n v="5.8208955223880592"/>
    <n v="25"/>
  </r>
  <r>
    <s v="Okro"/>
    <x v="15"/>
    <x v="1"/>
    <s v="Frozen"/>
    <m/>
    <n v="12"/>
    <m/>
    <s v=""/>
    <n v="8.5"/>
  </r>
  <r>
    <s v="Mixed Fruits"/>
    <x v="16"/>
    <x v="3"/>
    <s v="Frozen"/>
    <m/>
    <n v="14.6"/>
    <m/>
    <s v=""/>
    <n v="18.8"/>
  </r>
  <r>
    <s v="Broccoli Cuts"/>
    <x v="17"/>
    <x v="1"/>
    <s v="Frozen"/>
    <m/>
    <n v="7"/>
    <m/>
    <s v=""/>
    <n v="8"/>
  </r>
  <r>
    <s v="Broccoli Florrets"/>
    <x v="18"/>
    <x v="1"/>
    <s v="Frozen"/>
    <m/>
    <n v="8.1999999999999993"/>
    <m/>
    <s v=""/>
    <n v="8"/>
  </r>
  <r>
    <s v="Cauliflower"/>
    <x v="19"/>
    <x v="1"/>
    <s v="Frozen"/>
    <m/>
    <n v="8.3000000000000007"/>
    <m/>
    <s v=""/>
    <n v="7"/>
  </r>
  <r>
    <s v="Broccoli and Cauliflower"/>
    <x v="20"/>
    <x v="1"/>
    <s v="Frozen"/>
    <m/>
    <n v="8.3000000000000007"/>
    <m/>
    <s v=""/>
    <n v="7.5"/>
  </r>
  <r>
    <s v="Cabbage"/>
    <x v="21"/>
    <x v="1"/>
    <s v="Fresh"/>
    <n v="0.68"/>
    <n v="4.25"/>
    <m/>
    <s v=""/>
    <n v="7"/>
  </r>
  <r>
    <s v="Salmon"/>
    <x v="22"/>
    <x v="0"/>
    <s v="Fresh"/>
    <n v="9.83"/>
    <n v="61.4375"/>
    <n v="6"/>
    <n v="10.239583333333334"/>
    <n v="41"/>
  </r>
  <r>
    <s v="Chickpeas"/>
    <x v="23"/>
    <x v="0"/>
    <s v="Canned"/>
    <m/>
    <n v="5"/>
    <n v="1.67"/>
    <n v="2.9940119760479043"/>
    <n v="34"/>
  </r>
  <r>
    <s v="Spinach"/>
    <x v="24"/>
    <x v="1"/>
    <s v="Fresh"/>
    <m/>
    <n v="19.8"/>
    <m/>
    <s v=""/>
    <n v="7"/>
  </r>
  <r>
    <s v="Sweet Potatoes"/>
    <x v="25"/>
    <x v="2"/>
    <s v="Fresh"/>
    <n v="1.1399999999999999"/>
    <n v="7.1249999999999991"/>
    <n v="0.9"/>
    <n v="7.9166666666666652"/>
    <n v="24"/>
  </r>
  <r>
    <s v="Protein Oats"/>
    <x v="26"/>
    <x v="0"/>
    <s v="Fresh"/>
    <m/>
    <n v="33"/>
    <n v="5.63"/>
    <n v="5.8614564831261102"/>
    <n v="106.9"/>
  </r>
  <r>
    <s v="Zuchinni"/>
    <x v="27"/>
    <x v="1"/>
    <s v="Fresh"/>
    <n v="1.18"/>
    <n v="7.375"/>
    <m/>
    <s v=""/>
    <n v="5"/>
  </r>
  <r>
    <s v="Yellow Squash"/>
    <x v="28"/>
    <x v="1"/>
    <s v="Fresh"/>
    <n v="1.18"/>
    <n v="7.375"/>
    <m/>
    <s v=""/>
    <n v="5"/>
  </r>
  <r>
    <s v="Eggplant"/>
    <x v="29"/>
    <x v="1"/>
    <s v="Fresh"/>
    <n v="0.98"/>
    <n v="6.125"/>
    <m/>
    <s v=""/>
    <n v="7"/>
  </r>
  <r>
    <s v="Tomatoes"/>
    <x v="30"/>
    <x v="1"/>
    <s v="Fresh"/>
    <n v="0.98"/>
    <n v="6.125"/>
    <m/>
    <s v=""/>
    <n v="5"/>
  </r>
  <r>
    <s v="Irish Potatoes"/>
    <x v="31"/>
    <x v="2"/>
    <s v="Fresh"/>
    <n v="0.44800000000000001"/>
    <n v="2.8000000000000003"/>
    <n v="0.6"/>
    <n v="4.666666666666667"/>
    <n v="25"/>
  </r>
  <r>
    <s v="Onion"/>
    <x v="32"/>
    <x v="1"/>
    <s v="Fresh"/>
    <n v="0.99299999999999999"/>
    <n v="6.2062499999999998"/>
    <m/>
    <s v=""/>
    <n v="12"/>
  </r>
  <r>
    <s v="Mushroom"/>
    <x v="33"/>
    <x v="1"/>
    <s v="Fresh"/>
    <s v="`"/>
    <n v="19.899999999999999"/>
    <m/>
    <s v=""/>
    <n v="6"/>
  </r>
  <r>
    <s v="Tangerine"/>
    <x v="34"/>
    <x v="4"/>
    <s v="Fresh"/>
    <n v="1.54"/>
    <n v="9.625"/>
    <m/>
    <s v=""/>
    <n v="15"/>
  </r>
  <r>
    <s v="Red Grapes"/>
    <x v="35"/>
    <x v="4"/>
    <s v="Fresh"/>
    <n v="1.28"/>
    <n v="8"/>
    <m/>
    <s v=""/>
    <n v="20"/>
  </r>
  <r>
    <s v="Banana"/>
    <x v="36"/>
    <x v="4"/>
    <s v="Fresh"/>
    <n v="0.5"/>
    <n v="3.125"/>
    <m/>
    <s v=""/>
    <n v="25"/>
  </r>
  <r>
    <s v="Tofu"/>
    <x v="37"/>
    <x v="0"/>
    <s v="Fresh"/>
    <n v="1.67"/>
    <n v="10.4375"/>
    <n v="2.33"/>
    <n v="4.4796137339055795"/>
    <n v="21"/>
  </r>
  <r>
    <s v="Broccoli"/>
    <x v="38"/>
    <x v="1"/>
    <s v="Fresh"/>
    <n v="2.3199999999999998"/>
    <n v="14.499999999999998"/>
    <m/>
    <s v=""/>
    <n v="8"/>
  </r>
  <r>
    <s v="Red Onions"/>
    <x v="39"/>
    <x v="1"/>
    <s v="Fresh"/>
    <n v="1.28"/>
    <n v="8"/>
    <m/>
    <s v=""/>
    <n v="12"/>
  </r>
  <r>
    <s v="Mini Sweet Peppers"/>
    <x v="40"/>
    <x v="1"/>
    <s v="Fresh"/>
    <m/>
    <n v="18.625"/>
    <m/>
    <s v=""/>
    <n v="9"/>
  </r>
  <r>
    <s v="Cauliflower"/>
    <x v="41"/>
    <x v="1"/>
    <s v="Fresh"/>
    <n v="2.44"/>
    <n v="0.39039999999999997"/>
    <m/>
    <s v=""/>
    <n v="7"/>
  </r>
  <r>
    <s v="Grape Tomatoes"/>
    <x v="42"/>
    <x v="1"/>
    <s v="Fresh"/>
    <m/>
    <n v="11.1"/>
    <m/>
    <s v=""/>
    <n v="5"/>
  </r>
  <r>
    <s v="Eggs"/>
    <x v="43"/>
    <x v="0"/>
    <s v="Fresh"/>
    <m/>
    <n v="9.4700000000000006"/>
    <n v="2.67"/>
    <n v="3.5468164794007495"/>
    <n v="31"/>
  </r>
  <r>
    <s v="Greek Yogurt"/>
    <x v="44"/>
    <x v="0"/>
    <s v="Fresh"/>
    <m/>
    <n v="11.1"/>
    <n v="2.66"/>
    <n v="4.1729323308270674"/>
    <n v="17"/>
  </r>
  <r>
    <s v="Cottage cheese"/>
    <x v="45"/>
    <x v="0"/>
    <s v="Fresh"/>
    <n v="1.72"/>
    <n v="10.75"/>
    <n v="3"/>
    <n v="3.5833333333333335"/>
    <n v="28"/>
  </r>
  <r>
    <s v="Chicken Thighs"/>
    <x v="46"/>
    <x v="0"/>
    <s v="Fresh"/>
    <n v="1.42"/>
    <n v="8.875"/>
    <n v="7"/>
    <n v="1.2678571428571428"/>
    <n v="39"/>
  </r>
  <r>
    <s v="Chicken Drums"/>
    <x v="47"/>
    <x v="0"/>
    <s v="Fresh"/>
    <n v="1.19"/>
    <n v="7.4375"/>
    <n v="5"/>
    <n v="1.4875"/>
    <n v="21"/>
  </r>
  <r>
    <s v="Shrimp"/>
    <x v="48"/>
    <x v="0"/>
    <s v="Fresh"/>
    <n v="8.43"/>
    <n v="52.6875"/>
    <n v="3.75"/>
    <n v="14.05"/>
    <n v="20"/>
  </r>
  <r>
    <s v="Peaches"/>
    <x v="49"/>
    <x v="3"/>
    <s v="Frozen"/>
    <m/>
    <n v="16.8"/>
    <m/>
    <s v=""/>
    <n v="11"/>
  </r>
  <r>
    <s v="Peas and Carrot"/>
    <x v="50"/>
    <x v="1"/>
    <s v="Frozen"/>
    <m/>
    <n v="7"/>
    <m/>
    <s v=""/>
    <n v="16.7"/>
  </r>
  <r>
    <s v="Pineapple"/>
    <x v="51"/>
    <x v="3"/>
    <s v="Frozen"/>
    <m/>
    <n v="15.1"/>
    <m/>
    <s v=""/>
    <n v="14"/>
  </r>
  <r>
    <s v="Banana"/>
    <x v="36"/>
    <x v="3"/>
    <s v="Frozen"/>
    <m/>
    <n v="16.8"/>
    <m/>
    <s v=""/>
    <n v="25"/>
  </r>
  <r>
    <s v="Strawberry"/>
    <x v="52"/>
    <x v="3"/>
    <s v="Frozen"/>
    <m/>
    <n v="14"/>
    <m/>
    <s v=""/>
    <n v="9"/>
  </r>
  <r>
    <s v="Spinach"/>
    <x v="53"/>
    <x v="1"/>
    <s v="Frozen"/>
    <m/>
    <n v="8.3333333333333339"/>
    <m/>
    <s v=""/>
    <n v="7"/>
  </r>
  <r>
    <s v="Deluxe Stir Fry"/>
    <x v="54"/>
    <x v="1"/>
    <s v="Frozen"/>
    <m/>
    <n v="11.7"/>
    <m/>
    <s v=""/>
    <n v="10.5"/>
  </r>
  <r>
    <s v="Kale"/>
    <x v="55"/>
    <x v="1"/>
    <s v="Frozen"/>
    <m/>
    <n v="11.8"/>
    <m/>
    <s v=""/>
    <n v="14"/>
  </r>
  <r>
    <s v="Mango"/>
    <x v="56"/>
    <x v="4"/>
    <s v="Frozen"/>
    <m/>
    <n v="15.6"/>
    <m/>
    <s v=""/>
    <n v="17"/>
  </r>
  <r>
    <s v="Mix Berries"/>
    <x v="57"/>
    <x v="4"/>
    <s v="Frozen"/>
    <m/>
    <n v="16.8"/>
    <m/>
    <s v=""/>
    <n v="13.1"/>
  </r>
  <r>
    <s v="Oat"/>
    <x v="58"/>
    <x v="2"/>
    <s v="Fresh"/>
    <m/>
    <n v="9.5"/>
    <n v="2.6"/>
    <n v="3.6538461538461537"/>
    <n v="110"/>
  </r>
  <r>
    <s v="Bread"/>
    <x v="59"/>
    <x v="2"/>
    <s v="Fresh"/>
    <m/>
    <n v="12.4"/>
    <n v="1.5"/>
    <n v="8.2666666666666675"/>
    <n v="65"/>
  </r>
  <r>
    <s v="Red Lentils"/>
    <x v="60"/>
    <x v="0"/>
    <s v="Fresh"/>
    <m/>
    <n v="13.6"/>
    <n v="6.5"/>
    <n v="2.0923076923076924"/>
    <n v="100"/>
  </r>
  <r>
    <s v="Wheat Spag"/>
    <x v="61"/>
    <x v="2"/>
    <s v="Fresh"/>
    <m/>
    <n v="9.9"/>
    <n v="3.5"/>
    <n v="2.8285714285714287"/>
    <n v="90"/>
  </r>
  <r>
    <s v="Wheat flour"/>
    <x v="62"/>
    <x v="2"/>
    <s v="Fresh"/>
    <m/>
    <n v="108"/>
    <n v="2.81"/>
    <n v="38.434163701067618"/>
    <n v="103"/>
  </r>
  <r>
    <s v="Peanuts"/>
    <x v="63"/>
    <x v="0"/>
    <s v="Fresh"/>
    <m/>
    <n v="12.1"/>
    <n v="7"/>
    <n v="1.7285714285714284"/>
    <n v="166"/>
  </r>
  <r>
    <s v="Cashew"/>
    <x v="64"/>
    <x v="0"/>
    <s v="Fresh"/>
    <m/>
    <n v="37"/>
    <n v="5"/>
    <n v="7.4"/>
    <n v="157"/>
  </r>
  <r>
    <s v="Walnuts"/>
    <x v="65"/>
    <x v="0"/>
    <s v="Fresh"/>
    <m/>
    <n v="38.799999999999997"/>
    <n v="4.3"/>
    <n v="9.0232558139534884"/>
    <n v="185"/>
  </r>
  <r>
    <s v="Butternut Squash"/>
    <x v="66"/>
    <x v="1"/>
    <s v="Frozen"/>
    <m/>
    <n v="17.399999999999999"/>
    <m/>
    <s v=""/>
    <n v="13"/>
  </r>
  <r>
    <s v="Almonds"/>
    <x v="67"/>
    <x v="0"/>
    <s v="Fresh"/>
    <m/>
    <n v="37.4"/>
    <n v="6"/>
    <n v="6.2333333333333334"/>
    <n v="129"/>
  </r>
  <r>
    <s v="Basmati Rice"/>
    <x v="68"/>
    <x v="2"/>
    <s v="Fresh"/>
    <n v="1.63"/>
    <n v="10.1875"/>
    <n v="0.8"/>
    <n v="12.734375"/>
    <n v="102"/>
  </r>
  <r>
    <s v="Brown Rice"/>
    <x v="69"/>
    <x v="2"/>
    <s v="Fresh"/>
    <m/>
    <n v="4.3"/>
    <n v="2.4300000000000002"/>
    <n v="1.7695473251028804"/>
    <n v="105"/>
  </r>
  <r>
    <s v="Long Grain Rice"/>
    <x v="70"/>
    <x v="2"/>
    <s v="Fresh"/>
    <m/>
    <n v="4.5999999999999996"/>
    <n v="0.3"/>
    <n v="15.333333333333332"/>
    <n v="112"/>
  </r>
  <r>
    <s v="Black Eye Peas"/>
    <x v="71"/>
    <x v="0"/>
    <s v="Canned"/>
    <m/>
    <n v="5.4"/>
    <n v="1.1299999999999999"/>
    <n v="4.778761061946903"/>
    <n v="22"/>
  </r>
  <r>
    <s v="Black Beans"/>
    <x v="72"/>
    <x v="0"/>
    <s v="Canned"/>
    <m/>
    <n v="5.0999999999999996"/>
    <n v="1.61"/>
    <n v="3.1677018633540368"/>
    <n v="26"/>
  </r>
  <r>
    <s v="Baby Carrot"/>
    <x v="73"/>
    <x v="1"/>
    <s v="Fresh"/>
    <m/>
    <n v="3.1"/>
    <m/>
    <s v=""/>
    <n v="12"/>
  </r>
  <r>
    <s v="Shreeded Lettuce"/>
    <x v="74"/>
    <x v="1"/>
    <s v="Fresh"/>
    <m/>
    <n v="20.5"/>
    <m/>
    <s v=""/>
    <n v="4"/>
  </r>
  <r>
    <s v="Iceberg Salad"/>
    <x v="75"/>
    <x v="1"/>
    <s v="Fresh"/>
    <m/>
    <n v="11.5"/>
    <m/>
    <s v=""/>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n v="15"/>
    <x v="0"/>
  </r>
  <r>
    <x v="1"/>
    <x v="0"/>
    <x v="1"/>
    <x v="1"/>
    <x v="1"/>
    <n v="6"/>
    <x v="1"/>
  </r>
  <r>
    <x v="2"/>
    <x v="0"/>
    <x v="2"/>
    <x v="2"/>
    <x v="2"/>
    <n v="7"/>
    <x v="2"/>
  </r>
  <r>
    <x v="3"/>
    <x v="0"/>
    <x v="3"/>
    <x v="3"/>
    <x v="3"/>
    <n v="18"/>
    <x v="3"/>
  </r>
  <r>
    <x v="4"/>
    <x v="0"/>
    <x v="4"/>
    <x v="4"/>
    <x v="4"/>
    <n v="3"/>
    <x v="4"/>
  </r>
  <r>
    <x v="5"/>
    <x v="0"/>
    <x v="3"/>
    <x v="5"/>
    <x v="5"/>
    <n v="1"/>
    <x v="5"/>
  </r>
  <r>
    <x v="6"/>
    <x v="0"/>
    <x v="5"/>
    <x v="6"/>
    <x v="6"/>
    <n v="2"/>
    <x v="6"/>
  </r>
  <r>
    <x v="7"/>
    <x v="0"/>
    <x v="6"/>
    <x v="7"/>
    <x v="7"/>
    <n v="9"/>
    <x v="7"/>
  </r>
  <r>
    <x v="8"/>
    <x v="0"/>
    <x v="7"/>
    <x v="8"/>
    <x v="8"/>
    <n v="7"/>
    <x v="8"/>
  </r>
  <r>
    <x v="9"/>
    <x v="0"/>
    <x v="8"/>
    <x v="9"/>
    <x v="9"/>
    <n v="9"/>
    <x v="9"/>
  </r>
  <r>
    <x v="10"/>
    <x v="0"/>
    <x v="9"/>
    <x v="10"/>
    <x v="10"/>
    <n v="4"/>
    <x v="10"/>
  </r>
  <r>
    <x v="11"/>
    <x v="0"/>
    <x v="10"/>
    <x v="11"/>
    <x v="6"/>
    <n v="15"/>
    <x v="11"/>
  </r>
  <r>
    <x v="12"/>
    <x v="0"/>
    <x v="5"/>
    <x v="12"/>
    <x v="11"/>
    <n v="12"/>
    <x v="12"/>
  </r>
  <r>
    <x v="13"/>
    <x v="0"/>
    <x v="11"/>
    <x v="13"/>
    <x v="12"/>
    <n v="14"/>
    <x v="13"/>
  </r>
  <r>
    <x v="14"/>
    <x v="0"/>
    <x v="12"/>
    <x v="14"/>
    <x v="13"/>
    <n v="11"/>
    <x v="14"/>
  </r>
  <r>
    <x v="15"/>
    <x v="0"/>
    <x v="0"/>
    <x v="15"/>
    <x v="14"/>
    <n v="15"/>
    <x v="15"/>
  </r>
  <r>
    <x v="16"/>
    <x v="0"/>
    <x v="13"/>
    <x v="16"/>
    <x v="15"/>
    <n v="12"/>
    <x v="16"/>
  </r>
  <r>
    <x v="17"/>
    <x v="0"/>
    <x v="14"/>
    <x v="17"/>
    <x v="5"/>
    <n v="5"/>
    <x v="17"/>
  </r>
  <r>
    <x v="18"/>
    <x v="0"/>
    <x v="15"/>
    <x v="18"/>
    <x v="16"/>
    <n v="19"/>
    <x v="18"/>
  </r>
  <r>
    <x v="19"/>
    <x v="1"/>
    <x v="3"/>
    <x v="8"/>
    <x v="8"/>
    <n v="10"/>
    <x v="4"/>
  </r>
  <r>
    <x v="20"/>
    <x v="1"/>
    <x v="0"/>
    <x v="10"/>
    <x v="2"/>
    <n v="7"/>
    <x v="9"/>
  </r>
  <r>
    <x v="21"/>
    <x v="1"/>
    <x v="12"/>
    <x v="2"/>
    <x v="9"/>
    <n v="5"/>
    <x v="2"/>
  </r>
  <r>
    <x v="22"/>
    <x v="1"/>
    <x v="4"/>
    <x v="17"/>
    <x v="1"/>
    <n v="2"/>
    <x v="7"/>
  </r>
  <r>
    <x v="23"/>
    <x v="1"/>
    <x v="16"/>
    <x v="1"/>
    <x v="5"/>
    <n v="2"/>
    <x v="6"/>
  </r>
  <r>
    <x v="24"/>
    <x v="1"/>
    <x v="15"/>
    <x v="7"/>
    <x v="5"/>
    <n v="2"/>
    <x v="5"/>
  </r>
  <r>
    <x v="25"/>
    <x v="1"/>
    <x v="13"/>
    <x v="5"/>
    <x v="6"/>
    <n v="11"/>
    <x v="8"/>
  </r>
  <r>
    <x v="26"/>
    <x v="1"/>
    <x v="17"/>
    <x v="9"/>
    <x v="7"/>
    <n v="7"/>
    <x v="10"/>
  </r>
  <r>
    <x v="27"/>
    <x v="1"/>
    <x v="18"/>
    <x v="6"/>
    <x v="10"/>
    <n v="1"/>
    <x v="1"/>
  </r>
  <r>
    <x v="28"/>
    <x v="1"/>
    <x v="18"/>
    <x v="11"/>
    <x v="10"/>
    <n v="6"/>
    <x v="17"/>
  </r>
  <r>
    <x v="29"/>
    <x v="1"/>
    <x v="5"/>
    <x v="12"/>
    <x v="4"/>
    <n v="9"/>
    <x v="14"/>
  </r>
  <r>
    <x v="30"/>
    <x v="2"/>
    <x v="19"/>
    <x v="1"/>
    <x v="17"/>
    <n v="11"/>
    <x v="7"/>
  </r>
  <r>
    <x v="31"/>
    <x v="2"/>
    <x v="19"/>
    <x v="19"/>
    <x v="0"/>
    <n v="27"/>
    <x v="19"/>
  </r>
  <r>
    <x v="32"/>
    <x v="2"/>
    <x v="19"/>
    <x v="18"/>
    <x v="12"/>
    <n v="14"/>
    <x v="20"/>
  </r>
  <r>
    <x v="33"/>
    <x v="2"/>
    <x v="19"/>
    <x v="17"/>
    <x v="0"/>
    <n v="7"/>
    <x v="17"/>
  </r>
  <r>
    <x v="34"/>
    <x v="2"/>
    <x v="19"/>
    <x v="0"/>
    <x v="0"/>
    <n v="14"/>
    <x v="15"/>
  </r>
  <r>
    <x v="35"/>
    <x v="2"/>
    <x v="19"/>
    <x v="20"/>
    <x v="18"/>
    <n v="34"/>
    <x v="21"/>
  </r>
  <r>
    <x v="36"/>
    <x v="2"/>
    <x v="19"/>
    <x v="21"/>
    <x v="17"/>
    <n v="35"/>
    <x v="22"/>
  </r>
  <r>
    <x v="37"/>
    <x v="2"/>
    <x v="19"/>
    <x v="22"/>
    <x v="17"/>
    <n v="26"/>
    <x v="23"/>
  </r>
  <r>
    <x v="38"/>
    <x v="2"/>
    <x v="19"/>
    <x v="23"/>
    <x v="19"/>
    <n v="37"/>
    <x v="24"/>
  </r>
  <r>
    <x v="39"/>
    <x v="2"/>
    <x v="19"/>
    <x v="2"/>
    <x v="4"/>
    <n v="3"/>
    <x v="1"/>
  </r>
  <r>
    <x v="40"/>
    <x v="2"/>
    <x v="19"/>
    <x v="7"/>
    <x v="4"/>
    <n v="2"/>
    <x v="5"/>
  </r>
  <r>
    <x v="41"/>
    <x v="2"/>
    <x v="19"/>
    <x v="18"/>
    <x v="4"/>
    <n v="10"/>
    <x v="14"/>
  </r>
  <r>
    <x v="42"/>
    <x v="2"/>
    <x v="19"/>
    <x v="17"/>
    <x v="17"/>
    <n v="14"/>
    <x v="4"/>
  </r>
  <r>
    <x v="43"/>
    <x v="2"/>
    <x v="19"/>
    <x v="20"/>
    <x v="20"/>
    <n v="27"/>
    <x v="25"/>
  </r>
  <r>
    <x v="44"/>
    <x v="2"/>
    <x v="19"/>
    <x v="5"/>
    <x v="4"/>
    <n v="4"/>
    <x v="2"/>
  </r>
  <r>
    <x v="45"/>
    <x v="2"/>
    <x v="19"/>
    <x v="24"/>
    <x v="15"/>
    <n v="7"/>
    <x v="11"/>
  </r>
  <r>
    <x v="46"/>
    <x v="2"/>
    <x v="19"/>
    <x v="25"/>
    <x v="15"/>
    <n v="9"/>
    <x v="3"/>
  </r>
  <r>
    <x v="47"/>
    <x v="2"/>
    <x v="19"/>
    <x v="26"/>
    <x v="21"/>
    <n v="36"/>
    <x v="26"/>
  </r>
  <r>
    <x v="48"/>
    <x v="2"/>
    <x v="19"/>
    <x v="27"/>
    <x v="22"/>
    <n v="33"/>
    <x v="27"/>
  </r>
  <r>
    <x v="49"/>
    <x v="2"/>
    <x v="19"/>
    <x v="17"/>
    <x v="23"/>
    <n v="21"/>
    <x v="16"/>
  </r>
  <r>
    <x v="50"/>
    <x v="2"/>
    <x v="19"/>
    <x v="28"/>
    <x v="8"/>
    <n v="23"/>
    <x v="28"/>
  </r>
  <r>
    <x v="51"/>
    <x v="2"/>
    <x v="19"/>
    <x v="29"/>
    <x v="16"/>
    <n v="27"/>
    <x v="29"/>
  </r>
  <r>
    <x v="52"/>
    <x v="2"/>
    <x v="19"/>
    <x v="9"/>
    <x v="17"/>
    <n v="13"/>
    <x v="8"/>
  </r>
  <r>
    <x v="53"/>
    <x v="2"/>
    <x v="19"/>
    <x v="30"/>
    <x v="17"/>
    <n v="31"/>
    <x v="30"/>
  </r>
  <r>
    <x v="54"/>
    <x v="2"/>
    <x v="19"/>
    <x v="17"/>
    <x v="23"/>
    <n v="21"/>
    <x v="16"/>
  </r>
  <r>
    <x v="55"/>
    <x v="2"/>
    <x v="19"/>
    <x v="29"/>
    <x v="4"/>
    <n v="18"/>
    <x v="31"/>
  </r>
  <r>
    <x v="56"/>
    <x v="2"/>
    <x v="19"/>
    <x v="3"/>
    <x v="17"/>
    <n v="20"/>
    <x v="32"/>
  </r>
  <r>
    <x v="57"/>
    <x v="2"/>
    <x v="19"/>
    <x v="31"/>
    <x v="24"/>
    <n v="32"/>
    <x v="33"/>
  </r>
  <r>
    <x v="58"/>
    <x v="2"/>
    <x v="19"/>
    <x v="14"/>
    <x v="22"/>
    <n v="17"/>
    <x v="12"/>
  </r>
  <r>
    <x v="59"/>
    <x v="2"/>
    <x v="19"/>
    <x v="32"/>
    <x v="10"/>
    <n v="19"/>
    <x v="34"/>
  </r>
  <r>
    <x v="60"/>
    <x v="2"/>
    <x v="19"/>
    <x v="33"/>
    <x v="4"/>
    <n v="23"/>
    <x v="35"/>
  </r>
  <r>
    <x v="61"/>
    <x v="2"/>
    <x v="19"/>
    <x v="15"/>
    <x v="4"/>
    <n v="11"/>
    <x v="0"/>
  </r>
  <r>
    <x v="62"/>
    <x v="2"/>
    <x v="19"/>
    <x v="20"/>
    <x v="20"/>
    <n v="27"/>
    <x v="25"/>
  </r>
  <r>
    <x v="63"/>
    <x v="2"/>
    <x v="19"/>
    <x v="17"/>
    <x v="25"/>
    <n v="25"/>
    <x v="15"/>
  </r>
  <r>
    <x v="64"/>
    <x v="2"/>
    <x v="19"/>
    <x v="5"/>
    <x v="15"/>
    <n v="1"/>
    <x v="6"/>
  </r>
  <r>
    <x v="65"/>
    <x v="2"/>
    <x v="19"/>
    <x v="4"/>
    <x v="15"/>
    <n v="5"/>
    <x v="17"/>
  </r>
  <r>
    <x v="66"/>
    <x v="2"/>
    <x v="19"/>
    <x v="4"/>
    <x v="15"/>
    <n v="5"/>
    <x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x v="0"/>
    <x v="0"/>
    <n v="2"/>
  </r>
  <r>
    <x v="0"/>
    <x v="0"/>
    <x v="1"/>
    <x v="1"/>
    <n v="1.5"/>
  </r>
  <r>
    <x v="0"/>
    <x v="0"/>
    <x v="2"/>
    <x v="1"/>
    <n v="1.5"/>
  </r>
  <r>
    <x v="0"/>
    <x v="0"/>
    <x v="3"/>
    <x v="2"/>
    <n v="0.5"/>
  </r>
  <r>
    <x v="0"/>
    <x v="0"/>
    <x v="4"/>
    <x v="2"/>
    <n v="0.5"/>
  </r>
  <r>
    <x v="1"/>
    <x v="0"/>
    <x v="0"/>
    <x v="3"/>
    <n v="3"/>
  </r>
  <r>
    <x v="1"/>
    <x v="0"/>
    <x v="1"/>
    <x v="4"/>
    <n v="1"/>
  </r>
  <r>
    <x v="1"/>
    <x v="0"/>
    <x v="2"/>
    <x v="3"/>
    <n v="3"/>
  </r>
  <r>
    <x v="1"/>
    <x v="0"/>
    <x v="3"/>
    <x v="0"/>
    <n v="2"/>
  </r>
  <r>
    <x v="1"/>
    <x v="0"/>
    <x v="4"/>
    <x v="1"/>
    <n v="1.5"/>
  </r>
  <r>
    <x v="2"/>
    <x v="0"/>
    <x v="0"/>
    <x v="4"/>
    <n v="1"/>
  </r>
  <r>
    <x v="2"/>
    <x v="0"/>
    <x v="1"/>
    <x v="5"/>
    <n v="4"/>
  </r>
  <r>
    <x v="2"/>
    <x v="0"/>
    <x v="2"/>
    <x v="6"/>
    <n v="3.5"/>
  </r>
  <r>
    <x v="2"/>
    <x v="0"/>
    <x v="3"/>
    <x v="3"/>
    <n v="3"/>
  </r>
  <r>
    <x v="2"/>
    <x v="0"/>
    <x v="4"/>
    <x v="6"/>
    <n v="3.5"/>
  </r>
  <r>
    <x v="3"/>
    <x v="0"/>
    <x v="0"/>
    <x v="5"/>
    <n v="4"/>
  </r>
  <r>
    <x v="3"/>
    <x v="0"/>
    <x v="1"/>
    <x v="7"/>
    <n v="4.5"/>
  </r>
  <r>
    <x v="3"/>
    <x v="0"/>
    <x v="2"/>
    <x v="4"/>
    <n v="1"/>
  </r>
  <r>
    <x v="3"/>
    <x v="0"/>
    <x v="3"/>
    <x v="7"/>
    <n v="4.5"/>
  </r>
  <r>
    <x v="3"/>
    <x v="0"/>
    <x v="4"/>
    <x v="7"/>
    <n v="4.5"/>
  </r>
  <r>
    <x v="4"/>
    <x v="0"/>
    <x v="0"/>
    <x v="5"/>
    <n v="4"/>
  </r>
  <r>
    <x v="4"/>
    <x v="0"/>
    <x v="1"/>
    <x v="8"/>
    <n v="5"/>
  </r>
  <r>
    <x v="4"/>
    <x v="0"/>
    <x v="2"/>
    <x v="2"/>
    <n v="0.5"/>
  </r>
  <r>
    <x v="4"/>
    <x v="0"/>
    <x v="3"/>
    <x v="7"/>
    <n v="4.5"/>
  </r>
  <r>
    <x v="4"/>
    <x v="0"/>
    <x v="4"/>
    <x v="8"/>
    <n v="5"/>
  </r>
  <r>
    <x v="5"/>
    <x v="0"/>
    <x v="0"/>
    <x v="9"/>
    <n v="0"/>
  </r>
  <r>
    <x v="5"/>
    <x v="0"/>
    <x v="1"/>
    <x v="6"/>
    <n v="3.5"/>
  </r>
  <r>
    <x v="5"/>
    <x v="0"/>
    <x v="2"/>
    <x v="9"/>
    <n v="0"/>
  </r>
  <r>
    <x v="5"/>
    <x v="0"/>
    <x v="3"/>
    <x v="9"/>
    <n v="0"/>
  </r>
  <r>
    <x v="5"/>
    <x v="0"/>
    <x v="4"/>
    <x v="4"/>
    <n v="1"/>
  </r>
  <r>
    <x v="6"/>
    <x v="0"/>
    <x v="0"/>
    <x v="2"/>
    <n v="0.5"/>
  </r>
  <r>
    <x v="6"/>
    <x v="0"/>
    <x v="1"/>
    <x v="10"/>
    <n v="2.5"/>
  </r>
  <r>
    <x v="6"/>
    <x v="0"/>
    <x v="2"/>
    <x v="5"/>
    <n v="4"/>
  </r>
  <r>
    <x v="6"/>
    <x v="0"/>
    <x v="3"/>
    <x v="0"/>
    <n v="2"/>
  </r>
  <r>
    <x v="6"/>
    <x v="0"/>
    <x v="4"/>
    <x v="0"/>
    <n v="2"/>
  </r>
  <r>
    <x v="7"/>
    <x v="0"/>
    <x v="0"/>
    <x v="8"/>
    <n v="5"/>
  </r>
  <r>
    <x v="7"/>
    <x v="0"/>
    <x v="1"/>
    <x v="3"/>
    <n v="3"/>
  </r>
  <r>
    <x v="7"/>
    <x v="0"/>
    <x v="2"/>
    <x v="10"/>
    <n v="2.5"/>
  </r>
  <r>
    <x v="7"/>
    <x v="0"/>
    <x v="3"/>
    <x v="8"/>
    <n v="5"/>
  </r>
  <r>
    <x v="7"/>
    <x v="0"/>
    <x v="4"/>
    <x v="5"/>
    <n v="4"/>
  </r>
  <r>
    <x v="8"/>
    <x v="0"/>
    <x v="0"/>
    <x v="8"/>
    <n v="5"/>
  </r>
  <r>
    <x v="8"/>
    <x v="0"/>
    <x v="1"/>
    <x v="2"/>
    <n v="0.5"/>
  </r>
  <r>
    <x v="8"/>
    <x v="0"/>
    <x v="2"/>
    <x v="10"/>
    <n v="2.5"/>
  </r>
  <r>
    <x v="8"/>
    <x v="0"/>
    <x v="3"/>
    <x v="10"/>
    <n v="2.5"/>
  </r>
  <r>
    <x v="8"/>
    <x v="0"/>
    <x v="4"/>
    <x v="10"/>
    <n v="2.5"/>
  </r>
  <r>
    <x v="9"/>
    <x v="0"/>
    <x v="0"/>
    <x v="1"/>
    <n v="1.5"/>
  </r>
  <r>
    <x v="9"/>
    <x v="0"/>
    <x v="1"/>
    <x v="9"/>
    <n v="0"/>
  </r>
  <r>
    <x v="9"/>
    <x v="0"/>
    <x v="2"/>
    <x v="7"/>
    <n v="4.5"/>
  </r>
  <r>
    <x v="9"/>
    <x v="0"/>
    <x v="3"/>
    <x v="4"/>
    <n v="1"/>
  </r>
  <r>
    <x v="9"/>
    <x v="0"/>
    <x v="4"/>
    <x v="9"/>
    <n v="0"/>
  </r>
  <r>
    <x v="10"/>
    <x v="0"/>
    <x v="0"/>
    <x v="10"/>
    <n v="2.5"/>
  </r>
  <r>
    <x v="10"/>
    <x v="0"/>
    <x v="1"/>
    <x v="0"/>
    <n v="2"/>
  </r>
  <r>
    <x v="10"/>
    <x v="0"/>
    <x v="2"/>
    <x v="8"/>
    <n v="5"/>
  </r>
  <r>
    <x v="10"/>
    <x v="0"/>
    <x v="3"/>
    <x v="7"/>
    <n v="4.5"/>
  </r>
  <r>
    <x v="10"/>
    <x v="0"/>
    <x v="4"/>
    <x v="3"/>
    <n v="3"/>
  </r>
  <r>
    <x v="11"/>
    <x v="1"/>
    <x v="0"/>
    <x v="11"/>
    <n v="1.5"/>
  </r>
  <r>
    <x v="11"/>
    <x v="1"/>
    <x v="1"/>
    <x v="11"/>
    <n v="1.5"/>
  </r>
  <r>
    <x v="11"/>
    <x v="1"/>
    <x v="2"/>
    <x v="3"/>
    <n v="7"/>
  </r>
  <r>
    <x v="11"/>
    <x v="1"/>
    <x v="3"/>
    <x v="12"/>
    <n v="2"/>
  </r>
  <r>
    <x v="11"/>
    <x v="1"/>
    <x v="4"/>
    <x v="12"/>
    <n v="2"/>
  </r>
  <r>
    <x v="12"/>
    <x v="1"/>
    <x v="0"/>
    <x v="10"/>
    <n v="6.5"/>
  </r>
  <r>
    <x v="12"/>
    <x v="1"/>
    <x v="1"/>
    <x v="7"/>
    <n v="8.5"/>
  </r>
  <r>
    <x v="12"/>
    <x v="1"/>
    <x v="2"/>
    <x v="13"/>
    <n v="0.5"/>
  </r>
  <r>
    <x v="12"/>
    <x v="1"/>
    <x v="3"/>
    <x v="10"/>
    <n v="6.5"/>
  </r>
  <r>
    <x v="12"/>
    <x v="1"/>
    <x v="4"/>
    <x v="5"/>
    <n v="8"/>
  </r>
  <r>
    <x v="13"/>
    <x v="1"/>
    <x v="0"/>
    <x v="3"/>
    <n v="7"/>
  </r>
  <r>
    <x v="13"/>
    <x v="1"/>
    <x v="1"/>
    <x v="5"/>
    <n v="8"/>
  </r>
  <r>
    <x v="13"/>
    <x v="1"/>
    <x v="2"/>
    <x v="14"/>
    <n v="0"/>
  </r>
  <r>
    <x v="13"/>
    <x v="1"/>
    <x v="3"/>
    <x v="0"/>
    <n v="6"/>
  </r>
  <r>
    <x v="13"/>
    <x v="1"/>
    <x v="4"/>
    <x v="3"/>
    <n v="7"/>
  </r>
  <r>
    <x v="14"/>
    <x v="1"/>
    <x v="0"/>
    <x v="15"/>
    <n v="1"/>
  </r>
  <r>
    <x v="14"/>
    <x v="1"/>
    <x v="1"/>
    <x v="12"/>
    <n v="2"/>
  </r>
  <r>
    <x v="14"/>
    <x v="1"/>
    <x v="2"/>
    <x v="1"/>
    <n v="5.5"/>
  </r>
  <r>
    <x v="14"/>
    <x v="1"/>
    <x v="3"/>
    <x v="13"/>
    <n v="0.5"/>
  </r>
  <r>
    <x v="14"/>
    <x v="1"/>
    <x v="4"/>
    <x v="15"/>
    <n v="1"/>
  </r>
  <r>
    <x v="15"/>
    <x v="1"/>
    <x v="0"/>
    <x v="1"/>
    <n v="5.5"/>
  </r>
  <r>
    <x v="15"/>
    <x v="1"/>
    <x v="1"/>
    <x v="16"/>
    <n v="3"/>
  </r>
  <r>
    <x v="15"/>
    <x v="1"/>
    <x v="2"/>
    <x v="8"/>
    <n v="9"/>
  </r>
  <r>
    <x v="15"/>
    <x v="1"/>
    <x v="3"/>
    <x v="5"/>
    <n v="8"/>
  </r>
  <r>
    <x v="15"/>
    <x v="1"/>
    <x v="4"/>
    <x v="10"/>
    <n v="6.5"/>
  </r>
  <r>
    <x v="16"/>
    <x v="1"/>
    <x v="0"/>
    <x v="5"/>
    <n v="8"/>
  </r>
  <r>
    <x v="16"/>
    <x v="1"/>
    <x v="1"/>
    <x v="6"/>
    <n v="7.5"/>
  </r>
  <r>
    <x v="16"/>
    <x v="1"/>
    <x v="2"/>
    <x v="1"/>
    <n v="5.5"/>
  </r>
  <r>
    <x v="16"/>
    <x v="1"/>
    <x v="3"/>
    <x v="8"/>
    <n v="9"/>
  </r>
  <r>
    <x v="16"/>
    <x v="1"/>
    <x v="4"/>
    <x v="8"/>
    <n v="9"/>
  </r>
  <r>
    <x v="17"/>
    <x v="1"/>
    <x v="0"/>
    <x v="9"/>
    <n v="4"/>
  </r>
  <r>
    <x v="17"/>
    <x v="1"/>
    <x v="1"/>
    <x v="3"/>
    <n v="7"/>
  </r>
  <r>
    <x v="17"/>
    <x v="1"/>
    <x v="2"/>
    <x v="7"/>
    <n v="8.5"/>
  </r>
  <r>
    <x v="17"/>
    <x v="1"/>
    <x v="3"/>
    <x v="7"/>
    <n v="8.5"/>
  </r>
  <r>
    <x v="17"/>
    <x v="1"/>
    <x v="4"/>
    <x v="7"/>
    <n v="8.5"/>
  </r>
  <r>
    <x v="18"/>
    <x v="1"/>
    <x v="0"/>
    <x v="2"/>
    <n v="4.5"/>
  </r>
  <r>
    <x v="18"/>
    <x v="1"/>
    <x v="1"/>
    <x v="8"/>
    <n v="9"/>
  </r>
  <r>
    <x v="18"/>
    <x v="1"/>
    <x v="2"/>
    <x v="15"/>
    <n v="1"/>
  </r>
  <r>
    <x v="18"/>
    <x v="1"/>
    <x v="3"/>
    <x v="4"/>
    <n v="5"/>
  </r>
  <r>
    <x v="18"/>
    <x v="1"/>
    <x v="4"/>
    <x v="5"/>
    <n v="8"/>
  </r>
  <r>
    <x v="19"/>
    <x v="1"/>
    <x v="0"/>
    <x v="0"/>
    <n v="6"/>
  </r>
  <r>
    <x v="19"/>
    <x v="1"/>
    <x v="1"/>
    <x v="1"/>
    <n v="5.5"/>
  </r>
  <r>
    <x v="19"/>
    <x v="1"/>
    <x v="2"/>
    <x v="17"/>
    <n v="3.5"/>
  </r>
  <r>
    <x v="19"/>
    <x v="1"/>
    <x v="3"/>
    <x v="0"/>
    <n v="6"/>
  </r>
  <r>
    <x v="19"/>
    <x v="1"/>
    <x v="4"/>
    <x v="2"/>
    <n v="4.5"/>
  </r>
  <r>
    <x v="20"/>
    <x v="1"/>
    <x v="0"/>
    <x v="4"/>
    <n v="5"/>
  </r>
  <r>
    <x v="20"/>
    <x v="1"/>
    <x v="1"/>
    <x v="10"/>
    <n v="6.5"/>
  </r>
  <r>
    <x v="20"/>
    <x v="1"/>
    <x v="2"/>
    <x v="16"/>
    <n v="3"/>
  </r>
  <r>
    <x v="20"/>
    <x v="1"/>
    <x v="3"/>
    <x v="4"/>
    <n v="5"/>
  </r>
  <r>
    <x v="20"/>
    <x v="1"/>
    <x v="4"/>
    <x v="1"/>
    <n v="5.5"/>
  </r>
  <r>
    <x v="21"/>
    <x v="1"/>
    <x v="0"/>
    <x v="8"/>
    <n v="9"/>
  </r>
  <r>
    <x v="21"/>
    <x v="1"/>
    <x v="1"/>
    <x v="4"/>
    <n v="5"/>
  </r>
  <r>
    <x v="21"/>
    <x v="1"/>
    <x v="2"/>
    <x v="18"/>
    <n v="2.5"/>
  </r>
  <r>
    <x v="21"/>
    <x v="1"/>
    <x v="3"/>
    <x v="6"/>
    <n v="7.5"/>
  </r>
  <r>
    <x v="21"/>
    <x v="1"/>
    <x v="4"/>
    <x v="4"/>
    <n v="5"/>
  </r>
  <r>
    <x v="22"/>
    <x v="1"/>
    <x v="0"/>
    <x v="9"/>
    <n v="4"/>
  </r>
  <r>
    <x v="22"/>
    <x v="1"/>
    <x v="1"/>
    <x v="2"/>
    <n v="4.5"/>
  </r>
  <r>
    <x v="22"/>
    <x v="1"/>
    <x v="2"/>
    <x v="11"/>
    <n v="1.5"/>
  </r>
  <r>
    <x v="22"/>
    <x v="1"/>
    <x v="3"/>
    <x v="12"/>
    <n v="2"/>
  </r>
  <r>
    <x v="22"/>
    <x v="1"/>
    <x v="4"/>
    <x v="16"/>
    <n v="3"/>
  </r>
  <r>
    <x v="23"/>
    <x v="1"/>
    <x v="0"/>
    <x v="13"/>
    <n v="0.5"/>
  </r>
  <r>
    <x v="23"/>
    <x v="1"/>
    <x v="1"/>
    <x v="9"/>
    <n v="4"/>
  </r>
  <r>
    <x v="23"/>
    <x v="1"/>
    <x v="2"/>
    <x v="7"/>
    <n v="8.5"/>
  </r>
  <r>
    <x v="23"/>
    <x v="1"/>
    <x v="3"/>
    <x v="17"/>
    <n v="3.5"/>
  </r>
  <r>
    <x v="23"/>
    <x v="1"/>
    <x v="4"/>
    <x v="9"/>
    <n v="4"/>
  </r>
  <r>
    <x v="24"/>
    <x v="1"/>
    <x v="0"/>
    <x v="12"/>
    <n v="2"/>
  </r>
  <r>
    <x v="24"/>
    <x v="1"/>
    <x v="1"/>
    <x v="18"/>
    <n v="2.5"/>
  </r>
  <r>
    <x v="24"/>
    <x v="1"/>
    <x v="2"/>
    <x v="0"/>
    <n v="6"/>
  </r>
  <r>
    <x v="24"/>
    <x v="1"/>
    <x v="3"/>
    <x v="18"/>
    <n v="2.5"/>
  </r>
  <r>
    <x v="24"/>
    <x v="1"/>
    <x v="4"/>
    <x v="18"/>
    <n v="2.5"/>
  </r>
  <r>
    <x v="25"/>
    <x v="1"/>
    <x v="0"/>
    <x v="18"/>
    <n v="2.5"/>
  </r>
  <r>
    <x v="25"/>
    <x v="1"/>
    <x v="1"/>
    <x v="17"/>
    <n v="3.5"/>
  </r>
  <r>
    <x v="25"/>
    <x v="1"/>
    <x v="2"/>
    <x v="6"/>
    <n v="7.5"/>
  </r>
  <r>
    <x v="25"/>
    <x v="1"/>
    <x v="3"/>
    <x v="9"/>
    <n v="4"/>
  </r>
  <r>
    <x v="25"/>
    <x v="1"/>
    <x v="4"/>
    <x v="17"/>
    <n v="3.5"/>
  </r>
  <r>
    <x v="26"/>
    <x v="1"/>
    <x v="0"/>
    <x v="16"/>
    <n v="3"/>
  </r>
  <r>
    <x v="26"/>
    <x v="1"/>
    <x v="1"/>
    <x v="14"/>
    <n v="0"/>
  </r>
  <r>
    <x v="26"/>
    <x v="1"/>
    <x v="2"/>
    <x v="3"/>
    <n v="7"/>
  </r>
  <r>
    <x v="26"/>
    <x v="1"/>
    <x v="3"/>
    <x v="12"/>
    <n v="2"/>
  </r>
  <r>
    <x v="26"/>
    <x v="1"/>
    <x v="4"/>
    <x v="13"/>
    <n v="0.5"/>
  </r>
  <r>
    <x v="27"/>
    <x v="1"/>
    <x v="0"/>
    <x v="7"/>
    <n v="8.5"/>
  </r>
  <r>
    <x v="27"/>
    <x v="1"/>
    <x v="1"/>
    <x v="13"/>
    <n v="0.5"/>
  </r>
  <r>
    <x v="27"/>
    <x v="1"/>
    <x v="2"/>
    <x v="9"/>
    <n v="4"/>
  </r>
  <r>
    <x v="27"/>
    <x v="1"/>
    <x v="3"/>
    <x v="17"/>
    <n v="3.5"/>
  </r>
  <r>
    <x v="27"/>
    <x v="1"/>
    <x v="4"/>
    <x v="11"/>
    <n v="1.5"/>
  </r>
  <r>
    <x v="28"/>
    <x v="1"/>
    <x v="0"/>
    <x v="5"/>
    <n v="8"/>
  </r>
  <r>
    <x v="28"/>
    <x v="1"/>
    <x v="1"/>
    <x v="0"/>
    <n v="6"/>
  </r>
  <r>
    <x v="28"/>
    <x v="1"/>
    <x v="2"/>
    <x v="12"/>
    <n v="2"/>
  </r>
  <r>
    <x v="28"/>
    <x v="1"/>
    <x v="3"/>
    <x v="3"/>
    <n v="7"/>
  </r>
  <r>
    <x v="28"/>
    <x v="1"/>
    <x v="4"/>
    <x v="0"/>
    <n v="6"/>
  </r>
  <r>
    <x v="29"/>
    <x v="1"/>
    <x v="0"/>
    <x v="14"/>
    <n v="0"/>
  </r>
  <r>
    <x v="29"/>
    <x v="1"/>
    <x v="1"/>
    <x v="15"/>
    <n v="1"/>
  </r>
  <r>
    <x v="29"/>
    <x v="1"/>
    <x v="2"/>
    <x v="2"/>
    <n v="4.5"/>
  </r>
  <r>
    <x v="29"/>
    <x v="1"/>
    <x v="3"/>
    <x v="14"/>
    <n v="0"/>
  </r>
  <r>
    <x v="29"/>
    <x v="1"/>
    <x v="4"/>
    <x v="14"/>
    <n v="0"/>
  </r>
  <r>
    <x v="30"/>
    <x v="2"/>
    <x v="0"/>
    <x v="19"/>
    <n v="-2.5"/>
  </r>
  <r>
    <x v="30"/>
    <x v="2"/>
    <x v="1"/>
    <x v="7"/>
    <n v="9"/>
  </r>
  <r>
    <x v="30"/>
    <x v="2"/>
    <x v="3"/>
    <x v="9"/>
    <n v="4.5"/>
  </r>
  <r>
    <x v="30"/>
    <x v="2"/>
    <x v="4"/>
    <x v="3"/>
    <n v="7.5"/>
  </r>
  <r>
    <x v="31"/>
    <x v="2"/>
    <x v="0"/>
    <x v="11"/>
    <n v="2"/>
  </r>
  <r>
    <x v="31"/>
    <x v="2"/>
    <x v="1"/>
    <x v="20"/>
    <n v="-5.5"/>
  </r>
  <r>
    <x v="31"/>
    <x v="2"/>
    <x v="3"/>
    <x v="21"/>
    <n v="-3.5"/>
  </r>
  <r>
    <x v="31"/>
    <x v="2"/>
    <x v="4"/>
    <x v="22"/>
    <n v="-5"/>
  </r>
  <r>
    <x v="32"/>
    <x v="2"/>
    <x v="0"/>
    <x v="12"/>
    <n v="2.5"/>
  </r>
  <r>
    <x v="32"/>
    <x v="2"/>
    <x v="1"/>
    <x v="15"/>
    <n v="1.5"/>
  </r>
  <r>
    <x v="32"/>
    <x v="2"/>
    <x v="3"/>
    <x v="18"/>
    <n v="3"/>
  </r>
  <r>
    <x v="32"/>
    <x v="2"/>
    <x v="4"/>
    <x v="23"/>
    <n v="0"/>
  </r>
  <r>
    <x v="33"/>
    <x v="2"/>
    <x v="0"/>
    <x v="11"/>
    <n v="2"/>
  </r>
  <r>
    <x v="33"/>
    <x v="2"/>
    <x v="1"/>
    <x v="0"/>
    <n v="6.5"/>
  </r>
  <r>
    <x v="33"/>
    <x v="2"/>
    <x v="3"/>
    <x v="0"/>
    <n v="6.5"/>
  </r>
  <r>
    <x v="33"/>
    <x v="2"/>
    <x v="4"/>
    <x v="10"/>
    <n v="7"/>
  </r>
  <r>
    <x v="34"/>
    <x v="2"/>
    <x v="0"/>
    <x v="11"/>
    <n v="2"/>
  </r>
  <r>
    <x v="34"/>
    <x v="2"/>
    <x v="1"/>
    <x v="11"/>
    <n v="2"/>
  </r>
  <r>
    <x v="34"/>
    <x v="2"/>
    <x v="3"/>
    <x v="18"/>
    <n v="3"/>
  </r>
  <r>
    <x v="34"/>
    <x v="2"/>
    <x v="4"/>
    <x v="13"/>
    <n v="1"/>
  </r>
  <r>
    <x v="35"/>
    <x v="2"/>
    <x v="0"/>
    <x v="24"/>
    <n v="-6"/>
  </r>
  <r>
    <x v="35"/>
    <x v="2"/>
    <x v="1"/>
    <x v="25"/>
    <n v="-2"/>
  </r>
  <r>
    <x v="35"/>
    <x v="2"/>
    <x v="3"/>
    <x v="26"/>
    <n v="-7"/>
  </r>
  <r>
    <x v="35"/>
    <x v="2"/>
    <x v="4"/>
    <x v="27"/>
    <n v="-4.5"/>
  </r>
  <r>
    <x v="36"/>
    <x v="2"/>
    <x v="0"/>
    <x v="19"/>
    <n v="-2.5"/>
  </r>
  <r>
    <x v="36"/>
    <x v="2"/>
    <x v="1"/>
    <x v="24"/>
    <n v="-6"/>
  </r>
  <r>
    <x v="36"/>
    <x v="2"/>
    <x v="3"/>
    <x v="28"/>
    <n v="-7.5"/>
  </r>
  <r>
    <x v="36"/>
    <x v="2"/>
    <x v="4"/>
    <x v="28"/>
    <n v="-7.5"/>
  </r>
  <r>
    <x v="37"/>
    <x v="2"/>
    <x v="0"/>
    <x v="19"/>
    <n v="-2.5"/>
  </r>
  <r>
    <x v="37"/>
    <x v="2"/>
    <x v="1"/>
    <x v="23"/>
    <n v="0"/>
  </r>
  <r>
    <x v="37"/>
    <x v="2"/>
    <x v="3"/>
    <x v="29"/>
    <n v="-3"/>
  </r>
  <r>
    <x v="37"/>
    <x v="2"/>
    <x v="4"/>
    <x v="30"/>
    <n v="-1"/>
  </r>
  <r>
    <x v="38"/>
    <x v="2"/>
    <x v="0"/>
    <x v="31"/>
    <n v="-6.5"/>
  </r>
  <r>
    <x v="38"/>
    <x v="2"/>
    <x v="1"/>
    <x v="31"/>
    <n v="-6.5"/>
  </r>
  <r>
    <x v="38"/>
    <x v="2"/>
    <x v="3"/>
    <x v="32"/>
    <n v="-8.5"/>
  </r>
  <r>
    <x v="38"/>
    <x v="2"/>
    <x v="4"/>
    <x v="32"/>
    <n v="-8.5"/>
  </r>
  <r>
    <x v="39"/>
    <x v="2"/>
    <x v="0"/>
    <x v="1"/>
    <n v="6"/>
  </r>
  <r>
    <x v="39"/>
    <x v="2"/>
    <x v="1"/>
    <x v="5"/>
    <n v="8.5"/>
  </r>
  <r>
    <x v="39"/>
    <x v="2"/>
    <x v="3"/>
    <x v="5"/>
    <n v="8.5"/>
  </r>
  <r>
    <x v="39"/>
    <x v="2"/>
    <x v="4"/>
    <x v="5"/>
    <n v="8.5"/>
  </r>
  <r>
    <x v="40"/>
    <x v="2"/>
    <x v="0"/>
    <x v="1"/>
    <n v="6"/>
  </r>
  <r>
    <x v="40"/>
    <x v="2"/>
    <x v="1"/>
    <x v="8"/>
    <n v="9.5"/>
  </r>
  <r>
    <x v="40"/>
    <x v="2"/>
    <x v="3"/>
    <x v="7"/>
    <n v="9"/>
  </r>
  <r>
    <x v="40"/>
    <x v="2"/>
    <x v="4"/>
    <x v="8"/>
    <n v="9.5"/>
  </r>
  <r>
    <x v="41"/>
    <x v="2"/>
    <x v="0"/>
    <x v="1"/>
    <n v="6"/>
  </r>
  <r>
    <x v="41"/>
    <x v="2"/>
    <x v="1"/>
    <x v="15"/>
    <n v="1.5"/>
  </r>
  <r>
    <x v="41"/>
    <x v="2"/>
    <x v="3"/>
    <x v="2"/>
    <n v="5"/>
  </r>
  <r>
    <x v="41"/>
    <x v="2"/>
    <x v="4"/>
    <x v="9"/>
    <n v="4.5"/>
  </r>
  <r>
    <x v="42"/>
    <x v="2"/>
    <x v="0"/>
    <x v="19"/>
    <n v="-2.5"/>
  </r>
  <r>
    <x v="42"/>
    <x v="2"/>
    <x v="1"/>
    <x v="0"/>
    <n v="6.5"/>
  </r>
  <r>
    <x v="42"/>
    <x v="2"/>
    <x v="3"/>
    <x v="18"/>
    <n v="3"/>
  </r>
  <r>
    <x v="42"/>
    <x v="2"/>
    <x v="4"/>
    <x v="2"/>
    <n v="5"/>
  </r>
  <r>
    <x v="43"/>
    <x v="2"/>
    <x v="0"/>
    <x v="33"/>
    <n v="-1.5"/>
  </r>
  <r>
    <x v="43"/>
    <x v="2"/>
    <x v="1"/>
    <x v="25"/>
    <n v="-2"/>
  </r>
  <r>
    <x v="43"/>
    <x v="2"/>
    <x v="3"/>
    <x v="21"/>
    <n v="-3.5"/>
  </r>
  <r>
    <x v="43"/>
    <x v="2"/>
    <x v="4"/>
    <x v="19"/>
    <n v="-2.5"/>
  </r>
  <r>
    <x v="44"/>
    <x v="2"/>
    <x v="0"/>
    <x v="1"/>
    <n v="6"/>
  </r>
  <r>
    <x v="44"/>
    <x v="2"/>
    <x v="1"/>
    <x v="6"/>
    <n v="8"/>
  </r>
  <r>
    <x v="44"/>
    <x v="2"/>
    <x v="3"/>
    <x v="6"/>
    <n v="8"/>
  </r>
  <r>
    <x v="44"/>
    <x v="2"/>
    <x v="4"/>
    <x v="6"/>
    <n v="8"/>
  </r>
  <r>
    <x v="45"/>
    <x v="2"/>
    <x v="0"/>
    <x v="7"/>
    <n v="9"/>
  </r>
  <r>
    <x v="45"/>
    <x v="2"/>
    <x v="1"/>
    <x v="34"/>
    <n v="-0.5"/>
  </r>
  <r>
    <x v="45"/>
    <x v="2"/>
    <x v="3"/>
    <x v="0"/>
    <n v="6.5"/>
  </r>
  <r>
    <x v="45"/>
    <x v="2"/>
    <x v="4"/>
    <x v="16"/>
    <n v="3.5"/>
  </r>
  <r>
    <x v="46"/>
    <x v="2"/>
    <x v="0"/>
    <x v="7"/>
    <n v="9"/>
  </r>
  <r>
    <x v="46"/>
    <x v="2"/>
    <x v="1"/>
    <x v="30"/>
    <n v="-1"/>
  </r>
  <r>
    <x v="46"/>
    <x v="2"/>
    <x v="3"/>
    <x v="4"/>
    <n v="5.5"/>
  </r>
  <r>
    <x v="46"/>
    <x v="2"/>
    <x v="4"/>
    <x v="15"/>
    <n v="1.5"/>
  </r>
  <r>
    <x v="47"/>
    <x v="2"/>
    <x v="0"/>
    <x v="26"/>
    <n v="-7"/>
  </r>
  <r>
    <x v="47"/>
    <x v="2"/>
    <x v="1"/>
    <x v="21"/>
    <n v="-3.5"/>
  </r>
  <r>
    <x v="47"/>
    <x v="2"/>
    <x v="3"/>
    <x v="35"/>
    <n v="-8"/>
  </r>
  <r>
    <x v="47"/>
    <x v="2"/>
    <x v="4"/>
    <x v="26"/>
    <n v="-7"/>
  </r>
  <r>
    <x v="48"/>
    <x v="2"/>
    <x v="0"/>
    <x v="34"/>
    <n v="-0.5"/>
  </r>
  <r>
    <x v="48"/>
    <x v="2"/>
    <x v="1"/>
    <x v="26"/>
    <n v="-7"/>
  </r>
  <r>
    <x v="48"/>
    <x v="2"/>
    <x v="3"/>
    <x v="31"/>
    <n v="-6.5"/>
  </r>
  <r>
    <x v="48"/>
    <x v="2"/>
    <x v="4"/>
    <x v="35"/>
    <n v="-8"/>
  </r>
  <r>
    <x v="49"/>
    <x v="2"/>
    <x v="0"/>
    <x v="28"/>
    <n v="-7.5"/>
  </r>
  <r>
    <x v="49"/>
    <x v="2"/>
    <x v="1"/>
    <x v="0"/>
    <n v="6.5"/>
  </r>
  <r>
    <x v="49"/>
    <x v="2"/>
    <x v="3"/>
    <x v="34"/>
    <n v="-0.5"/>
  </r>
  <r>
    <x v="49"/>
    <x v="2"/>
    <x v="4"/>
    <x v="18"/>
    <n v="3"/>
  </r>
  <r>
    <x v="50"/>
    <x v="2"/>
    <x v="0"/>
    <x v="0"/>
    <n v="6.5"/>
  </r>
  <r>
    <x v="50"/>
    <x v="2"/>
    <x v="1"/>
    <x v="35"/>
    <n v="-8"/>
  </r>
  <r>
    <x v="50"/>
    <x v="2"/>
    <x v="3"/>
    <x v="33"/>
    <n v="-1.5"/>
  </r>
  <r>
    <x v="50"/>
    <x v="2"/>
    <x v="4"/>
    <x v="31"/>
    <n v="-6.5"/>
  </r>
  <r>
    <x v="51"/>
    <x v="2"/>
    <x v="0"/>
    <x v="14"/>
    <n v="0.5"/>
  </r>
  <r>
    <x v="51"/>
    <x v="2"/>
    <x v="1"/>
    <x v="36"/>
    <n v="-4"/>
  </r>
  <r>
    <x v="51"/>
    <x v="2"/>
    <x v="3"/>
    <x v="21"/>
    <n v="-3.5"/>
  </r>
  <r>
    <x v="51"/>
    <x v="2"/>
    <x v="4"/>
    <x v="21"/>
    <n v="-3.5"/>
  </r>
  <r>
    <x v="52"/>
    <x v="2"/>
    <x v="0"/>
    <x v="19"/>
    <n v="-2.5"/>
  </r>
  <r>
    <x v="52"/>
    <x v="2"/>
    <x v="1"/>
    <x v="10"/>
    <n v="7"/>
  </r>
  <r>
    <x v="52"/>
    <x v="2"/>
    <x v="3"/>
    <x v="16"/>
    <n v="3.5"/>
  </r>
  <r>
    <x v="52"/>
    <x v="2"/>
    <x v="4"/>
    <x v="4"/>
    <n v="5.5"/>
  </r>
  <r>
    <x v="53"/>
    <x v="2"/>
    <x v="0"/>
    <x v="19"/>
    <n v="-2.5"/>
  </r>
  <r>
    <x v="53"/>
    <x v="2"/>
    <x v="1"/>
    <x v="33"/>
    <n v="-1.5"/>
  </r>
  <r>
    <x v="53"/>
    <x v="2"/>
    <x v="3"/>
    <x v="20"/>
    <n v="-5.5"/>
  </r>
  <r>
    <x v="53"/>
    <x v="2"/>
    <x v="4"/>
    <x v="25"/>
    <n v="-2"/>
  </r>
  <r>
    <x v="54"/>
    <x v="2"/>
    <x v="0"/>
    <x v="28"/>
    <n v="-7.5"/>
  </r>
  <r>
    <x v="54"/>
    <x v="2"/>
    <x v="1"/>
    <x v="0"/>
    <n v="6.5"/>
  </r>
  <r>
    <x v="54"/>
    <x v="2"/>
    <x v="3"/>
    <x v="34"/>
    <n v="-0.5"/>
  </r>
  <r>
    <x v="54"/>
    <x v="2"/>
    <x v="4"/>
    <x v="18"/>
    <n v="3"/>
  </r>
  <r>
    <x v="55"/>
    <x v="2"/>
    <x v="0"/>
    <x v="1"/>
    <n v="6"/>
  </r>
  <r>
    <x v="55"/>
    <x v="2"/>
    <x v="1"/>
    <x v="36"/>
    <n v="-4"/>
  </r>
  <r>
    <x v="55"/>
    <x v="2"/>
    <x v="3"/>
    <x v="13"/>
    <n v="1"/>
  </r>
  <r>
    <x v="55"/>
    <x v="2"/>
    <x v="4"/>
    <x v="33"/>
    <n v="-1.5"/>
  </r>
  <r>
    <x v="56"/>
    <x v="2"/>
    <x v="0"/>
    <x v="19"/>
    <n v="-2.5"/>
  </r>
  <r>
    <x v="56"/>
    <x v="2"/>
    <x v="1"/>
    <x v="12"/>
    <n v="2.5"/>
  </r>
  <r>
    <x v="56"/>
    <x v="2"/>
    <x v="3"/>
    <x v="23"/>
    <n v="0"/>
  </r>
  <r>
    <x v="56"/>
    <x v="2"/>
    <x v="4"/>
    <x v="34"/>
    <n v="-0.5"/>
  </r>
  <r>
    <x v="57"/>
    <x v="2"/>
    <x v="0"/>
    <x v="23"/>
    <n v="0"/>
  </r>
  <r>
    <x v="57"/>
    <x v="2"/>
    <x v="1"/>
    <x v="22"/>
    <n v="-5"/>
  </r>
  <r>
    <x v="57"/>
    <x v="2"/>
    <x v="3"/>
    <x v="24"/>
    <n v="-6"/>
  </r>
  <r>
    <x v="57"/>
    <x v="2"/>
    <x v="4"/>
    <x v="24"/>
    <n v="-6"/>
  </r>
  <r>
    <x v="58"/>
    <x v="2"/>
    <x v="0"/>
    <x v="34"/>
    <n v="-0.5"/>
  </r>
  <r>
    <x v="58"/>
    <x v="2"/>
    <x v="1"/>
    <x v="17"/>
    <n v="4"/>
  </r>
  <r>
    <x v="58"/>
    <x v="2"/>
    <x v="3"/>
    <x v="15"/>
    <n v="1.5"/>
  </r>
  <r>
    <x v="58"/>
    <x v="2"/>
    <x v="4"/>
    <x v="17"/>
    <n v="4"/>
  </r>
  <r>
    <x v="59"/>
    <x v="2"/>
    <x v="0"/>
    <x v="8"/>
    <n v="9.5"/>
  </r>
  <r>
    <x v="59"/>
    <x v="2"/>
    <x v="1"/>
    <x v="32"/>
    <n v="-8.5"/>
  </r>
  <r>
    <x v="59"/>
    <x v="2"/>
    <x v="3"/>
    <x v="14"/>
    <n v="0.5"/>
  </r>
  <r>
    <x v="59"/>
    <x v="2"/>
    <x v="4"/>
    <x v="36"/>
    <n v="-4"/>
  </r>
  <r>
    <x v="60"/>
    <x v="2"/>
    <x v="0"/>
    <x v="1"/>
    <n v="6"/>
  </r>
  <r>
    <x v="60"/>
    <x v="2"/>
    <x v="1"/>
    <x v="28"/>
    <n v="-7.5"/>
  </r>
  <r>
    <x v="60"/>
    <x v="2"/>
    <x v="3"/>
    <x v="33"/>
    <n v="-1.5"/>
  </r>
  <r>
    <x v="60"/>
    <x v="2"/>
    <x v="4"/>
    <x v="20"/>
    <n v="-5.5"/>
  </r>
  <r>
    <x v="61"/>
    <x v="2"/>
    <x v="0"/>
    <x v="1"/>
    <n v="6"/>
  </r>
  <r>
    <x v="61"/>
    <x v="2"/>
    <x v="1"/>
    <x v="14"/>
    <n v="0.5"/>
  </r>
  <r>
    <x v="61"/>
    <x v="2"/>
    <x v="3"/>
    <x v="9"/>
    <n v="4.5"/>
  </r>
  <r>
    <x v="61"/>
    <x v="2"/>
    <x v="4"/>
    <x v="11"/>
    <n v="2"/>
  </r>
  <r>
    <x v="62"/>
    <x v="2"/>
    <x v="0"/>
    <x v="33"/>
    <n v="-1.5"/>
  </r>
  <r>
    <x v="62"/>
    <x v="2"/>
    <x v="1"/>
    <x v="25"/>
    <n v="-2"/>
  </r>
  <r>
    <x v="62"/>
    <x v="2"/>
    <x v="3"/>
    <x v="21"/>
    <n v="-3.5"/>
  </r>
  <r>
    <x v="62"/>
    <x v="2"/>
    <x v="4"/>
    <x v="19"/>
    <n v="-2.5"/>
  </r>
  <r>
    <x v="63"/>
    <x v="2"/>
    <x v="0"/>
    <x v="32"/>
    <n v="-8.5"/>
  </r>
  <r>
    <x v="63"/>
    <x v="2"/>
    <x v="1"/>
    <x v="0"/>
    <n v="6.5"/>
  </r>
  <r>
    <x v="63"/>
    <x v="2"/>
    <x v="3"/>
    <x v="19"/>
    <n v="-2.5"/>
  </r>
  <r>
    <x v="63"/>
    <x v="2"/>
    <x v="4"/>
    <x v="13"/>
    <n v="1"/>
  </r>
  <r>
    <x v="64"/>
    <x v="2"/>
    <x v="0"/>
    <x v="7"/>
    <n v="9"/>
  </r>
  <r>
    <x v="64"/>
    <x v="2"/>
    <x v="1"/>
    <x v="6"/>
    <n v="8"/>
  </r>
  <r>
    <x v="64"/>
    <x v="2"/>
    <x v="3"/>
    <x v="8"/>
    <n v="9.5"/>
  </r>
  <r>
    <x v="64"/>
    <x v="2"/>
    <x v="4"/>
    <x v="7"/>
    <n v="9"/>
  </r>
  <r>
    <x v="65"/>
    <x v="2"/>
    <x v="0"/>
    <x v="7"/>
    <n v="9"/>
  </r>
  <r>
    <x v="65"/>
    <x v="2"/>
    <x v="1"/>
    <x v="16"/>
    <n v="3.5"/>
  </r>
  <r>
    <x v="65"/>
    <x v="2"/>
    <x v="3"/>
    <x v="3"/>
    <n v="7.5"/>
  </r>
  <r>
    <x v="65"/>
    <x v="2"/>
    <x v="4"/>
    <x v="10"/>
    <n v="7"/>
  </r>
  <r>
    <x v="66"/>
    <x v="2"/>
    <x v="0"/>
    <x v="7"/>
    <n v="9"/>
  </r>
  <r>
    <x v="66"/>
    <x v="2"/>
    <x v="1"/>
    <x v="16"/>
    <n v="3.5"/>
  </r>
  <r>
    <x v="66"/>
    <x v="2"/>
    <x v="3"/>
    <x v="3"/>
    <n v="7.5"/>
  </r>
  <r>
    <x v="66"/>
    <x v="2"/>
    <x v="4"/>
    <x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67105-7615-4F09-B90A-689AD9C2CC46}"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22"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x="0"/>
        <item h="1" x="1"/>
        <item t="default"/>
      </items>
    </pivotField>
    <pivotField showAll="0"/>
    <pivotField showAll="0"/>
    <pivotField dataField="1" numFmtId="164" showAll="0"/>
    <pivotField dataField="1" showAll="0"/>
    <pivotField showAll="0"/>
    <pivotField dataField="1" showAll="0"/>
  </pivotFields>
  <rowFields count="1">
    <field x="1"/>
  </rowFields>
  <rowItems count="19">
    <i>
      <x/>
    </i>
    <i>
      <x v="4"/>
    </i>
    <i>
      <x v="5"/>
    </i>
    <i>
      <x v="17"/>
    </i>
    <i>
      <x v="20"/>
    </i>
    <i>
      <x v="21"/>
    </i>
    <i>
      <x v="22"/>
    </i>
    <i>
      <x v="24"/>
    </i>
    <i>
      <x v="26"/>
    </i>
    <i>
      <x v="30"/>
    </i>
    <i>
      <x v="32"/>
    </i>
    <i>
      <x v="36"/>
    </i>
    <i>
      <x v="49"/>
    </i>
    <i>
      <x v="53"/>
    </i>
    <i>
      <x v="55"/>
    </i>
    <i>
      <x v="57"/>
    </i>
    <i>
      <x v="61"/>
    </i>
    <i>
      <x v="70"/>
    </i>
    <i>
      <x v="72"/>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CEC9D1-C2AC-40A5-8623-29F1312D81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J19:K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multipleItemSelectionAllowed="1" showAll="0">
      <items count="4">
        <item h="1" x="2"/>
        <item h="1" x="0"/>
        <item x="1"/>
        <item t="default"/>
      </items>
    </pivotField>
    <pivotField showAll="0"/>
    <pivotField numFmtId="164" showAll="0"/>
    <pivotField showAll="0"/>
    <pivotField showAll="0"/>
    <pivotField dataField="1" showAll="0"/>
  </pivotFields>
  <rowFields count="1">
    <field x="0"/>
  </rowFields>
  <rowItems count="8">
    <i>
      <x v="61"/>
    </i>
    <i>
      <x v="46"/>
    </i>
    <i>
      <x v="39"/>
    </i>
    <i>
      <x v="50"/>
    </i>
    <i>
      <x v="37"/>
    </i>
    <i>
      <x v="40"/>
    </i>
    <i>
      <x v="2"/>
    </i>
    <i t="grand">
      <x/>
    </i>
  </rowItems>
  <colItems count="1">
    <i/>
  </colItems>
  <pageFields count="2">
    <pageField fld="1" hier="-1"/>
    <pageField fld="2" hier="-1"/>
  </pageFields>
  <dataFields count="1">
    <dataField name="Average of Calories" fld="7" subtotal="average" baseField="0" baseItem="0"/>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9">
            <x v="9"/>
            <x v="10"/>
            <x v="11"/>
            <x v="12"/>
            <x v="15"/>
            <x v="16"/>
            <x v="19"/>
            <x v="26"/>
            <x v="27"/>
            <x v="34"/>
            <x v="41"/>
            <x v="44"/>
            <x v="45"/>
            <x v="48"/>
            <x v="49"/>
            <x v="56"/>
            <x v="60"/>
            <x v="62"/>
            <x v="63"/>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708EEB-078B-445F-853B-1C4508741D5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19:E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8">
    <i>
      <x v="61"/>
    </i>
    <i>
      <x v="40"/>
    </i>
    <i>
      <x v="50"/>
    </i>
    <i>
      <x v="37"/>
    </i>
    <i>
      <x v="46"/>
    </i>
    <i>
      <x v="2"/>
    </i>
    <i>
      <x v="39"/>
    </i>
    <i t="grand">
      <x/>
    </i>
  </rowItems>
  <colItems count="1">
    <i/>
  </colItems>
  <pageFields count="2">
    <pageField fld="1" hier="-1"/>
    <pageField fld="2" item="2" hier="-1"/>
  </pageFields>
  <dataFields count="1">
    <dataField name="Average of Weight Cost " fld="4" subtotal="average" baseField="0" baseItem="0"/>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19">
            <x v="9"/>
            <x v="10"/>
            <x v="11"/>
            <x v="12"/>
            <x v="15"/>
            <x v="16"/>
            <x v="19"/>
            <x v="26"/>
            <x v="27"/>
            <x v="34"/>
            <x v="41"/>
            <x v="44"/>
            <x v="45"/>
            <x v="48"/>
            <x v="49"/>
            <x v="56"/>
            <x v="60"/>
            <x v="62"/>
            <x v="63"/>
          </reference>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9C93B2-F6CE-46E4-BBFC-9459F2F590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9:B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4">
    <i>
      <x v="2"/>
    </i>
    <i>
      <x v="52"/>
    </i>
    <i>
      <x v="65"/>
    </i>
    <i t="grand">
      <x/>
    </i>
  </rowItems>
  <colItems count="1">
    <i/>
  </colItems>
  <pageFields count="2">
    <pageField fld="1" hier="-1"/>
    <pageField fld="2" item="1" hier="-1"/>
  </pageFields>
  <dataFields count="1">
    <dataField name="Average of Weight Cost " fld="4" subtotal="average" baseField="0" baseItem="0"/>
  </dataFields>
  <formats count="7">
    <format dxfId="20">
      <pivotArea outline="0" collapsedLevelsAreSubtotals="1"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18">
            <x v="1"/>
            <x v="8"/>
            <x v="15"/>
            <x v="17"/>
            <x v="19"/>
            <x v="28"/>
            <x v="30"/>
            <x v="32"/>
            <x v="38"/>
            <x v="42"/>
            <x v="45"/>
            <x v="54"/>
            <x v="57"/>
            <x v="58"/>
            <x v="60"/>
            <x v="67"/>
            <x v="70"/>
            <x v="71"/>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DFD826-F534-4166-BA7C-0BDA954B9F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13" firstHeaderRow="0" firstDataRow="1" firstDataCol="1" rowPageCount="1"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pivotField>
    <pivotField axis="axisPage" multipleItemSelectionAllowed="1" showAll="0">
      <items count="9">
        <item h="1" x="2"/>
        <item h="1" x="3"/>
        <item x="6"/>
        <item x="5"/>
        <item h="1" x="0"/>
        <item h="1" x="7"/>
        <item h="1" x="1"/>
        <item h="1" x="4"/>
        <item t="default"/>
      </items>
    </pivotField>
    <pivotField showAll="0"/>
    <pivotField showAll="0"/>
    <pivotField dataField="1" numFmtId="164" showAll="0"/>
    <pivotField showAll="0"/>
    <pivotField showAll="0"/>
    <pivotField dataField="1" showAll="0"/>
  </pivotFields>
  <rowFields count="1">
    <field x="0"/>
  </rowFields>
  <rowItems count="10">
    <i>
      <x v="2"/>
    </i>
    <i>
      <x v="37"/>
    </i>
    <i>
      <x v="39"/>
    </i>
    <i>
      <x v="40"/>
    </i>
    <i>
      <x v="46"/>
    </i>
    <i>
      <x v="50"/>
    </i>
    <i>
      <x v="52"/>
    </i>
    <i>
      <x v="61"/>
    </i>
    <i>
      <x v="65"/>
    </i>
    <i t="grand">
      <x/>
    </i>
  </rowItems>
  <colFields count="1">
    <field x="-2"/>
  </colFields>
  <colItems count="2">
    <i>
      <x/>
    </i>
    <i i="1">
      <x v="1"/>
    </i>
  </colItems>
  <pageFields count="1">
    <pageField fld="1" hier="-1"/>
  </pageFields>
  <dataFields count="2">
    <dataField name="Average of Weight Cost " fld="4" subtotal="average" baseField="0" baseItem="0"/>
    <dataField name="Average of Calories" fld="7" subtotal="average"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FC32DB-2DE0-4950-8EF6-EBCC3B84DA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9:H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numFmtId="164" showAll="0"/>
    <pivotField showAll="0"/>
    <pivotField showAll="0"/>
    <pivotField dataField="1" showAll="0"/>
  </pivotFields>
  <rowFields count="1">
    <field x="0"/>
  </rowFields>
  <rowItems count="4">
    <i>
      <x v="65"/>
    </i>
    <i>
      <x v="52"/>
    </i>
    <i>
      <x v="2"/>
    </i>
    <i t="grand">
      <x/>
    </i>
  </rowItems>
  <colItems count="1">
    <i/>
  </colItems>
  <pageFields count="2">
    <pageField fld="1" hier="-1"/>
    <pageField fld="2" item="1" hier="-1"/>
  </pageFields>
  <dataFields count="1">
    <dataField name="Average of Calories" fld="7" subtotal="average" baseField="0" baseItem="0"/>
  </dataFields>
  <formats count="7">
    <format dxfId="28">
      <pivotArea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18">
            <x v="1"/>
            <x v="8"/>
            <x v="15"/>
            <x v="17"/>
            <x v="19"/>
            <x v="28"/>
            <x v="30"/>
            <x v="32"/>
            <x v="38"/>
            <x v="42"/>
            <x v="45"/>
            <x v="54"/>
            <x v="57"/>
            <x v="58"/>
            <x v="60"/>
            <x v="67"/>
            <x v="70"/>
            <x v="71"/>
          </reference>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C8487-5E1E-466F-9A7B-89FEB59F1F2A}"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14"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x="2"/>
        <item h="1" x="4"/>
        <item h="1" x="3"/>
        <item h="1" x="0"/>
        <item h="1" x="1"/>
        <item t="default"/>
      </items>
    </pivotField>
    <pivotField showAll="0"/>
    <pivotField showAll="0"/>
    <pivotField dataField="1" numFmtId="164" showAll="0"/>
    <pivotField dataField="1" showAll="0"/>
    <pivotField showAll="0"/>
    <pivotField dataField="1" showAll="0"/>
  </pivotFields>
  <rowFields count="1">
    <field x="1"/>
  </rowFields>
  <rowItems count="11">
    <i>
      <x v="3"/>
    </i>
    <i>
      <x v="6"/>
    </i>
    <i>
      <x v="12"/>
    </i>
    <i>
      <x v="25"/>
    </i>
    <i>
      <x v="34"/>
    </i>
    <i>
      <x v="37"/>
    </i>
    <i>
      <x v="44"/>
    </i>
    <i>
      <x v="67"/>
    </i>
    <i>
      <x v="68"/>
    </i>
    <i>
      <x v="73"/>
    </i>
    <i>
      <x v="74"/>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AD915-820D-408E-98FF-1B61FC00CD6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C40" firstHeaderRow="0" firstDataRow="1" firstDataCol="1" rowPageCount="1" colPageCount="1"/>
  <pivotFields count="8">
    <pivotField axis="axisRow" showAll="0" sortType="ascending">
      <items count="77">
        <item x="67"/>
        <item x="73"/>
        <item x="36"/>
        <item x="68"/>
        <item x="72"/>
        <item x="71"/>
        <item x="59"/>
        <item x="38"/>
        <item x="20"/>
        <item x="17"/>
        <item x="18"/>
        <item x="6"/>
        <item x="69"/>
        <item x="2"/>
        <item x="1"/>
        <item x="66"/>
        <item x="21"/>
        <item x="64"/>
        <item x="41"/>
        <item x="19"/>
        <item x="0"/>
        <item x="47"/>
        <item x="4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h="1" x="0"/>
        <item x="1"/>
        <item t="default"/>
      </items>
    </pivotField>
    <pivotField showAll="0"/>
    <pivotField showAll="0"/>
    <pivotField dataField="1" numFmtId="164" showAll="0"/>
    <pivotField showAll="0"/>
    <pivotField showAll="0"/>
    <pivotField dataField="1" showAll="0"/>
  </pivotFields>
  <rowFields count="1">
    <field x="0"/>
  </rowFields>
  <rowItems count="37">
    <i>
      <x v="1"/>
    </i>
    <i>
      <x v="7"/>
    </i>
    <i>
      <x v="8"/>
    </i>
    <i>
      <x v="9"/>
    </i>
    <i>
      <x v="10"/>
    </i>
    <i>
      <x v="11"/>
    </i>
    <i>
      <x v="13"/>
    </i>
    <i>
      <x v="14"/>
    </i>
    <i>
      <x v="15"/>
    </i>
    <i>
      <x v="16"/>
    </i>
    <i>
      <x v="18"/>
    </i>
    <i>
      <x v="19"/>
    </i>
    <i>
      <x v="26"/>
    </i>
    <i>
      <x v="27"/>
    </i>
    <i>
      <x v="28"/>
    </i>
    <i>
      <x v="30"/>
    </i>
    <i>
      <x v="32"/>
    </i>
    <i>
      <x v="34"/>
    </i>
    <i>
      <x v="38"/>
    </i>
    <i>
      <x v="41"/>
    </i>
    <i>
      <x v="42"/>
    </i>
    <i>
      <x v="44"/>
    </i>
    <i>
      <x v="45"/>
    </i>
    <i>
      <x v="46"/>
    </i>
    <i>
      <x v="49"/>
    </i>
    <i>
      <x v="50"/>
    </i>
    <i>
      <x v="55"/>
    </i>
    <i>
      <x v="57"/>
    </i>
    <i>
      <x v="58"/>
    </i>
    <i>
      <x v="59"/>
    </i>
    <i>
      <x v="61"/>
    </i>
    <i>
      <x v="62"/>
    </i>
    <i>
      <x v="64"/>
    </i>
    <i>
      <x v="65"/>
    </i>
    <i>
      <x v="70"/>
    </i>
    <i>
      <x v="74"/>
    </i>
    <i>
      <x v="75"/>
    </i>
  </rowItems>
  <colFields count="1">
    <field x="-2"/>
  </colFields>
  <colItems count="2">
    <i>
      <x/>
    </i>
    <i i="1">
      <x v="1"/>
    </i>
  </colItems>
  <pageFields count="1">
    <pageField fld="1" hier="-1"/>
  </pageFields>
  <dataFields count="2">
    <dataField name="Average of Cost" fld="4" subtotal="average" baseField="0" baseItem="0"/>
    <dataField name="Average Calories" fld="7" subtotal="average"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63E41-BBA8-49D4-8D15-75BB39D1852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7:N24"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E3F166-56BC-4B0F-A752-0D01BC3CBAA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5:C25" firstHeaderRow="1" firstDataRow="1" firstDataCol="1" rowPageCount="1"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dataField="1" showAll="0"/>
    <pivotField showAll="0"/>
    <pivotField showAll="0"/>
    <pivotField showAll="0"/>
    <pivotField showAll="0"/>
  </pivotFields>
  <rowFields count="1">
    <field x="0"/>
  </rowFields>
  <rowItems count="20">
    <i>
      <x v="4"/>
    </i>
    <i>
      <x v="3"/>
    </i>
    <i>
      <x v="22"/>
    </i>
    <i>
      <x v="34"/>
    </i>
    <i>
      <x v="60"/>
    </i>
    <i>
      <x v="30"/>
    </i>
    <i>
      <x v="28"/>
    </i>
    <i>
      <x v="24"/>
    </i>
    <i>
      <x v="53"/>
    </i>
    <i>
      <x v="62"/>
    </i>
    <i>
      <x v="20"/>
    </i>
    <i>
      <x v="16"/>
    </i>
    <i>
      <x v="46"/>
    </i>
    <i>
      <x/>
    </i>
    <i>
      <x v="49"/>
    </i>
    <i>
      <x v="47"/>
    </i>
    <i>
      <x v="21"/>
    </i>
    <i>
      <x v="43"/>
    </i>
    <i>
      <x v="19"/>
    </i>
    <i t="grand">
      <x/>
    </i>
  </rowItems>
  <colItems count="1">
    <i/>
  </colItems>
  <pageFields count="1">
    <pageField fld="1" item="1" hier="-1"/>
  </pageFields>
  <dataFields count="1">
    <dataField name="Sum of Nutrition Rank" fld="2" baseField="0" baseItem="0"/>
  </dataFields>
  <chartFormats count="3">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AFE747-62B0-4DDC-97D8-30CF3FCCB47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C18"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axis="axisPage" dataField="1" multipleItemSelectionAllowed="1" showAll="0">
      <items count="35">
        <item x="7"/>
        <item x="1"/>
        <item x="2"/>
        <item x="5"/>
        <item x="6"/>
        <item x="9"/>
        <item x="17"/>
        <item x="8"/>
        <item x="10"/>
        <item x="11"/>
        <item x="12"/>
        <item x="14"/>
        <item x="4"/>
        <item x="13"/>
        <item x="3"/>
        <item x="0"/>
        <item x="18"/>
        <item x="16"/>
        <item x="15"/>
        <item x="22"/>
        <item h="1" x="24"/>
        <item h="1" x="25"/>
        <item h="1" x="30"/>
        <item h="1" x="20"/>
        <item h="1" x="26"/>
        <item h="1" x="29"/>
        <item h="1" x="31"/>
        <item h="1" x="19"/>
        <item h="1" x="21"/>
        <item h="1" x="23"/>
        <item h="1" x="27"/>
        <item h="1" x="33"/>
        <item h="1" x="28"/>
        <item h="1" x="32"/>
        <item t="default"/>
      </items>
    </pivotField>
    <pivotField showAll="0"/>
    <pivotField showAll="0"/>
    <pivotField showAll="0"/>
  </pivotFields>
  <rowFields count="1">
    <field x="0"/>
  </rowFields>
  <rowItems count="12">
    <i>
      <x v="63"/>
    </i>
    <i>
      <x v="59"/>
    </i>
    <i>
      <x v="5"/>
    </i>
    <i>
      <x v="2"/>
    </i>
    <i>
      <x v="64"/>
    </i>
    <i>
      <x v="39"/>
    </i>
    <i>
      <x v="58"/>
    </i>
    <i>
      <x v="35"/>
    </i>
    <i>
      <x v="11"/>
    </i>
    <i>
      <x v="23"/>
    </i>
    <i>
      <x v="32"/>
    </i>
    <i t="grand">
      <x/>
    </i>
  </rowItems>
  <colItems count="1">
    <i/>
  </colItems>
  <pageFields count="2">
    <pageField fld="1" item="0" hier="-1"/>
    <pageField fld="3" hier="-1"/>
  </pageFields>
  <dataFields count="1">
    <dataField name="Sum of Cost Rank" fld="3"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9D2F8C-84EF-4292-AA95-8F2939B216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C18"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showAll="0"/>
    <pivotField axis="axisPage" dataField="1" multipleItemSelectionAllowed="1" showAll="0">
      <items count="27">
        <item x="10"/>
        <item x="15"/>
        <item x="5"/>
        <item x="2"/>
        <item x="1"/>
        <item x="8"/>
        <item x="4"/>
        <item x="9"/>
        <item x="7"/>
        <item x="6"/>
        <item x="14"/>
        <item x="13"/>
        <item x="12"/>
        <item x="0"/>
        <item x="3"/>
        <item x="11"/>
        <item x="16"/>
        <item x="24"/>
        <item h="1" x="22"/>
        <item h="1" x="20"/>
        <item h="1" x="17"/>
        <item h="1" x="18"/>
        <item h="1" x="19"/>
        <item h="1" x="21"/>
        <item h="1" x="23"/>
        <item h="1" x="25"/>
        <item t="default"/>
      </items>
    </pivotField>
    <pivotField showAll="0"/>
    <pivotField showAll="0"/>
  </pivotFields>
  <rowFields count="1">
    <field x="0"/>
  </rowFields>
  <rowItems count="12">
    <i>
      <x v="35"/>
    </i>
    <i>
      <x v="39"/>
    </i>
    <i>
      <x v="11"/>
    </i>
    <i>
      <x v="63"/>
    </i>
    <i>
      <x v="2"/>
    </i>
    <i>
      <x v="64"/>
    </i>
    <i>
      <x v="5"/>
    </i>
    <i>
      <x v="23"/>
    </i>
    <i>
      <x v="32"/>
    </i>
    <i>
      <x v="59"/>
    </i>
    <i>
      <x v="58"/>
    </i>
    <i t="grand">
      <x/>
    </i>
  </rowItems>
  <colItems count="1">
    <i/>
  </colItems>
  <pageFields count="2">
    <pageField fld="1" item="0" hier="-1"/>
    <pageField fld="4" hier="-1"/>
  </pageFields>
  <dataFields count="1">
    <dataField name="Sum of Calories Rank" fld="4"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3586B1-17BD-4ECE-9151-B9B97EFD57A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C44"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multipleItemSelectionAllowed="1" showAll="0">
      <items count="35">
        <item x="7"/>
        <item x="1"/>
        <item x="2"/>
        <item x="5"/>
        <item x="6"/>
        <item x="9"/>
        <item x="17"/>
        <item x="8"/>
        <item x="10"/>
        <item x="11"/>
        <item x="12"/>
        <item x="14"/>
        <item x="4"/>
        <item x="13"/>
        <item x="3"/>
        <item x="0"/>
        <item x="18"/>
        <item x="16"/>
        <item x="15"/>
        <item x="22"/>
        <item h="1" x="24"/>
        <item h="1" x="25"/>
        <item h="1" x="30"/>
        <item h="1" x="20"/>
        <item h="1" x="26"/>
        <item h="1" x="29"/>
        <item h="1" x="31"/>
        <item h="1" x="19"/>
        <item h="1" x="21"/>
        <item h="1" x="23"/>
        <item h="1" x="27"/>
        <item h="1" x="33"/>
        <item h="1" x="28"/>
        <item h="1" x="32"/>
        <item t="default"/>
      </items>
    </pivotField>
    <pivotField showAll="0"/>
    <pivotField showAll="0"/>
    <pivotField axis="axisPage" dataField="1" multipleItemSelectionAllowed="1" showAll="0">
      <items count="37">
        <item x="5"/>
        <item x="6"/>
        <item x="1"/>
        <item x="2"/>
        <item x="7"/>
        <item x="17"/>
        <item x="10"/>
        <item x="9"/>
        <item x="8"/>
        <item x="4"/>
        <item x="14"/>
        <item x="12"/>
        <item x="11"/>
        <item x="16"/>
        <item x="13"/>
        <item x="0"/>
        <item x="3"/>
        <item x="15"/>
        <item x="18"/>
        <item x="20"/>
        <item x="32"/>
        <item x="23"/>
        <item x="31"/>
        <item x="30"/>
        <item x="25"/>
        <item x="29"/>
        <item x="34"/>
        <item x="21"/>
        <item x="19"/>
        <item x="35"/>
        <item x="33"/>
        <item x="28"/>
        <item x="26"/>
        <item x="22"/>
        <item x="27"/>
        <item x="24"/>
        <item t="default"/>
      </items>
    </pivotField>
  </pivotFields>
  <rowFields count="1">
    <field x="0"/>
  </rowFields>
  <rowItems count="38">
    <i>
      <x v="14"/>
    </i>
    <i>
      <x v="36"/>
    </i>
    <i>
      <x v="12"/>
    </i>
    <i>
      <x v="33"/>
    </i>
    <i>
      <x v="38"/>
    </i>
    <i>
      <x v="50"/>
    </i>
    <i>
      <x v="54"/>
    </i>
    <i>
      <x v="6"/>
    </i>
    <i>
      <x v="10"/>
    </i>
    <i>
      <x v="52"/>
    </i>
    <i>
      <x v="40"/>
    </i>
    <i>
      <x v="56"/>
    </i>
    <i>
      <x v="26"/>
    </i>
    <i>
      <x v="42"/>
    </i>
    <i>
      <x v="45"/>
    </i>
    <i>
      <x v="13"/>
    </i>
    <i>
      <x v="48"/>
    </i>
    <i>
      <x v="7"/>
    </i>
    <i>
      <x v="57"/>
    </i>
    <i>
      <x v="9"/>
    </i>
    <i>
      <x v="31"/>
    </i>
    <i>
      <x v="55"/>
    </i>
    <i>
      <x v="44"/>
    </i>
    <i>
      <x v="37"/>
    </i>
    <i>
      <x v="29"/>
    </i>
    <i>
      <x v="51"/>
    </i>
    <i>
      <x v="18"/>
    </i>
    <i>
      <x v="25"/>
    </i>
    <i>
      <x v="41"/>
    </i>
    <i>
      <x v="66"/>
    </i>
    <i>
      <x v="65"/>
    </i>
    <i>
      <x v="8"/>
    </i>
    <i>
      <x v="1"/>
    </i>
    <i>
      <x v="27"/>
    </i>
    <i>
      <x v="15"/>
    </i>
    <i>
      <x v="61"/>
    </i>
    <i>
      <x v="17"/>
    </i>
    <i t="grand">
      <x/>
    </i>
  </rowItems>
  <colItems count="1">
    <i/>
  </colItems>
  <pageFields count="2">
    <pageField fld="1" item="2" hier="-1"/>
    <pageField fld="6" hier="-1"/>
  </pageFields>
  <dataFields count="1">
    <dataField name="Sum of Overall Rank- Wgted"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9779B0-24FE-47BF-B9D9-A0FF4D9F6204}"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6:J26" firstHeaderRow="0" firstDataRow="1" firstDataCol="1" rowPageCount="1" colPageCount="1"/>
  <pivotFields count="5">
    <pivotField name="Rank" axis="axisRow" showAll="0" sortType="descending">
      <items count="68">
        <item x="11"/>
        <item x="30"/>
        <item x="0"/>
        <item x="12"/>
        <item x="13"/>
        <item x="1"/>
        <item x="31"/>
        <item x="32"/>
        <item x="33"/>
        <item x="34"/>
        <item x="35"/>
        <item x="2"/>
        <item x="36"/>
        <item x="37"/>
        <item x="38"/>
        <item x="39"/>
        <item x="14"/>
        <item x="40"/>
        <item x="41"/>
        <item x="15"/>
        <item x="16"/>
        <item x="17"/>
        <item x="18"/>
        <item x="3"/>
        <item x="19"/>
        <item x="42"/>
        <item x="43"/>
        <item x="44"/>
        <item x="20"/>
        <item x="45"/>
        <item x="21"/>
        <item x="46"/>
        <item x="4"/>
        <item x="47"/>
        <item x="22"/>
        <item x="5"/>
        <item x="48"/>
        <item x="49"/>
        <item x="50"/>
        <item x="6"/>
        <item x="51"/>
        <item x="52"/>
        <item x="53"/>
        <item x="23"/>
        <item x="54"/>
        <item x="55"/>
        <item x="24"/>
        <item x="25"/>
        <item x="56"/>
        <item x="26"/>
        <item x="57"/>
        <item x="58"/>
        <item x="59"/>
        <item x="27"/>
        <item x="60"/>
        <item x="61"/>
        <item x="62"/>
        <item x="63"/>
        <item x="7"/>
        <item x="8"/>
        <item x="28"/>
        <item x="64"/>
        <item x="29"/>
        <item x="9"/>
        <item x="10"/>
        <item x="65"/>
        <item x="66"/>
        <item t="default"/>
      </items>
      <autoSortScope>
        <pivotArea dataOnly="0" outline="0" fieldPosition="0">
          <references count="1">
            <reference field="4294967294" count="1" selected="0">
              <x v="1"/>
            </reference>
          </references>
        </pivotArea>
      </autoSortScope>
    </pivotField>
    <pivotField multipleItemSelectionAllowed="1" showAll="0">
      <items count="4">
        <item h="1" x="0"/>
        <item x="1"/>
        <item h="1" x="2"/>
        <item t="default"/>
      </items>
    </pivotField>
    <pivotField multipleItemSelectionAllowed="1" showAll="0">
      <items count="6">
        <item h="1" x="0"/>
        <item h="1" x="1"/>
        <item h="1" x="2"/>
        <item h="1" x="3"/>
        <item x="4"/>
        <item t="default"/>
      </items>
    </pivotField>
    <pivotField axis="axisPage" dataField="1" multipleItemSelectionAllowed="1" showAll="0">
      <items count="38">
        <item x="8"/>
        <item x="7"/>
        <item x="5"/>
        <item x="6"/>
        <item x="3"/>
        <item x="10"/>
        <item x="0"/>
        <item x="1"/>
        <item x="4"/>
        <item x="2"/>
        <item x="9"/>
        <item x="17"/>
        <item x="16"/>
        <item x="18"/>
        <item x="12"/>
        <item x="11"/>
        <item x="15"/>
        <item x="13"/>
        <item x="14"/>
        <item x="23"/>
        <item h="1" x="34"/>
        <item h="1" x="30"/>
        <item h="1" x="33"/>
        <item h="1" x="25"/>
        <item h="1" x="19"/>
        <item h="1" x="29"/>
        <item h="1" x="21"/>
        <item h="1" x="36"/>
        <item h="1" x="27"/>
        <item h="1" x="22"/>
        <item h="1" x="20"/>
        <item h="1" x="24"/>
        <item h="1" x="31"/>
        <item h="1" x="26"/>
        <item h="1" x="28"/>
        <item h="1" x="35"/>
        <item h="1" x="32"/>
        <item t="default"/>
      </items>
    </pivotField>
    <pivotField dataField="1" showAll="0"/>
  </pivotFields>
  <rowFields count="1">
    <field x="0"/>
  </rowFields>
  <rowItems count="20">
    <i>
      <x v="62"/>
    </i>
    <i>
      <x v="49"/>
    </i>
    <i>
      <x v="16"/>
    </i>
    <i>
      <x v="53"/>
    </i>
    <i>
      <x/>
    </i>
    <i>
      <x v="46"/>
    </i>
    <i>
      <x v="34"/>
    </i>
    <i>
      <x v="47"/>
    </i>
    <i>
      <x v="43"/>
    </i>
    <i>
      <x v="24"/>
    </i>
    <i>
      <x v="30"/>
    </i>
    <i>
      <x v="28"/>
    </i>
    <i>
      <x v="60"/>
    </i>
    <i>
      <x v="19"/>
    </i>
    <i>
      <x v="4"/>
    </i>
    <i>
      <x v="22"/>
    </i>
    <i>
      <x v="3"/>
    </i>
    <i>
      <x v="21"/>
    </i>
    <i>
      <x v="20"/>
    </i>
    <i t="grand">
      <x/>
    </i>
  </rowItems>
  <colFields count="1">
    <field x="-2"/>
  </colFields>
  <colItems count="2">
    <i>
      <x/>
    </i>
    <i i="1">
      <x v="1"/>
    </i>
  </colItems>
  <pageFields count="1">
    <pageField fld="3" hier="-1"/>
  </pageFields>
  <dataFields count="2">
    <dataField name="Sum of Space" fld="4" baseField="0" baseItem="0"/>
    <dataField name="Sum of Rank" fld="3" baseField="0" baseItem="0"/>
  </dataFields>
  <chartFormats count="2">
    <chartFormat chart="14" format="2" series="1">
      <pivotArea type="data" outline="0" fieldPosition="0">
        <references count="1">
          <reference field="4294967294" count="1" selected="0">
            <x v="1"/>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5B426D69-B054-4BC9-8220-49E01EB4E21B}" sourceName="Class">
  <pivotTables>
    <pivotTable tabId="13" name="PivotTable1"/>
  </pivotTables>
  <data>
    <tabular pivotCacheId="1624709058">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647820D4-B0C6-4165-97F0-97552B9F9A3A}" sourceName="Class">
  <pivotTables>
    <pivotTable tabId="9" name="PivotTable4"/>
    <pivotTable tabId="10" name="PivotTable1"/>
  </pivotTables>
  <data>
    <tabular pivotCacheId="1624709058">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1" xr10:uid="{0292A476-D092-456D-BAC7-7B558ADDA764}" sourceName="Class">
  <pivotTables>
    <pivotTable tabId="14" name="PivotTable4"/>
  </pivotTables>
  <data>
    <tabular pivotCacheId="1624709058">
      <items count="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867BF2E1-FB2B-4CD9-BC42-D9C2F0FC7783}" sourceName="Class">
  <pivotTables>
    <pivotTable tabId="16" name="PivotTable14"/>
  </pivotTables>
  <data>
    <tabular pivotCacheId="174304466">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Category" xr10:uid="{AA853948-12B8-4BA6-8AAE-F5613550818A}" sourceName="Rank Category">
  <pivotTables>
    <pivotTable tabId="16" name="PivotTable14"/>
  </pivotTables>
  <data>
    <tabular pivotCacheId="174304466">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4" xr10:uid="{9D844CC4-479D-49B3-8997-1333DE03F375}" cache="Slicer_Class2" caption="Class" style="SlicerStyleDark2" rowHeight="640080"/>
  <slicer name="Rank Category" xr10:uid="{DEEE2046-AF38-42DB-BF79-905EAD168578}" cache="Slicer_Rank_Category" caption="Rank Category" style="SlicerStyleDark2" rowHeight="6400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A73E4532-9267-4C0C-93BE-3E4A0DDC6F03}" cache="Slicer_Class" caption="Class" columnCount="2" style="SlicerStyleDark6"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1" xr10:uid="{CA9C6CEA-0861-4983-B687-D83B3916D250}" cache="Slicer_Class1" caption="Class" startItem="2" columnCount="2"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2" xr10:uid="{A9A066A0-082F-4E19-AA7B-EF9A495D34D5}" cache="Slicer_Class1" caption="Class" columnCount="2" style="SlicerStyleDark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3" xr10:uid="{B8841CBA-EDC9-476D-9036-82CCB6EBAEA9}" cache="Slicer_Class11" caption="Class"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B61B-8634-4327-98B4-22CF641B9E24}">
  <sheetPr codeName="Sheet11"/>
  <dimension ref="AK4:AY14"/>
  <sheetViews>
    <sheetView showGridLines="0" tabSelected="1" topLeftCell="J1" zoomScale="40" zoomScaleNormal="40" workbookViewId="0">
      <selection activeCell="AP24" sqref="AP24"/>
    </sheetView>
  </sheetViews>
  <sheetFormatPr defaultRowHeight="14.5" x14ac:dyDescent="0.35"/>
  <cols>
    <col min="1" max="13" width="8.7265625" style="22"/>
    <col min="14" max="14" width="8.7265625" style="22" customWidth="1"/>
    <col min="15" max="16384" width="8.7265625" style="22"/>
  </cols>
  <sheetData>
    <row r="4" spans="37:51" ht="19.5" x14ac:dyDescent="0.45">
      <c r="AS4" s="26"/>
      <c r="AT4" s="26"/>
      <c r="AU4" s="23"/>
      <c r="AV4" s="23"/>
      <c r="AW4" s="24"/>
      <c r="AX4" s="25"/>
      <c r="AY4" s="25"/>
    </row>
    <row r="5" spans="37:51" ht="19.5" x14ac:dyDescent="0.45">
      <c r="AQ5" s="26"/>
      <c r="AR5" s="26"/>
      <c r="AS5" s="26"/>
      <c r="AT5" s="26"/>
      <c r="AU5" s="23"/>
      <c r="AV5" s="23"/>
      <c r="AW5" s="24"/>
      <c r="AX5" s="25"/>
      <c r="AY5" s="25"/>
    </row>
    <row r="6" spans="37:51" ht="19.5" x14ac:dyDescent="0.45">
      <c r="AQ6" s="26"/>
      <c r="AR6" s="26"/>
      <c r="AS6" s="26"/>
      <c r="AT6" s="26"/>
      <c r="AU6" s="23"/>
      <c r="AV6" s="23"/>
      <c r="AW6" s="24"/>
      <c r="AX6" s="25"/>
      <c r="AY6" s="25"/>
    </row>
    <row r="7" spans="37:51" ht="19.5" x14ac:dyDescent="0.45">
      <c r="AK7" s="26" t="s">
        <v>181</v>
      </c>
      <c r="AQ7" s="26"/>
      <c r="AR7" s="26"/>
      <c r="AS7" s="26"/>
      <c r="AT7" s="26"/>
      <c r="AU7" s="23"/>
      <c r="AV7" s="23"/>
      <c r="AW7" s="24"/>
      <c r="AX7" s="25"/>
      <c r="AY7" s="25"/>
    </row>
    <row r="8" spans="37:51" ht="19.5" x14ac:dyDescent="0.45">
      <c r="AK8" s="26" t="s">
        <v>172</v>
      </c>
      <c r="AL8" s="26"/>
      <c r="AM8" s="26"/>
      <c r="AN8" s="26"/>
      <c r="AO8" s="26"/>
      <c r="AP8" s="26"/>
      <c r="AQ8" s="26"/>
      <c r="AR8" s="26"/>
      <c r="AS8" s="26"/>
      <c r="AT8" s="26"/>
      <c r="AU8" s="23"/>
      <c r="AV8" s="23"/>
      <c r="AW8" s="24"/>
      <c r="AX8" s="25"/>
      <c r="AY8" s="25"/>
    </row>
    <row r="9" spans="37:51" ht="19.5" x14ac:dyDescent="0.45">
      <c r="AK9" s="26" t="s">
        <v>173</v>
      </c>
      <c r="AL9" s="26"/>
      <c r="AM9" s="26"/>
      <c r="AN9" s="26"/>
      <c r="AO9" s="26"/>
      <c r="AP9" s="26"/>
      <c r="AQ9" s="26"/>
      <c r="AR9" s="26"/>
      <c r="AS9" s="26"/>
      <c r="AT9" s="26"/>
      <c r="AU9" s="23"/>
      <c r="AV9" s="23"/>
      <c r="AW9" s="24"/>
      <c r="AX9" s="25"/>
      <c r="AY9" s="25"/>
    </row>
    <row r="10" spans="37:51" ht="19.5" x14ac:dyDescent="0.45">
      <c r="AK10" s="26" t="s">
        <v>174</v>
      </c>
      <c r="AL10" s="26"/>
      <c r="AM10" s="26"/>
      <c r="AN10" s="26"/>
      <c r="AO10" s="26"/>
      <c r="AP10" s="26"/>
      <c r="AQ10" s="26"/>
      <c r="AR10" s="26"/>
      <c r="AS10" s="27"/>
      <c r="AT10" s="27"/>
      <c r="AU10" s="25"/>
      <c r="AV10" s="25"/>
      <c r="AW10" s="25"/>
      <c r="AX10" s="25"/>
      <c r="AY10" s="25"/>
    </row>
    <row r="11" spans="37:51" ht="19.5" x14ac:dyDescent="0.45">
      <c r="AK11" s="26" t="s">
        <v>175</v>
      </c>
      <c r="AL11" s="26"/>
      <c r="AM11" s="26"/>
      <c r="AN11" s="26"/>
      <c r="AO11" s="26"/>
      <c r="AP11" s="26"/>
      <c r="AQ11" s="26"/>
      <c r="AR11" s="26"/>
      <c r="AS11" s="27"/>
      <c r="AT11" s="27"/>
      <c r="AU11" s="25"/>
      <c r="AV11" s="25"/>
      <c r="AW11" s="25"/>
      <c r="AX11" s="25"/>
      <c r="AY11" s="25"/>
    </row>
    <row r="12" spans="37:51" ht="19.5" x14ac:dyDescent="0.45">
      <c r="AK12" s="26" t="s">
        <v>176</v>
      </c>
      <c r="AL12" s="26"/>
      <c r="AM12" s="26"/>
      <c r="AN12" s="26"/>
      <c r="AO12" s="26"/>
      <c r="AP12" s="26"/>
    </row>
    <row r="13" spans="37:51" ht="19.5" x14ac:dyDescent="0.45">
      <c r="AK13" s="26" t="s">
        <v>177</v>
      </c>
      <c r="AL13" s="26"/>
      <c r="AM13" s="26"/>
      <c r="AN13" s="26"/>
      <c r="AO13" s="26"/>
      <c r="AP13" s="26"/>
    </row>
    <row r="14" spans="37:51" ht="19.5" x14ac:dyDescent="0.45">
      <c r="AK14" s="26" t="s">
        <v>178</v>
      </c>
      <c r="AL14" s="26"/>
      <c r="AM14" s="26"/>
      <c r="AN14" s="26"/>
      <c r="AO14" s="26"/>
      <c r="AP14"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8EA-186B-42A0-AF0C-4B6A6F7F825A}">
  <sheetPr codeName="Sheet9"/>
  <dimension ref="B3:C44"/>
  <sheetViews>
    <sheetView topLeftCell="A4" zoomScale="50" zoomScaleNormal="50" workbookViewId="0">
      <selection activeCell="C48" sqref="C48"/>
    </sheetView>
  </sheetViews>
  <sheetFormatPr defaultRowHeight="14.5" x14ac:dyDescent="0.35"/>
  <cols>
    <col min="2" max="2" width="33.36328125" bestFit="1" customWidth="1"/>
    <col min="3" max="3" width="34.453125" bestFit="1" customWidth="1"/>
  </cols>
  <sheetData>
    <row r="3" spans="2:3" x14ac:dyDescent="0.35">
      <c r="B3" s="3" t="s">
        <v>40</v>
      </c>
      <c r="C3" t="s">
        <v>157</v>
      </c>
    </row>
    <row r="4" spans="2:3" x14ac:dyDescent="0.35">
      <c r="B4" s="3" t="s">
        <v>99</v>
      </c>
      <c r="C4" t="s">
        <v>164</v>
      </c>
    </row>
    <row r="6" spans="2:3" x14ac:dyDescent="0.35">
      <c r="B6" s="3" t="s">
        <v>35</v>
      </c>
      <c r="C6" t="s">
        <v>166</v>
      </c>
    </row>
    <row r="7" spans="2:3" x14ac:dyDescent="0.35">
      <c r="B7" s="2" t="s">
        <v>114</v>
      </c>
      <c r="C7" s="8">
        <v>37</v>
      </c>
    </row>
    <row r="8" spans="2:3" x14ac:dyDescent="0.35">
      <c r="B8" s="2" t="s">
        <v>124</v>
      </c>
      <c r="C8" s="8">
        <v>36</v>
      </c>
    </row>
    <row r="9" spans="2:3" x14ac:dyDescent="0.35">
      <c r="B9" s="2" t="s">
        <v>112</v>
      </c>
      <c r="C9" s="8">
        <v>35</v>
      </c>
    </row>
    <row r="10" spans="2:3" x14ac:dyDescent="0.35">
      <c r="B10" s="2" t="s">
        <v>123</v>
      </c>
      <c r="C10" s="8">
        <v>34</v>
      </c>
    </row>
    <row r="11" spans="2:3" x14ac:dyDescent="0.35">
      <c r="B11" s="2" t="s">
        <v>126</v>
      </c>
      <c r="C11" s="8">
        <v>33</v>
      </c>
    </row>
    <row r="12" spans="2:3" x14ac:dyDescent="0.35">
      <c r="B12" s="2" t="s">
        <v>133</v>
      </c>
      <c r="C12" s="8">
        <v>32</v>
      </c>
    </row>
    <row r="13" spans="2:3" x14ac:dyDescent="0.35">
      <c r="B13" s="2" t="s">
        <v>136</v>
      </c>
      <c r="C13" s="8">
        <v>31</v>
      </c>
    </row>
    <row r="14" spans="2:3" x14ac:dyDescent="0.35">
      <c r="B14" s="2" t="s">
        <v>107</v>
      </c>
      <c r="C14" s="8">
        <v>30</v>
      </c>
    </row>
    <row r="15" spans="2:3" x14ac:dyDescent="0.35">
      <c r="B15" s="2" t="s">
        <v>111</v>
      </c>
      <c r="C15" s="8">
        <v>29</v>
      </c>
    </row>
    <row r="16" spans="2:3" x14ac:dyDescent="0.35">
      <c r="B16" s="2" t="s">
        <v>135</v>
      </c>
      <c r="C16" s="8">
        <v>28</v>
      </c>
    </row>
    <row r="17" spans="2:3" x14ac:dyDescent="0.35">
      <c r="B17" s="2" t="s">
        <v>127</v>
      </c>
      <c r="C17" s="8">
        <v>27</v>
      </c>
    </row>
    <row r="18" spans="2:3" x14ac:dyDescent="0.35">
      <c r="B18" s="2" t="s">
        <v>138</v>
      </c>
      <c r="C18" s="8">
        <v>25</v>
      </c>
    </row>
    <row r="19" spans="2:3" x14ac:dyDescent="0.35">
      <c r="B19" s="2" t="s">
        <v>119</v>
      </c>
      <c r="C19" s="8">
        <v>25</v>
      </c>
    </row>
    <row r="20" spans="2:3" x14ac:dyDescent="0.35">
      <c r="B20" s="2" t="s">
        <v>129</v>
      </c>
      <c r="C20" s="8">
        <v>24</v>
      </c>
    </row>
    <row r="21" spans="2:3" x14ac:dyDescent="0.35">
      <c r="B21" s="2" t="s">
        <v>131</v>
      </c>
      <c r="C21" s="8">
        <v>23</v>
      </c>
    </row>
    <row r="22" spans="2:3" x14ac:dyDescent="0.35">
      <c r="B22" s="2" t="s">
        <v>113</v>
      </c>
      <c r="C22" s="8">
        <v>22</v>
      </c>
    </row>
    <row r="23" spans="2:3" x14ac:dyDescent="0.35">
      <c r="B23" s="2" t="s">
        <v>132</v>
      </c>
      <c r="C23" s="8">
        <v>21</v>
      </c>
    </row>
    <row r="24" spans="2:3" x14ac:dyDescent="0.35">
      <c r="B24" s="2" t="s">
        <v>108</v>
      </c>
      <c r="C24" s="8">
        <v>20</v>
      </c>
    </row>
    <row r="25" spans="2:3" x14ac:dyDescent="0.35">
      <c r="B25" s="2" t="s">
        <v>139</v>
      </c>
      <c r="C25" s="8">
        <v>18</v>
      </c>
    </row>
    <row r="26" spans="2:3" x14ac:dyDescent="0.35">
      <c r="B26" s="2" t="s">
        <v>110</v>
      </c>
      <c r="C26" s="8">
        <v>18</v>
      </c>
    </row>
    <row r="27" spans="2:3" x14ac:dyDescent="0.35">
      <c r="B27" s="2" t="s">
        <v>122</v>
      </c>
      <c r="C27" s="8">
        <v>17</v>
      </c>
    </row>
    <row r="28" spans="2:3" x14ac:dyDescent="0.35">
      <c r="B28" s="2" t="s">
        <v>137</v>
      </c>
      <c r="C28" s="8">
        <v>16</v>
      </c>
    </row>
    <row r="29" spans="2:3" x14ac:dyDescent="0.35">
      <c r="B29" s="2" t="s">
        <v>130</v>
      </c>
      <c r="C29" s="8">
        <v>14</v>
      </c>
    </row>
    <row r="30" spans="2:3" x14ac:dyDescent="0.35">
      <c r="B30" s="2" t="s">
        <v>125</v>
      </c>
      <c r="C30" s="8">
        <v>14</v>
      </c>
    </row>
    <row r="31" spans="2:3" x14ac:dyDescent="0.35">
      <c r="B31" s="2" t="s">
        <v>121</v>
      </c>
      <c r="C31" s="8">
        <v>13</v>
      </c>
    </row>
    <row r="32" spans="2:3" x14ac:dyDescent="0.35">
      <c r="B32" s="2" t="s">
        <v>134</v>
      </c>
      <c r="C32" s="8">
        <v>12</v>
      </c>
    </row>
    <row r="33" spans="2:3" x14ac:dyDescent="0.35">
      <c r="B33" s="2" t="s">
        <v>117</v>
      </c>
      <c r="C33" s="8">
        <v>11</v>
      </c>
    </row>
    <row r="34" spans="2:3" x14ac:dyDescent="0.35">
      <c r="B34" s="2" t="s">
        <v>118</v>
      </c>
      <c r="C34" s="8">
        <v>10</v>
      </c>
    </row>
    <row r="35" spans="2:3" x14ac:dyDescent="0.35">
      <c r="B35" s="2" t="s">
        <v>128</v>
      </c>
      <c r="C35" s="8">
        <v>9</v>
      </c>
    </row>
    <row r="36" spans="2:3" x14ac:dyDescent="0.35">
      <c r="B36" s="2" t="s">
        <v>142</v>
      </c>
      <c r="C36" s="8">
        <v>6</v>
      </c>
    </row>
    <row r="37" spans="2:3" x14ac:dyDescent="0.35">
      <c r="B37" s="2" t="s">
        <v>141</v>
      </c>
      <c r="C37" s="8">
        <v>6</v>
      </c>
    </row>
    <row r="38" spans="2:3" x14ac:dyDescent="0.35">
      <c r="B38" s="2" t="s">
        <v>109</v>
      </c>
      <c r="C38" s="8">
        <v>6</v>
      </c>
    </row>
    <row r="39" spans="2:3" x14ac:dyDescent="0.35">
      <c r="B39" s="2" t="s">
        <v>106</v>
      </c>
      <c r="C39" s="8">
        <v>5</v>
      </c>
    </row>
    <row r="40" spans="2:3" x14ac:dyDescent="0.35">
      <c r="B40" s="2" t="s">
        <v>120</v>
      </c>
      <c r="C40" s="8">
        <v>4</v>
      </c>
    </row>
    <row r="41" spans="2:3" x14ac:dyDescent="0.35">
      <c r="B41" s="2" t="s">
        <v>115</v>
      </c>
      <c r="C41" s="8">
        <v>3</v>
      </c>
    </row>
    <row r="42" spans="2:3" x14ac:dyDescent="0.35">
      <c r="B42" s="2" t="s">
        <v>140</v>
      </c>
      <c r="C42" s="8">
        <v>2</v>
      </c>
    </row>
    <row r="43" spans="2:3" x14ac:dyDescent="0.35">
      <c r="B43" s="2" t="s">
        <v>116</v>
      </c>
      <c r="C43" s="8">
        <v>1</v>
      </c>
    </row>
    <row r="44" spans="2:3" x14ac:dyDescent="0.35">
      <c r="B44" s="2" t="s">
        <v>0</v>
      </c>
      <c r="C44" s="8">
        <v>697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8E5A-C204-4AC7-9C59-E1C2850098AD}">
  <sheetPr codeName="Sheet10"/>
  <dimension ref="B1:J299"/>
  <sheetViews>
    <sheetView zoomScale="70" zoomScaleNormal="70" workbookViewId="0">
      <selection activeCell="H6" sqref="H6"/>
    </sheetView>
  </sheetViews>
  <sheetFormatPr defaultRowHeight="14.5" x14ac:dyDescent="0.35"/>
  <cols>
    <col min="2" max="2" width="29" bestFit="1" customWidth="1"/>
    <col min="3" max="3" width="9.1796875" bestFit="1" customWidth="1"/>
    <col min="4" max="4" width="15.90625" bestFit="1" customWidth="1"/>
    <col min="5" max="5" width="5" bestFit="1" customWidth="1"/>
    <col min="6" max="6" width="17.36328125" bestFit="1" customWidth="1"/>
    <col min="7" max="7" width="28.453125" bestFit="1" customWidth="1"/>
    <col min="8" max="8" width="20.90625" bestFit="1" customWidth="1"/>
    <col min="9" max="9" width="17.36328125" bestFit="1" customWidth="1"/>
    <col min="10" max="10" width="11.26953125" bestFit="1" customWidth="1"/>
    <col min="11" max="11" width="12.08984375" bestFit="1" customWidth="1"/>
    <col min="12" max="12" width="12.453125" bestFit="1" customWidth="1"/>
    <col min="13" max="13" width="13.6328125" bestFit="1" customWidth="1"/>
    <col min="14" max="14" width="4" bestFit="1" customWidth="1"/>
    <col min="15" max="15" width="14.36328125" bestFit="1" customWidth="1"/>
    <col min="16" max="16" width="21.6328125" bestFit="1" customWidth="1"/>
    <col min="17" max="17" width="11" bestFit="1" customWidth="1"/>
    <col min="18" max="18" width="10.81640625" bestFit="1" customWidth="1"/>
    <col min="19" max="19" width="10.7265625" bestFit="1" customWidth="1"/>
    <col min="20" max="39" width="21.6328125" bestFit="1" customWidth="1"/>
    <col min="40" max="40" width="24.36328125" bestFit="1" customWidth="1"/>
    <col min="41" max="41" width="20.36328125" bestFit="1" customWidth="1"/>
    <col min="42" max="42" width="23.36328125" bestFit="1" customWidth="1"/>
    <col min="43" max="43" width="17.54296875" bestFit="1" customWidth="1"/>
    <col min="44" max="44" width="13.6328125" bestFit="1" customWidth="1"/>
    <col min="45" max="45" width="24.1796875" bestFit="1" customWidth="1"/>
    <col min="46" max="46" width="20.36328125" bestFit="1" customWidth="1"/>
    <col min="47" max="47" width="16.26953125" bestFit="1" customWidth="1"/>
    <col min="48" max="48" width="4" bestFit="1" customWidth="1"/>
    <col min="49" max="49" width="12.1796875" bestFit="1" customWidth="1"/>
    <col min="50" max="50" width="12.08984375" bestFit="1" customWidth="1"/>
    <col min="51" max="51" width="13.1796875" bestFit="1" customWidth="1"/>
    <col min="52" max="52" width="7.6328125" bestFit="1" customWidth="1"/>
    <col min="53" max="53" width="21.6328125" bestFit="1" customWidth="1"/>
    <col min="54" max="54" width="24.36328125" bestFit="1" customWidth="1"/>
    <col min="55" max="55" width="11.453125" bestFit="1" customWidth="1"/>
    <col min="56" max="56" width="10.08984375" bestFit="1" customWidth="1"/>
    <col min="57" max="57" width="16.6328125" bestFit="1" customWidth="1"/>
    <col min="58" max="58" width="7.08984375" bestFit="1" customWidth="1"/>
    <col min="59" max="59" width="21.81640625" bestFit="1" customWidth="1"/>
    <col min="60" max="60" width="20.36328125" bestFit="1" customWidth="1"/>
    <col min="61" max="61" width="22.1796875" bestFit="1" customWidth="1"/>
    <col min="62" max="62" width="6.90625" bestFit="1" customWidth="1"/>
    <col min="63" max="63" width="13.453125" bestFit="1" customWidth="1"/>
    <col min="64" max="64" width="14.54296875" bestFit="1" customWidth="1"/>
    <col min="65" max="65" width="23.90625" bestFit="1" customWidth="1"/>
    <col min="66" max="66" width="17.81640625" bestFit="1" customWidth="1"/>
    <col min="67" max="67" width="14.36328125" bestFit="1" customWidth="1"/>
    <col min="68" max="68" width="21.6328125" bestFit="1" customWidth="1"/>
    <col min="69" max="69" width="4.6328125" bestFit="1" customWidth="1"/>
    <col min="70" max="70" width="15.36328125" bestFit="1" customWidth="1"/>
    <col min="71" max="71" width="7.81640625" bestFit="1" customWidth="1"/>
    <col min="72" max="72" width="11" bestFit="1" customWidth="1"/>
    <col min="73" max="73" width="19.1796875" bestFit="1" customWidth="1"/>
    <col min="74" max="74" width="14.08984375" bestFit="1" customWidth="1"/>
    <col min="75" max="75" width="10.7265625" bestFit="1" customWidth="1"/>
    <col min="76" max="140" width="28.453125" bestFit="1" customWidth="1"/>
    <col min="141" max="141" width="24.36328125" bestFit="1" customWidth="1"/>
    <col min="142" max="142" width="23.36328125" bestFit="1" customWidth="1"/>
    <col min="143" max="207" width="28.453125" bestFit="1" customWidth="1"/>
    <col min="208" max="208" width="24.36328125" bestFit="1" customWidth="1"/>
    <col min="209" max="209" width="23.36328125" bestFit="1" customWidth="1"/>
    <col min="210" max="211" width="20.36328125" bestFit="1" customWidth="1"/>
  </cols>
  <sheetData>
    <row r="1" spans="2:10" x14ac:dyDescent="0.35">
      <c r="B1" s="5" t="s">
        <v>162</v>
      </c>
      <c r="C1" s="5" t="s">
        <v>40</v>
      </c>
      <c r="D1" s="5" t="s">
        <v>168</v>
      </c>
      <c r="E1" s="5" t="s">
        <v>167</v>
      </c>
      <c r="F1" s="5" t="s">
        <v>179</v>
      </c>
    </row>
    <row r="2" spans="2:10" x14ac:dyDescent="0.35">
      <c r="B2" s="2" t="s">
        <v>89</v>
      </c>
      <c r="C2" s="2" t="str">
        <f>VLOOKUP(B2,'Food items'!$B$1:$I$78,2,FALSE)</f>
        <v>Carbs</v>
      </c>
      <c r="D2" t="s">
        <v>49</v>
      </c>
      <c r="E2">
        <f>LOOKUP(B2,Carbs!$A$4:$A$14,Carbs!$G$4:$G$14)</f>
        <v>7</v>
      </c>
      <c r="F2">
        <f>(MAX($E$2:$E$56)-E2)/2</f>
        <v>2</v>
      </c>
    </row>
    <row r="3" spans="2:10" x14ac:dyDescent="0.35">
      <c r="B3" s="2" t="s">
        <v>89</v>
      </c>
      <c r="C3" s="2" t="str">
        <f>VLOOKUP(B3,'Food items'!$B$1:$I$78,2,FALSE)</f>
        <v>Carbs</v>
      </c>
      <c r="D3" t="s">
        <v>101</v>
      </c>
      <c r="E3">
        <f>LOOKUP(B3,Carbs!$A$4:$A$14,Carbs!$F$4:$F$14)</f>
        <v>8</v>
      </c>
      <c r="F3">
        <f t="shared" ref="F3:F56" si="0">(MAX($E$2:$E$56)-E3)/2</f>
        <v>1.5</v>
      </c>
    </row>
    <row r="4" spans="2:10" x14ac:dyDescent="0.35">
      <c r="B4" s="2" t="s">
        <v>89</v>
      </c>
      <c r="C4" s="2" t="str">
        <f>VLOOKUP(B4,'Food items'!$B$1:$I$78,2,FALSE)</f>
        <v>Carbs</v>
      </c>
      <c r="D4" t="s">
        <v>47</v>
      </c>
      <c r="E4">
        <f>LOOKUP(B4,Carbs!$A$4:$A$14,Carbs!$E$4:$E$14)</f>
        <v>8</v>
      </c>
      <c r="F4">
        <f t="shared" si="0"/>
        <v>1.5</v>
      </c>
      <c r="H4" s="3" t="s">
        <v>167</v>
      </c>
      <c r="I4" t="s">
        <v>94</v>
      </c>
    </row>
    <row r="5" spans="2:10" x14ac:dyDescent="0.35">
      <c r="B5" s="2" t="s">
        <v>89</v>
      </c>
      <c r="C5" s="2" t="str">
        <f>VLOOKUP(B5,'Food items'!$B$1:$I$78,2,FALSE)</f>
        <v>Carbs</v>
      </c>
      <c r="D5" t="s">
        <v>169</v>
      </c>
      <c r="E5">
        <f>LOOKUP(B5,Carbs!$A$4:$A$14,Carbs!$J$4:$J$14)</f>
        <v>10</v>
      </c>
      <c r="F5">
        <f t="shared" si="0"/>
        <v>0.5</v>
      </c>
    </row>
    <row r="6" spans="2:10" x14ac:dyDescent="0.35">
      <c r="B6" s="2" t="s">
        <v>89</v>
      </c>
      <c r="C6" s="2" t="str">
        <f>VLOOKUP(B6,'Food items'!$B$1:$I$78,2,FALSE)</f>
        <v>Carbs</v>
      </c>
      <c r="D6" t="s">
        <v>170</v>
      </c>
      <c r="E6">
        <f>LOOKUP(B6,Carbs!$A$4:$A$14,Carbs!$K$4:$K$14)</f>
        <v>10</v>
      </c>
      <c r="F6">
        <f t="shared" si="0"/>
        <v>0.5</v>
      </c>
      <c r="H6" s="3" t="s">
        <v>35</v>
      </c>
      <c r="I6" t="s">
        <v>180</v>
      </c>
      <c r="J6" t="s">
        <v>171</v>
      </c>
    </row>
    <row r="7" spans="2:10" x14ac:dyDescent="0.35">
      <c r="B7" s="2" t="s">
        <v>82</v>
      </c>
      <c r="C7" s="2" t="str">
        <f>VLOOKUP(B7,'Food items'!$B$1:$I$78,2,FALSE)</f>
        <v>Carbs</v>
      </c>
      <c r="D7" t="s">
        <v>49</v>
      </c>
      <c r="E7">
        <f>LOOKUP(B7,Carbs!$A$4:$A$14,Carbs!$G$4:$G$14)</f>
        <v>5</v>
      </c>
      <c r="F7">
        <f t="shared" si="0"/>
        <v>3</v>
      </c>
      <c r="H7" s="2" t="s">
        <v>87</v>
      </c>
      <c r="I7" s="8">
        <v>0</v>
      </c>
      <c r="J7" s="8">
        <v>19</v>
      </c>
    </row>
    <row r="8" spans="2:10" x14ac:dyDescent="0.35">
      <c r="B8" s="2" t="s">
        <v>82</v>
      </c>
      <c r="C8" s="2" t="str">
        <f>VLOOKUP(B8,'Food items'!$B$1:$I$78,2,FALSE)</f>
        <v>Carbs</v>
      </c>
      <c r="D8" t="s">
        <v>101</v>
      </c>
      <c r="E8">
        <f>LOOKUP(B8,Carbs!$A$4:$A$14,Carbs!$F$4:$F$14)</f>
        <v>9</v>
      </c>
      <c r="F8">
        <f t="shared" si="0"/>
        <v>1</v>
      </c>
      <c r="H8" s="2" t="s">
        <v>59</v>
      </c>
      <c r="I8" s="8">
        <v>0.5</v>
      </c>
      <c r="J8" s="8">
        <v>18</v>
      </c>
    </row>
    <row r="9" spans="2:10" x14ac:dyDescent="0.35">
      <c r="B9" s="2" t="s">
        <v>82</v>
      </c>
      <c r="C9" s="2" t="str">
        <f>VLOOKUP(B9,'Food items'!$B$1:$I$78,2,FALSE)</f>
        <v>Carbs</v>
      </c>
      <c r="D9" t="s">
        <v>47</v>
      </c>
      <c r="E9">
        <f>LOOKUP(B9,Carbs!$A$4:$A$14,Carbs!$E$4:$E$14)</f>
        <v>5</v>
      </c>
      <c r="F9">
        <f t="shared" si="0"/>
        <v>3</v>
      </c>
      <c r="H9" s="2" t="s">
        <v>86</v>
      </c>
      <c r="I9" s="8">
        <v>1</v>
      </c>
      <c r="J9" s="8">
        <v>17</v>
      </c>
    </row>
    <row r="10" spans="2:10" x14ac:dyDescent="0.35">
      <c r="B10" s="2" t="s">
        <v>82</v>
      </c>
      <c r="C10" s="2" t="str">
        <f>VLOOKUP(B10,'Food items'!$B$1:$I$78,2,FALSE)</f>
        <v>Carbs</v>
      </c>
      <c r="D10" t="s">
        <v>169</v>
      </c>
      <c r="E10">
        <f>LOOKUP(B10,Carbs!$A$4:$A$14,Carbs!$J$4:$J$14)</f>
        <v>7</v>
      </c>
      <c r="F10">
        <f t="shared" si="0"/>
        <v>2</v>
      </c>
      <c r="H10" s="2" t="s">
        <v>75</v>
      </c>
      <c r="I10" s="8">
        <v>1.5</v>
      </c>
      <c r="J10" s="8">
        <v>16</v>
      </c>
    </row>
    <row r="11" spans="2:10" x14ac:dyDescent="0.35">
      <c r="B11" s="2" t="s">
        <v>82</v>
      </c>
      <c r="C11" s="2" t="str">
        <f>VLOOKUP(B11,'Food items'!$B$1:$I$78,2,FALSE)</f>
        <v>Carbs</v>
      </c>
      <c r="D11" t="s">
        <v>170</v>
      </c>
      <c r="E11">
        <f>LOOKUP(B11,Carbs!$A$4:$A$14,Carbs!$K$4:$K$14)</f>
        <v>8</v>
      </c>
      <c r="F11">
        <f t="shared" si="0"/>
        <v>1.5</v>
      </c>
      <c r="H11" s="2" t="s">
        <v>88</v>
      </c>
      <c r="I11" s="8">
        <v>2</v>
      </c>
      <c r="J11" s="8">
        <v>15</v>
      </c>
    </row>
    <row r="12" spans="2:10" x14ac:dyDescent="0.35">
      <c r="B12" s="2" t="s">
        <v>90</v>
      </c>
      <c r="C12" s="2" t="str">
        <f>VLOOKUP(B12,'Food items'!$B$1:$I$78,2,FALSE)</f>
        <v>Carbs</v>
      </c>
      <c r="D12" t="s">
        <v>49</v>
      </c>
      <c r="E12">
        <f>LOOKUP(B12,Carbs!$A$4:$A$14,Carbs!$G$4:$G$14)</f>
        <v>9</v>
      </c>
      <c r="F12">
        <f t="shared" si="0"/>
        <v>1</v>
      </c>
      <c r="H12" s="2" t="s">
        <v>62</v>
      </c>
      <c r="I12" s="8">
        <v>2.5</v>
      </c>
      <c r="J12" s="8">
        <v>14</v>
      </c>
    </row>
    <row r="13" spans="2:10" x14ac:dyDescent="0.35">
      <c r="B13" s="2" t="s">
        <v>90</v>
      </c>
      <c r="C13" s="2" t="str">
        <f>VLOOKUP(B13,'Food items'!$B$1:$I$78,2,FALSE)</f>
        <v>Carbs</v>
      </c>
      <c r="D13" t="s">
        <v>101</v>
      </c>
      <c r="E13">
        <f>LOOKUP(B13,Carbs!$A$4:$A$14,Carbs!$F$4:$F$14)</f>
        <v>3</v>
      </c>
      <c r="F13">
        <f t="shared" si="0"/>
        <v>4</v>
      </c>
      <c r="H13" s="2" t="s">
        <v>149</v>
      </c>
      <c r="I13" s="8">
        <v>3</v>
      </c>
      <c r="J13" s="8">
        <v>13</v>
      </c>
    </row>
    <row r="14" spans="2:10" x14ac:dyDescent="0.35">
      <c r="B14" s="2" t="s">
        <v>90</v>
      </c>
      <c r="C14" s="2" t="str">
        <f>VLOOKUP(B14,'Food items'!$B$1:$I$78,2,FALSE)</f>
        <v>Carbs</v>
      </c>
      <c r="D14" t="s">
        <v>47</v>
      </c>
      <c r="E14">
        <f>LOOKUP(B14,Carbs!$A$4:$A$14,Carbs!$E$4:$E$14)</f>
        <v>4</v>
      </c>
      <c r="F14">
        <f t="shared" si="0"/>
        <v>3.5</v>
      </c>
      <c r="H14" s="2" t="s">
        <v>83</v>
      </c>
      <c r="I14" s="8">
        <v>3.5</v>
      </c>
      <c r="J14" s="8">
        <v>12</v>
      </c>
    </row>
    <row r="15" spans="2:10" x14ac:dyDescent="0.35">
      <c r="B15" s="2" t="s">
        <v>90</v>
      </c>
      <c r="C15" s="2" t="str">
        <f>VLOOKUP(B15,'Food items'!$B$1:$I$78,2,FALSE)</f>
        <v>Carbs</v>
      </c>
      <c r="D15" t="s">
        <v>169</v>
      </c>
      <c r="E15">
        <f>LOOKUP(B15,Carbs!$A$4:$A$14,Carbs!$J$4:$J$14)</f>
        <v>5</v>
      </c>
      <c r="F15">
        <f t="shared" si="0"/>
        <v>3</v>
      </c>
      <c r="H15" s="2" t="s">
        <v>85</v>
      </c>
      <c r="I15" s="8">
        <v>4</v>
      </c>
      <c r="J15" s="8">
        <v>11</v>
      </c>
    </row>
    <row r="16" spans="2:10" x14ac:dyDescent="0.35">
      <c r="B16" s="2" t="s">
        <v>90</v>
      </c>
      <c r="C16" s="2" t="str">
        <f>VLOOKUP(B16,'Food items'!$B$1:$I$78,2,FALSE)</f>
        <v>Carbs</v>
      </c>
      <c r="D16" t="s">
        <v>170</v>
      </c>
      <c r="E16">
        <f>LOOKUP(B16,Carbs!$A$4:$A$14,Carbs!$K$4:$K$14)</f>
        <v>4</v>
      </c>
      <c r="F16">
        <f t="shared" si="0"/>
        <v>3.5</v>
      </c>
      <c r="H16" s="2" t="s">
        <v>72</v>
      </c>
      <c r="I16" s="8">
        <v>4.5</v>
      </c>
      <c r="J16" s="8">
        <v>10</v>
      </c>
    </row>
    <row r="17" spans="2:10" x14ac:dyDescent="0.35">
      <c r="B17" s="2" t="s">
        <v>145</v>
      </c>
      <c r="C17" s="2" t="str">
        <f>VLOOKUP(B17,'Food items'!$B$1:$I$78,2,FALSE)</f>
        <v>Carbs</v>
      </c>
      <c r="D17" t="s">
        <v>49</v>
      </c>
      <c r="E17">
        <f>LOOKUP(B17,Carbs!$A$4:$A$14,Carbs!$G$4:$G$14)</f>
        <v>3</v>
      </c>
      <c r="F17">
        <f t="shared" si="0"/>
        <v>4</v>
      </c>
      <c r="H17" s="2" t="s">
        <v>71</v>
      </c>
      <c r="I17" s="8">
        <v>5</v>
      </c>
      <c r="J17" s="8">
        <v>9</v>
      </c>
    </row>
    <row r="18" spans="2:10" x14ac:dyDescent="0.35">
      <c r="B18" s="2" t="s">
        <v>145</v>
      </c>
      <c r="C18" s="2" t="str">
        <f>VLOOKUP(B18,'Food items'!$B$1:$I$78,2,FALSE)</f>
        <v>Carbs</v>
      </c>
      <c r="D18" t="s">
        <v>101</v>
      </c>
      <c r="E18">
        <f>LOOKUP(B18,Carbs!$A$4:$A$14,Carbs!$F$4:$F$14)</f>
        <v>2</v>
      </c>
      <c r="F18">
        <f t="shared" si="0"/>
        <v>4.5</v>
      </c>
      <c r="H18" s="2" t="s">
        <v>70</v>
      </c>
      <c r="I18" s="8">
        <v>5.5</v>
      </c>
      <c r="J18" s="8">
        <v>8</v>
      </c>
    </row>
    <row r="19" spans="2:10" x14ac:dyDescent="0.35">
      <c r="B19" s="2" t="s">
        <v>145</v>
      </c>
      <c r="C19" s="2" t="str">
        <f>VLOOKUP(B19,'Food items'!$B$1:$I$78,2,FALSE)</f>
        <v>Carbs</v>
      </c>
      <c r="D19" t="s">
        <v>47</v>
      </c>
      <c r="E19">
        <f>LOOKUP(B19,Carbs!$A$4:$A$14,Carbs!$E$4:$E$14)</f>
        <v>9</v>
      </c>
      <c r="F19">
        <f t="shared" si="0"/>
        <v>1</v>
      </c>
      <c r="H19" s="2" t="s">
        <v>69</v>
      </c>
      <c r="I19" s="8">
        <v>6</v>
      </c>
      <c r="J19" s="8">
        <v>7</v>
      </c>
    </row>
    <row r="20" spans="2:10" x14ac:dyDescent="0.35">
      <c r="B20" s="2" t="s">
        <v>145</v>
      </c>
      <c r="C20" s="2" t="str">
        <f>VLOOKUP(B20,'Food items'!$B$1:$I$78,2,FALSE)</f>
        <v>Carbs</v>
      </c>
      <c r="D20" t="s">
        <v>169</v>
      </c>
      <c r="E20">
        <f>LOOKUP(B20,Carbs!$A$4:$A$14,Carbs!$J$4:$J$14)</f>
        <v>2</v>
      </c>
      <c r="F20">
        <f t="shared" si="0"/>
        <v>4.5</v>
      </c>
      <c r="H20" s="2" t="s">
        <v>51</v>
      </c>
      <c r="I20" s="8">
        <v>6.5</v>
      </c>
      <c r="J20" s="8">
        <v>6</v>
      </c>
    </row>
    <row r="21" spans="2:10" x14ac:dyDescent="0.35">
      <c r="B21" s="2" t="s">
        <v>145</v>
      </c>
      <c r="C21" s="2" t="str">
        <f>VLOOKUP(B21,'Food items'!$B$1:$I$78,2,FALSE)</f>
        <v>Carbs</v>
      </c>
      <c r="D21" t="s">
        <v>170</v>
      </c>
      <c r="E21">
        <f>LOOKUP(B21,Carbs!$A$4:$A$14,Carbs!$K$4:$K$14)</f>
        <v>2</v>
      </c>
      <c r="F21">
        <f t="shared" si="0"/>
        <v>4.5</v>
      </c>
      <c r="H21" s="2" t="s">
        <v>148</v>
      </c>
      <c r="I21" s="8">
        <v>7</v>
      </c>
      <c r="J21" s="8">
        <v>5</v>
      </c>
    </row>
    <row r="22" spans="2:10" x14ac:dyDescent="0.35">
      <c r="B22" s="2" t="s">
        <v>63</v>
      </c>
      <c r="C22" s="2" t="str">
        <f>VLOOKUP(B22,'Food items'!$B$1:$I$78,2,FALSE)</f>
        <v>Carbs</v>
      </c>
      <c r="D22" t="s">
        <v>49</v>
      </c>
      <c r="E22">
        <f>LOOKUP(B22,Carbs!$A$4:$A$14,Carbs!$G$4:$G$14)</f>
        <v>3</v>
      </c>
      <c r="F22">
        <f t="shared" si="0"/>
        <v>4</v>
      </c>
      <c r="H22" s="2" t="s">
        <v>105</v>
      </c>
      <c r="I22" s="8">
        <v>8</v>
      </c>
      <c r="J22" s="8">
        <v>3</v>
      </c>
    </row>
    <row r="23" spans="2:10" x14ac:dyDescent="0.35">
      <c r="B23" s="2" t="s">
        <v>63</v>
      </c>
      <c r="C23" s="2" t="str">
        <f>VLOOKUP(B23,'Food items'!$B$1:$I$78,2,FALSE)</f>
        <v>Carbs</v>
      </c>
      <c r="D23" t="s">
        <v>101</v>
      </c>
      <c r="E23">
        <f>LOOKUP(B23,Carbs!$A$4:$A$14,Carbs!$F$4:$F$14)</f>
        <v>1</v>
      </c>
      <c r="F23">
        <f t="shared" si="0"/>
        <v>5</v>
      </c>
      <c r="H23" s="2" t="s">
        <v>147</v>
      </c>
      <c r="I23" s="8">
        <v>8</v>
      </c>
      <c r="J23" s="8">
        <v>3</v>
      </c>
    </row>
    <row r="24" spans="2:10" x14ac:dyDescent="0.35">
      <c r="B24" s="2" t="s">
        <v>63</v>
      </c>
      <c r="C24" s="2" t="str">
        <f>VLOOKUP(B24,'Food items'!$B$1:$I$78,2,FALSE)</f>
        <v>Carbs</v>
      </c>
      <c r="D24" t="s">
        <v>47</v>
      </c>
      <c r="E24">
        <f>LOOKUP(B24,Carbs!$A$4:$A$14,Carbs!$E$4:$E$14)</f>
        <v>10</v>
      </c>
      <c r="F24">
        <f t="shared" si="0"/>
        <v>0.5</v>
      </c>
      <c r="H24" s="2" t="s">
        <v>73</v>
      </c>
      <c r="I24" s="8">
        <v>8.5</v>
      </c>
      <c r="J24" s="8">
        <v>2</v>
      </c>
    </row>
    <row r="25" spans="2:10" x14ac:dyDescent="0.35">
      <c r="B25" s="2" t="s">
        <v>63</v>
      </c>
      <c r="C25" s="2" t="str">
        <f>VLOOKUP(B25,'Food items'!$B$1:$I$78,2,FALSE)</f>
        <v>Carbs</v>
      </c>
      <c r="D25" t="s">
        <v>169</v>
      </c>
      <c r="E25">
        <f>LOOKUP(B25,Carbs!$A$4:$A$14,Carbs!$J$4:$J$14)</f>
        <v>2</v>
      </c>
      <c r="F25">
        <f t="shared" si="0"/>
        <v>4.5</v>
      </c>
      <c r="H25" s="2" t="s">
        <v>74</v>
      </c>
      <c r="I25" s="8">
        <v>9</v>
      </c>
      <c r="J25" s="8">
        <v>1</v>
      </c>
    </row>
    <row r="26" spans="2:10" x14ac:dyDescent="0.35">
      <c r="B26" s="2" t="s">
        <v>63</v>
      </c>
      <c r="C26" s="2" t="str">
        <f>VLOOKUP(B26,'Food items'!$B$1:$I$78,2,FALSE)</f>
        <v>Carbs</v>
      </c>
      <c r="D26" t="s">
        <v>170</v>
      </c>
      <c r="E26">
        <f>LOOKUP(B26,Carbs!$A$4:$A$14,Carbs!$K$4:$K$14)</f>
        <v>1</v>
      </c>
      <c r="F26">
        <f t="shared" si="0"/>
        <v>5</v>
      </c>
      <c r="H26" s="2" t="s">
        <v>0</v>
      </c>
      <c r="I26" s="8">
        <v>86</v>
      </c>
      <c r="J26" s="8">
        <v>189</v>
      </c>
    </row>
    <row r="27" spans="2:10" x14ac:dyDescent="0.35">
      <c r="B27" s="2" t="s">
        <v>91</v>
      </c>
      <c r="C27" s="2" t="str">
        <f>VLOOKUP(B27,'Food items'!$B$1:$I$78,2,FALSE)</f>
        <v>Carbs</v>
      </c>
      <c r="D27" t="s">
        <v>49</v>
      </c>
      <c r="E27">
        <f>LOOKUP(B27,Carbs!$A$4:$A$14,Carbs!$G$4:$G$14)</f>
        <v>11</v>
      </c>
      <c r="F27">
        <f t="shared" si="0"/>
        <v>0</v>
      </c>
    </row>
    <row r="28" spans="2:10" x14ac:dyDescent="0.35">
      <c r="B28" s="2" t="s">
        <v>91</v>
      </c>
      <c r="C28" s="2" t="str">
        <f>VLOOKUP(B28,'Food items'!$B$1:$I$78,2,FALSE)</f>
        <v>Carbs</v>
      </c>
      <c r="D28" t="s">
        <v>101</v>
      </c>
      <c r="E28">
        <f>LOOKUP(B28,Carbs!$A$4:$A$14,Carbs!$F$4:$F$14)</f>
        <v>4</v>
      </c>
      <c r="F28">
        <f t="shared" si="0"/>
        <v>3.5</v>
      </c>
    </row>
    <row r="29" spans="2:10" x14ac:dyDescent="0.35">
      <c r="B29" s="2" t="s">
        <v>91</v>
      </c>
      <c r="C29" s="2" t="str">
        <f>VLOOKUP(B29,'Food items'!$B$1:$I$78,2,FALSE)</f>
        <v>Carbs</v>
      </c>
      <c r="D29" t="s">
        <v>47</v>
      </c>
      <c r="E29">
        <f>LOOKUP(B29,Carbs!$A$4:$A$14,Carbs!$E$4:$E$14)</f>
        <v>11</v>
      </c>
      <c r="F29">
        <f t="shared" si="0"/>
        <v>0</v>
      </c>
    </row>
    <row r="30" spans="2:10" x14ac:dyDescent="0.35">
      <c r="B30" s="2" t="s">
        <v>91</v>
      </c>
      <c r="C30" s="2" t="str">
        <f>VLOOKUP(B30,'Food items'!$B$1:$I$78,2,FALSE)</f>
        <v>Carbs</v>
      </c>
      <c r="D30" t="s">
        <v>169</v>
      </c>
      <c r="E30">
        <f>LOOKUP(B30,Carbs!$A$4:$A$14,Carbs!$J$4:$J$14)</f>
        <v>11</v>
      </c>
      <c r="F30">
        <f t="shared" si="0"/>
        <v>0</v>
      </c>
    </row>
    <row r="31" spans="2:10" x14ac:dyDescent="0.35">
      <c r="B31" s="2" t="s">
        <v>91</v>
      </c>
      <c r="C31" s="2" t="str">
        <f>VLOOKUP(B31,'Food items'!$B$1:$I$78,2,FALSE)</f>
        <v>Carbs</v>
      </c>
      <c r="D31" t="s">
        <v>170</v>
      </c>
      <c r="E31">
        <f>LOOKUP(B31,Carbs!$A$4:$A$14,Carbs!$K$4:$K$14)</f>
        <v>9</v>
      </c>
      <c r="F31">
        <f t="shared" si="0"/>
        <v>1</v>
      </c>
    </row>
    <row r="32" spans="2:10" x14ac:dyDescent="0.35">
      <c r="B32" s="2" t="s">
        <v>81</v>
      </c>
      <c r="C32" s="2" t="str">
        <f>VLOOKUP(B32,'Food items'!$B$1:$I$78,2,FALSE)</f>
        <v>Carbs</v>
      </c>
      <c r="D32" t="s">
        <v>49</v>
      </c>
      <c r="E32">
        <f>LOOKUP(B32,Carbs!$A$4:$A$14,Carbs!$G$4:$G$14)</f>
        <v>10</v>
      </c>
      <c r="F32">
        <f t="shared" si="0"/>
        <v>0.5</v>
      </c>
    </row>
    <row r="33" spans="2:6" x14ac:dyDescent="0.35">
      <c r="B33" s="2" t="s">
        <v>81</v>
      </c>
      <c r="C33" s="2" t="str">
        <f>VLOOKUP(B33,'Food items'!$B$1:$I$78,2,FALSE)</f>
        <v>Carbs</v>
      </c>
      <c r="D33" t="s">
        <v>101</v>
      </c>
      <c r="E33">
        <f>LOOKUP(B33,Carbs!$A$4:$A$14,Carbs!$F$4:$F$14)</f>
        <v>6</v>
      </c>
      <c r="F33">
        <f t="shared" si="0"/>
        <v>2.5</v>
      </c>
    </row>
    <row r="34" spans="2:6" x14ac:dyDescent="0.35">
      <c r="B34" s="2" t="s">
        <v>81</v>
      </c>
      <c r="C34" s="2" t="str">
        <f>VLOOKUP(B34,'Food items'!$B$1:$I$78,2,FALSE)</f>
        <v>Carbs</v>
      </c>
      <c r="D34" t="s">
        <v>47</v>
      </c>
      <c r="E34">
        <f>LOOKUP(B34,Carbs!$A$4:$A$14,Carbs!$E$4:$E$14)</f>
        <v>3</v>
      </c>
      <c r="F34">
        <f t="shared" si="0"/>
        <v>4</v>
      </c>
    </row>
    <row r="35" spans="2:6" x14ac:dyDescent="0.35">
      <c r="B35" s="2" t="s">
        <v>81</v>
      </c>
      <c r="C35" s="2" t="str">
        <f>VLOOKUP(B35,'Food items'!$B$1:$I$78,2,FALSE)</f>
        <v>Carbs</v>
      </c>
      <c r="D35" t="s">
        <v>169</v>
      </c>
      <c r="E35">
        <f>LOOKUP(B35,Carbs!$A$4:$A$14,Carbs!$J$4:$J$14)</f>
        <v>7</v>
      </c>
      <c r="F35">
        <f t="shared" si="0"/>
        <v>2</v>
      </c>
    </row>
    <row r="36" spans="2:6" x14ac:dyDescent="0.35">
      <c r="B36" s="2" t="s">
        <v>81</v>
      </c>
      <c r="C36" s="2" t="str">
        <f>VLOOKUP(B36,'Food items'!$B$1:$I$78,2,FALSE)</f>
        <v>Carbs</v>
      </c>
      <c r="D36" t="s">
        <v>170</v>
      </c>
      <c r="E36">
        <f>LOOKUP(B36,Carbs!$A$4:$A$14,Carbs!$K$4:$K$14)</f>
        <v>7</v>
      </c>
      <c r="F36">
        <f t="shared" si="0"/>
        <v>2</v>
      </c>
    </row>
    <row r="37" spans="2:6" x14ac:dyDescent="0.35">
      <c r="B37" s="2" t="s">
        <v>53</v>
      </c>
      <c r="C37" s="2" t="str">
        <f>VLOOKUP(B37,'Food items'!$B$1:$I$78,2,FALSE)</f>
        <v>Carbs</v>
      </c>
      <c r="D37" t="s">
        <v>49</v>
      </c>
      <c r="E37">
        <f>LOOKUP(B37,Carbs!$A$4:$A$14,Carbs!$G$4:$G$14)</f>
        <v>1</v>
      </c>
      <c r="F37">
        <f t="shared" si="0"/>
        <v>5</v>
      </c>
    </row>
    <row r="38" spans="2:6" x14ac:dyDescent="0.35">
      <c r="B38" s="2" t="s">
        <v>53</v>
      </c>
      <c r="C38" s="2" t="str">
        <f>VLOOKUP(B38,'Food items'!$B$1:$I$78,2,FALSE)</f>
        <v>Carbs</v>
      </c>
      <c r="D38" t="s">
        <v>101</v>
      </c>
      <c r="E38">
        <f>LOOKUP(B38,Carbs!$A$4:$A$14,Carbs!$F$4:$F$14)</f>
        <v>5</v>
      </c>
      <c r="F38">
        <f t="shared" si="0"/>
        <v>3</v>
      </c>
    </row>
    <row r="39" spans="2:6" x14ac:dyDescent="0.35">
      <c r="B39" s="2" t="s">
        <v>53</v>
      </c>
      <c r="C39" s="2" t="str">
        <f>VLOOKUP(B39,'Food items'!$B$1:$I$78,2,FALSE)</f>
        <v>Carbs</v>
      </c>
      <c r="D39" t="s">
        <v>47</v>
      </c>
      <c r="E39">
        <f>LOOKUP(B39,Carbs!$A$4:$A$14,Carbs!$E$4:$E$14)</f>
        <v>6</v>
      </c>
      <c r="F39">
        <f t="shared" si="0"/>
        <v>2.5</v>
      </c>
    </row>
    <row r="40" spans="2:6" x14ac:dyDescent="0.35">
      <c r="B40" s="2" t="s">
        <v>53</v>
      </c>
      <c r="C40" s="2" t="str">
        <f>VLOOKUP(B40,'Food items'!$B$1:$I$78,2,FALSE)</f>
        <v>Carbs</v>
      </c>
      <c r="D40" t="s">
        <v>169</v>
      </c>
      <c r="E40">
        <f>LOOKUP(B40,Carbs!$A$4:$A$14,Carbs!$J$4:$J$14)</f>
        <v>1</v>
      </c>
      <c r="F40">
        <f t="shared" si="0"/>
        <v>5</v>
      </c>
    </row>
    <row r="41" spans="2:6" x14ac:dyDescent="0.35">
      <c r="B41" s="2" t="s">
        <v>53</v>
      </c>
      <c r="C41" s="2" t="str">
        <f>VLOOKUP(B41,'Food items'!$B$1:$I$78,2,FALSE)</f>
        <v>Carbs</v>
      </c>
      <c r="D41" t="s">
        <v>170</v>
      </c>
      <c r="E41">
        <f>LOOKUP(B41,Carbs!$A$4:$A$14,Carbs!$K$4:$K$14)</f>
        <v>3</v>
      </c>
      <c r="F41">
        <f t="shared" si="0"/>
        <v>4</v>
      </c>
    </row>
    <row r="42" spans="2:6" x14ac:dyDescent="0.35">
      <c r="B42" s="2" t="s">
        <v>146</v>
      </c>
      <c r="C42" s="2" t="str">
        <f>VLOOKUP(B42,'Food items'!$B$1:$I$78,2,FALSE)</f>
        <v>Carbs</v>
      </c>
      <c r="D42" t="s">
        <v>49</v>
      </c>
      <c r="E42">
        <f>LOOKUP(B42,Carbs!$A$4:$A$14,Carbs!$G$4:$G$14)</f>
        <v>1</v>
      </c>
      <c r="F42">
        <f t="shared" si="0"/>
        <v>5</v>
      </c>
    </row>
    <row r="43" spans="2:6" x14ac:dyDescent="0.35">
      <c r="B43" s="2" t="s">
        <v>146</v>
      </c>
      <c r="C43" s="2" t="str">
        <f>VLOOKUP(B43,'Food items'!$B$1:$I$78,2,FALSE)</f>
        <v>Carbs</v>
      </c>
      <c r="D43" t="s">
        <v>101</v>
      </c>
      <c r="E43">
        <f>LOOKUP(B43,Carbs!$A$4:$A$14,Carbs!$F$4:$F$14)</f>
        <v>10</v>
      </c>
      <c r="F43">
        <f t="shared" si="0"/>
        <v>0.5</v>
      </c>
    </row>
    <row r="44" spans="2:6" x14ac:dyDescent="0.35">
      <c r="B44" s="2" t="s">
        <v>146</v>
      </c>
      <c r="C44" s="2" t="str">
        <f>VLOOKUP(B44,'Food items'!$B$1:$I$78,2,FALSE)</f>
        <v>Carbs</v>
      </c>
      <c r="D44" t="s">
        <v>47</v>
      </c>
      <c r="E44">
        <f>LOOKUP(B44,Carbs!$A$4:$A$14,Carbs!$E$4:$E$14)</f>
        <v>6</v>
      </c>
      <c r="F44">
        <f t="shared" si="0"/>
        <v>2.5</v>
      </c>
    </row>
    <row r="45" spans="2:6" x14ac:dyDescent="0.35">
      <c r="B45" s="2" t="s">
        <v>146</v>
      </c>
      <c r="C45" s="2" t="str">
        <f>VLOOKUP(B45,'Food items'!$B$1:$I$78,2,FALSE)</f>
        <v>Carbs</v>
      </c>
      <c r="D45" t="s">
        <v>169</v>
      </c>
      <c r="E45">
        <f>LOOKUP(B45,Carbs!$A$4:$A$14,Carbs!$J$4:$J$14)</f>
        <v>6</v>
      </c>
      <c r="F45">
        <f t="shared" si="0"/>
        <v>2.5</v>
      </c>
    </row>
    <row r="46" spans="2:6" x14ac:dyDescent="0.35">
      <c r="B46" s="2" t="s">
        <v>146</v>
      </c>
      <c r="C46" s="2" t="str">
        <f>VLOOKUP(B46,'Food items'!$B$1:$I$78,2,FALSE)</f>
        <v>Carbs</v>
      </c>
      <c r="D46" t="s">
        <v>170</v>
      </c>
      <c r="E46">
        <f>LOOKUP(B46,Carbs!$A$4:$A$14,Carbs!$K$4:$K$14)</f>
        <v>6</v>
      </c>
      <c r="F46">
        <f t="shared" si="0"/>
        <v>2.5</v>
      </c>
    </row>
    <row r="47" spans="2:6" x14ac:dyDescent="0.35">
      <c r="B47" s="2" t="s">
        <v>84</v>
      </c>
      <c r="C47" s="2" t="str">
        <f>VLOOKUP(B47,'Food items'!$B$1:$I$78,2,FALSE)</f>
        <v>Carbs</v>
      </c>
      <c r="D47" t="s">
        <v>49</v>
      </c>
      <c r="E47">
        <f>LOOKUP(B47,Carbs!$A$4:$A$14,Carbs!$G$4:$G$14)</f>
        <v>8</v>
      </c>
      <c r="F47">
        <f t="shared" si="0"/>
        <v>1.5</v>
      </c>
    </row>
    <row r="48" spans="2:6" x14ac:dyDescent="0.35">
      <c r="B48" s="2" t="s">
        <v>84</v>
      </c>
      <c r="C48" s="2" t="str">
        <f>VLOOKUP(B48,'Food items'!$B$1:$I$78,2,FALSE)</f>
        <v>Carbs</v>
      </c>
      <c r="D48" t="s">
        <v>101</v>
      </c>
      <c r="E48">
        <f>LOOKUP(B48,Carbs!$A$4:$A$14,Carbs!$F$4:$F$14)</f>
        <v>11</v>
      </c>
      <c r="F48">
        <f t="shared" si="0"/>
        <v>0</v>
      </c>
    </row>
    <row r="49" spans="2:6" x14ac:dyDescent="0.35">
      <c r="B49" s="2" t="s">
        <v>84</v>
      </c>
      <c r="C49" s="2" t="str">
        <f>VLOOKUP(B49,'Food items'!$B$1:$I$78,2,FALSE)</f>
        <v>Carbs</v>
      </c>
      <c r="D49" t="s">
        <v>47</v>
      </c>
      <c r="E49">
        <f>LOOKUP(B49,Carbs!$A$4:$A$14,Carbs!$E$4:$E$14)</f>
        <v>2</v>
      </c>
      <c r="F49">
        <f t="shared" si="0"/>
        <v>4.5</v>
      </c>
    </row>
    <row r="50" spans="2:6" x14ac:dyDescent="0.35">
      <c r="B50" s="2" t="s">
        <v>84</v>
      </c>
      <c r="C50" s="2" t="str">
        <f>VLOOKUP(B50,'Food items'!$B$1:$I$78,2,FALSE)</f>
        <v>Carbs</v>
      </c>
      <c r="D50" t="s">
        <v>169</v>
      </c>
      <c r="E50">
        <f>LOOKUP(B50,Carbs!$A$4:$A$14,Carbs!$J$4:$J$14)</f>
        <v>9</v>
      </c>
      <c r="F50">
        <f t="shared" si="0"/>
        <v>1</v>
      </c>
    </row>
    <row r="51" spans="2:6" x14ac:dyDescent="0.35">
      <c r="B51" s="2" t="s">
        <v>84</v>
      </c>
      <c r="C51" s="2" t="str">
        <f>VLOOKUP(B51,'Food items'!$B$1:$I$78,2,FALSE)</f>
        <v>Carbs</v>
      </c>
      <c r="D51" t="s">
        <v>170</v>
      </c>
      <c r="E51">
        <f>LOOKUP(B51,Carbs!$A$4:$A$14,Carbs!$K$4:$K$14)</f>
        <v>11</v>
      </c>
      <c r="F51">
        <f t="shared" si="0"/>
        <v>0</v>
      </c>
    </row>
    <row r="52" spans="2:6" x14ac:dyDescent="0.35">
      <c r="B52" s="2" t="s">
        <v>158</v>
      </c>
      <c r="C52" s="2" t="str">
        <f>VLOOKUP(B52,'Food items'!$B$1:$I$78,2,FALSE)</f>
        <v>Carbs</v>
      </c>
      <c r="D52" t="s">
        <v>49</v>
      </c>
      <c r="E52">
        <f>LOOKUP(B52,Carbs!$A$4:$A$14,Carbs!$G$4:$G$14)</f>
        <v>6</v>
      </c>
      <c r="F52">
        <f t="shared" si="0"/>
        <v>2.5</v>
      </c>
    </row>
    <row r="53" spans="2:6" x14ac:dyDescent="0.35">
      <c r="B53" s="2" t="s">
        <v>158</v>
      </c>
      <c r="C53" s="2" t="str">
        <f>VLOOKUP(B53,'Food items'!$B$1:$I$78,2,FALSE)</f>
        <v>Carbs</v>
      </c>
      <c r="D53" t="s">
        <v>101</v>
      </c>
      <c r="E53">
        <f>LOOKUP(B53,Carbs!$A$4:$A$14,Carbs!$F$4:$F$14)</f>
        <v>7</v>
      </c>
      <c r="F53">
        <f t="shared" si="0"/>
        <v>2</v>
      </c>
    </row>
    <row r="54" spans="2:6" x14ac:dyDescent="0.35">
      <c r="B54" s="2" t="s">
        <v>158</v>
      </c>
      <c r="C54" s="2" t="str">
        <f>VLOOKUP(B54,'Food items'!$B$1:$I$78,2,FALSE)</f>
        <v>Carbs</v>
      </c>
      <c r="D54" t="s">
        <v>47</v>
      </c>
      <c r="E54">
        <f>LOOKUP(B54,Carbs!$A$4:$A$14,Carbs!$E$4:$E$14)</f>
        <v>1</v>
      </c>
      <c r="F54">
        <f t="shared" si="0"/>
        <v>5</v>
      </c>
    </row>
    <row r="55" spans="2:6" x14ac:dyDescent="0.35">
      <c r="B55" s="2" t="s">
        <v>158</v>
      </c>
      <c r="C55" s="2" t="str">
        <f>VLOOKUP(B55,'Food items'!$B$1:$I$78,2,FALSE)</f>
        <v>Carbs</v>
      </c>
      <c r="D55" t="s">
        <v>169</v>
      </c>
      <c r="E55">
        <f>LOOKUP(B55,Carbs!$A$4:$A$14,Carbs!$J$4:$J$14)</f>
        <v>2</v>
      </c>
      <c r="F55">
        <f t="shared" si="0"/>
        <v>4.5</v>
      </c>
    </row>
    <row r="56" spans="2:6" x14ac:dyDescent="0.35">
      <c r="B56" s="2" t="s">
        <v>158</v>
      </c>
      <c r="C56" s="2" t="str">
        <f>VLOOKUP(B56,'Food items'!$B$1:$I$78,2,FALSE)</f>
        <v>Carbs</v>
      </c>
      <c r="D56" t="s">
        <v>170</v>
      </c>
      <c r="E56">
        <f>LOOKUP(B56,Carbs!$A$4:$A$14,Carbs!$K$4:$K$14)</f>
        <v>5</v>
      </c>
      <c r="F56">
        <f t="shared" si="0"/>
        <v>3</v>
      </c>
    </row>
    <row r="57" spans="2:6" x14ac:dyDescent="0.35">
      <c r="B57" s="2" t="s">
        <v>88</v>
      </c>
      <c r="C57" s="2" t="str">
        <f>VLOOKUP(B57,'Food items'!$B$1:$I$78,2,FALSE)</f>
        <v>Protein</v>
      </c>
      <c r="D57" t="s">
        <v>49</v>
      </c>
      <c r="E57">
        <f>LOOKUP(B57,Pro!$A$4:$A$22,Pro!$G$4:$G$22)</f>
        <v>16</v>
      </c>
      <c r="F57">
        <f>(MAX($E$57:$E$151)-E57)/2</f>
        <v>1.5</v>
      </c>
    </row>
    <row r="58" spans="2:6" x14ac:dyDescent="0.35">
      <c r="B58" s="2" t="s">
        <v>88</v>
      </c>
      <c r="C58" s="2" t="str">
        <f>VLOOKUP(B58,'Food items'!$B$1:$I$78,2,FALSE)</f>
        <v>Protein</v>
      </c>
      <c r="D58" t="s">
        <v>101</v>
      </c>
      <c r="E58">
        <f>LOOKUP(B58,Pro!$A$4:$A$22,Pro!$F$4:$F$22)</f>
        <v>16</v>
      </c>
      <c r="F58">
        <f t="shared" ref="F58:F121" si="1">(MAX($E$57:$E$151)-E58)/2</f>
        <v>1.5</v>
      </c>
    </row>
    <row r="59" spans="2:6" x14ac:dyDescent="0.35">
      <c r="B59" s="2" t="s">
        <v>88</v>
      </c>
      <c r="C59" s="2" t="str">
        <f>VLOOKUP(B59,'Food items'!$B$1:$I$78,2,FALSE)</f>
        <v>Protein</v>
      </c>
      <c r="D59" t="s">
        <v>47</v>
      </c>
      <c r="E59">
        <f>LOOKUP(B59,Pro!$A$4:$A$22,Pro!$E$4:$E$22)</f>
        <v>5</v>
      </c>
      <c r="F59">
        <f t="shared" si="1"/>
        <v>7</v>
      </c>
    </row>
    <row r="60" spans="2:6" x14ac:dyDescent="0.35">
      <c r="B60" s="2" t="s">
        <v>88</v>
      </c>
      <c r="C60" s="2" t="str">
        <f>VLOOKUP(B60,'Food items'!$B$1:$I$78,2,FALSE)</f>
        <v>Protein</v>
      </c>
      <c r="D60" t="s">
        <v>169</v>
      </c>
      <c r="E60">
        <f>LOOKUP(B60,Pro!$A$4:$A$22,Pro!$J$4:$J$22)</f>
        <v>15</v>
      </c>
      <c r="F60">
        <f t="shared" si="1"/>
        <v>2</v>
      </c>
    </row>
    <row r="61" spans="2:6" x14ac:dyDescent="0.35">
      <c r="B61" s="2" t="s">
        <v>88</v>
      </c>
      <c r="C61" s="2" t="str">
        <f>VLOOKUP(B61,'Food items'!$B$1:$I$78,2,FALSE)</f>
        <v>Protein</v>
      </c>
      <c r="D61" t="s">
        <v>170</v>
      </c>
      <c r="E61">
        <f>LOOKUP(B61,Pro!$A$4:$A$22,Pro!$K$4:$K$22)</f>
        <v>15</v>
      </c>
      <c r="F61">
        <f t="shared" si="1"/>
        <v>2</v>
      </c>
    </row>
    <row r="62" spans="2:6" x14ac:dyDescent="0.35">
      <c r="B62" s="2" t="s">
        <v>147</v>
      </c>
      <c r="C62" s="2" t="str">
        <f>VLOOKUP(B62,'Food items'!$B$1:$I$78,2,FALSE)</f>
        <v>Protein</v>
      </c>
      <c r="D62" t="s">
        <v>49</v>
      </c>
      <c r="E62">
        <f>LOOKUP(B62,Pro!$A$4:$A$22,Pro!$G$4:$G$22)</f>
        <v>6</v>
      </c>
      <c r="F62">
        <f t="shared" si="1"/>
        <v>6.5</v>
      </c>
    </row>
    <row r="63" spans="2:6" x14ac:dyDescent="0.35">
      <c r="B63" s="2" t="s">
        <v>147</v>
      </c>
      <c r="C63" s="2" t="str">
        <f>VLOOKUP(B63,'Food items'!$B$1:$I$78,2,FALSE)</f>
        <v>Protein</v>
      </c>
      <c r="D63" t="s">
        <v>101</v>
      </c>
      <c r="E63">
        <f>LOOKUP(B63,Pro!$A$4:$A$22,Pro!$F$4:$F$22)</f>
        <v>2</v>
      </c>
      <c r="F63">
        <f t="shared" si="1"/>
        <v>8.5</v>
      </c>
    </row>
    <row r="64" spans="2:6" x14ac:dyDescent="0.35">
      <c r="B64" s="2" t="s">
        <v>147</v>
      </c>
      <c r="C64" s="2" t="str">
        <f>VLOOKUP(B64,'Food items'!$B$1:$I$78,2,FALSE)</f>
        <v>Protein</v>
      </c>
      <c r="D64" t="s">
        <v>47</v>
      </c>
      <c r="E64">
        <f>LOOKUP(B64,Pro!$A$4:$A$22,Pro!$E$4:$E$22)</f>
        <v>18</v>
      </c>
      <c r="F64">
        <f t="shared" si="1"/>
        <v>0.5</v>
      </c>
    </row>
    <row r="65" spans="2:6" x14ac:dyDescent="0.35">
      <c r="B65" s="2" t="s">
        <v>147</v>
      </c>
      <c r="C65" s="2" t="str">
        <f>VLOOKUP(B65,'Food items'!$B$1:$I$78,2,FALSE)</f>
        <v>Protein</v>
      </c>
      <c r="D65" t="s">
        <v>169</v>
      </c>
      <c r="E65">
        <f>LOOKUP(B65,Pro!$A$4:$A$22,Pro!$J$4:$J$22)</f>
        <v>6</v>
      </c>
      <c r="F65">
        <f t="shared" si="1"/>
        <v>6.5</v>
      </c>
    </row>
    <row r="66" spans="2:6" x14ac:dyDescent="0.35">
      <c r="B66" s="2" t="s">
        <v>147</v>
      </c>
      <c r="C66" s="2" t="str">
        <f>VLOOKUP(B66,'Food items'!$B$1:$I$78,2,FALSE)</f>
        <v>Protein</v>
      </c>
      <c r="D66" t="s">
        <v>170</v>
      </c>
      <c r="E66">
        <f>LOOKUP(B66,Pro!$A$4:$A$22,Pro!$K$4:$K$22)</f>
        <v>3</v>
      </c>
      <c r="F66">
        <f t="shared" si="1"/>
        <v>8</v>
      </c>
    </row>
    <row r="67" spans="2:6" x14ac:dyDescent="0.35">
      <c r="B67" s="2" t="s">
        <v>148</v>
      </c>
      <c r="C67" s="2" t="str">
        <f>VLOOKUP(B67,'Food items'!$B$1:$I$78,2,FALSE)</f>
        <v>Protein</v>
      </c>
      <c r="D67" t="s">
        <v>49</v>
      </c>
      <c r="E67">
        <f>LOOKUP(B67,Pro!$A$4:$A$22,Pro!$G$4:$G$22)</f>
        <v>5</v>
      </c>
      <c r="F67">
        <f t="shared" si="1"/>
        <v>7</v>
      </c>
    </row>
    <row r="68" spans="2:6" x14ac:dyDescent="0.35">
      <c r="B68" s="2" t="s">
        <v>148</v>
      </c>
      <c r="C68" s="2" t="str">
        <f>VLOOKUP(B68,'Food items'!$B$1:$I$78,2,FALSE)</f>
        <v>Protein</v>
      </c>
      <c r="D68" t="s">
        <v>101</v>
      </c>
      <c r="E68">
        <f>LOOKUP(B68,Pro!$A$4:$A$22,Pro!$F$4:$F$22)</f>
        <v>3</v>
      </c>
      <c r="F68">
        <f t="shared" si="1"/>
        <v>8</v>
      </c>
    </row>
    <row r="69" spans="2:6" x14ac:dyDescent="0.35">
      <c r="B69" s="2" t="s">
        <v>148</v>
      </c>
      <c r="C69" s="2" t="str">
        <f>VLOOKUP(B69,'Food items'!$B$1:$I$78,2,FALSE)</f>
        <v>Protein</v>
      </c>
      <c r="D69" t="s">
        <v>47</v>
      </c>
      <c r="E69">
        <f>LOOKUP(B69,Pro!$A$4:$A$22,Pro!$E$4:$E$22)</f>
        <v>19</v>
      </c>
      <c r="F69">
        <f t="shared" si="1"/>
        <v>0</v>
      </c>
    </row>
    <row r="70" spans="2:6" x14ac:dyDescent="0.35">
      <c r="B70" s="2" t="s">
        <v>148</v>
      </c>
      <c r="C70" s="2" t="str">
        <f>VLOOKUP(B70,'Food items'!$B$1:$I$78,2,FALSE)</f>
        <v>Protein</v>
      </c>
      <c r="D70" t="s">
        <v>169</v>
      </c>
      <c r="E70">
        <f>LOOKUP(B70,Pro!$A$4:$A$22,Pro!$J$4:$J$22)</f>
        <v>7</v>
      </c>
      <c r="F70">
        <f t="shared" si="1"/>
        <v>6</v>
      </c>
    </row>
    <row r="71" spans="2:6" x14ac:dyDescent="0.35">
      <c r="B71" s="2" t="s">
        <v>148</v>
      </c>
      <c r="C71" s="2" t="str">
        <f>VLOOKUP(B71,'Food items'!$B$1:$I$78,2,FALSE)</f>
        <v>Protein</v>
      </c>
      <c r="D71" t="s">
        <v>170</v>
      </c>
      <c r="E71">
        <f>LOOKUP(B71,Pro!$A$4:$A$22,Pro!$K$4:$K$22)</f>
        <v>5</v>
      </c>
      <c r="F71">
        <f t="shared" si="1"/>
        <v>7</v>
      </c>
    </row>
    <row r="72" spans="2:6" x14ac:dyDescent="0.35">
      <c r="B72" s="2" t="s">
        <v>86</v>
      </c>
      <c r="C72" s="2" t="str">
        <f>VLOOKUP(B72,'Food items'!$B$1:$I$78,2,FALSE)</f>
        <v>Protein</v>
      </c>
      <c r="D72" t="s">
        <v>49</v>
      </c>
      <c r="E72">
        <f>LOOKUP(B72,Pro!$A$4:$A$22,Pro!$G$4:$G$22)</f>
        <v>17</v>
      </c>
      <c r="F72">
        <f t="shared" si="1"/>
        <v>1</v>
      </c>
    </row>
    <row r="73" spans="2:6" x14ac:dyDescent="0.35">
      <c r="B73" s="2" t="s">
        <v>86</v>
      </c>
      <c r="C73" s="2" t="str">
        <f>VLOOKUP(B73,'Food items'!$B$1:$I$78,2,FALSE)</f>
        <v>Protein</v>
      </c>
      <c r="D73" t="s">
        <v>101</v>
      </c>
      <c r="E73">
        <f>LOOKUP(B73,Pro!$A$4:$A$22,Pro!$F$4:$F$22)</f>
        <v>15</v>
      </c>
      <c r="F73">
        <f t="shared" si="1"/>
        <v>2</v>
      </c>
    </row>
    <row r="74" spans="2:6" x14ac:dyDescent="0.35">
      <c r="B74" s="2" t="s">
        <v>86</v>
      </c>
      <c r="C74" s="2" t="str">
        <f>VLOOKUP(B74,'Food items'!$B$1:$I$78,2,FALSE)</f>
        <v>Protein</v>
      </c>
      <c r="D74" t="s">
        <v>47</v>
      </c>
      <c r="E74">
        <f>LOOKUP(B74,Pro!$A$4:$A$22,Pro!$E$4:$E$22)</f>
        <v>8</v>
      </c>
      <c r="F74">
        <f t="shared" si="1"/>
        <v>5.5</v>
      </c>
    </row>
    <row r="75" spans="2:6" x14ac:dyDescent="0.35">
      <c r="B75" s="2" t="s">
        <v>86</v>
      </c>
      <c r="C75" s="2" t="str">
        <f>VLOOKUP(B75,'Food items'!$B$1:$I$78,2,FALSE)</f>
        <v>Protein</v>
      </c>
      <c r="D75" t="s">
        <v>169</v>
      </c>
      <c r="E75">
        <f>LOOKUP(B75,Pro!$A$4:$A$22,Pro!$J$4:$J$22)</f>
        <v>18</v>
      </c>
      <c r="F75">
        <f t="shared" si="1"/>
        <v>0.5</v>
      </c>
    </row>
    <row r="76" spans="2:6" x14ac:dyDescent="0.35">
      <c r="B76" s="2" t="s">
        <v>86</v>
      </c>
      <c r="C76" s="2" t="str">
        <f>VLOOKUP(B76,'Food items'!$B$1:$I$78,2,FALSE)</f>
        <v>Protein</v>
      </c>
      <c r="D76" t="s">
        <v>170</v>
      </c>
      <c r="E76">
        <f>LOOKUP(B76,Pro!$A$4:$A$22,Pro!$K$4:$K$22)</f>
        <v>17</v>
      </c>
      <c r="F76">
        <f t="shared" si="1"/>
        <v>1</v>
      </c>
    </row>
    <row r="77" spans="2:6" x14ac:dyDescent="0.35">
      <c r="B77" s="2" t="s">
        <v>51</v>
      </c>
      <c r="C77" s="2" t="str">
        <f>VLOOKUP(B77,'Food items'!$B$1:$I$78,2,FALSE)</f>
        <v>Protein</v>
      </c>
      <c r="D77" t="s">
        <v>49</v>
      </c>
      <c r="E77">
        <f>LOOKUP(B77,Pro!$A$4:$A$22,Pro!$G$4:$G$22)</f>
        <v>8</v>
      </c>
      <c r="F77">
        <f t="shared" si="1"/>
        <v>5.5</v>
      </c>
    </row>
    <row r="78" spans="2:6" x14ac:dyDescent="0.35">
      <c r="B78" s="2" t="s">
        <v>51</v>
      </c>
      <c r="C78" s="2" t="str">
        <f>VLOOKUP(B78,'Food items'!$B$1:$I$78,2,FALSE)</f>
        <v>Protein</v>
      </c>
      <c r="D78" t="s">
        <v>101</v>
      </c>
      <c r="E78">
        <f>LOOKUP(B78,Pro!$A$4:$A$22,Pro!$F$4:$F$22)</f>
        <v>13</v>
      </c>
      <c r="F78">
        <f t="shared" si="1"/>
        <v>3</v>
      </c>
    </row>
    <row r="79" spans="2:6" x14ac:dyDescent="0.35">
      <c r="B79" s="2" t="s">
        <v>51</v>
      </c>
      <c r="C79" s="2" t="str">
        <f>VLOOKUP(B79,'Food items'!$B$1:$I$78,2,FALSE)</f>
        <v>Protein</v>
      </c>
      <c r="D79" t="s">
        <v>47</v>
      </c>
      <c r="E79">
        <f>LOOKUP(B79,Pro!$A$4:$A$22,Pro!$E$4:$E$22)</f>
        <v>1</v>
      </c>
      <c r="F79">
        <f t="shared" si="1"/>
        <v>9</v>
      </c>
    </row>
    <row r="80" spans="2:6" x14ac:dyDescent="0.35">
      <c r="B80" s="2" t="s">
        <v>51</v>
      </c>
      <c r="C80" s="2" t="str">
        <f>VLOOKUP(B80,'Food items'!$B$1:$I$78,2,FALSE)</f>
        <v>Protein</v>
      </c>
      <c r="D80" t="s">
        <v>169</v>
      </c>
      <c r="E80">
        <f>LOOKUP(B80,Pro!$A$4:$A$22,Pro!$J$4:$J$22)</f>
        <v>3</v>
      </c>
      <c r="F80">
        <f t="shared" si="1"/>
        <v>8</v>
      </c>
    </row>
    <row r="81" spans="2:6" x14ac:dyDescent="0.35">
      <c r="B81" s="2" t="s">
        <v>51</v>
      </c>
      <c r="C81" s="2" t="str">
        <f>VLOOKUP(B81,'Food items'!$B$1:$I$78,2,FALSE)</f>
        <v>Protein</v>
      </c>
      <c r="D81" t="s">
        <v>170</v>
      </c>
      <c r="E81">
        <f>LOOKUP(B81,Pro!$A$4:$A$22,Pro!$K$4:$K$22)</f>
        <v>6</v>
      </c>
      <c r="F81">
        <f t="shared" si="1"/>
        <v>6.5</v>
      </c>
    </row>
    <row r="82" spans="2:6" x14ac:dyDescent="0.35">
      <c r="B82" s="2" t="s">
        <v>74</v>
      </c>
      <c r="C82" s="2" t="str">
        <f>VLOOKUP(B82,'Food items'!$B$1:$I$78,2,FALSE)</f>
        <v>Protein</v>
      </c>
      <c r="D82" t="s">
        <v>49</v>
      </c>
      <c r="E82">
        <f>LOOKUP(B82,Pro!$A$4:$A$22,Pro!$G$4:$G$22)</f>
        <v>3</v>
      </c>
      <c r="F82">
        <f t="shared" si="1"/>
        <v>8</v>
      </c>
    </row>
    <row r="83" spans="2:6" x14ac:dyDescent="0.35">
      <c r="B83" s="2" t="s">
        <v>74</v>
      </c>
      <c r="C83" s="2" t="str">
        <f>VLOOKUP(B83,'Food items'!$B$1:$I$78,2,FALSE)</f>
        <v>Protein</v>
      </c>
      <c r="D83" t="s">
        <v>101</v>
      </c>
      <c r="E83">
        <f>LOOKUP(B83,Pro!$A$4:$A$22,Pro!$F$4:$F$22)</f>
        <v>4</v>
      </c>
      <c r="F83">
        <f t="shared" si="1"/>
        <v>7.5</v>
      </c>
    </row>
    <row r="84" spans="2:6" x14ac:dyDescent="0.35">
      <c r="B84" s="2" t="s">
        <v>74</v>
      </c>
      <c r="C84" s="2" t="str">
        <f>VLOOKUP(B84,'Food items'!$B$1:$I$78,2,FALSE)</f>
        <v>Protein</v>
      </c>
      <c r="D84" t="s">
        <v>47</v>
      </c>
      <c r="E84">
        <f>LOOKUP(B84,Pro!$A$4:$A$22,Pro!$E$4:$E$22)</f>
        <v>8</v>
      </c>
      <c r="F84">
        <f t="shared" si="1"/>
        <v>5.5</v>
      </c>
    </row>
    <row r="85" spans="2:6" x14ac:dyDescent="0.35">
      <c r="B85" s="2" t="s">
        <v>74</v>
      </c>
      <c r="C85" s="2" t="str">
        <f>VLOOKUP(B85,'Food items'!$B$1:$I$78,2,FALSE)</f>
        <v>Protein</v>
      </c>
      <c r="D85" t="s">
        <v>169</v>
      </c>
      <c r="E85">
        <f>LOOKUP(B85,Pro!$A$4:$A$22,Pro!$J$4:$J$22)</f>
        <v>1</v>
      </c>
      <c r="F85">
        <f t="shared" si="1"/>
        <v>9</v>
      </c>
    </row>
    <row r="86" spans="2:6" x14ac:dyDescent="0.35">
      <c r="B86" s="2" t="s">
        <v>74</v>
      </c>
      <c r="C86" s="2" t="str">
        <f>VLOOKUP(B86,'Food items'!$B$1:$I$78,2,FALSE)</f>
        <v>Protein</v>
      </c>
      <c r="D86" t="s">
        <v>170</v>
      </c>
      <c r="E86">
        <f>LOOKUP(B86,Pro!$A$4:$A$22,Pro!$K$4:$K$22)</f>
        <v>1</v>
      </c>
      <c r="F86">
        <f t="shared" si="1"/>
        <v>9</v>
      </c>
    </row>
    <row r="87" spans="2:6" x14ac:dyDescent="0.35">
      <c r="B87" s="2" t="s">
        <v>73</v>
      </c>
      <c r="C87" s="2" t="str">
        <f>VLOOKUP(B87,'Food items'!$B$1:$I$78,2,FALSE)</f>
        <v>Protein</v>
      </c>
      <c r="D87" t="s">
        <v>49</v>
      </c>
      <c r="E87">
        <f>LOOKUP(B87,Pro!$A$4:$A$22,Pro!$G$4:$G$22)</f>
        <v>11</v>
      </c>
      <c r="F87">
        <f t="shared" si="1"/>
        <v>4</v>
      </c>
    </row>
    <row r="88" spans="2:6" x14ac:dyDescent="0.35">
      <c r="B88" s="2" t="s">
        <v>73</v>
      </c>
      <c r="C88" s="2" t="str">
        <f>VLOOKUP(B88,'Food items'!$B$1:$I$78,2,FALSE)</f>
        <v>Protein</v>
      </c>
      <c r="D88" t="s">
        <v>101</v>
      </c>
      <c r="E88">
        <f>LOOKUP(B88,Pro!$A$4:$A$22,Pro!$F$4:$F$22)</f>
        <v>5</v>
      </c>
      <c r="F88">
        <f t="shared" si="1"/>
        <v>7</v>
      </c>
    </row>
    <row r="89" spans="2:6" x14ac:dyDescent="0.35">
      <c r="B89" s="2" t="s">
        <v>73</v>
      </c>
      <c r="C89" s="2" t="str">
        <f>VLOOKUP(B89,'Food items'!$B$1:$I$78,2,FALSE)</f>
        <v>Protein</v>
      </c>
      <c r="D89" t="s">
        <v>47</v>
      </c>
      <c r="E89">
        <f>LOOKUP(B89,Pro!$A$4:$A$22,Pro!$E$4:$E$22)</f>
        <v>2</v>
      </c>
      <c r="F89">
        <f t="shared" si="1"/>
        <v>8.5</v>
      </c>
    </row>
    <row r="90" spans="2:6" x14ac:dyDescent="0.35">
      <c r="B90" s="2" t="s">
        <v>73</v>
      </c>
      <c r="C90" s="2" t="str">
        <f>VLOOKUP(B90,'Food items'!$B$1:$I$78,2,FALSE)</f>
        <v>Protein</v>
      </c>
      <c r="D90" t="s">
        <v>169</v>
      </c>
      <c r="E90">
        <f>LOOKUP(B90,Pro!$A$4:$A$22,Pro!$J$4:$J$22)</f>
        <v>2</v>
      </c>
      <c r="F90">
        <f t="shared" si="1"/>
        <v>8.5</v>
      </c>
    </row>
    <row r="91" spans="2:6" x14ac:dyDescent="0.35">
      <c r="B91" s="2" t="s">
        <v>73</v>
      </c>
      <c r="C91" s="2" t="str">
        <f>VLOOKUP(B91,'Food items'!$B$1:$I$78,2,FALSE)</f>
        <v>Protein</v>
      </c>
      <c r="D91" t="s">
        <v>170</v>
      </c>
      <c r="E91">
        <f>LOOKUP(B91,Pro!$A$4:$A$22,Pro!$K$4:$K$22)</f>
        <v>2</v>
      </c>
      <c r="F91">
        <f t="shared" si="1"/>
        <v>8.5</v>
      </c>
    </row>
    <row r="92" spans="2:6" x14ac:dyDescent="0.35">
      <c r="B92" s="2" t="s">
        <v>105</v>
      </c>
      <c r="C92" s="2" t="str">
        <f>VLOOKUP(B92,'Food items'!$B$1:$I$78,2,FALSE)</f>
        <v>Protein</v>
      </c>
      <c r="D92" t="s">
        <v>49</v>
      </c>
      <c r="E92">
        <f>LOOKUP(B92,Pro!$A$4:$A$22,Pro!$G$4:$G$22)</f>
        <v>10</v>
      </c>
      <c r="F92">
        <f t="shared" si="1"/>
        <v>4.5</v>
      </c>
    </row>
    <row r="93" spans="2:6" x14ac:dyDescent="0.35">
      <c r="B93" s="2" t="s">
        <v>105</v>
      </c>
      <c r="C93" s="2" t="str">
        <f>VLOOKUP(B93,'Food items'!$B$1:$I$78,2,FALSE)</f>
        <v>Protein</v>
      </c>
      <c r="D93" t="s">
        <v>101</v>
      </c>
      <c r="E93">
        <f>LOOKUP(B93,Pro!$A$4:$A$22,Pro!$F$4:$F$22)</f>
        <v>1</v>
      </c>
      <c r="F93">
        <f t="shared" si="1"/>
        <v>9</v>
      </c>
    </row>
    <row r="94" spans="2:6" x14ac:dyDescent="0.35">
      <c r="B94" s="2" t="s">
        <v>105</v>
      </c>
      <c r="C94" s="2" t="str">
        <f>VLOOKUP(B94,'Food items'!$B$1:$I$78,2,FALSE)</f>
        <v>Protein</v>
      </c>
      <c r="D94" t="s">
        <v>47</v>
      </c>
      <c r="E94">
        <f>LOOKUP(B94,Pro!$A$4:$A$22,Pro!$E$4:$E$22)</f>
        <v>17</v>
      </c>
      <c r="F94">
        <f t="shared" si="1"/>
        <v>1</v>
      </c>
    </row>
    <row r="95" spans="2:6" x14ac:dyDescent="0.35">
      <c r="B95" s="2" t="s">
        <v>105</v>
      </c>
      <c r="C95" s="2" t="str">
        <f>VLOOKUP(B95,'Food items'!$B$1:$I$78,2,FALSE)</f>
        <v>Protein</v>
      </c>
      <c r="D95" t="s">
        <v>169</v>
      </c>
      <c r="E95">
        <f>LOOKUP(B95,Pro!$A$4:$A$22,Pro!$J$4:$J$22)</f>
        <v>9</v>
      </c>
      <c r="F95">
        <f t="shared" si="1"/>
        <v>5</v>
      </c>
    </row>
    <row r="96" spans="2:6" x14ac:dyDescent="0.35">
      <c r="B96" s="2" t="s">
        <v>105</v>
      </c>
      <c r="C96" s="2" t="str">
        <f>VLOOKUP(B96,'Food items'!$B$1:$I$78,2,FALSE)</f>
        <v>Protein</v>
      </c>
      <c r="D96" t="s">
        <v>170</v>
      </c>
      <c r="E96">
        <f>LOOKUP(B96,Pro!$A$4:$A$22,Pro!$K$4:$K$22)</f>
        <v>3</v>
      </c>
      <c r="F96">
        <f t="shared" si="1"/>
        <v>8</v>
      </c>
    </row>
    <row r="97" spans="2:6" x14ac:dyDescent="0.35">
      <c r="B97" s="2" t="s">
        <v>72</v>
      </c>
      <c r="C97" s="2" t="str">
        <f>VLOOKUP(B97,'Food items'!$B$1:$I$78,2,FALSE)</f>
        <v>Protein</v>
      </c>
      <c r="D97" t="s">
        <v>49</v>
      </c>
      <c r="E97">
        <f>LOOKUP(B97,Pro!$A$4:$A$22,Pro!$G$4:$G$22)</f>
        <v>7</v>
      </c>
      <c r="F97">
        <f t="shared" si="1"/>
        <v>6</v>
      </c>
    </row>
    <row r="98" spans="2:6" x14ac:dyDescent="0.35">
      <c r="B98" s="2" t="s">
        <v>72</v>
      </c>
      <c r="C98" s="2" t="str">
        <f>VLOOKUP(B98,'Food items'!$B$1:$I$78,2,FALSE)</f>
        <v>Protein</v>
      </c>
      <c r="D98" t="s">
        <v>101</v>
      </c>
      <c r="E98">
        <f>LOOKUP(B98,Pro!$A$4:$A$22,Pro!$F$4:$F$22)</f>
        <v>8</v>
      </c>
      <c r="F98">
        <f t="shared" si="1"/>
        <v>5.5</v>
      </c>
    </row>
    <row r="99" spans="2:6" x14ac:dyDescent="0.35">
      <c r="B99" s="2" t="s">
        <v>72</v>
      </c>
      <c r="C99" s="2" t="str">
        <f>VLOOKUP(B99,'Food items'!$B$1:$I$78,2,FALSE)</f>
        <v>Protein</v>
      </c>
      <c r="D99" t="s">
        <v>47</v>
      </c>
      <c r="E99">
        <f>LOOKUP(B99,Pro!$A$4:$A$22,Pro!$E$4:$E$22)</f>
        <v>12</v>
      </c>
      <c r="F99">
        <f t="shared" si="1"/>
        <v>3.5</v>
      </c>
    </row>
    <row r="100" spans="2:6" x14ac:dyDescent="0.35">
      <c r="B100" s="2" t="s">
        <v>72</v>
      </c>
      <c r="C100" s="2" t="str">
        <f>VLOOKUP(B100,'Food items'!$B$1:$I$78,2,FALSE)</f>
        <v>Protein</v>
      </c>
      <c r="D100" t="s">
        <v>169</v>
      </c>
      <c r="E100">
        <f>LOOKUP(B100,Pro!$A$4:$A$22,Pro!$J$4:$J$22)</f>
        <v>7</v>
      </c>
      <c r="F100">
        <f t="shared" si="1"/>
        <v>6</v>
      </c>
    </row>
    <row r="101" spans="2:6" x14ac:dyDescent="0.35">
      <c r="B101" s="2" t="s">
        <v>72</v>
      </c>
      <c r="C101" s="2" t="str">
        <f>VLOOKUP(B101,'Food items'!$B$1:$I$78,2,FALSE)</f>
        <v>Protein</v>
      </c>
      <c r="D101" t="s">
        <v>170</v>
      </c>
      <c r="E101">
        <f>LOOKUP(B101,Pro!$A$4:$A$22,Pro!$K$4:$K$22)</f>
        <v>10</v>
      </c>
      <c r="F101">
        <f t="shared" si="1"/>
        <v>4.5</v>
      </c>
    </row>
    <row r="102" spans="2:6" x14ac:dyDescent="0.35">
      <c r="B102" s="2" t="s">
        <v>70</v>
      </c>
      <c r="C102" s="2" t="str">
        <f>VLOOKUP(B102,'Food items'!$B$1:$I$78,2,FALSE)</f>
        <v>Protein</v>
      </c>
      <c r="D102" t="s">
        <v>49</v>
      </c>
      <c r="E102">
        <f>LOOKUP(B102,Pro!$A$4:$A$22,Pro!$G$4:$G$22)</f>
        <v>9</v>
      </c>
      <c r="F102">
        <f t="shared" si="1"/>
        <v>5</v>
      </c>
    </row>
    <row r="103" spans="2:6" x14ac:dyDescent="0.35">
      <c r="B103" s="2" t="s">
        <v>70</v>
      </c>
      <c r="C103" s="2" t="str">
        <f>VLOOKUP(B103,'Food items'!$B$1:$I$78,2,FALSE)</f>
        <v>Protein</v>
      </c>
      <c r="D103" t="s">
        <v>101</v>
      </c>
      <c r="E103">
        <f>LOOKUP(B103,Pro!$A$4:$A$22,Pro!$F$4:$F$22)</f>
        <v>6</v>
      </c>
      <c r="F103">
        <f t="shared" si="1"/>
        <v>6.5</v>
      </c>
    </row>
    <row r="104" spans="2:6" x14ac:dyDescent="0.35">
      <c r="B104" s="2" t="s">
        <v>70</v>
      </c>
      <c r="C104" s="2" t="str">
        <f>VLOOKUP(B104,'Food items'!$B$1:$I$78,2,FALSE)</f>
        <v>Protein</v>
      </c>
      <c r="D104" t="s">
        <v>47</v>
      </c>
      <c r="E104">
        <f>LOOKUP(B104,Pro!$A$4:$A$22,Pro!$E$4:$E$22)</f>
        <v>13</v>
      </c>
      <c r="F104">
        <f t="shared" si="1"/>
        <v>3</v>
      </c>
    </row>
    <row r="105" spans="2:6" x14ac:dyDescent="0.35">
      <c r="B105" s="2" t="s">
        <v>70</v>
      </c>
      <c r="C105" s="2" t="str">
        <f>VLOOKUP(B105,'Food items'!$B$1:$I$78,2,FALSE)</f>
        <v>Protein</v>
      </c>
      <c r="D105" t="s">
        <v>169</v>
      </c>
      <c r="E105">
        <f>LOOKUP(B105,Pro!$A$4:$A$22,Pro!$J$4:$J$22)</f>
        <v>9</v>
      </c>
      <c r="F105">
        <f t="shared" si="1"/>
        <v>5</v>
      </c>
    </row>
    <row r="106" spans="2:6" x14ac:dyDescent="0.35">
      <c r="B106" s="2" t="s">
        <v>70</v>
      </c>
      <c r="C106" s="2" t="str">
        <f>VLOOKUP(B106,'Food items'!$B$1:$I$78,2,FALSE)</f>
        <v>Protein</v>
      </c>
      <c r="D106" t="s">
        <v>170</v>
      </c>
      <c r="E106">
        <f>LOOKUP(B106,Pro!$A$4:$A$22,Pro!$K$4:$K$22)</f>
        <v>8</v>
      </c>
      <c r="F106">
        <f t="shared" si="1"/>
        <v>5.5</v>
      </c>
    </row>
    <row r="107" spans="2:6" x14ac:dyDescent="0.35">
      <c r="B107" s="2" t="s">
        <v>71</v>
      </c>
      <c r="C107" s="2" t="str">
        <f>VLOOKUP(B107,'Food items'!$B$1:$I$78,2,FALSE)</f>
        <v>Protein</v>
      </c>
      <c r="D107" t="s">
        <v>49</v>
      </c>
      <c r="E107">
        <f>LOOKUP(B107,Pro!$A$4:$A$22,Pro!$G$4:$G$22)</f>
        <v>1</v>
      </c>
      <c r="F107">
        <f t="shared" si="1"/>
        <v>9</v>
      </c>
    </row>
    <row r="108" spans="2:6" x14ac:dyDescent="0.35">
      <c r="B108" s="2" t="s">
        <v>71</v>
      </c>
      <c r="C108" s="2" t="str">
        <f>VLOOKUP(B108,'Food items'!$B$1:$I$78,2,FALSE)</f>
        <v>Protein</v>
      </c>
      <c r="D108" t="s">
        <v>101</v>
      </c>
      <c r="E108">
        <f>LOOKUP(B108,Pro!$A$4:$A$22,Pro!$F$4:$F$22)</f>
        <v>9</v>
      </c>
      <c r="F108">
        <f t="shared" si="1"/>
        <v>5</v>
      </c>
    </row>
    <row r="109" spans="2:6" x14ac:dyDescent="0.35">
      <c r="B109" s="2" t="s">
        <v>71</v>
      </c>
      <c r="C109" s="2" t="str">
        <f>VLOOKUP(B109,'Food items'!$B$1:$I$78,2,FALSE)</f>
        <v>Protein</v>
      </c>
      <c r="D109" t="s">
        <v>47</v>
      </c>
      <c r="E109">
        <f>LOOKUP(B109,Pro!$A$4:$A$22,Pro!$E$4:$E$22)</f>
        <v>14</v>
      </c>
      <c r="F109">
        <f t="shared" si="1"/>
        <v>2.5</v>
      </c>
    </row>
    <row r="110" spans="2:6" x14ac:dyDescent="0.35">
      <c r="B110" s="2" t="s">
        <v>71</v>
      </c>
      <c r="C110" s="2" t="str">
        <f>VLOOKUP(B110,'Food items'!$B$1:$I$78,2,FALSE)</f>
        <v>Protein</v>
      </c>
      <c r="D110" t="s">
        <v>169</v>
      </c>
      <c r="E110">
        <f>LOOKUP(B110,Pro!$A$4:$A$22,Pro!$J$4:$J$22)</f>
        <v>4</v>
      </c>
      <c r="F110">
        <f t="shared" si="1"/>
        <v>7.5</v>
      </c>
    </row>
    <row r="111" spans="2:6" x14ac:dyDescent="0.35">
      <c r="B111" s="2" t="s">
        <v>71</v>
      </c>
      <c r="C111" s="2" t="str">
        <f>VLOOKUP(B111,'Food items'!$B$1:$I$78,2,FALSE)</f>
        <v>Protein</v>
      </c>
      <c r="D111" t="s">
        <v>170</v>
      </c>
      <c r="E111">
        <f>LOOKUP(B111,Pro!$A$4:$A$22,Pro!$K$4:$K$22)</f>
        <v>9</v>
      </c>
      <c r="F111">
        <f t="shared" si="1"/>
        <v>5</v>
      </c>
    </row>
    <row r="112" spans="2:6" x14ac:dyDescent="0.35">
      <c r="B112" s="2" t="s">
        <v>149</v>
      </c>
      <c r="C112" s="2" t="str">
        <f>VLOOKUP(B112,'Food items'!$B$1:$I$78,2,FALSE)</f>
        <v>Protein</v>
      </c>
      <c r="D112" t="s">
        <v>49</v>
      </c>
      <c r="E112">
        <f>LOOKUP(B112,Pro!$A$4:$A$22,Pro!$G$4:$G$22)</f>
        <v>11</v>
      </c>
      <c r="F112">
        <f t="shared" si="1"/>
        <v>4</v>
      </c>
    </row>
    <row r="113" spans="2:6" x14ac:dyDescent="0.35">
      <c r="B113" s="2" t="s">
        <v>149</v>
      </c>
      <c r="C113" s="2" t="str">
        <f>VLOOKUP(B113,'Food items'!$B$1:$I$78,2,FALSE)</f>
        <v>Protein</v>
      </c>
      <c r="D113" t="s">
        <v>101</v>
      </c>
      <c r="E113">
        <f>LOOKUP(B113,Pro!$A$4:$A$22,Pro!$F$4:$F$22)</f>
        <v>10</v>
      </c>
      <c r="F113">
        <f t="shared" si="1"/>
        <v>4.5</v>
      </c>
    </row>
    <row r="114" spans="2:6" x14ac:dyDescent="0.35">
      <c r="B114" s="2" t="s">
        <v>149</v>
      </c>
      <c r="C114" s="2" t="str">
        <f>VLOOKUP(B114,'Food items'!$B$1:$I$78,2,FALSE)</f>
        <v>Protein</v>
      </c>
      <c r="D114" t="s">
        <v>47</v>
      </c>
      <c r="E114">
        <f>LOOKUP(B114,Pro!$A$4:$A$22,Pro!$E$4:$E$22)</f>
        <v>16</v>
      </c>
      <c r="F114">
        <f t="shared" si="1"/>
        <v>1.5</v>
      </c>
    </row>
    <row r="115" spans="2:6" x14ac:dyDescent="0.35">
      <c r="B115" s="2" t="s">
        <v>149</v>
      </c>
      <c r="C115" s="2" t="str">
        <f>VLOOKUP(B115,'Food items'!$B$1:$I$78,2,FALSE)</f>
        <v>Protein</v>
      </c>
      <c r="D115" t="s">
        <v>169</v>
      </c>
      <c r="E115">
        <f>LOOKUP(B115,Pro!$A$4:$A$22,Pro!$J$4:$J$22)</f>
        <v>15</v>
      </c>
      <c r="F115">
        <f t="shared" si="1"/>
        <v>2</v>
      </c>
    </row>
    <row r="116" spans="2:6" x14ac:dyDescent="0.35">
      <c r="B116" s="2" t="s">
        <v>149</v>
      </c>
      <c r="C116" s="2" t="str">
        <f>VLOOKUP(B116,'Food items'!$B$1:$I$78,2,FALSE)</f>
        <v>Protein</v>
      </c>
      <c r="D116" t="s">
        <v>170</v>
      </c>
      <c r="E116">
        <f>LOOKUP(B116,Pro!$A$4:$A$22,Pro!$K$4:$K$22)</f>
        <v>13</v>
      </c>
      <c r="F116">
        <f t="shared" si="1"/>
        <v>3</v>
      </c>
    </row>
    <row r="117" spans="2:6" x14ac:dyDescent="0.35">
      <c r="B117" s="2" t="s">
        <v>85</v>
      </c>
      <c r="C117" s="2" t="str">
        <f>VLOOKUP(B117,'Food items'!$B$1:$I$78,2,FALSE)</f>
        <v>Protein</v>
      </c>
      <c r="D117" t="s">
        <v>49</v>
      </c>
      <c r="E117">
        <f>LOOKUP(B117,Pro!$A$4:$A$22,Pro!$G$4:$G$22)</f>
        <v>18</v>
      </c>
      <c r="F117">
        <f t="shared" si="1"/>
        <v>0.5</v>
      </c>
    </row>
    <row r="118" spans="2:6" x14ac:dyDescent="0.35">
      <c r="B118" s="2" t="s">
        <v>85</v>
      </c>
      <c r="C118" s="2" t="str">
        <f>VLOOKUP(B118,'Food items'!$B$1:$I$78,2,FALSE)</f>
        <v>Protein</v>
      </c>
      <c r="D118" t="s">
        <v>101</v>
      </c>
      <c r="E118">
        <f>LOOKUP(B118,Pro!$A$4:$A$22,Pro!$F$4:$F$22)</f>
        <v>11</v>
      </c>
      <c r="F118">
        <f t="shared" si="1"/>
        <v>4</v>
      </c>
    </row>
    <row r="119" spans="2:6" x14ac:dyDescent="0.35">
      <c r="B119" s="2" t="s">
        <v>85</v>
      </c>
      <c r="C119" s="2" t="str">
        <f>VLOOKUP(B119,'Food items'!$B$1:$I$78,2,FALSE)</f>
        <v>Protein</v>
      </c>
      <c r="D119" t="s">
        <v>47</v>
      </c>
      <c r="E119">
        <f>LOOKUP(B119,Pro!$A$4:$A$22,Pro!$E$4:$E$22)</f>
        <v>2</v>
      </c>
      <c r="F119">
        <f t="shared" si="1"/>
        <v>8.5</v>
      </c>
    </row>
    <row r="120" spans="2:6" x14ac:dyDescent="0.35">
      <c r="B120" s="2" t="s">
        <v>85</v>
      </c>
      <c r="C120" s="2" t="str">
        <f>VLOOKUP(B120,'Food items'!$B$1:$I$78,2,FALSE)</f>
        <v>Protein</v>
      </c>
      <c r="D120" t="s">
        <v>169</v>
      </c>
      <c r="E120">
        <f>LOOKUP(B120,Pro!$A$4:$A$22,Pro!$J$4:$J$22)</f>
        <v>12</v>
      </c>
      <c r="F120">
        <f t="shared" si="1"/>
        <v>3.5</v>
      </c>
    </row>
    <row r="121" spans="2:6" x14ac:dyDescent="0.35">
      <c r="B121" s="2" t="s">
        <v>85</v>
      </c>
      <c r="C121" s="2" t="str">
        <f>VLOOKUP(B121,'Food items'!$B$1:$I$78,2,FALSE)</f>
        <v>Protein</v>
      </c>
      <c r="D121" t="s">
        <v>170</v>
      </c>
      <c r="E121">
        <f>LOOKUP(B121,Pro!$A$4:$A$22,Pro!$K$4:$K$22)</f>
        <v>11</v>
      </c>
      <c r="F121">
        <f t="shared" si="1"/>
        <v>4</v>
      </c>
    </row>
    <row r="122" spans="2:6" x14ac:dyDescent="0.35">
      <c r="B122" s="2" t="s">
        <v>62</v>
      </c>
      <c r="C122" s="2" t="str">
        <f>VLOOKUP(B122,'Food items'!$B$1:$I$78,2,FALSE)</f>
        <v>Protein</v>
      </c>
      <c r="D122" t="s">
        <v>49</v>
      </c>
      <c r="E122">
        <f>LOOKUP(B122,Pro!$A$4:$A$22,Pro!$G$4:$G$22)</f>
        <v>15</v>
      </c>
      <c r="F122">
        <f t="shared" ref="F122:F151" si="2">(MAX($E$57:$E$151)-E122)/2</f>
        <v>2</v>
      </c>
    </row>
    <row r="123" spans="2:6" x14ac:dyDescent="0.35">
      <c r="B123" s="2" t="s">
        <v>62</v>
      </c>
      <c r="C123" s="2" t="str">
        <f>VLOOKUP(B123,'Food items'!$B$1:$I$78,2,FALSE)</f>
        <v>Protein</v>
      </c>
      <c r="D123" t="s">
        <v>101</v>
      </c>
      <c r="E123">
        <f>LOOKUP(B123,Pro!$A$4:$A$22,Pro!$F$4:$F$22)</f>
        <v>14</v>
      </c>
      <c r="F123">
        <f t="shared" si="2"/>
        <v>2.5</v>
      </c>
    </row>
    <row r="124" spans="2:6" x14ac:dyDescent="0.35">
      <c r="B124" s="2" t="s">
        <v>62</v>
      </c>
      <c r="C124" s="2" t="str">
        <f>VLOOKUP(B124,'Food items'!$B$1:$I$78,2,FALSE)</f>
        <v>Protein</v>
      </c>
      <c r="D124" t="s">
        <v>47</v>
      </c>
      <c r="E124">
        <f>LOOKUP(B124,Pro!$A$4:$A$22,Pro!$E$4:$E$22)</f>
        <v>7</v>
      </c>
      <c r="F124">
        <f t="shared" si="2"/>
        <v>6</v>
      </c>
    </row>
    <row r="125" spans="2:6" x14ac:dyDescent="0.35">
      <c r="B125" s="2" t="s">
        <v>62</v>
      </c>
      <c r="C125" s="2" t="str">
        <f>VLOOKUP(B125,'Food items'!$B$1:$I$78,2,FALSE)</f>
        <v>Protein</v>
      </c>
      <c r="D125" t="s">
        <v>169</v>
      </c>
      <c r="E125">
        <f>LOOKUP(B125,Pro!$A$4:$A$22,Pro!$J$4:$J$22)</f>
        <v>14</v>
      </c>
      <c r="F125">
        <f t="shared" si="2"/>
        <v>2.5</v>
      </c>
    </row>
    <row r="126" spans="2:6" x14ac:dyDescent="0.35">
      <c r="B126" s="2" t="s">
        <v>62</v>
      </c>
      <c r="C126" s="2" t="str">
        <f>VLOOKUP(B126,'Food items'!$B$1:$I$78,2,FALSE)</f>
        <v>Protein</v>
      </c>
      <c r="D126" t="s">
        <v>170</v>
      </c>
      <c r="E126">
        <f>LOOKUP(B126,Pro!$A$4:$A$22,Pro!$K$4:$K$22)</f>
        <v>14</v>
      </c>
      <c r="F126">
        <f t="shared" si="2"/>
        <v>2.5</v>
      </c>
    </row>
    <row r="127" spans="2:6" x14ac:dyDescent="0.35">
      <c r="B127" s="2" t="s">
        <v>83</v>
      </c>
      <c r="C127" s="2" t="str">
        <f>VLOOKUP(B127,'Food items'!$B$1:$I$78,2,FALSE)</f>
        <v>Protein</v>
      </c>
      <c r="D127" t="s">
        <v>49</v>
      </c>
      <c r="E127">
        <f>LOOKUP(B127,Pro!$A$4:$A$22,Pro!$G$4:$G$22)</f>
        <v>14</v>
      </c>
      <c r="F127">
        <f t="shared" si="2"/>
        <v>2.5</v>
      </c>
    </row>
    <row r="128" spans="2:6" x14ac:dyDescent="0.35">
      <c r="B128" s="2" t="s">
        <v>83</v>
      </c>
      <c r="C128" s="2" t="str">
        <f>VLOOKUP(B128,'Food items'!$B$1:$I$78,2,FALSE)</f>
        <v>Protein</v>
      </c>
      <c r="D128" t="s">
        <v>101</v>
      </c>
      <c r="E128">
        <f>LOOKUP(B128,Pro!$A$4:$A$22,Pro!$F$4:$F$22)</f>
        <v>12</v>
      </c>
      <c r="F128">
        <f t="shared" si="2"/>
        <v>3.5</v>
      </c>
    </row>
    <row r="129" spans="2:6" x14ac:dyDescent="0.35">
      <c r="B129" s="2" t="s">
        <v>83</v>
      </c>
      <c r="C129" s="2" t="str">
        <f>VLOOKUP(B129,'Food items'!$B$1:$I$78,2,FALSE)</f>
        <v>Protein</v>
      </c>
      <c r="D129" t="s">
        <v>47</v>
      </c>
      <c r="E129">
        <f>LOOKUP(B129,Pro!$A$4:$A$22,Pro!$E$4:$E$22)</f>
        <v>4</v>
      </c>
      <c r="F129">
        <f t="shared" si="2"/>
        <v>7.5</v>
      </c>
    </row>
    <row r="130" spans="2:6" x14ac:dyDescent="0.35">
      <c r="B130" s="2" t="s">
        <v>83</v>
      </c>
      <c r="C130" s="2" t="str">
        <f>VLOOKUP(B130,'Food items'!$B$1:$I$78,2,FALSE)</f>
        <v>Protein</v>
      </c>
      <c r="D130" t="s">
        <v>169</v>
      </c>
      <c r="E130">
        <f>LOOKUP(B130,Pro!$A$4:$A$22,Pro!$J$4:$J$22)</f>
        <v>11</v>
      </c>
      <c r="F130">
        <f t="shared" si="2"/>
        <v>4</v>
      </c>
    </row>
    <row r="131" spans="2:6" x14ac:dyDescent="0.35">
      <c r="B131" s="2" t="s">
        <v>83</v>
      </c>
      <c r="C131" s="2" t="str">
        <f>VLOOKUP(B131,'Food items'!$B$1:$I$78,2,FALSE)</f>
        <v>Protein</v>
      </c>
      <c r="D131" t="s">
        <v>170</v>
      </c>
      <c r="E131">
        <f>LOOKUP(B131,Pro!$A$4:$A$22,Pro!$K$4:$K$22)</f>
        <v>12</v>
      </c>
      <c r="F131">
        <f t="shared" si="2"/>
        <v>3.5</v>
      </c>
    </row>
    <row r="132" spans="2:6" x14ac:dyDescent="0.35">
      <c r="B132" s="2" t="s">
        <v>59</v>
      </c>
      <c r="C132" s="2" t="str">
        <f>VLOOKUP(B132,'Food items'!$B$1:$I$78,2,FALSE)</f>
        <v>Protein</v>
      </c>
      <c r="D132" t="s">
        <v>49</v>
      </c>
      <c r="E132">
        <f>LOOKUP(B132,Pro!$A$4:$A$22,Pro!$G$4:$G$22)</f>
        <v>13</v>
      </c>
      <c r="F132">
        <f t="shared" si="2"/>
        <v>3</v>
      </c>
    </row>
    <row r="133" spans="2:6" x14ac:dyDescent="0.35">
      <c r="B133" s="2" t="s">
        <v>59</v>
      </c>
      <c r="C133" s="2" t="str">
        <f>VLOOKUP(B133,'Food items'!$B$1:$I$78,2,FALSE)</f>
        <v>Protein</v>
      </c>
      <c r="D133" t="s">
        <v>101</v>
      </c>
      <c r="E133">
        <f>LOOKUP(B133,Pro!$A$4:$A$22,Pro!$F$4:$F$22)</f>
        <v>19</v>
      </c>
      <c r="F133">
        <f t="shared" si="2"/>
        <v>0</v>
      </c>
    </row>
    <row r="134" spans="2:6" x14ac:dyDescent="0.35">
      <c r="B134" s="2" t="s">
        <v>59</v>
      </c>
      <c r="C134" s="2" t="str">
        <f>VLOOKUP(B134,'Food items'!$B$1:$I$78,2,FALSE)</f>
        <v>Protein</v>
      </c>
      <c r="D134" t="s">
        <v>47</v>
      </c>
      <c r="E134">
        <f>LOOKUP(B134,Pro!$A$4:$A$22,Pro!$E$4:$E$22)</f>
        <v>5</v>
      </c>
      <c r="F134">
        <f t="shared" si="2"/>
        <v>7</v>
      </c>
    </row>
    <row r="135" spans="2:6" x14ac:dyDescent="0.35">
      <c r="B135" s="2" t="s">
        <v>59</v>
      </c>
      <c r="C135" s="2" t="str">
        <f>VLOOKUP(B135,'Food items'!$B$1:$I$78,2,FALSE)</f>
        <v>Protein</v>
      </c>
      <c r="D135" t="s">
        <v>169</v>
      </c>
      <c r="E135">
        <f>LOOKUP(B135,Pro!$A$4:$A$22,Pro!$J$4:$J$22)</f>
        <v>15</v>
      </c>
      <c r="F135">
        <f t="shared" si="2"/>
        <v>2</v>
      </c>
    </row>
    <row r="136" spans="2:6" x14ac:dyDescent="0.35">
      <c r="B136" s="2" t="s">
        <v>59</v>
      </c>
      <c r="C136" s="2" t="str">
        <f>VLOOKUP(B136,'Food items'!$B$1:$I$78,2,FALSE)</f>
        <v>Protein</v>
      </c>
      <c r="D136" t="s">
        <v>170</v>
      </c>
      <c r="E136">
        <f>LOOKUP(B136,Pro!$A$4:$A$22,Pro!$K$4:$K$22)</f>
        <v>18</v>
      </c>
      <c r="F136">
        <f t="shared" si="2"/>
        <v>0.5</v>
      </c>
    </row>
    <row r="137" spans="2:6" x14ac:dyDescent="0.35">
      <c r="B137" s="2" t="s">
        <v>75</v>
      </c>
      <c r="C137" s="2" t="str">
        <f>VLOOKUP(B137,'Food items'!$B$1:$I$78,2,FALSE)</f>
        <v>Protein</v>
      </c>
      <c r="D137" t="s">
        <v>49</v>
      </c>
      <c r="E137">
        <f>LOOKUP(B137,Pro!$A$4:$A$22,Pro!$G$4:$G$22)</f>
        <v>2</v>
      </c>
      <c r="F137">
        <f t="shared" si="2"/>
        <v>8.5</v>
      </c>
    </row>
    <row r="138" spans="2:6" x14ac:dyDescent="0.35">
      <c r="B138" s="2" t="s">
        <v>75</v>
      </c>
      <c r="C138" s="2" t="str">
        <f>VLOOKUP(B138,'Food items'!$B$1:$I$78,2,FALSE)</f>
        <v>Protein</v>
      </c>
      <c r="D138" t="s">
        <v>101</v>
      </c>
      <c r="E138">
        <f>LOOKUP(B138,Pro!$A$4:$A$22,Pro!$F$4:$F$22)</f>
        <v>18</v>
      </c>
      <c r="F138">
        <f t="shared" si="2"/>
        <v>0.5</v>
      </c>
    </row>
    <row r="139" spans="2:6" x14ac:dyDescent="0.35">
      <c r="B139" s="2" t="s">
        <v>75</v>
      </c>
      <c r="C139" s="2" t="str">
        <f>VLOOKUP(B139,'Food items'!$B$1:$I$78,2,FALSE)</f>
        <v>Protein</v>
      </c>
      <c r="D139" t="s">
        <v>47</v>
      </c>
      <c r="E139">
        <f>LOOKUP(B139,Pro!$A$4:$A$22,Pro!$E$4:$E$22)</f>
        <v>11</v>
      </c>
      <c r="F139">
        <f t="shared" si="2"/>
        <v>4</v>
      </c>
    </row>
    <row r="140" spans="2:6" x14ac:dyDescent="0.35">
      <c r="B140" s="2" t="s">
        <v>75</v>
      </c>
      <c r="C140" s="2" t="str">
        <f>VLOOKUP(B140,'Food items'!$B$1:$I$78,2,FALSE)</f>
        <v>Protein</v>
      </c>
      <c r="D140" t="s">
        <v>169</v>
      </c>
      <c r="E140">
        <f>LOOKUP(B140,Pro!$A$4:$A$22,Pro!$J$4:$J$22)</f>
        <v>12</v>
      </c>
      <c r="F140">
        <f t="shared" si="2"/>
        <v>3.5</v>
      </c>
    </row>
    <row r="141" spans="2:6" x14ac:dyDescent="0.35">
      <c r="B141" s="2" t="s">
        <v>75</v>
      </c>
      <c r="C141" s="2" t="str">
        <f>VLOOKUP(B141,'Food items'!$B$1:$I$78,2,FALSE)</f>
        <v>Protein</v>
      </c>
      <c r="D141" t="s">
        <v>170</v>
      </c>
      <c r="E141">
        <f>LOOKUP(B141,Pro!$A$4:$A$22,Pro!$K$4:$K$22)</f>
        <v>16</v>
      </c>
      <c r="F141">
        <f t="shared" si="2"/>
        <v>1.5</v>
      </c>
    </row>
    <row r="142" spans="2:6" x14ac:dyDescent="0.35">
      <c r="B142" s="2" t="s">
        <v>69</v>
      </c>
      <c r="C142" s="2" t="str">
        <f>VLOOKUP(B142,'Food items'!$B$1:$I$78,2,FALSE)</f>
        <v>Protein</v>
      </c>
      <c r="D142" t="s">
        <v>49</v>
      </c>
      <c r="E142">
        <f>LOOKUP(B142,Pro!$A$4:$A$22,Pro!$G$4:$G$22)</f>
        <v>3</v>
      </c>
      <c r="F142">
        <f t="shared" si="2"/>
        <v>8</v>
      </c>
    </row>
    <row r="143" spans="2:6" x14ac:dyDescent="0.35">
      <c r="B143" s="2" t="s">
        <v>69</v>
      </c>
      <c r="C143" s="2" t="str">
        <f>VLOOKUP(B143,'Food items'!$B$1:$I$78,2,FALSE)</f>
        <v>Protein</v>
      </c>
      <c r="D143" t="s">
        <v>101</v>
      </c>
      <c r="E143">
        <f>LOOKUP(B143,Pro!$A$4:$A$22,Pro!$F$4:$F$22)</f>
        <v>7</v>
      </c>
      <c r="F143">
        <f t="shared" si="2"/>
        <v>6</v>
      </c>
    </row>
    <row r="144" spans="2:6" x14ac:dyDescent="0.35">
      <c r="B144" s="2" t="s">
        <v>69</v>
      </c>
      <c r="C144" s="2" t="str">
        <f>VLOOKUP(B144,'Food items'!$B$1:$I$78,2,FALSE)</f>
        <v>Protein</v>
      </c>
      <c r="D144" t="s">
        <v>47</v>
      </c>
      <c r="E144">
        <f>LOOKUP(B144,Pro!$A$4:$A$22,Pro!$E$4:$E$22)</f>
        <v>15</v>
      </c>
      <c r="F144">
        <f t="shared" si="2"/>
        <v>2</v>
      </c>
    </row>
    <row r="145" spans="2:6" x14ac:dyDescent="0.35">
      <c r="B145" s="2" t="s">
        <v>69</v>
      </c>
      <c r="C145" s="2" t="str">
        <f>VLOOKUP(B145,'Food items'!$B$1:$I$78,2,FALSE)</f>
        <v>Protein</v>
      </c>
      <c r="D145" t="s">
        <v>169</v>
      </c>
      <c r="E145">
        <f>LOOKUP(B145,Pro!$A$4:$A$22,Pro!$J$4:$J$22)</f>
        <v>5</v>
      </c>
      <c r="F145">
        <f t="shared" si="2"/>
        <v>7</v>
      </c>
    </row>
    <row r="146" spans="2:6" x14ac:dyDescent="0.35">
      <c r="B146" s="2" t="s">
        <v>69</v>
      </c>
      <c r="C146" s="2" t="str">
        <f>VLOOKUP(B146,'Food items'!$B$1:$I$78,2,FALSE)</f>
        <v>Protein</v>
      </c>
      <c r="D146" t="s">
        <v>170</v>
      </c>
      <c r="E146">
        <f>LOOKUP(B146,Pro!$A$4:$A$22,Pro!$K$4:$K$22)</f>
        <v>7</v>
      </c>
      <c r="F146">
        <f t="shared" si="2"/>
        <v>6</v>
      </c>
    </row>
    <row r="147" spans="2:6" x14ac:dyDescent="0.35">
      <c r="B147" s="2" t="s">
        <v>87</v>
      </c>
      <c r="C147" s="2" t="str">
        <f>VLOOKUP(B147,'Food items'!$B$1:$I$78,2,FALSE)</f>
        <v>Protein</v>
      </c>
      <c r="D147" t="s">
        <v>49</v>
      </c>
      <c r="E147">
        <f>LOOKUP(B147,Pro!$A$4:$A$22,Pro!$G$4:$G$22)</f>
        <v>19</v>
      </c>
      <c r="F147">
        <f t="shared" si="2"/>
        <v>0</v>
      </c>
    </row>
    <row r="148" spans="2:6" x14ac:dyDescent="0.35">
      <c r="B148" s="2" t="s">
        <v>87</v>
      </c>
      <c r="C148" s="2" t="str">
        <f>VLOOKUP(B148,'Food items'!$B$1:$I$78,2,FALSE)</f>
        <v>Protein</v>
      </c>
      <c r="D148" t="s">
        <v>101</v>
      </c>
      <c r="E148">
        <f>LOOKUP(B148,Pro!$A$4:$A$22,Pro!$F$4:$F$22)</f>
        <v>17</v>
      </c>
      <c r="F148">
        <f t="shared" si="2"/>
        <v>1</v>
      </c>
    </row>
    <row r="149" spans="2:6" x14ac:dyDescent="0.35">
      <c r="B149" s="2" t="s">
        <v>87</v>
      </c>
      <c r="C149" s="2" t="str">
        <f>VLOOKUP(B149,'Food items'!$B$1:$I$78,2,FALSE)</f>
        <v>Protein</v>
      </c>
      <c r="D149" t="s">
        <v>47</v>
      </c>
      <c r="E149">
        <f>LOOKUP(B149,Pro!$A$4:$A$22,Pro!$E$4:$E$22)</f>
        <v>10</v>
      </c>
      <c r="F149">
        <f t="shared" si="2"/>
        <v>4.5</v>
      </c>
    </row>
    <row r="150" spans="2:6" x14ac:dyDescent="0.35">
      <c r="B150" s="2" t="s">
        <v>87</v>
      </c>
      <c r="C150" s="2" t="str">
        <f>VLOOKUP(B150,'Food items'!$B$1:$I$78,2,FALSE)</f>
        <v>Protein</v>
      </c>
      <c r="D150" t="s">
        <v>169</v>
      </c>
      <c r="E150">
        <f>LOOKUP(B150,Pro!$A$4:$A$22,Pro!$J$4:$J$22)</f>
        <v>19</v>
      </c>
      <c r="F150">
        <f t="shared" si="2"/>
        <v>0</v>
      </c>
    </row>
    <row r="151" spans="2:6" x14ac:dyDescent="0.35">
      <c r="B151" s="2" t="s">
        <v>87</v>
      </c>
      <c r="C151" s="2" t="str">
        <f>VLOOKUP(B151,'Food items'!$B$1:$I$78,2,FALSE)</f>
        <v>Protein</v>
      </c>
      <c r="D151" t="s">
        <v>170</v>
      </c>
      <c r="E151">
        <f>LOOKUP(B151,Pro!$A$4:$A$22,Pro!$K$4:$K$22)</f>
        <v>19</v>
      </c>
      <c r="F151">
        <f t="shared" si="2"/>
        <v>0</v>
      </c>
    </row>
    <row r="152" spans="2:6" x14ac:dyDescent="0.35">
      <c r="B152" s="2" t="s">
        <v>106</v>
      </c>
      <c r="C152" s="2" t="str">
        <f>VLOOKUP(B152,'Food items'!$B$1:$I$78,2,FALSE)</f>
        <v>Vegetable</v>
      </c>
      <c r="D152" t="s">
        <v>49</v>
      </c>
      <c r="E152">
        <f>LOOKUP(B152,Veg!$A$4:$A$40,Veg!$E$4:$E$40)</f>
        <v>25</v>
      </c>
      <c r="F152">
        <f>(20-E152)/2</f>
        <v>-2.5</v>
      </c>
    </row>
    <row r="153" spans="2:6" x14ac:dyDescent="0.35">
      <c r="B153" s="2" t="s">
        <v>106</v>
      </c>
      <c r="C153" s="2" t="str">
        <f>VLOOKUP(B153,'Food items'!$B$1:$I$78,2,FALSE)</f>
        <v>Vegetable</v>
      </c>
      <c r="D153" t="s">
        <v>101</v>
      </c>
      <c r="E153">
        <f>LOOKUP(B153,Veg!$A$4:$A$40,Veg!$D$4:$D$40)</f>
        <v>2</v>
      </c>
      <c r="F153">
        <f t="shared" ref="F153:F216" si="3">(20-E153)/2</f>
        <v>9</v>
      </c>
    </row>
    <row r="154" spans="2:6" x14ac:dyDescent="0.35">
      <c r="B154" s="2" t="s">
        <v>106</v>
      </c>
      <c r="C154" s="2" t="str">
        <f>VLOOKUP(B154,'Food items'!$B$1:$I$78,2,FALSE)</f>
        <v>Vegetable</v>
      </c>
      <c r="D154" t="s">
        <v>169</v>
      </c>
      <c r="E154">
        <f>LOOKUP(B154,Veg!$A$4:$A$40,Veg!$H$4:$H$40)</f>
        <v>11</v>
      </c>
      <c r="F154">
        <f t="shared" si="3"/>
        <v>4.5</v>
      </c>
    </row>
    <row r="155" spans="2:6" x14ac:dyDescent="0.35">
      <c r="B155" s="2" t="s">
        <v>106</v>
      </c>
      <c r="C155" s="2" t="str">
        <f>VLOOKUP(B155,'Food items'!$B$1:$I$78,2,FALSE)</f>
        <v>Vegetable</v>
      </c>
      <c r="D155" t="s">
        <v>170</v>
      </c>
      <c r="E155">
        <f>LOOKUP(B155,Veg!$A$4:$A$40,Veg!$I$4:$I$40)</f>
        <v>5</v>
      </c>
      <c r="F155">
        <f t="shared" si="3"/>
        <v>7.5</v>
      </c>
    </row>
    <row r="156" spans="2:6" x14ac:dyDescent="0.35">
      <c r="B156" s="2" t="s">
        <v>107</v>
      </c>
      <c r="C156" s="2" t="str">
        <f>VLOOKUP(B156,'Food items'!$B$1:$I$78,2,FALSE)</f>
        <v>Vegetable</v>
      </c>
      <c r="D156" t="s">
        <v>49</v>
      </c>
      <c r="E156">
        <f>LOOKUP(B156,Veg!$A$4:$A$40,Veg!$E$4:$E$40)</f>
        <v>16</v>
      </c>
      <c r="F156">
        <f t="shared" si="3"/>
        <v>2</v>
      </c>
    </row>
    <row r="157" spans="2:6" x14ac:dyDescent="0.35">
      <c r="B157" s="2" t="s">
        <v>107</v>
      </c>
      <c r="C157" s="2" t="str">
        <f>VLOOKUP(B157,'Food items'!$B$1:$I$78,2,FALSE)</f>
        <v>Vegetable</v>
      </c>
      <c r="D157" t="s">
        <v>101</v>
      </c>
      <c r="E157">
        <f>LOOKUP(B157,Veg!$A$4:$A$40,Veg!$D$4:$D$40)</f>
        <v>31</v>
      </c>
      <c r="F157">
        <f t="shared" si="3"/>
        <v>-5.5</v>
      </c>
    </row>
    <row r="158" spans="2:6" x14ac:dyDescent="0.35">
      <c r="B158" s="2" t="s">
        <v>107</v>
      </c>
      <c r="C158" s="2" t="str">
        <f>VLOOKUP(B158,'Food items'!$B$1:$I$78,2,FALSE)</f>
        <v>Vegetable</v>
      </c>
      <c r="D158" t="s">
        <v>169</v>
      </c>
      <c r="E158">
        <f>LOOKUP(B158,Veg!$A$4:$A$40,Veg!$H$4:$H$40)</f>
        <v>27</v>
      </c>
      <c r="F158">
        <f t="shared" si="3"/>
        <v>-3.5</v>
      </c>
    </row>
    <row r="159" spans="2:6" x14ac:dyDescent="0.35">
      <c r="B159" s="2" t="s">
        <v>107</v>
      </c>
      <c r="C159" s="2" t="str">
        <f>VLOOKUP(B159,'Food items'!$B$1:$I$78,2,FALSE)</f>
        <v>Vegetable</v>
      </c>
      <c r="D159" t="s">
        <v>170</v>
      </c>
      <c r="E159">
        <f>LOOKUP(B159,Veg!$A$4:$A$40,Veg!$I$4:$I$40)</f>
        <v>30</v>
      </c>
      <c r="F159">
        <f t="shared" si="3"/>
        <v>-5</v>
      </c>
    </row>
    <row r="160" spans="2:6" x14ac:dyDescent="0.35">
      <c r="B160" s="2" t="s">
        <v>108</v>
      </c>
      <c r="C160" s="2" t="str">
        <f>VLOOKUP(B160,'Food items'!$B$1:$I$78,2,FALSE)</f>
        <v>Vegetable</v>
      </c>
      <c r="D160" t="s">
        <v>49</v>
      </c>
      <c r="E160">
        <f>LOOKUP(B160,Veg!$A$4:$A$40,Veg!$E$4:$E$40)</f>
        <v>15</v>
      </c>
      <c r="F160">
        <f t="shared" si="3"/>
        <v>2.5</v>
      </c>
    </row>
    <row r="161" spans="2:6" x14ac:dyDescent="0.35">
      <c r="B161" s="2" t="s">
        <v>108</v>
      </c>
      <c r="C161" s="2" t="str">
        <f>VLOOKUP(B161,'Food items'!$B$1:$I$78,2,FALSE)</f>
        <v>Vegetable</v>
      </c>
      <c r="D161" t="s">
        <v>101</v>
      </c>
      <c r="E161">
        <f>LOOKUP(B161,Veg!$A$4:$A$40,Veg!$D$4:$D$40)</f>
        <v>17</v>
      </c>
      <c r="F161">
        <f t="shared" si="3"/>
        <v>1.5</v>
      </c>
    </row>
    <row r="162" spans="2:6" x14ac:dyDescent="0.35">
      <c r="B162" s="2" t="s">
        <v>108</v>
      </c>
      <c r="C162" s="2" t="str">
        <f>VLOOKUP(B162,'Food items'!$B$1:$I$78,2,FALSE)</f>
        <v>Vegetable</v>
      </c>
      <c r="D162" t="s">
        <v>169</v>
      </c>
      <c r="E162">
        <f>LOOKUP(B162,Veg!$A$4:$A$40,Veg!$H$4:$H$40)</f>
        <v>14</v>
      </c>
      <c r="F162">
        <f t="shared" si="3"/>
        <v>3</v>
      </c>
    </row>
    <row r="163" spans="2:6" x14ac:dyDescent="0.35">
      <c r="B163" s="2" t="s">
        <v>108</v>
      </c>
      <c r="C163" s="2" t="str">
        <f>VLOOKUP(B163,'Food items'!$B$1:$I$78,2,FALSE)</f>
        <v>Vegetable</v>
      </c>
      <c r="D163" t="s">
        <v>170</v>
      </c>
      <c r="E163">
        <f>LOOKUP(B163,Veg!$A$4:$A$40,Veg!$I$4:$I$40)</f>
        <v>20</v>
      </c>
      <c r="F163">
        <f t="shared" si="3"/>
        <v>0</v>
      </c>
    </row>
    <row r="164" spans="2:6" x14ac:dyDescent="0.35">
      <c r="B164" s="2" t="s">
        <v>109</v>
      </c>
      <c r="C164" s="2" t="str">
        <f>VLOOKUP(B164,'Food items'!$B$1:$I$78,2,FALSE)</f>
        <v>Vegetable</v>
      </c>
      <c r="D164" t="s">
        <v>49</v>
      </c>
      <c r="E164">
        <f>LOOKUP(B164,Veg!$A$4:$A$40,Veg!$E$4:$E$40)</f>
        <v>16</v>
      </c>
      <c r="F164">
        <f t="shared" si="3"/>
        <v>2</v>
      </c>
    </row>
    <row r="165" spans="2:6" x14ac:dyDescent="0.35">
      <c r="B165" s="2" t="s">
        <v>109</v>
      </c>
      <c r="C165" s="2" t="str">
        <f>VLOOKUP(B165,'Food items'!$B$1:$I$78,2,FALSE)</f>
        <v>Vegetable</v>
      </c>
      <c r="D165" t="s">
        <v>101</v>
      </c>
      <c r="E165">
        <f>LOOKUP(B165,Veg!$A$4:$A$40,Veg!$D$4:$D$40)</f>
        <v>7</v>
      </c>
      <c r="F165">
        <f t="shared" si="3"/>
        <v>6.5</v>
      </c>
    </row>
    <row r="166" spans="2:6" x14ac:dyDescent="0.35">
      <c r="B166" s="2" t="s">
        <v>109</v>
      </c>
      <c r="C166" s="2" t="str">
        <f>VLOOKUP(B166,'Food items'!$B$1:$I$78,2,FALSE)</f>
        <v>Vegetable</v>
      </c>
      <c r="D166" t="s">
        <v>169</v>
      </c>
      <c r="E166">
        <f>LOOKUP(B166,Veg!$A$4:$A$40,Veg!$H$4:$H$40)</f>
        <v>7</v>
      </c>
      <c r="F166">
        <f t="shared" si="3"/>
        <v>6.5</v>
      </c>
    </row>
    <row r="167" spans="2:6" x14ac:dyDescent="0.35">
      <c r="B167" s="2" t="s">
        <v>109</v>
      </c>
      <c r="C167" s="2" t="str">
        <f>VLOOKUP(B167,'Food items'!$B$1:$I$78,2,FALSE)</f>
        <v>Vegetable</v>
      </c>
      <c r="D167" t="s">
        <v>170</v>
      </c>
      <c r="E167">
        <f>LOOKUP(B167,Veg!$A$4:$A$40,Veg!$I$4:$I$40)</f>
        <v>6</v>
      </c>
      <c r="F167">
        <f t="shared" si="3"/>
        <v>7</v>
      </c>
    </row>
    <row r="168" spans="2:6" x14ac:dyDescent="0.35">
      <c r="B168" s="2" t="s">
        <v>110</v>
      </c>
      <c r="C168" s="2" t="str">
        <f>VLOOKUP(B168,'Food items'!$B$1:$I$78,2,FALSE)</f>
        <v>Vegetable</v>
      </c>
      <c r="D168" t="s">
        <v>49</v>
      </c>
      <c r="E168">
        <f>LOOKUP(B168,Veg!$A$4:$A$40,Veg!$E$4:$E$40)</f>
        <v>16</v>
      </c>
      <c r="F168">
        <f t="shared" si="3"/>
        <v>2</v>
      </c>
    </row>
    <row r="169" spans="2:6" x14ac:dyDescent="0.35">
      <c r="B169" s="2" t="s">
        <v>110</v>
      </c>
      <c r="C169" s="2" t="str">
        <f>VLOOKUP(B169,'Food items'!$B$1:$I$78,2,FALSE)</f>
        <v>Vegetable</v>
      </c>
      <c r="D169" t="s">
        <v>101</v>
      </c>
      <c r="E169">
        <f>LOOKUP(B169,Veg!$A$4:$A$40,Veg!$D$4:$D$40)</f>
        <v>16</v>
      </c>
      <c r="F169">
        <f t="shared" si="3"/>
        <v>2</v>
      </c>
    </row>
    <row r="170" spans="2:6" x14ac:dyDescent="0.35">
      <c r="B170" s="2" t="s">
        <v>110</v>
      </c>
      <c r="C170" s="2" t="str">
        <f>VLOOKUP(B170,'Food items'!$B$1:$I$78,2,FALSE)</f>
        <v>Vegetable</v>
      </c>
      <c r="D170" t="s">
        <v>169</v>
      </c>
      <c r="E170">
        <f>LOOKUP(B170,Veg!$A$4:$A$40,Veg!$H$4:$H$40)</f>
        <v>14</v>
      </c>
      <c r="F170">
        <f t="shared" si="3"/>
        <v>3</v>
      </c>
    </row>
    <row r="171" spans="2:6" x14ac:dyDescent="0.35">
      <c r="B171" s="2" t="s">
        <v>110</v>
      </c>
      <c r="C171" s="2" t="str">
        <f>VLOOKUP(B171,'Food items'!$B$1:$I$78,2,FALSE)</f>
        <v>Vegetable</v>
      </c>
      <c r="D171" t="s">
        <v>170</v>
      </c>
      <c r="E171">
        <f>LOOKUP(B171,Veg!$A$4:$A$40,Veg!$I$4:$I$40)</f>
        <v>18</v>
      </c>
      <c r="F171">
        <f t="shared" si="3"/>
        <v>1</v>
      </c>
    </row>
    <row r="172" spans="2:6" x14ac:dyDescent="0.35">
      <c r="B172" s="2" t="s">
        <v>111</v>
      </c>
      <c r="C172" s="2" t="str">
        <f>VLOOKUP(B172,'Food items'!$B$1:$I$78,2,FALSE)</f>
        <v>Vegetable</v>
      </c>
      <c r="D172" t="s">
        <v>49</v>
      </c>
      <c r="E172">
        <f>LOOKUP(B172,Veg!$A$4:$A$40,Veg!$E$4:$E$40)</f>
        <v>32</v>
      </c>
      <c r="F172">
        <f t="shared" si="3"/>
        <v>-6</v>
      </c>
    </row>
    <row r="173" spans="2:6" x14ac:dyDescent="0.35">
      <c r="B173" s="2" t="s">
        <v>111</v>
      </c>
      <c r="C173" s="2" t="str">
        <f>VLOOKUP(B173,'Food items'!$B$1:$I$78,2,FALSE)</f>
        <v>Vegetable</v>
      </c>
      <c r="D173" t="s">
        <v>101</v>
      </c>
      <c r="E173">
        <f>LOOKUP(B173,Veg!$A$4:$A$40,Veg!$D$4:$D$40)</f>
        <v>24</v>
      </c>
      <c r="F173">
        <f t="shared" si="3"/>
        <v>-2</v>
      </c>
    </row>
    <row r="174" spans="2:6" x14ac:dyDescent="0.35">
      <c r="B174" s="2" t="s">
        <v>111</v>
      </c>
      <c r="C174" s="2" t="str">
        <f>VLOOKUP(B174,'Food items'!$B$1:$I$78,2,FALSE)</f>
        <v>Vegetable</v>
      </c>
      <c r="D174" t="s">
        <v>169</v>
      </c>
      <c r="E174">
        <f>LOOKUP(B174,Veg!$A$4:$A$40,Veg!$H$4:$H$40)</f>
        <v>34</v>
      </c>
      <c r="F174">
        <f t="shared" si="3"/>
        <v>-7</v>
      </c>
    </row>
    <row r="175" spans="2:6" x14ac:dyDescent="0.35">
      <c r="B175" s="2" t="s">
        <v>111</v>
      </c>
      <c r="C175" s="2" t="str">
        <f>VLOOKUP(B175,'Food items'!$B$1:$I$78,2,FALSE)</f>
        <v>Vegetable</v>
      </c>
      <c r="D175" t="s">
        <v>170</v>
      </c>
      <c r="E175">
        <f>LOOKUP(B175,Veg!$A$4:$A$40,Veg!$I$4:$I$40)</f>
        <v>29</v>
      </c>
      <c r="F175">
        <f t="shared" si="3"/>
        <v>-4.5</v>
      </c>
    </row>
    <row r="176" spans="2:6" x14ac:dyDescent="0.35">
      <c r="B176" s="2" t="s">
        <v>112</v>
      </c>
      <c r="C176" s="2" t="str">
        <f>VLOOKUP(B176,'Food items'!$B$1:$I$78,2,FALSE)</f>
        <v>Vegetable</v>
      </c>
      <c r="D176" t="s">
        <v>49</v>
      </c>
      <c r="E176">
        <f>LOOKUP(B176,Veg!$A$4:$A$40,Veg!$E$4:$E$40)</f>
        <v>25</v>
      </c>
      <c r="F176">
        <f t="shared" si="3"/>
        <v>-2.5</v>
      </c>
    </row>
    <row r="177" spans="2:6" x14ac:dyDescent="0.35">
      <c r="B177" s="2" t="s">
        <v>112</v>
      </c>
      <c r="C177" s="2" t="str">
        <f>VLOOKUP(B177,'Food items'!$B$1:$I$78,2,FALSE)</f>
        <v>Vegetable</v>
      </c>
      <c r="D177" t="s">
        <v>101</v>
      </c>
      <c r="E177">
        <f>LOOKUP(B177,Veg!$A$4:$A$40,Veg!$D$4:$D$40)</f>
        <v>32</v>
      </c>
      <c r="F177">
        <f t="shared" si="3"/>
        <v>-6</v>
      </c>
    </row>
    <row r="178" spans="2:6" x14ac:dyDescent="0.35">
      <c r="B178" s="2" t="s">
        <v>112</v>
      </c>
      <c r="C178" s="2" t="str">
        <f>VLOOKUP(B178,'Food items'!$B$1:$I$78,2,FALSE)</f>
        <v>Vegetable</v>
      </c>
      <c r="D178" t="s">
        <v>169</v>
      </c>
      <c r="E178">
        <f>LOOKUP(B178,Veg!$A$4:$A$40,Veg!$H$4:$H$40)</f>
        <v>35</v>
      </c>
      <c r="F178">
        <f t="shared" si="3"/>
        <v>-7.5</v>
      </c>
    </row>
    <row r="179" spans="2:6" x14ac:dyDescent="0.35">
      <c r="B179" s="2" t="s">
        <v>112</v>
      </c>
      <c r="C179" s="2" t="str">
        <f>VLOOKUP(B179,'Food items'!$B$1:$I$78,2,FALSE)</f>
        <v>Vegetable</v>
      </c>
      <c r="D179" t="s">
        <v>170</v>
      </c>
      <c r="E179">
        <f>LOOKUP(B179,Veg!$A$4:$A$40,Veg!$I$4:$I$40)</f>
        <v>35</v>
      </c>
      <c r="F179">
        <f t="shared" si="3"/>
        <v>-7.5</v>
      </c>
    </row>
    <row r="180" spans="2:6" x14ac:dyDescent="0.35">
      <c r="B180" s="2" t="s">
        <v>113</v>
      </c>
      <c r="C180" s="2" t="str">
        <f>VLOOKUP(B180,'Food items'!$B$1:$I$78,2,FALSE)</f>
        <v>Vegetable</v>
      </c>
      <c r="D180" t="s">
        <v>49</v>
      </c>
      <c r="E180">
        <f>LOOKUP(B180,Veg!$A$4:$A$40,Veg!$E$4:$E$40)</f>
        <v>25</v>
      </c>
      <c r="F180">
        <f t="shared" si="3"/>
        <v>-2.5</v>
      </c>
    </row>
    <row r="181" spans="2:6" x14ac:dyDescent="0.35">
      <c r="B181" s="2" t="s">
        <v>113</v>
      </c>
      <c r="C181" s="2" t="str">
        <f>VLOOKUP(B181,'Food items'!$B$1:$I$78,2,FALSE)</f>
        <v>Vegetable</v>
      </c>
      <c r="D181" t="s">
        <v>101</v>
      </c>
      <c r="E181">
        <f>LOOKUP(B181,Veg!$A$4:$A$40,Veg!$D$4:$D$40)</f>
        <v>20</v>
      </c>
      <c r="F181">
        <f t="shared" si="3"/>
        <v>0</v>
      </c>
    </row>
    <row r="182" spans="2:6" x14ac:dyDescent="0.35">
      <c r="B182" s="2" t="s">
        <v>113</v>
      </c>
      <c r="C182" s="2" t="str">
        <f>VLOOKUP(B182,'Food items'!$B$1:$I$78,2,FALSE)</f>
        <v>Vegetable</v>
      </c>
      <c r="D182" t="s">
        <v>169</v>
      </c>
      <c r="E182">
        <f>LOOKUP(B182,Veg!$A$4:$A$40,Veg!$H$4:$H$40)</f>
        <v>26</v>
      </c>
      <c r="F182">
        <f t="shared" si="3"/>
        <v>-3</v>
      </c>
    </row>
    <row r="183" spans="2:6" x14ac:dyDescent="0.35">
      <c r="B183" s="2" t="s">
        <v>113</v>
      </c>
      <c r="C183" s="2" t="str">
        <f>VLOOKUP(B183,'Food items'!$B$1:$I$78,2,FALSE)</f>
        <v>Vegetable</v>
      </c>
      <c r="D183" t="s">
        <v>170</v>
      </c>
      <c r="E183">
        <f>LOOKUP(B183,Veg!$A$4:$A$40,Veg!$I$4:$I$40)</f>
        <v>22</v>
      </c>
      <c r="F183">
        <f t="shared" si="3"/>
        <v>-1</v>
      </c>
    </row>
    <row r="184" spans="2:6" x14ac:dyDescent="0.35">
      <c r="B184" s="2" t="s">
        <v>114</v>
      </c>
      <c r="C184" s="2" t="str">
        <f>VLOOKUP(B184,'Food items'!$B$1:$I$78,2,FALSE)</f>
        <v>Vegetable</v>
      </c>
      <c r="D184" t="s">
        <v>49</v>
      </c>
      <c r="E184">
        <f>LOOKUP(B184,Veg!$A$4:$A$40,Veg!$E$4:$E$40)</f>
        <v>33</v>
      </c>
      <c r="F184">
        <f t="shared" si="3"/>
        <v>-6.5</v>
      </c>
    </row>
    <row r="185" spans="2:6" x14ac:dyDescent="0.35">
      <c r="B185" s="2" t="s">
        <v>114</v>
      </c>
      <c r="C185" s="2" t="str">
        <f>VLOOKUP(B185,'Food items'!$B$1:$I$78,2,FALSE)</f>
        <v>Vegetable</v>
      </c>
      <c r="D185" t="s">
        <v>101</v>
      </c>
      <c r="E185">
        <f>LOOKUP(B185,Veg!$A$4:$A$40,Veg!$D$4:$D$40)</f>
        <v>33</v>
      </c>
      <c r="F185">
        <f t="shared" si="3"/>
        <v>-6.5</v>
      </c>
    </row>
    <row r="186" spans="2:6" x14ac:dyDescent="0.35">
      <c r="B186" s="2" t="s">
        <v>114</v>
      </c>
      <c r="C186" s="2" t="str">
        <f>VLOOKUP(B186,'Food items'!$B$1:$I$78,2,FALSE)</f>
        <v>Vegetable</v>
      </c>
      <c r="D186" t="s">
        <v>169</v>
      </c>
      <c r="E186">
        <f>LOOKUP(B186,Veg!$A$4:$A$40,Veg!$H$4:$H$40)</f>
        <v>37</v>
      </c>
      <c r="F186">
        <f t="shared" si="3"/>
        <v>-8.5</v>
      </c>
    </row>
    <row r="187" spans="2:6" x14ac:dyDescent="0.35">
      <c r="B187" s="2" t="s">
        <v>114</v>
      </c>
      <c r="C187" s="2" t="str">
        <f>VLOOKUP(B187,'Food items'!$B$1:$I$78,2,FALSE)</f>
        <v>Vegetable</v>
      </c>
      <c r="D187" t="s">
        <v>170</v>
      </c>
      <c r="E187">
        <f>LOOKUP(B187,Veg!$A$4:$A$40,Veg!$I$4:$I$40)</f>
        <v>37</v>
      </c>
      <c r="F187">
        <f t="shared" si="3"/>
        <v>-8.5</v>
      </c>
    </row>
    <row r="188" spans="2:6" x14ac:dyDescent="0.35">
      <c r="B188" s="2" t="s">
        <v>115</v>
      </c>
      <c r="C188" s="2" t="str">
        <f>VLOOKUP(B188,'Food items'!$B$1:$I$78,2,FALSE)</f>
        <v>Vegetable</v>
      </c>
      <c r="D188" t="s">
        <v>49</v>
      </c>
      <c r="E188">
        <f>LOOKUP(B188,Veg!$A$4:$A$40,Veg!$E$4:$E$40)</f>
        <v>8</v>
      </c>
      <c r="F188">
        <f t="shared" si="3"/>
        <v>6</v>
      </c>
    </row>
    <row r="189" spans="2:6" x14ac:dyDescent="0.35">
      <c r="B189" s="2" t="s">
        <v>115</v>
      </c>
      <c r="C189" s="2" t="str">
        <f>VLOOKUP(B189,'Food items'!$B$1:$I$78,2,FALSE)</f>
        <v>Vegetable</v>
      </c>
      <c r="D189" t="s">
        <v>101</v>
      </c>
      <c r="E189">
        <f>LOOKUP(B189,Veg!$A$4:$A$40,Veg!$D$4:$D$40)</f>
        <v>3</v>
      </c>
      <c r="F189">
        <f t="shared" si="3"/>
        <v>8.5</v>
      </c>
    </row>
    <row r="190" spans="2:6" x14ac:dyDescent="0.35">
      <c r="B190" s="2" t="s">
        <v>115</v>
      </c>
      <c r="C190" s="2" t="str">
        <f>VLOOKUP(B190,'Food items'!$B$1:$I$78,2,FALSE)</f>
        <v>Vegetable</v>
      </c>
      <c r="D190" t="s">
        <v>169</v>
      </c>
      <c r="E190">
        <f>LOOKUP(B190,Veg!$A$4:$A$40,Veg!$H$4:$H$40)</f>
        <v>3</v>
      </c>
      <c r="F190">
        <f t="shared" si="3"/>
        <v>8.5</v>
      </c>
    </row>
    <row r="191" spans="2:6" x14ac:dyDescent="0.35">
      <c r="B191" s="2" t="s">
        <v>115</v>
      </c>
      <c r="C191" s="2" t="str">
        <f>VLOOKUP(B191,'Food items'!$B$1:$I$78,2,FALSE)</f>
        <v>Vegetable</v>
      </c>
      <c r="D191" t="s">
        <v>170</v>
      </c>
      <c r="E191">
        <f>LOOKUP(B191,Veg!$A$4:$A$40,Veg!$I$4:$I$40)</f>
        <v>3</v>
      </c>
      <c r="F191">
        <f t="shared" si="3"/>
        <v>8.5</v>
      </c>
    </row>
    <row r="192" spans="2:6" x14ac:dyDescent="0.35">
      <c r="B192" s="2" t="s">
        <v>116</v>
      </c>
      <c r="C192" s="2" t="str">
        <f>VLOOKUP(B192,'Food items'!$B$1:$I$78,2,FALSE)</f>
        <v>Vegetable</v>
      </c>
      <c r="D192" t="s">
        <v>49</v>
      </c>
      <c r="E192">
        <f>LOOKUP(B192,Veg!$A$4:$A$40,Veg!$E$4:$E$40)</f>
        <v>8</v>
      </c>
      <c r="F192">
        <f t="shared" si="3"/>
        <v>6</v>
      </c>
    </row>
    <row r="193" spans="2:6" x14ac:dyDescent="0.35">
      <c r="B193" s="2" t="s">
        <v>116</v>
      </c>
      <c r="C193" s="2" t="str">
        <f>VLOOKUP(B193,'Food items'!$B$1:$I$78,2,FALSE)</f>
        <v>Vegetable</v>
      </c>
      <c r="D193" t="s">
        <v>101</v>
      </c>
      <c r="E193">
        <f>LOOKUP(B193,Veg!$A$4:$A$40,Veg!$D$4:$D$40)</f>
        <v>1</v>
      </c>
      <c r="F193">
        <f t="shared" si="3"/>
        <v>9.5</v>
      </c>
    </row>
    <row r="194" spans="2:6" x14ac:dyDescent="0.35">
      <c r="B194" s="2" t="s">
        <v>116</v>
      </c>
      <c r="C194" s="2" t="str">
        <f>VLOOKUP(B194,'Food items'!$B$1:$I$78,2,FALSE)</f>
        <v>Vegetable</v>
      </c>
      <c r="D194" t="s">
        <v>169</v>
      </c>
      <c r="E194">
        <f>LOOKUP(B194,Veg!$A$4:$A$40,Veg!$H$4:$H$40)</f>
        <v>2</v>
      </c>
      <c r="F194">
        <f t="shared" si="3"/>
        <v>9</v>
      </c>
    </row>
    <row r="195" spans="2:6" x14ac:dyDescent="0.35">
      <c r="B195" s="2" t="s">
        <v>116</v>
      </c>
      <c r="C195" s="2" t="str">
        <f>VLOOKUP(B195,'Food items'!$B$1:$I$78,2,FALSE)</f>
        <v>Vegetable</v>
      </c>
      <c r="D195" t="s">
        <v>170</v>
      </c>
      <c r="E195">
        <f>LOOKUP(B195,Veg!$A$4:$A$40,Veg!$I$4:$I$40)</f>
        <v>1</v>
      </c>
      <c r="F195">
        <f t="shared" si="3"/>
        <v>9.5</v>
      </c>
    </row>
    <row r="196" spans="2:6" x14ac:dyDescent="0.35">
      <c r="B196" s="2" t="s">
        <v>117</v>
      </c>
      <c r="C196" s="2" t="str">
        <f>VLOOKUP(B196,'Food items'!$B$1:$I$78,2,FALSE)</f>
        <v>Vegetable</v>
      </c>
      <c r="D196" t="s">
        <v>49</v>
      </c>
      <c r="E196">
        <f>LOOKUP(B196,Veg!$A$4:$A$40,Veg!$E$4:$E$40)</f>
        <v>8</v>
      </c>
      <c r="F196">
        <f t="shared" si="3"/>
        <v>6</v>
      </c>
    </row>
    <row r="197" spans="2:6" x14ac:dyDescent="0.35">
      <c r="B197" s="2" t="s">
        <v>117</v>
      </c>
      <c r="C197" s="2" t="str">
        <f>VLOOKUP(B197,'Food items'!$B$1:$I$78,2,FALSE)</f>
        <v>Vegetable</v>
      </c>
      <c r="D197" t="s">
        <v>101</v>
      </c>
      <c r="E197">
        <f>LOOKUP(B197,Veg!$A$4:$A$40,Veg!$D$4:$D$40)</f>
        <v>17</v>
      </c>
      <c r="F197">
        <f t="shared" si="3"/>
        <v>1.5</v>
      </c>
    </row>
    <row r="198" spans="2:6" x14ac:dyDescent="0.35">
      <c r="B198" s="2" t="s">
        <v>117</v>
      </c>
      <c r="C198" s="2" t="str">
        <f>VLOOKUP(B198,'Food items'!$B$1:$I$78,2,FALSE)</f>
        <v>Vegetable</v>
      </c>
      <c r="D198" t="s">
        <v>169</v>
      </c>
      <c r="E198">
        <f>LOOKUP(B198,Veg!$A$4:$A$40,Veg!$H$4:$H$40)</f>
        <v>10</v>
      </c>
      <c r="F198">
        <f t="shared" si="3"/>
        <v>5</v>
      </c>
    </row>
    <row r="199" spans="2:6" x14ac:dyDescent="0.35">
      <c r="B199" s="2" t="s">
        <v>117</v>
      </c>
      <c r="C199" s="2" t="str">
        <f>VLOOKUP(B199,'Food items'!$B$1:$I$78,2,FALSE)</f>
        <v>Vegetable</v>
      </c>
      <c r="D199" t="s">
        <v>170</v>
      </c>
      <c r="E199">
        <f>LOOKUP(B199,Veg!$A$4:$A$40,Veg!$I$4:$I$40)</f>
        <v>11</v>
      </c>
      <c r="F199">
        <f t="shared" si="3"/>
        <v>4.5</v>
      </c>
    </row>
    <row r="200" spans="2:6" x14ac:dyDescent="0.35">
      <c r="B200" s="2" t="s">
        <v>118</v>
      </c>
      <c r="C200" s="2" t="str">
        <f>VLOOKUP(B200,'Food items'!$B$1:$I$78,2,FALSE)</f>
        <v>Vegetable</v>
      </c>
      <c r="D200" t="s">
        <v>49</v>
      </c>
      <c r="E200">
        <f>LOOKUP(B200,Veg!$A$4:$A$40,Veg!$E$4:$E$40)</f>
        <v>25</v>
      </c>
      <c r="F200">
        <f t="shared" si="3"/>
        <v>-2.5</v>
      </c>
    </row>
    <row r="201" spans="2:6" x14ac:dyDescent="0.35">
      <c r="B201" s="2" t="s">
        <v>118</v>
      </c>
      <c r="C201" s="2" t="str">
        <f>VLOOKUP(B201,'Food items'!$B$1:$I$78,2,FALSE)</f>
        <v>Vegetable</v>
      </c>
      <c r="D201" t="s">
        <v>101</v>
      </c>
      <c r="E201">
        <f>LOOKUP(B201,Veg!$A$4:$A$40,Veg!$D$4:$D$40)</f>
        <v>7</v>
      </c>
      <c r="F201">
        <f t="shared" si="3"/>
        <v>6.5</v>
      </c>
    </row>
    <row r="202" spans="2:6" x14ac:dyDescent="0.35">
      <c r="B202" s="2" t="s">
        <v>118</v>
      </c>
      <c r="C202" s="2" t="str">
        <f>VLOOKUP(B202,'Food items'!$B$1:$I$78,2,FALSE)</f>
        <v>Vegetable</v>
      </c>
      <c r="D202" t="s">
        <v>169</v>
      </c>
      <c r="E202">
        <f>LOOKUP(B202,Veg!$A$4:$A$40,Veg!$H$4:$H$40)</f>
        <v>14</v>
      </c>
      <c r="F202">
        <f t="shared" si="3"/>
        <v>3</v>
      </c>
    </row>
    <row r="203" spans="2:6" x14ac:dyDescent="0.35">
      <c r="B203" s="2" t="s">
        <v>118</v>
      </c>
      <c r="C203" s="2" t="str">
        <f>VLOOKUP(B203,'Food items'!$B$1:$I$78,2,FALSE)</f>
        <v>Vegetable</v>
      </c>
      <c r="D203" t="s">
        <v>170</v>
      </c>
      <c r="E203">
        <f>LOOKUP(B203,Veg!$A$4:$A$40,Veg!$I$4:$I$40)</f>
        <v>10</v>
      </c>
      <c r="F203">
        <f t="shared" si="3"/>
        <v>5</v>
      </c>
    </row>
    <row r="204" spans="2:6" x14ac:dyDescent="0.35">
      <c r="B204" s="2" t="s">
        <v>119</v>
      </c>
      <c r="C204" s="2" t="str">
        <f>VLOOKUP(B204,'Food items'!$B$1:$I$78,2,FALSE)</f>
        <v>Vegetable</v>
      </c>
      <c r="D204" t="s">
        <v>49</v>
      </c>
      <c r="E204">
        <f>LOOKUP(B204,Veg!$A$4:$A$40,Veg!$E$4:$E$40)</f>
        <v>23</v>
      </c>
      <c r="F204">
        <f t="shared" si="3"/>
        <v>-1.5</v>
      </c>
    </row>
    <row r="205" spans="2:6" x14ac:dyDescent="0.35">
      <c r="B205" s="2" t="s">
        <v>119</v>
      </c>
      <c r="C205" s="2" t="str">
        <f>VLOOKUP(B205,'Food items'!$B$1:$I$78,2,FALSE)</f>
        <v>Vegetable</v>
      </c>
      <c r="D205" t="s">
        <v>101</v>
      </c>
      <c r="E205">
        <f>LOOKUP(B205,Veg!$A$4:$A$40,Veg!$D$4:$D$40)</f>
        <v>24</v>
      </c>
      <c r="F205">
        <f t="shared" si="3"/>
        <v>-2</v>
      </c>
    </row>
    <row r="206" spans="2:6" x14ac:dyDescent="0.35">
      <c r="B206" s="2" t="s">
        <v>119</v>
      </c>
      <c r="C206" s="2" t="str">
        <f>VLOOKUP(B206,'Food items'!$B$1:$I$78,2,FALSE)</f>
        <v>Vegetable</v>
      </c>
      <c r="D206" t="s">
        <v>169</v>
      </c>
      <c r="E206">
        <f>LOOKUP(B206,Veg!$A$4:$A$40,Veg!$H$4:$H$40)</f>
        <v>27</v>
      </c>
      <c r="F206">
        <f t="shared" si="3"/>
        <v>-3.5</v>
      </c>
    </row>
    <row r="207" spans="2:6" x14ac:dyDescent="0.35">
      <c r="B207" s="2" t="s">
        <v>119</v>
      </c>
      <c r="C207" s="2" t="str">
        <f>VLOOKUP(B207,'Food items'!$B$1:$I$78,2,FALSE)</f>
        <v>Vegetable</v>
      </c>
      <c r="D207" t="s">
        <v>170</v>
      </c>
      <c r="E207">
        <f>LOOKUP(B207,Veg!$A$4:$A$40,Veg!$I$4:$I$40)</f>
        <v>25</v>
      </c>
      <c r="F207">
        <f t="shared" si="3"/>
        <v>-2.5</v>
      </c>
    </row>
    <row r="208" spans="2:6" x14ac:dyDescent="0.35">
      <c r="B208" s="2" t="s">
        <v>120</v>
      </c>
      <c r="C208" s="2" t="str">
        <f>VLOOKUP(B208,'Food items'!$B$1:$I$78,2,FALSE)</f>
        <v>Vegetable</v>
      </c>
      <c r="D208" t="s">
        <v>49</v>
      </c>
      <c r="E208">
        <f>LOOKUP(B208,Veg!$A$4:$A$40,Veg!$E$4:$E$40)</f>
        <v>8</v>
      </c>
      <c r="F208">
        <f t="shared" si="3"/>
        <v>6</v>
      </c>
    </row>
    <row r="209" spans="2:6" x14ac:dyDescent="0.35">
      <c r="B209" s="2" t="s">
        <v>120</v>
      </c>
      <c r="C209" s="2" t="str">
        <f>VLOOKUP(B209,'Food items'!$B$1:$I$78,2,FALSE)</f>
        <v>Vegetable</v>
      </c>
      <c r="D209" t="s">
        <v>101</v>
      </c>
      <c r="E209">
        <f>LOOKUP(B209,Veg!$A$4:$A$40,Veg!$D$4:$D$40)</f>
        <v>4</v>
      </c>
      <c r="F209">
        <f t="shared" si="3"/>
        <v>8</v>
      </c>
    </row>
    <row r="210" spans="2:6" x14ac:dyDescent="0.35">
      <c r="B210" s="2" t="s">
        <v>120</v>
      </c>
      <c r="C210" s="2" t="str">
        <f>VLOOKUP(B210,'Food items'!$B$1:$I$78,2,FALSE)</f>
        <v>Vegetable</v>
      </c>
      <c r="D210" t="s">
        <v>169</v>
      </c>
      <c r="E210">
        <f>LOOKUP(B210,Veg!$A$4:$A$40,Veg!$H$4:$H$40)</f>
        <v>4</v>
      </c>
      <c r="F210">
        <f t="shared" si="3"/>
        <v>8</v>
      </c>
    </row>
    <row r="211" spans="2:6" x14ac:dyDescent="0.35">
      <c r="B211" s="2" t="s">
        <v>120</v>
      </c>
      <c r="C211" s="2" t="str">
        <f>VLOOKUP(B211,'Food items'!$B$1:$I$78,2,FALSE)</f>
        <v>Vegetable</v>
      </c>
      <c r="D211" t="s">
        <v>170</v>
      </c>
      <c r="E211">
        <f>LOOKUP(B211,Veg!$A$4:$A$40,Veg!$I$4:$I$40)</f>
        <v>4</v>
      </c>
      <c r="F211">
        <f t="shared" si="3"/>
        <v>8</v>
      </c>
    </row>
    <row r="212" spans="2:6" x14ac:dyDescent="0.35">
      <c r="B212" s="2" t="s">
        <v>121</v>
      </c>
      <c r="C212" s="2" t="str">
        <f>VLOOKUP(B212,'Food items'!$B$1:$I$78,2,FALSE)</f>
        <v>Vegetable</v>
      </c>
      <c r="D212" t="s">
        <v>49</v>
      </c>
      <c r="E212">
        <f>LOOKUP(B212,Veg!$A$4:$A$40,Veg!$E$4:$E$40)</f>
        <v>2</v>
      </c>
      <c r="F212">
        <f t="shared" si="3"/>
        <v>9</v>
      </c>
    </row>
    <row r="213" spans="2:6" x14ac:dyDescent="0.35">
      <c r="B213" s="2" t="s">
        <v>121</v>
      </c>
      <c r="C213" s="2" t="str">
        <f>VLOOKUP(B213,'Food items'!$B$1:$I$78,2,FALSE)</f>
        <v>Vegetable</v>
      </c>
      <c r="D213" t="s">
        <v>101</v>
      </c>
      <c r="E213">
        <f>LOOKUP(B213,Veg!$A$4:$A$40,Veg!$D$4:$D$40)</f>
        <v>21</v>
      </c>
      <c r="F213">
        <f t="shared" si="3"/>
        <v>-0.5</v>
      </c>
    </row>
    <row r="214" spans="2:6" x14ac:dyDescent="0.35">
      <c r="B214" s="2" t="s">
        <v>121</v>
      </c>
      <c r="C214" s="2" t="str">
        <f>VLOOKUP(B214,'Food items'!$B$1:$I$78,2,FALSE)</f>
        <v>Vegetable</v>
      </c>
      <c r="D214" t="s">
        <v>169</v>
      </c>
      <c r="E214">
        <f>LOOKUP(B214,Veg!$A$4:$A$40,Veg!$H$4:$H$40)</f>
        <v>7</v>
      </c>
      <c r="F214">
        <f t="shared" si="3"/>
        <v>6.5</v>
      </c>
    </row>
    <row r="215" spans="2:6" x14ac:dyDescent="0.35">
      <c r="B215" s="2" t="s">
        <v>121</v>
      </c>
      <c r="C215" s="2" t="str">
        <f>VLOOKUP(B215,'Food items'!$B$1:$I$78,2,FALSE)</f>
        <v>Vegetable</v>
      </c>
      <c r="D215" t="s">
        <v>170</v>
      </c>
      <c r="E215">
        <f>LOOKUP(B215,Veg!$A$4:$A$40,Veg!$I$4:$I$40)</f>
        <v>13</v>
      </c>
      <c r="F215">
        <f t="shared" si="3"/>
        <v>3.5</v>
      </c>
    </row>
    <row r="216" spans="2:6" x14ac:dyDescent="0.35">
      <c r="B216" s="2" t="s">
        <v>122</v>
      </c>
      <c r="C216" s="2" t="str">
        <f>VLOOKUP(B216,'Food items'!$B$1:$I$78,2,FALSE)</f>
        <v>Vegetable</v>
      </c>
      <c r="D216" t="s">
        <v>49</v>
      </c>
      <c r="E216">
        <f>LOOKUP(B216,Veg!$A$4:$A$40,Veg!$E$4:$E$40)</f>
        <v>2</v>
      </c>
      <c r="F216">
        <f t="shared" si="3"/>
        <v>9</v>
      </c>
    </row>
    <row r="217" spans="2:6" x14ac:dyDescent="0.35">
      <c r="B217" s="2" t="s">
        <v>122</v>
      </c>
      <c r="C217" s="2" t="str">
        <f>VLOOKUP(B217,'Food items'!$B$1:$I$78,2,FALSE)</f>
        <v>Vegetable</v>
      </c>
      <c r="D217" t="s">
        <v>101</v>
      </c>
      <c r="E217">
        <f>LOOKUP(B217,Veg!$A$4:$A$40,Veg!$D$4:$D$40)</f>
        <v>22</v>
      </c>
      <c r="F217">
        <f t="shared" ref="F217:F280" si="4">(20-E217)/2</f>
        <v>-1</v>
      </c>
    </row>
    <row r="218" spans="2:6" x14ac:dyDescent="0.35">
      <c r="B218" s="2" t="s">
        <v>122</v>
      </c>
      <c r="C218" s="2" t="str">
        <f>VLOOKUP(B218,'Food items'!$B$1:$I$78,2,FALSE)</f>
        <v>Vegetable</v>
      </c>
      <c r="D218" t="s">
        <v>169</v>
      </c>
      <c r="E218">
        <f>LOOKUP(B218,Veg!$A$4:$A$40,Veg!$H$4:$H$40)</f>
        <v>9</v>
      </c>
      <c r="F218">
        <f t="shared" si="4"/>
        <v>5.5</v>
      </c>
    </row>
    <row r="219" spans="2:6" x14ac:dyDescent="0.35">
      <c r="B219" s="2" t="s">
        <v>122</v>
      </c>
      <c r="C219" s="2" t="str">
        <f>VLOOKUP(B219,'Food items'!$B$1:$I$78,2,FALSE)</f>
        <v>Vegetable</v>
      </c>
      <c r="D219" t="s">
        <v>170</v>
      </c>
      <c r="E219">
        <f>LOOKUP(B219,Veg!$A$4:$A$40,Veg!$I$4:$I$40)</f>
        <v>17</v>
      </c>
      <c r="F219">
        <f t="shared" si="4"/>
        <v>1.5</v>
      </c>
    </row>
    <row r="220" spans="2:6" x14ac:dyDescent="0.35">
      <c r="B220" s="2" t="s">
        <v>123</v>
      </c>
      <c r="C220" s="2" t="str">
        <f>VLOOKUP(B220,'Food items'!$B$1:$I$78,2,FALSE)</f>
        <v>Vegetable</v>
      </c>
      <c r="D220" t="s">
        <v>49</v>
      </c>
      <c r="E220">
        <f>LOOKUP(B220,Veg!$A$4:$A$40,Veg!$E$4:$E$40)</f>
        <v>34</v>
      </c>
      <c r="F220">
        <f t="shared" si="4"/>
        <v>-7</v>
      </c>
    </row>
    <row r="221" spans="2:6" x14ac:dyDescent="0.35">
      <c r="B221" s="2" t="s">
        <v>123</v>
      </c>
      <c r="C221" s="2" t="str">
        <f>VLOOKUP(B221,'Food items'!$B$1:$I$78,2,FALSE)</f>
        <v>Vegetable</v>
      </c>
      <c r="D221" t="s">
        <v>101</v>
      </c>
      <c r="E221">
        <f>LOOKUP(B221,Veg!$A$4:$A$40,Veg!$D$4:$D$40)</f>
        <v>27</v>
      </c>
      <c r="F221">
        <f t="shared" si="4"/>
        <v>-3.5</v>
      </c>
    </row>
    <row r="222" spans="2:6" x14ac:dyDescent="0.35">
      <c r="B222" s="2" t="s">
        <v>123</v>
      </c>
      <c r="C222" s="2" t="str">
        <f>VLOOKUP(B222,'Food items'!$B$1:$I$78,2,FALSE)</f>
        <v>Vegetable</v>
      </c>
      <c r="D222" t="s">
        <v>169</v>
      </c>
      <c r="E222">
        <f>LOOKUP(B222,Veg!$A$4:$A$40,Veg!$H$4:$H$40)</f>
        <v>36</v>
      </c>
      <c r="F222">
        <f t="shared" si="4"/>
        <v>-8</v>
      </c>
    </row>
    <row r="223" spans="2:6" x14ac:dyDescent="0.35">
      <c r="B223" s="2" t="s">
        <v>123</v>
      </c>
      <c r="C223" s="2" t="str">
        <f>VLOOKUP(B223,'Food items'!$B$1:$I$78,2,FALSE)</f>
        <v>Vegetable</v>
      </c>
      <c r="D223" t="s">
        <v>170</v>
      </c>
      <c r="E223">
        <f>LOOKUP(B223,Veg!$A$4:$A$40,Veg!$I$4:$I$40)</f>
        <v>34</v>
      </c>
      <c r="F223">
        <f t="shared" si="4"/>
        <v>-7</v>
      </c>
    </row>
    <row r="224" spans="2:6" x14ac:dyDescent="0.35">
      <c r="B224" s="2" t="s">
        <v>124</v>
      </c>
      <c r="C224" s="2" t="str">
        <f>VLOOKUP(B224,'Food items'!$B$1:$I$78,2,FALSE)</f>
        <v>Vegetable</v>
      </c>
      <c r="D224" t="s">
        <v>49</v>
      </c>
      <c r="E224">
        <f>LOOKUP(B224,Veg!$A$4:$A$40,Veg!$E$4:$E$40)</f>
        <v>21</v>
      </c>
      <c r="F224">
        <f t="shared" si="4"/>
        <v>-0.5</v>
      </c>
    </row>
    <row r="225" spans="2:6" x14ac:dyDescent="0.35">
      <c r="B225" s="2" t="s">
        <v>124</v>
      </c>
      <c r="C225" s="2" t="str">
        <f>VLOOKUP(B225,'Food items'!$B$1:$I$78,2,FALSE)</f>
        <v>Vegetable</v>
      </c>
      <c r="D225" t="s">
        <v>101</v>
      </c>
      <c r="E225">
        <f>LOOKUP(B225,Veg!$A$4:$A$40,Veg!$D$4:$D$40)</f>
        <v>34</v>
      </c>
      <c r="F225">
        <f t="shared" si="4"/>
        <v>-7</v>
      </c>
    </row>
    <row r="226" spans="2:6" x14ac:dyDescent="0.35">
      <c r="B226" s="2" t="s">
        <v>124</v>
      </c>
      <c r="C226" s="2" t="str">
        <f>VLOOKUP(B226,'Food items'!$B$1:$I$78,2,FALSE)</f>
        <v>Vegetable</v>
      </c>
      <c r="D226" t="s">
        <v>169</v>
      </c>
      <c r="E226">
        <f>LOOKUP(B226,Veg!$A$4:$A$40,Veg!$H$4:$H$40)</f>
        <v>33</v>
      </c>
      <c r="F226">
        <f t="shared" si="4"/>
        <v>-6.5</v>
      </c>
    </row>
    <row r="227" spans="2:6" x14ac:dyDescent="0.35">
      <c r="B227" s="2" t="s">
        <v>124</v>
      </c>
      <c r="C227" s="2" t="str">
        <f>VLOOKUP(B227,'Food items'!$B$1:$I$78,2,FALSE)</f>
        <v>Vegetable</v>
      </c>
      <c r="D227" t="s">
        <v>170</v>
      </c>
      <c r="E227">
        <f>LOOKUP(B227,Veg!$A$4:$A$40,Veg!$I$4:$I$40)</f>
        <v>36</v>
      </c>
      <c r="F227">
        <f t="shared" si="4"/>
        <v>-8</v>
      </c>
    </row>
    <row r="228" spans="2:6" x14ac:dyDescent="0.35">
      <c r="B228" s="2" t="s">
        <v>125</v>
      </c>
      <c r="C228" s="2" t="str">
        <f>VLOOKUP(B228,'Food items'!$B$1:$I$78,2,FALSE)</f>
        <v>Vegetable</v>
      </c>
      <c r="D228" t="s">
        <v>49</v>
      </c>
      <c r="E228">
        <f>LOOKUP(B228,Veg!$A$4:$A$40,Veg!$E$4:$E$40)</f>
        <v>35</v>
      </c>
      <c r="F228">
        <f t="shared" si="4"/>
        <v>-7.5</v>
      </c>
    </row>
    <row r="229" spans="2:6" x14ac:dyDescent="0.35">
      <c r="B229" s="2" t="s">
        <v>125</v>
      </c>
      <c r="C229" s="2" t="str">
        <f>VLOOKUP(B229,'Food items'!$B$1:$I$78,2,FALSE)</f>
        <v>Vegetable</v>
      </c>
      <c r="D229" t="s">
        <v>101</v>
      </c>
      <c r="E229">
        <f>LOOKUP(B229,Veg!$A$4:$A$40,Veg!$D$4:$D$40)</f>
        <v>7</v>
      </c>
      <c r="F229">
        <f t="shared" si="4"/>
        <v>6.5</v>
      </c>
    </row>
    <row r="230" spans="2:6" x14ac:dyDescent="0.35">
      <c r="B230" s="2" t="s">
        <v>125</v>
      </c>
      <c r="C230" s="2" t="str">
        <f>VLOOKUP(B230,'Food items'!$B$1:$I$78,2,FALSE)</f>
        <v>Vegetable</v>
      </c>
      <c r="D230" t="s">
        <v>169</v>
      </c>
      <c r="E230">
        <f>LOOKUP(B230,Veg!$A$4:$A$40,Veg!$H$4:$H$40)</f>
        <v>21</v>
      </c>
      <c r="F230">
        <f t="shared" si="4"/>
        <v>-0.5</v>
      </c>
    </row>
    <row r="231" spans="2:6" x14ac:dyDescent="0.35">
      <c r="B231" s="2" t="s">
        <v>125</v>
      </c>
      <c r="C231" s="2" t="str">
        <f>VLOOKUP(B231,'Food items'!$B$1:$I$78,2,FALSE)</f>
        <v>Vegetable</v>
      </c>
      <c r="D231" t="s">
        <v>170</v>
      </c>
      <c r="E231">
        <f>LOOKUP(B231,Veg!$A$4:$A$40,Veg!$I$4:$I$40)</f>
        <v>14</v>
      </c>
      <c r="F231">
        <f t="shared" si="4"/>
        <v>3</v>
      </c>
    </row>
    <row r="232" spans="2:6" x14ac:dyDescent="0.35">
      <c r="B232" s="2" t="s">
        <v>126</v>
      </c>
      <c r="C232" s="2" t="str">
        <f>VLOOKUP(B232,'Food items'!$B$1:$I$78,2,FALSE)</f>
        <v>Vegetable</v>
      </c>
      <c r="D232" t="s">
        <v>49</v>
      </c>
      <c r="E232">
        <f>LOOKUP(B232,Veg!$A$4:$A$40,Veg!$E$4:$E$40)</f>
        <v>7</v>
      </c>
      <c r="F232">
        <f t="shared" si="4"/>
        <v>6.5</v>
      </c>
    </row>
    <row r="233" spans="2:6" x14ac:dyDescent="0.35">
      <c r="B233" s="2" t="s">
        <v>126</v>
      </c>
      <c r="C233" s="2" t="str">
        <f>VLOOKUP(B233,'Food items'!$B$1:$I$78,2,FALSE)</f>
        <v>Vegetable</v>
      </c>
      <c r="D233" t="s">
        <v>101</v>
      </c>
      <c r="E233">
        <f>LOOKUP(B233,Veg!$A$4:$A$40,Veg!$D$4:$D$40)</f>
        <v>36</v>
      </c>
      <c r="F233">
        <f t="shared" si="4"/>
        <v>-8</v>
      </c>
    </row>
    <row r="234" spans="2:6" x14ac:dyDescent="0.35">
      <c r="B234" s="2" t="s">
        <v>126</v>
      </c>
      <c r="C234" s="2" t="str">
        <f>VLOOKUP(B234,'Food items'!$B$1:$I$78,2,FALSE)</f>
        <v>Vegetable</v>
      </c>
      <c r="D234" t="s">
        <v>169</v>
      </c>
      <c r="E234">
        <f>LOOKUP(B234,Veg!$A$4:$A$40,Veg!$H$4:$H$40)</f>
        <v>23</v>
      </c>
      <c r="F234">
        <f t="shared" si="4"/>
        <v>-1.5</v>
      </c>
    </row>
    <row r="235" spans="2:6" x14ac:dyDescent="0.35">
      <c r="B235" s="2" t="s">
        <v>126</v>
      </c>
      <c r="C235" s="2" t="str">
        <f>VLOOKUP(B235,'Food items'!$B$1:$I$78,2,FALSE)</f>
        <v>Vegetable</v>
      </c>
      <c r="D235" t="s">
        <v>170</v>
      </c>
      <c r="E235">
        <f>LOOKUP(B235,Veg!$A$4:$A$40,Veg!$I$4:$I$40)</f>
        <v>33</v>
      </c>
      <c r="F235">
        <f t="shared" si="4"/>
        <v>-6.5</v>
      </c>
    </row>
    <row r="236" spans="2:6" x14ac:dyDescent="0.35">
      <c r="B236" s="2" t="s">
        <v>127</v>
      </c>
      <c r="C236" s="2" t="str">
        <f>VLOOKUP(B236,'Food items'!$B$1:$I$78,2,FALSE)</f>
        <v>Vegetable</v>
      </c>
      <c r="D236" t="s">
        <v>49</v>
      </c>
      <c r="E236">
        <f>LOOKUP(B236,Veg!$A$4:$A$40,Veg!$E$4:$E$40)</f>
        <v>19</v>
      </c>
      <c r="F236">
        <f t="shared" si="4"/>
        <v>0.5</v>
      </c>
    </row>
    <row r="237" spans="2:6" x14ac:dyDescent="0.35">
      <c r="B237" s="2" t="s">
        <v>127</v>
      </c>
      <c r="C237" s="2" t="str">
        <f>VLOOKUP(B237,'Food items'!$B$1:$I$78,2,FALSE)</f>
        <v>Vegetable</v>
      </c>
      <c r="D237" t="s">
        <v>101</v>
      </c>
      <c r="E237">
        <f>LOOKUP(B237,Veg!$A$4:$A$40,Veg!$D$4:$D$40)</f>
        <v>28</v>
      </c>
      <c r="F237">
        <f t="shared" si="4"/>
        <v>-4</v>
      </c>
    </row>
    <row r="238" spans="2:6" x14ac:dyDescent="0.35">
      <c r="B238" s="2" t="s">
        <v>127</v>
      </c>
      <c r="C238" s="2" t="str">
        <f>VLOOKUP(B238,'Food items'!$B$1:$I$78,2,FALSE)</f>
        <v>Vegetable</v>
      </c>
      <c r="D238" t="s">
        <v>169</v>
      </c>
      <c r="E238">
        <f>LOOKUP(B238,Veg!$A$4:$A$40,Veg!$H$4:$H$40)</f>
        <v>27</v>
      </c>
      <c r="F238">
        <f t="shared" si="4"/>
        <v>-3.5</v>
      </c>
    </row>
    <row r="239" spans="2:6" x14ac:dyDescent="0.35">
      <c r="B239" s="2" t="s">
        <v>127</v>
      </c>
      <c r="C239" s="2" t="str">
        <f>VLOOKUP(B239,'Food items'!$B$1:$I$78,2,FALSE)</f>
        <v>Vegetable</v>
      </c>
      <c r="D239" t="s">
        <v>170</v>
      </c>
      <c r="E239">
        <f>LOOKUP(B239,Veg!$A$4:$A$40,Veg!$I$4:$I$40)</f>
        <v>27</v>
      </c>
      <c r="F239">
        <f t="shared" si="4"/>
        <v>-3.5</v>
      </c>
    </row>
    <row r="240" spans="2:6" x14ac:dyDescent="0.35">
      <c r="B240" s="2" t="s">
        <v>128</v>
      </c>
      <c r="C240" s="2" t="str">
        <f>VLOOKUP(B240,'Food items'!$B$1:$I$78,2,FALSE)</f>
        <v>Vegetable</v>
      </c>
      <c r="D240" t="s">
        <v>49</v>
      </c>
      <c r="E240">
        <f>LOOKUP(B240,Veg!$A$4:$A$40,Veg!$E$4:$E$40)</f>
        <v>25</v>
      </c>
      <c r="F240">
        <f t="shared" si="4"/>
        <v>-2.5</v>
      </c>
    </row>
    <row r="241" spans="2:6" x14ac:dyDescent="0.35">
      <c r="B241" s="2" t="s">
        <v>128</v>
      </c>
      <c r="C241" s="2" t="str">
        <f>VLOOKUP(B241,'Food items'!$B$1:$I$78,2,FALSE)</f>
        <v>Vegetable</v>
      </c>
      <c r="D241" t="s">
        <v>101</v>
      </c>
      <c r="E241">
        <f>LOOKUP(B241,Veg!$A$4:$A$40,Veg!$D$4:$D$40)</f>
        <v>6</v>
      </c>
      <c r="F241">
        <f t="shared" si="4"/>
        <v>7</v>
      </c>
    </row>
    <row r="242" spans="2:6" x14ac:dyDescent="0.35">
      <c r="B242" s="2" t="s">
        <v>128</v>
      </c>
      <c r="C242" s="2" t="str">
        <f>VLOOKUP(B242,'Food items'!$B$1:$I$78,2,FALSE)</f>
        <v>Vegetable</v>
      </c>
      <c r="D242" t="s">
        <v>169</v>
      </c>
      <c r="E242">
        <f>LOOKUP(B242,Veg!$A$4:$A$40,Veg!$H$4:$H$40)</f>
        <v>13</v>
      </c>
      <c r="F242">
        <f t="shared" si="4"/>
        <v>3.5</v>
      </c>
    </row>
    <row r="243" spans="2:6" x14ac:dyDescent="0.35">
      <c r="B243" s="2" t="s">
        <v>128</v>
      </c>
      <c r="C243" s="2" t="str">
        <f>VLOOKUP(B243,'Food items'!$B$1:$I$78,2,FALSE)</f>
        <v>Vegetable</v>
      </c>
      <c r="D243" t="s">
        <v>170</v>
      </c>
      <c r="E243">
        <f>LOOKUP(B243,Veg!$A$4:$A$40,Veg!$I$4:$I$40)</f>
        <v>9</v>
      </c>
      <c r="F243">
        <f t="shared" si="4"/>
        <v>5.5</v>
      </c>
    </row>
    <row r="244" spans="2:6" x14ac:dyDescent="0.35">
      <c r="B244" s="2" t="s">
        <v>129</v>
      </c>
      <c r="C244" s="2" t="str">
        <f>VLOOKUP(B244,'Food items'!$B$1:$I$78,2,FALSE)</f>
        <v>Vegetable</v>
      </c>
      <c r="D244" t="s">
        <v>49</v>
      </c>
      <c r="E244">
        <f>LOOKUP(B244,Veg!$A$4:$A$40,Veg!$E$4:$E$40)</f>
        <v>25</v>
      </c>
      <c r="F244">
        <f t="shared" si="4"/>
        <v>-2.5</v>
      </c>
    </row>
    <row r="245" spans="2:6" x14ac:dyDescent="0.35">
      <c r="B245" s="2" t="s">
        <v>129</v>
      </c>
      <c r="C245" s="2" t="str">
        <f>VLOOKUP(B245,'Food items'!$B$1:$I$78,2,FALSE)</f>
        <v>Vegetable</v>
      </c>
      <c r="D245" t="s">
        <v>101</v>
      </c>
      <c r="E245">
        <f>LOOKUP(B245,Veg!$A$4:$A$40,Veg!$D$4:$D$40)</f>
        <v>23</v>
      </c>
      <c r="F245">
        <f t="shared" si="4"/>
        <v>-1.5</v>
      </c>
    </row>
    <row r="246" spans="2:6" x14ac:dyDescent="0.35">
      <c r="B246" s="2" t="s">
        <v>129</v>
      </c>
      <c r="C246" s="2" t="str">
        <f>VLOOKUP(B246,'Food items'!$B$1:$I$78,2,FALSE)</f>
        <v>Vegetable</v>
      </c>
      <c r="D246" t="s">
        <v>169</v>
      </c>
      <c r="E246">
        <f>LOOKUP(B246,Veg!$A$4:$A$40,Veg!$H$4:$H$40)</f>
        <v>31</v>
      </c>
      <c r="F246">
        <f t="shared" si="4"/>
        <v>-5.5</v>
      </c>
    </row>
    <row r="247" spans="2:6" x14ac:dyDescent="0.35">
      <c r="B247" s="2" t="s">
        <v>129</v>
      </c>
      <c r="C247" s="2" t="str">
        <f>VLOOKUP(B247,'Food items'!$B$1:$I$78,2,FALSE)</f>
        <v>Vegetable</v>
      </c>
      <c r="D247" t="s">
        <v>170</v>
      </c>
      <c r="E247">
        <f>LOOKUP(B247,Veg!$A$4:$A$40,Veg!$I$4:$I$40)</f>
        <v>24</v>
      </c>
      <c r="F247">
        <f t="shared" si="4"/>
        <v>-2</v>
      </c>
    </row>
    <row r="248" spans="2:6" x14ac:dyDescent="0.35">
      <c r="B248" s="2" t="s">
        <v>130</v>
      </c>
      <c r="C248" s="2" t="str">
        <f>VLOOKUP(B248,'Food items'!$B$1:$I$78,2,FALSE)</f>
        <v>Vegetable</v>
      </c>
      <c r="D248" t="s">
        <v>49</v>
      </c>
      <c r="E248">
        <f>LOOKUP(B248,Veg!$A$4:$A$40,Veg!$E$4:$E$40)</f>
        <v>35</v>
      </c>
      <c r="F248">
        <f t="shared" si="4"/>
        <v>-7.5</v>
      </c>
    </row>
    <row r="249" spans="2:6" x14ac:dyDescent="0.35">
      <c r="B249" s="2" t="s">
        <v>130</v>
      </c>
      <c r="C249" s="2" t="str">
        <f>VLOOKUP(B249,'Food items'!$B$1:$I$78,2,FALSE)</f>
        <v>Vegetable</v>
      </c>
      <c r="D249" t="s">
        <v>101</v>
      </c>
      <c r="E249">
        <f>LOOKUP(B249,Veg!$A$4:$A$40,Veg!$D$4:$D$40)</f>
        <v>7</v>
      </c>
      <c r="F249">
        <f t="shared" si="4"/>
        <v>6.5</v>
      </c>
    </row>
    <row r="250" spans="2:6" x14ac:dyDescent="0.35">
      <c r="B250" s="2" t="s">
        <v>130</v>
      </c>
      <c r="C250" s="2" t="str">
        <f>VLOOKUP(B250,'Food items'!$B$1:$I$78,2,FALSE)</f>
        <v>Vegetable</v>
      </c>
      <c r="D250" t="s">
        <v>169</v>
      </c>
      <c r="E250">
        <f>LOOKUP(B250,Veg!$A$4:$A$40,Veg!$H$4:$H$40)</f>
        <v>21</v>
      </c>
      <c r="F250">
        <f t="shared" si="4"/>
        <v>-0.5</v>
      </c>
    </row>
    <row r="251" spans="2:6" x14ac:dyDescent="0.35">
      <c r="B251" s="2" t="s">
        <v>130</v>
      </c>
      <c r="C251" s="2" t="str">
        <f>VLOOKUP(B251,'Food items'!$B$1:$I$78,2,FALSE)</f>
        <v>Vegetable</v>
      </c>
      <c r="D251" t="s">
        <v>170</v>
      </c>
      <c r="E251">
        <f>LOOKUP(B251,Veg!$A$4:$A$40,Veg!$I$4:$I$40)</f>
        <v>14</v>
      </c>
      <c r="F251">
        <f t="shared" si="4"/>
        <v>3</v>
      </c>
    </row>
    <row r="252" spans="2:6" x14ac:dyDescent="0.35">
      <c r="B252" s="2" t="s">
        <v>131</v>
      </c>
      <c r="C252" s="2" t="str">
        <f>VLOOKUP(B252,'Food items'!$B$1:$I$78,2,FALSE)</f>
        <v>Vegetable</v>
      </c>
      <c r="D252" t="s">
        <v>49</v>
      </c>
      <c r="E252">
        <f>LOOKUP(B252,Veg!$A$4:$A$40,Veg!$E$4:$E$40)</f>
        <v>8</v>
      </c>
      <c r="F252">
        <f t="shared" si="4"/>
        <v>6</v>
      </c>
    </row>
    <row r="253" spans="2:6" x14ac:dyDescent="0.35">
      <c r="B253" s="2" t="s">
        <v>131</v>
      </c>
      <c r="C253" s="2" t="str">
        <f>VLOOKUP(B253,'Food items'!$B$1:$I$78,2,FALSE)</f>
        <v>Vegetable</v>
      </c>
      <c r="D253" t="s">
        <v>101</v>
      </c>
      <c r="E253">
        <f>LOOKUP(B253,Veg!$A$4:$A$40,Veg!$D$4:$D$40)</f>
        <v>28</v>
      </c>
      <c r="F253">
        <f t="shared" si="4"/>
        <v>-4</v>
      </c>
    </row>
    <row r="254" spans="2:6" x14ac:dyDescent="0.35">
      <c r="B254" s="2" t="s">
        <v>131</v>
      </c>
      <c r="C254" s="2" t="str">
        <f>VLOOKUP(B254,'Food items'!$B$1:$I$78,2,FALSE)</f>
        <v>Vegetable</v>
      </c>
      <c r="D254" t="s">
        <v>169</v>
      </c>
      <c r="E254">
        <f>LOOKUP(B254,Veg!$A$4:$A$40,Veg!$H$4:$H$40)</f>
        <v>18</v>
      </c>
      <c r="F254">
        <f t="shared" si="4"/>
        <v>1</v>
      </c>
    </row>
    <row r="255" spans="2:6" x14ac:dyDescent="0.35">
      <c r="B255" s="2" t="s">
        <v>131</v>
      </c>
      <c r="C255" s="2" t="str">
        <f>VLOOKUP(B255,'Food items'!$B$1:$I$78,2,FALSE)</f>
        <v>Vegetable</v>
      </c>
      <c r="D255" t="s">
        <v>170</v>
      </c>
      <c r="E255">
        <f>LOOKUP(B255,Veg!$A$4:$A$40,Veg!$I$4:$I$40)</f>
        <v>23</v>
      </c>
      <c r="F255">
        <f t="shared" si="4"/>
        <v>-1.5</v>
      </c>
    </row>
    <row r="256" spans="2:6" x14ac:dyDescent="0.35">
      <c r="B256" s="2" t="s">
        <v>132</v>
      </c>
      <c r="C256" s="2" t="str">
        <f>VLOOKUP(B256,'Food items'!$B$1:$I$78,2,FALSE)</f>
        <v>Vegetable</v>
      </c>
      <c r="D256" t="s">
        <v>49</v>
      </c>
      <c r="E256">
        <f>LOOKUP(B256,Veg!$A$4:$A$40,Veg!$E$4:$E$40)</f>
        <v>25</v>
      </c>
      <c r="F256">
        <f t="shared" si="4"/>
        <v>-2.5</v>
      </c>
    </row>
    <row r="257" spans="2:6" x14ac:dyDescent="0.35">
      <c r="B257" s="2" t="s">
        <v>132</v>
      </c>
      <c r="C257" s="2" t="str">
        <f>VLOOKUP(B257,'Food items'!$B$1:$I$78,2,FALSE)</f>
        <v>Vegetable</v>
      </c>
      <c r="D257" t="s">
        <v>101</v>
      </c>
      <c r="E257">
        <f>LOOKUP(B257,Veg!$A$4:$A$40,Veg!$D$4:$D$40)</f>
        <v>15</v>
      </c>
      <c r="F257">
        <f t="shared" si="4"/>
        <v>2.5</v>
      </c>
    </row>
    <row r="258" spans="2:6" x14ac:dyDescent="0.35">
      <c r="B258" s="2" t="s">
        <v>132</v>
      </c>
      <c r="C258" s="2" t="str">
        <f>VLOOKUP(B258,'Food items'!$B$1:$I$78,2,FALSE)</f>
        <v>Vegetable</v>
      </c>
      <c r="D258" t="s">
        <v>169</v>
      </c>
      <c r="E258">
        <f>LOOKUP(B258,Veg!$A$4:$A$40,Veg!$H$4:$H$40)</f>
        <v>20</v>
      </c>
      <c r="F258">
        <f t="shared" si="4"/>
        <v>0</v>
      </c>
    </row>
    <row r="259" spans="2:6" x14ac:dyDescent="0.35">
      <c r="B259" s="2" t="s">
        <v>132</v>
      </c>
      <c r="C259" s="2" t="str">
        <f>VLOOKUP(B259,'Food items'!$B$1:$I$78,2,FALSE)</f>
        <v>Vegetable</v>
      </c>
      <c r="D259" t="s">
        <v>170</v>
      </c>
      <c r="E259">
        <f>LOOKUP(B259,Veg!$A$4:$A$40,Veg!$I$4:$I$40)</f>
        <v>21</v>
      </c>
      <c r="F259">
        <f t="shared" si="4"/>
        <v>-0.5</v>
      </c>
    </row>
    <row r="260" spans="2:6" x14ac:dyDescent="0.35">
      <c r="B260" s="2" t="s">
        <v>133</v>
      </c>
      <c r="C260" s="2" t="str">
        <f>VLOOKUP(B260,'Food items'!$B$1:$I$78,2,FALSE)</f>
        <v>Vegetable</v>
      </c>
      <c r="D260" t="s">
        <v>49</v>
      </c>
      <c r="E260">
        <f>LOOKUP(B260,Veg!$A$4:$A$40,Veg!$E$4:$E$40)</f>
        <v>20</v>
      </c>
      <c r="F260">
        <f t="shared" si="4"/>
        <v>0</v>
      </c>
    </row>
    <row r="261" spans="2:6" x14ac:dyDescent="0.35">
      <c r="B261" s="2" t="s">
        <v>133</v>
      </c>
      <c r="C261" s="2" t="str">
        <f>VLOOKUP(B261,'Food items'!$B$1:$I$78,2,FALSE)</f>
        <v>Vegetable</v>
      </c>
      <c r="D261" t="s">
        <v>101</v>
      </c>
      <c r="E261">
        <f>LOOKUP(B261,Veg!$A$4:$A$40,Veg!$D$4:$D$40)</f>
        <v>30</v>
      </c>
      <c r="F261">
        <f t="shared" si="4"/>
        <v>-5</v>
      </c>
    </row>
    <row r="262" spans="2:6" x14ac:dyDescent="0.35">
      <c r="B262" s="2" t="s">
        <v>133</v>
      </c>
      <c r="C262" s="2" t="str">
        <f>VLOOKUP(B262,'Food items'!$B$1:$I$78,2,FALSE)</f>
        <v>Vegetable</v>
      </c>
      <c r="D262" t="s">
        <v>169</v>
      </c>
      <c r="E262">
        <f>LOOKUP(B262,Veg!$A$4:$A$40,Veg!$H$4:$H$40)</f>
        <v>32</v>
      </c>
      <c r="F262">
        <f t="shared" si="4"/>
        <v>-6</v>
      </c>
    </row>
    <row r="263" spans="2:6" x14ac:dyDescent="0.35">
      <c r="B263" s="2" t="s">
        <v>133</v>
      </c>
      <c r="C263" s="2" t="str">
        <f>VLOOKUP(B263,'Food items'!$B$1:$I$78,2,FALSE)</f>
        <v>Vegetable</v>
      </c>
      <c r="D263" t="s">
        <v>170</v>
      </c>
      <c r="E263">
        <f>LOOKUP(B263,Veg!$A$4:$A$40,Veg!$I$4:$I$40)</f>
        <v>32</v>
      </c>
      <c r="F263">
        <f t="shared" si="4"/>
        <v>-6</v>
      </c>
    </row>
    <row r="264" spans="2:6" x14ac:dyDescent="0.35">
      <c r="B264" s="2" t="s">
        <v>134</v>
      </c>
      <c r="C264" s="2" t="str">
        <f>VLOOKUP(B264,'Food items'!$B$1:$I$78,2,FALSE)</f>
        <v>Vegetable</v>
      </c>
      <c r="D264" t="s">
        <v>49</v>
      </c>
      <c r="E264">
        <f>LOOKUP(B264,Veg!$A$4:$A$40,Veg!$E$4:$E$40)</f>
        <v>21</v>
      </c>
      <c r="F264">
        <f t="shared" si="4"/>
        <v>-0.5</v>
      </c>
    </row>
    <row r="265" spans="2:6" x14ac:dyDescent="0.35">
      <c r="B265" s="2" t="s">
        <v>134</v>
      </c>
      <c r="C265" s="2" t="str">
        <f>VLOOKUP(B265,'Food items'!$B$1:$I$78,2,FALSE)</f>
        <v>Vegetable</v>
      </c>
      <c r="D265" t="s">
        <v>101</v>
      </c>
      <c r="E265">
        <f>LOOKUP(B265,Veg!$A$4:$A$40,Veg!$D$4:$D$40)</f>
        <v>12</v>
      </c>
      <c r="F265">
        <f t="shared" si="4"/>
        <v>4</v>
      </c>
    </row>
    <row r="266" spans="2:6" x14ac:dyDescent="0.35">
      <c r="B266" s="2" t="s">
        <v>134</v>
      </c>
      <c r="C266" s="2" t="str">
        <f>VLOOKUP(B266,'Food items'!$B$1:$I$78,2,FALSE)</f>
        <v>Vegetable</v>
      </c>
      <c r="D266" t="s">
        <v>169</v>
      </c>
      <c r="E266">
        <f>LOOKUP(B266,Veg!$A$4:$A$40,Veg!$H$4:$H$40)</f>
        <v>17</v>
      </c>
      <c r="F266">
        <f t="shared" si="4"/>
        <v>1.5</v>
      </c>
    </row>
    <row r="267" spans="2:6" x14ac:dyDescent="0.35">
      <c r="B267" s="2" t="s">
        <v>134</v>
      </c>
      <c r="C267" s="2" t="str">
        <f>VLOOKUP(B267,'Food items'!$B$1:$I$78,2,FALSE)</f>
        <v>Vegetable</v>
      </c>
      <c r="D267" t="s">
        <v>170</v>
      </c>
      <c r="E267">
        <f>LOOKUP(B267,Veg!$A$4:$A$40,Veg!$I$4:$I$40)</f>
        <v>12</v>
      </c>
      <c r="F267">
        <f t="shared" si="4"/>
        <v>4</v>
      </c>
    </row>
    <row r="268" spans="2:6" x14ac:dyDescent="0.35">
      <c r="B268" s="2" t="s">
        <v>135</v>
      </c>
      <c r="C268" s="2" t="str">
        <f>VLOOKUP(B268,'Food items'!$B$1:$I$78,2,FALSE)</f>
        <v>Vegetable</v>
      </c>
      <c r="D268" t="s">
        <v>49</v>
      </c>
      <c r="E268">
        <f>LOOKUP(B268,Veg!$A$4:$A$40,Veg!$E$4:$E$40)</f>
        <v>1</v>
      </c>
      <c r="F268">
        <f t="shared" si="4"/>
        <v>9.5</v>
      </c>
    </row>
    <row r="269" spans="2:6" x14ac:dyDescent="0.35">
      <c r="B269" s="2" t="s">
        <v>135</v>
      </c>
      <c r="C269" s="2" t="str">
        <f>VLOOKUP(B269,'Food items'!$B$1:$I$78,2,FALSE)</f>
        <v>Vegetable</v>
      </c>
      <c r="D269" t="s">
        <v>101</v>
      </c>
      <c r="E269">
        <f>LOOKUP(B269,Veg!$A$4:$A$40,Veg!$D$4:$D$40)</f>
        <v>37</v>
      </c>
      <c r="F269">
        <f t="shared" si="4"/>
        <v>-8.5</v>
      </c>
    </row>
    <row r="270" spans="2:6" x14ac:dyDescent="0.35">
      <c r="B270" s="2" t="s">
        <v>135</v>
      </c>
      <c r="C270" s="2" t="str">
        <f>VLOOKUP(B270,'Food items'!$B$1:$I$78,2,FALSE)</f>
        <v>Vegetable</v>
      </c>
      <c r="D270" t="s">
        <v>169</v>
      </c>
      <c r="E270">
        <f>LOOKUP(B270,Veg!$A$4:$A$40,Veg!$H$4:$H$40)</f>
        <v>19</v>
      </c>
      <c r="F270">
        <f t="shared" si="4"/>
        <v>0.5</v>
      </c>
    </row>
    <row r="271" spans="2:6" x14ac:dyDescent="0.35">
      <c r="B271" s="2" t="s">
        <v>135</v>
      </c>
      <c r="C271" s="2" t="str">
        <f>VLOOKUP(B271,'Food items'!$B$1:$I$78,2,FALSE)</f>
        <v>Vegetable</v>
      </c>
      <c r="D271" t="s">
        <v>170</v>
      </c>
      <c r="E271">
        <f>LOOKUP(B271,Veg!$A$4:$A$40,Veg!$I$4:$I$40)</f>
        <v>28</v>
      </c>
      <c r="F271">
        <f t="shared" si="4"/>
        <v>-4</v>
      </c>
    </row>
    <row r="272" spans="2:6" x14ac:dyDescent="0.35">
      <c r="B272" s="2" t="s">
        <v>136</v>
      </c>
      <c r="C272" s="2" t="str">
        <f>VLOOKUP(B272,'Food items'!$B$1:$I$78,2,FALSE)</f>
        <v>Vegetable</v>
      </c>
      <c r="D272" t="s">
        <v>49</v>
      </c>
      <c r="E272">
        <f>LOOKUP(B272,Veg!$A$4:$A$40,Veg!$E$4:$E$40)</f>
        <v>8</v>
      </c>
      <c r="F272">
        <f t="shared" si="4"/>
        <v>6</v>
      </c>
    </row>
    <row r="273" spans="2:6" x14ac:dyDescent="0.35">
      <c r="B273" s="2" t="s">
        <v>136</v>
      </c>
      <c r="C273" s="2" t="str">
        <f>VLOOKUP(B273,'Food items'!$B$1:$I$78,2,FALSE)</f>
        <v>Vegetable</v>
      </c>
      <c r="D273" t="s">
        <v>101</v>
      </c>
      <c r="E273">
        <f>LOOKUP(B273,Veg!$A$4:$A$40,Veg!$D$4:$D$40)</f>
        <v>35</v>
      </c>
      <c r="F273">
        <f t="shared" si="4"/>
        <v>-7.5</v>
      </c>
    </row>
    <row r="274" spans="2:6" x14ac:dyDescent="0.35">
      <c r="B274" s="2" t="s">
        <v>136</v>
      </c>
      <c r="C274" s="2" t="str">
        <f>VLOOKUP(B274,'Food items'!$B$1:$I$78,2,FALSE)</f>
        <v>Vegetable</v>
      </c>
      <c r="D274" t="s">
        <v>169</v>
      </c>
      <c r="E274">
        <f>LOOKUP(B274,Veg!$A$4:$A$40,Veg!$H$4:$H$40)</f>
        <v>23</v>
      </c>
      <c r="F274">
        <f t="shared" si="4"/>
        <v>-1.5</v>
      </c>
    </row>
    <row r="275" spans="2:6" x14ac:dyDescent="0.35">
      <c r="B275" s="2" t="s">
        <v>136</v>
      </c>
      <c r="C275" s="2" t="str">
        <f>VLOOKUP(B275,'Food items'!$B$1:$I$78,2,FALSE)</f>
        <v>Vegetable</v>
      </c>
      <c r="D275" t="s">
        <v>170</v>
      </c>
      <c r="E275">
        <f>LOOKUP(B275,Veg!$A$4:$A$40,Veg!$I$4:$I$40)</f>
        <v>31</v>
      </c>
      <c r="F275">
        <f t="shared" si="4"/>
        <v>-5.5</v>
      </c>
    </row>
    <row r="276" spans="2:6" x14ac:dyDescent="0.35">
      <c r="B276" s="2" t="s">
        <v>137</v>
      </c>
      <c r="C276" s="2" t="str">
        <f>VLOOKUP(B276,'Food items'!$B$1:$I$78,2,FALSE)</f>
        <v>Vegetable</v>
      </c>
      <c r="D276" t="s">
        <v>49</v>
      </c>
      <c r="E276">
        <f>LOOKUP(B276,Veg!$A$4:$A$40,Veg!$E$4:$E$40)</f>
        <v>8</v>
      </c>
      <c r="F276">
        <f t="shared" si="4"/>
        <v>6</v>
      </c>
    </row>
    <row r="277" spans="2:6" x14ac:dyDescent="0.35">
      <c r="B277" s="2" t="s">
        <v>137</v>
      </c>
      <c r="C277" s="2" t="str">
        <f>VLOOKUP(B277,'Food items'!$B$1:$I$78,2,FALSE)</f>
        <v>Vegetable</v>
      </c>
      <c r="D277" t="s">
        <v>101</v>
      </c>
      <c r="E277">
        <f>LOOKUP(B277,Veg!$A$4:$A$40,Veg!$D$4:$D$40)</f>
        <v>19</v>
      </c>
      <c r="F277">
        <f t="shared" si="4"/>
        <v>0.5</v>
      </c>
    </row>
    <row r="278" spans="2:6" x14ac:dyDescent="0.35">
      <c r="B278" s="2" t="s">
        <v>137</v>
      </c>
      <c r="C278" s="2" t="str">
        <f>VLOOKUP(B278,'Food items'!$B$1:$I$78,2,FALSE)</f>
        <v>Vegetable</v>
      </c>
      <c r="D278" t="s">
        <v>169</v>
      </c>
      <c r="E278">
        <f>LOOKUP(B278,Veg!$A$4:$A$40,Veg!$H$4:$H$40)</f>
        <v>11</v>
      </c>
      <c r="F278">
        <f t="shared" si="4"/>
        <v>4.5</v>
      </c>
    </row>
    <row r="279" spans="2:6" x14ac:dyDescent="0.35">
      <c r="B279" s="2" t="s">
        <v>137</v>
      </c>
      <c r="C279" s="2" t="str">
        <f>VLOOKUP(B279,'Food items'!$B$1:$I$78,2,FALSE)</f>
        <v>Vegetable</v>
      </c>
      <c r="D279" t="s">
        <v>170</v>
      </c>
      <c r="E279">
        <f>LOOKUP(B279,Veg!$A$4:$A$40,Veg!$I$4:$I$40)</f>
        <v>16</v>
      </c>
      <c r="F279">
        <f t="shared" si="4"/>
        <v>2</v>
      </c>
    </row>
    <row r="280" spans="2:6" x14ac:dyDescent="0.35">
      <c r="B280" s="2" t="s">
        <v>138</v>
      </c>
      <c r="C280" s="2" t="str">
        <f>VLOOKUP(B280,'Food items'!$B$1:$I$78,2,FALSE)</f>
        <v>Vegetable</v>
      </c>
      <c r="D280" t="s">
        <v>49</v>
      </c>
      <c r="E280">
        <f>LOOKUP(B280,Veg!$A$4:$A$40,Veg!$E$4:$E$40)</f>
        <v>23</v>
      </c>
      <c r="F280">
        <f t="shared" si="4"/>
        <v>-1.5</v>
      </c>
    </row>
    <row r="281" spans="2:6" x14ac:dyDescent="0.35">
      <c r="B281" s="2" t="s">
        <v>138</v>
      </c>
      <c r="C281" s="2" t="str">
        <f>VLOOKUP(B281,'Food items'!$B$1:$I$78,2,FALSE)</f>
        <v>Vegetable</v>
      </c>
      <c r="D281" t="s">
        <v>101</v>
      </c>
      <c r="E281">
        <f>LOOKUP(B281,Veg!$A$4:$A$40,Veg!$D$4:$D$40)</f>
        <v>24</v>
      </c>
      <c r="F281">
        <f t="shared" ref="F281:F299" si="5">(20-E281)/2</f>
        <v>-2</v>
      </c>
    </row>
    <row r="282" spans="2:6" x14ac:dyDescent="0.35">
      <c r="B282" s="2" t="s">
        <v>138</v>
      </c>
      <c r="C282" s="2" t="str">
        <f>VLOOKUP(B282,'Food items'!$B$1:$I$78,2,FALSE)</f>
        <v>Vegetable</v>
      </c>
      <c r="D282" t="s">
        <v>169</v>
      </c>
      <c r="E282">
        <f>LOOKUP(B282,Veg!$A$4:$A$40,Veg!$H$4:$H$40)</f>
        <v>27</v>
      </c>
      <c r="F282">
        <f t="shared" si="5"/>
        <v>-3.5</v>
      </c>
    </row>
    <row r="283" spans="2:6" x14ac:dyDescent="0.35">
      <c r="B283" s="2" t="s">
        <v>138</v>
      </c>
      <c r="C283" s="2" t="str">
        <f>VLOOKUP(B283,'Food items'!$B$1:$I$78,2,FALSE)</f>
        <v>Vegetable</v>
      </c>
      <c r="D283" t="s">
        <v>170</v>
      </c>
      <c r="E283">
        <f>LOOKUP(B283,Veg!$A$4:$A$40,Veg!$I$4:$I$40)</f>
        <v>25</v>
      </c>
      <c r="F283">
        <f t="shared" si="5"/>
        <v>-2.5</v>
      </c>
    </row>
    <row r="284" spans="2:6" x14ac:dyDescent="0.35">
      <c r="B284" s="2" t="s">
        <v>139</v>
      </c>
      <c r="C284" s="2" t="str">
        <f>VLOOKUP(B284,'Food items'!$B$1:$I$78,2,FALSE)</f>
        <v>Vegetable</v>
      </c>
      <c r="D284" t="s">
        <v>49</v>
      </c>
      <c r="E284">
        <f>LOOKUP(B284,Veg!$A$4:$A$40,Veg!$E$4:$E$40)</f>
        <v>37</v>
      </c>
      <c r="F284">
        <f t="shared" si="5"/>
        <v>-8.5</v>
      </c>
    </row>
    <row r="285" spans="2:6" x14ac:dyDescent="0.35">
      <c r="B285" s="2" t="s">
        <v>139</v>
      </c>
      <c r="C285" s="2" t="str">
        <f>VLOOKUP(B285,'Food items'!$B$1:$I$78,2,FALSE)</f>
        <v>Vegetable</v>
      </c>
      <c r="D285" t="s">
        <v>101</v>
      </c>
      <c r="E285">
        <f>LOOKUP(B285,Veg!$A$4:$A$40,Veg!$D$4:$D$40)</f>
        <v>7</v>
      </c>
      <c r="F285">
        <f t="shared" si="5"/>
        <v>6.5</v>
      </c>
    </row>
    <row r="286" spans="2:6" x14ac:dyDescent="0.35">
      <c r="B286" s="2" t="s">
        <v>139</v>
      </c>
      <c r="C286" s="2" t="str">
        <f>VLOOKUP(B286,'Food items'!$B$1:$I$78,2,FALSE)</f>
        <v>Vegetable</v>
      </c>
      <c r="D286" t="s">
        <v>169</v>
      </c>
      <c r="E286">
        <f>LOOKUP(B286,Veg!$A$4:$A$40,Veg!$H$4:$H$40)</f>
        <v>25</v>
      </c>
      <c r="F286">
        <f t="shared" si="5"/>
        <v>-2.5</v>
      </c>
    </row>
    <row r="287" spans="2:6" x14ac:dyDescent="0.35">
      <c r="B287" s="2" t="s">
        <v>139</v>
      </c>
      <c r="C287" s="2" t="str">
        <f>VLOOKUP(B287,'Food items'!$B$1:$I$78,2,FALSE)</f>
        <v>Vegetable</v>
      </c>
      <c r="D287" t="s">
        <v>170</v>
      </c>
      <c r="E287">
        <f>LOOKUP(B287,Veg!$A$4:$A$40,Veg!$I$4:$I$40)</f>
        <v>18</v>
      </c>
      <c r="F287">
        <f t="shared" si="5"/>
        <v>1</v>
      </c>
    </row>
    <row r="288" spans="2:6" x14ac:dyDescent="0.35">
      <c r="B288" s="2" t="s">
        <v>140</v>
      </c>
      <c r="C288" s="2" t="str">
        <f>VLOOKUP(B288,'Food items'!$B$1:$I$78,2,FALSE)</f>
        <v>Vegetable</v>
      </c>
      <c r="D288" t="s">
        <v>49</v>
      </c>
      <c r="E288">
        <f>LOOKUP(B288,Veg!$A$4:$A$40,Veg!$E$4:$E$40)</f>
        <v>2</v>
      </c>
      <c r="F288">
        <f t="shared" si="5"/>
        <v>9</v>
      </c>
    </row>
    <row r="289" spans="2:6" x14ac:dyDescent="0.35">
      <c r="B289" s="2" t="s">
        <v>140</v>
      </c>
      <c r="C289" s="2" t="str">
        <f>VLOOKUP(B289,'Food items'!$B$1:$I$78,2,FALSE)</f>
        <v>Vegetable</v>
      </c>
      <c r="D289" t="s">
        <v>101</v>
      </c>
      <c r="E289">
        <f>LOOKUP(B289,Veg!$A$4:$A$40,Veg!$D$4:$D$40)</f>
        <v>4</v>
      </c>
      <c r="F289">
        <f t="shared" si="5"/>
        <v>8</v>
      </c>
    </row>
    <row r="290" spans="2:6" x14ac:dyDescent="0.35">
      <c r="B290" s="2" t="s">
        <v>140</v>
      </c>
      <c r="C290" s="2" t="str">
        <f>VLOOKUP(B290,'Food items'!$B$1:$I$78,2,FALSE)</f>
        <v>Vegetable</v>
      </c>
      <c r="D290" t="s">
        <v>169</v>
      </c>
      <c r="E290">
        <f>LOOKUP(B290,Veg!$A$4:$A$40,Veg!$H$4:$H$40)</f>
        <v>1</v>
      </c>
      <c r="F290">
        <f t="shared" si="5"/>
        <v>9.5</v>
      </c>
    </row>
    <row r="291" spans="2:6" x14ac:dyDescent="0.35">
      <c r="B291" s="2" t="s">
        <v>140</v>
      </c>
      <c r="C291" s="2" t="str">
        <f>VLOOKUP(B291,'Food items'!$B$1:$I$78,2,FALSE)</f>
        <v>Vegetable</v>
      </c>
      <c r="D291" t="s">
        <v>170</v>
      </c>
      <c r="E291">
        <f>LOOKUP(B291,Veg!$A$4:$A$40,Veg!$I$4:$I$40)</f>
        <v>2</v>
      </c>
      <c r="F291">
        <f t="shared" si="5"/>
        <v>9</v>
      </c>
    </row>
    <row r="292" spans="2:6" x14ac:dyDescent="0.35">
      <c r="B292" s="2" t="s">
        <v>141</v>
      </c>
      <c r="C292" s="2" t="str">
        <f>VLOOKUP(B292,'Food items'!$B$1:$I$78,2,FALSE)</f>
        <v>Vegetable</v>
      </c>
      <c r="D292" t="s">
        <v>49</v>
      </c>
      <c r="E292">
        <f>LOOKUP(B292,Veg!$A$4:$A$40,Veg!$E$4:$E$40)</f>
        <v>2</v>
      </c>
      <c r="F292">
        <f t="shared" si="5"/>
        <v>9</v>
      </c>
    </row>
    <row r="293" spans="2:6" x14ac:dyDescent="0.35">
      <c r="B293" s="2" t="s">
        <v>141</v>
      </c>
      <c r="C293" s="2" t="str">
        <f>VLOOKUP(B293,'Food items'!$B$1:$I$78,2,FALSE)</f>
        <v>Vegetable</v>
      </c>
      <c r="D293" t="s">
        <v>101</v>
      </c>
      <c r="E293">
        <f>LOOKUP(B293,Veg!$A$4:$A$40,Veg!$D$4:$D$40)</f>
        <v>13</v>
      </c>
      <c r="F293">
        <f t="shared" si="5"/>
        <v>3.5</v>
      </c>
    </row>
    <row r="294" spans="2:6" x14ac:dyDescent="0.35">
      <c r="B294" s="2" t="s">
        <v>141</v>
      </c>
      <c r="C294" s="2" t="str">
        <f>VLOOKUP(B294,'Food items'!$B$1:$I$78,2,FALSE)</f>
        <v>Vegetable</v>
      </c>
      <c r="D294" t="s">
        <v>169</v>
      </c>
      <c r="E294">
        <f>LOOKUP(B294,Veg!$A$4:$A$40,Veg!$H$4:$H$40)</f>
        <v>5</v>
      </c>
      <c r="F294">
        <f t="shared" si="5"/>
        <v>7.5</v>
      </c>
    </row>
    <row r="295" spans="2:6" x14ac:dyDescent="0.35">
      <c r="B295" s="2" t="s">
        <v>141</v>
      </c>
      <c r="C295" s="2" t="str">
        <f>VLOOKUP(B295,'Food items'!$B$1:$I$78,2,FALSE)</f>
        <v>Vegetable</v>
      </c>
      <c r="D295" t="s">
        <v>170</v>
      </c>
      <c r="E295">
        <f>LOOKUP(B295,Veg!$A$4:$A$40,Veg!$I$4:$I$40)</f>
        <v>6</v>
      </c>
      <c r="F295">
        <f t="shared" si="5"/>
        <v>7</v>
      </c>
    </row>
    <row r="296" spans="2:6" x14ac:dyDescent="0.35">
      <c r="B296" s="2" t="s">
        <v>142</v>
      </c>
      <c r="C296" s="2" t="str">
        <f>VLOOKUP(B296,'Food items'!$B$1:$I$78,2,FALSE)</f>
        <v>Vegetable</v>
      </c>
      <c r="D296" t="s">
        <v>49</v>
      </c>
      <c r="E296">
        <f>LOOKUP(B296,Veg!$A$4:$A$40,Veg!$E$4:$E$40)</f>
        <v>2</v>
      </c>
      <c r="F296">
        <f t="shared" si="5"/>
        <v>9</v>
      </c>
    </row>
    <row r="297" spans="2:6" x14ac:dyDescent="0.35">
      <c r="B297" s="2" t="s">
        <v>142</v>
      </c>
      <c r="C297" s="2" t="str">
        <f>VLOOKUP(B297,'Food items'!$B$1:$I$78,2,FALSE)</f>
        <v>Vegetable</v>
      </c>
      <c r="D297" t="s">
        <v>101</v>
      </c>
      <c r="E297">
        <f>LOOKUP(B297,Veg!$A$4:$A$40,Veg!$D$4:$D$40)</f>
        <v>13</v>
      </c>
      <c r="F297">
        <f t="shared" si="5"/>
        <v>3.5</v>
      </c>
    </row>
    <row r="298" spans="2:6" x14ac:dyDescent="0.35">
      <c r="B298" s="2" t="s">
        <v>142</v>
      </c>
      <c r="C298" s="2" t="str">
        <f>VLOOKUP(B298,'Food items'!$B$1:$I$78,2,FALSE)</f>
        <v>Vegetable</v>
      </c>
      <c r="D298" t="s">
        <v>169</v>
      </c>
      <c r="E298">
        <f>LOOKUP(B298,Veg!$A$4:$A$40,Veg!$H$4:$H$40)</f>
        <v>5</v>
      </c>
      <c r="F298">
        <f t="shared" si="5"/>
        <v>7.5</v>
      </c>
    </row>
    <row r="299" spans="2:6" x14ac:dyDescent="0.35">
      <c r="B299" s="2" t="s">
        <v>142</v>
      </c>
      <c r="C299" s="2" t="str">
        <f>VLOOKUP(B299,'Food items'!$B$1:$I$78,2,FALSE)</f>
        <v>Vegetable</v>
      </c>
      <c r="D299" t="s">
        <v>170</v>
      </c>
      <c r="E299">
        <f>LOOKUP(B299,Veg!$A$4:$A$40,Veg!$I$4:$I$40)</f>
        <v>6</v>
      </c>
      <c r="F299">
        <f t="shared" si="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1DF7-9E2D-4757-87F6-3FCFB400BEA7}">
  <sheetPr codeName="Sheet12"/>
  <dimension ref="A1:O27"/>
  <sheetViews>
    <sheetView zoomScale="70" zoomScaleNormal="70" workbookViewId="0">
      <selection activeCell="P20" sqref="P20"/>
    </sheetView>
  </sheetViews>
  <sheetFormatPr defaultRowHeight="14.5" x14ac:dyDescent="0.35"/>
  <cols>
    <col min="1" max="1" width="13.08984375" bestFit="1" customWidth="1"/>
    <col min="2" max="2" width="21.08984375" bestFit="1" customWidth="1"/>
    <col min="3" max="3" width="17" bestFit="1" customWidth="1"/>
    <col min="4" max="4" width="13.08984375" bestFit="1" customWidth="1"/>
    <col min="5" max="5" width="21.08984375" bestFit="1" customWidth="1"/>
    <col min="6" max="6" width="8.453125" bestFit="1" customWidth="1"/>
    <col min="7" max="7" width="13.08984375" bestFit="1" customWidth="1"/>
    <col min="8" max="8" width="17.36328125" bestFit="1" customWidth="1"/>
    <col min="9" max="9" width="21.1796875" bestFit="1" customWidth="1"/>
    <col min="10" max="10" width="13.08984375" bestFit="1" customWidth="1"/>
    <col min="11" max="11" width="17.36328125" bestFit="1" customWidth="1"/>
    <col min="12" max="12" width="13.1796875" bestFit="1" customWidth="1"/>
    <col min="13" max="13" width="8" bestFit="1" customWidth="1"/>
    <col min="14" max="14" width="8.453125" bestFit="1" customWidth="1"/>
    <col min="15" max="15" width="11.36328125" bestFit="1" customWidth="1"/>
    <col min="16" max="16" width="23.90625" bestFit="1" customWidth="1"/>
    <col min="17" max="32" width="3.36328125" bestFit="1" customWidth="1"/>
    <col min="33" max="65" width="4.36328125" bestFit="1" customWidth="1"/>
    <col min="66" max="66" width="5.36328125" bestFit="1" customWidth="1"/>
    <col min="67" max="67" width="10.7265625" bestFit="1" customWidth="1"/>
  </cols>
  <sheetData>
    <row r="1" spans="1:15" x14ac:dyDescent="0.35">
      <c r="A1" s="3" t="s">
        <v>40</v>
      </c>
      <c r="B1" t="s">
        <v>94</v>
      </c>
    </row>
    <row r="3" spans="1:15" x14ac:dyDescent="0.35">
      <c r="A3" s="3" t="s">
        <v>35</v>
      </c>
      <c r="B3" t="s">
        <v>36</v>
      </c>
      <c r="C3" t="s">
        <v>34</v>
      </c>
      <c r="D3" s="4" t="s">
        <v>44</v>
      </c>
      <c r="E3" s="4" t="s">
        <v>43</v>
      </c>
      <c r="F3" s="4" t="s">
        <v>42</v>
      </c>
      <c r="G3" s="4" t="s">
        <v>41</v>
      </c>
      <c r="I3" t="s">
        <v>35</v>
      </c>
      <c r="J3" t="s">
        <v>36</v>
      </c>
      <c r="K3" t="s">
        <v>34</v>
      </c>
      <c r="L3" s="4" t="s">
        <v>44</v>
      </c>
      <c r="M3" s="4" t="s">
        <v>43</v>
      </c>
      <c r="N3" s="4" t="s">
        <v>42</v>
      </c>
      <c r="O3" s="4" t="s">
        <v>41</v>
      </c>
    </row>
    <row r="4" spans="1:15" x14ac:dyDescent="0.35">
      <c r="A4" s="2" t="s">
        <v>68</v>
      </c>
      <c r="B4" s="1">
        <v>9.9625000000000004</v>
      </c>
      <c r="C4" s="1">
        <v>25</v>
      </c>
      <c r="D4">
        <f>RANK(B4,$B$4:$B$12,1)</f>
        <v>3</v>
      </c>
      <c r="E4">
        <f>RANK(C4,$C$4:$C$12,1)</f>
        <v>9</v>
      </c>
      <c r="F4">
        <f>AVERAGE(D4*80%,E4*20%)</f>
        <v>2.1</v>
      </c>
      <c r="G4">
        <f t="shared" ref="G4:G12" si="0">RANK(F4,$F$4:$F$12,1)</f>
        <v>4</v>
      </c>
      <c r="I4" s="2" t="s">
        <v>67</v>
      </c>
      <c r="J4" s="1">
        <v>8</v>
      </c>
      <c r="K4" s="1">
        <v>20</v>
      </c>
      <c r="L4">
        <f t="shared" ref="L4:L12" si="1">RANK(J4,$B$4:$B$12,1)</f>
        <v>1</v>
      </c>
      <c r="M4">
        <f t="shared" ref="M4:M12" si="2">RANK(K4,$C$4:$C$12,1)</f>
        <v>8</v>
      </c>
      <c r="N4">
        <f t="shared" ref="N4:N12" si="3">AVERAGE(L4*80%,M4*20%)</f>
        <v>1.2000000000000002</v>
      </c>
      <c r="O4">
        <f t="shared" ref="O4:O12" si="4">RANK(N4,$F$4:$F$12,1)</f>
        <v>1</v>
      </c>
    </row>
    <row r="5" spans="1:15" x14ac:dyDescent="0.35">
      <c r="A5" s="2" t="s">
        <v>79</v>
      </c>
      <c r="B5" s="1">
        <v>15.6</v>
      </c>
      <c r="C5" s="1">
        <v>17</v>
      </c>
      <c r="D5">
        <f t="shared" ref="D5:D12" si="5">RANK(B5,$B$4:$B$12,1)</f>
        <v>7</v>
      </c>
      <c r="E5">
        <f t="shared" ref="E5:E12" si="6">RANK(C5,$C$4:$C$12,1)</f>
        <v>6</v>
      </c>
      <c r="F5">
        <f t="shared" ref="F5:F12" si="7">AVERAGE(D5*80%,E5*20%)</f>
        <v>3.4000000000000004</v>
      </c>
      <c r="G5">
        <f t="shared" si="0"/>
        <v>7</v>
      </c>
      <c r="I5" s="2" t="s">
        <v>65</v>
      </c>
      <c r="J5" s="1">
        <v>9.625</v>
      </c>
      <c r="K5" s="1">
        <v>15</v>
      </c>
      <c r="L5">
        <f t="shared" si="1"/>
        <v>2</v>
      </c>
      <c r="M5">
        <f t="shared" si="2"/>
        <v>5</v>
      </c>
      <c r="N5">
        <f t="shared" si="3"/>
        <v>1.3</v>
      </c>
      <c r="O5">
        <f t="shared" si="4"/>
        <v>2</v>
      </c>
    </row>
    <row r="6" spans="1:15" x14ac:dyDescent="0.35">
      <c r="A6" s="2" t="s">
        <v>80</v>
      </c>
      <c r="B6" s="1">
        <v>16.8</v>
      </c>
      <c r="C6" s="1">
        <v>13.1</v>
      </c>
      <c r="D6">
        <f t="shared" si="5"/>
        <v>8</v>
      </c>
      <c r="E6">
        <f t="shared" si="6"/>
        <v>3</v>
      </c>
      <c r="F6">
        <f t="shared" si="7"/>
        <v>3.5</v>
      </c>
      <c r="G6">
        <f t="shared" si="0"/>
        <v>9</v>
      </c>
      <c r="I6" s="2" t="s">
        <v>78</v>
      </c>
      <c r="J6" s="1">
        <v>14</v>
      </c>
      <c r="K6" s="1">
        <v>9</v>
      </c>
      <c r="L6">
        <f t="shared" si="1"/>
        <v>4</v>
      </c>
      <c r="M6">
        <f t="shared" si="2"/>
        <v>1</v>
      </c>
      <c r="N6">
        <f t="shared" si="3"/>
        <v>1.7000000000000002</v>
      </c>
      <c r="O6">
        <f t="shared" si="4"/>
        <v>3</v>
      </c>
    </row>
    <row r="7" spans="1:15" x14ac:dyDescent="0.35">
      <c r="A7" s="2" t="s">
        <v>57</v>
      </c>
      <c r="B7" s="1">
        <v>14.6</v>
      </c>
      <c r="C7" s="1">
        <v>18.8</v>
      </c>
      <c r="D7">
        <f t="shared" si="5"/>
        <v>5</v>
      </c>
      <c r="E7">
        <f t="shared" si="6"/>
        <v>7</v>
      </c>
      <c r="F7">
        <f t="shared" si="7"/>
        <v>2.7</v>
      </c>
      <c r="G7">
        <f t="shared" si="0"/>
        <v>5</v>
      </c>
      <c r="I7" s="2" t="s">
        <v>68</v>
      </c>
      <c r="J7" s="1">
        <v>9.9625000000000004</v>
      </c>
      <c r="K7" s="1">
        <v>25</v>
      </c>
      <c r="L7">
        <f t="shared" si="1"/>
        <v>3</v>
      </c>
      <c r="M7">
        <f t="shared" si="2"/>
        <v>9</v>
      </c>
      <c r="N7">
        <f t="shared" si="3"/>
        <v>2.1</v>
      </c>
      <c r="O7">
        <f t="shared" si="4"/>
        <v>4</v>
      </c>
    </row>
    <row r="8" spans="1:15" x14ac:dyDescent="0.35">
      <c r="A8" s="2" t="s">
        <v>76</v>
      </c>
      <c r="B8" s="1">
        <v>16.8</v>
      </c>
      <c r="C8" s="1">
        <v>11</v>
      </c>
      <c r="D8">
        <f t="shared" si="5"/>
        <v>8</v>
      </c>
      <c r="E8">
        <f t="shared" si="6"/>
        <v>2</v>
      </c>
      <c r="F8">
        <f t="shared" si="7"/>
        <v>3.4000000000000004</v>
      </c>
      <c r="G8">
        <f t="shared" si="0"/>
        <v>7</v>
      </c>
      <c r="I8" s="2" t="s">
        <v>57</v>
      </c>
      <c r="J8" s="1">
        <v>14.6</v>
      </c>
      <c r="K8" s="1">
        <v>18.8</v>
      </c>
      <c r="L8">
        <f t="shared" si="1"/>
        <v>5</v>
      </c>
      <c r="M8">
        <f t="shared" si="2"/>
        <v>7</v>
      </c>
      <c r="N8">
        <f t="shared" si="3"/>
        <v>2.7</v>
      </c>
      <c r="O8">
        <f t="shared" si="4"/>
        <v>5</v>
      </c>
    </row>
    <row r="9" spans="1:15" x14ac:dyDescent="0.35">
      <c r="A9" s="2" t="s">
        <v>77</v>
      </c>
      <c r="B9" s="1">
        <v>15.1</v>
      </c>
      <c r="C9" s="1">
        <v>14</v>
      </c>
      <c r="D9">
        <f t="shared" si="5"/>
        <v>6</v>
      </c>
      <c r="E9">
        <f t="shared" si="6"/>
        <v>4</v>
      </c>
      <c r="F9">
        <f t="shared" si="7"/>
        <v>2.8000000000000003</v>
      </c>
      <c r="G9">
        <f t="shared" si="0"/>
        <v>6</v>
      </c>
      <c r="I9" s="2" t="s">
        <v>77</v>
      </c>
      <c r="J9" s="1">
        <v>15.1</v>
      </c>
      <c r="K9" s="1">
        <v>14</v>
      </c>
      <c r="L9">
        <f t="shared" si="1"/>
        <v>6</v>
      </c>
      <c r="M9">
        <f t="shared" si="2"/>
        <v>4</v>
      </c>
      <c r="N9">
        <f t="shared" si="3"/>
        <v>2.8000000000000003</v>
      </c>
      <c r="O9">
        <f t="shared" si="4"/>
        <v>6</v>
      </c>
    </row>
    <row r="10" spans="1:15" x14ac:dyDescent="0.35">
      <c r="A10" s="2" t="s">
        <v>67</v>
      </c>
      <c r="B10" s="1">
        <v>8</v>
      </c>
      <c r="C10" s="1">
        <v>20</v>
      </c>
      <c r="D10">
        <f t="shared" si="5"/>
        <v>1</v>
      </c>
      <c r="E10">
        <f t="shared" si="6"/>
        <v>8</v>
      </c>
      <c r="F10">
        <f t="shared" si="7"/>
        <v>1.2000000000000002</v>
      </c>
      <c r="G10">
        <f t="shared" si="0"/>
        <v>1</v>
      </c>
      <c r="I10" s="2" t="s">
        <v>79</v>
      </c>
      <c r="J10" s="1">
        <v>15.6</v>
      </c>
      <c r="K10" s="1">
        <v>17</v>
      </c>
      <c r="L10">
        <f t="shared" si="1"/>
        <v>7</v>
      </c>
      <c r="M10">
        <f t="shared" si="2"/>
        <v>6</v>
      </c>
      <c r="N10">
        <f t="shared" si="3"/>
        <v>3.4000000000000004</v>
      </c>
      <c r="O10">
        <f t="shared" si="4"/>
        <v>7</v>
      </c>
    </row>
    <row r="11" spans="1:15" x14ac:dyDescent="0.35">
      <c r="A11" s="2" t="s">
        <v>78</v>
      </c>
      <c r="B11" s="1">
        <v>14</v>
      </c>
      <c r="C11" s="1">
        <v>9</v>
      </c>
      <c r="D11">
        <f t="shared" si="5"/>
        <v>4</v>
      </c>
      <c r="E11">
        <f t="shared" si="6"/>
        <v>1</v>
      </c>
      <c r="F11">
        <f t="shared" si="7"/>
        <v>1.7000000000000002</v>
      </c>
      <c r="G11">
        <f t="shared" si="0"/>
        <v>3</v>
      </c>
      <c r="I11" s="2" t="s">
        <v>76</v>
      </c>
      <c r="J11" s="1">
        <v>16.8</v>
      </c>
      <c r="K11" s="1">
        <v>11</v>
      </c>
      <c r="L11">
        <f t="shared" si="1"/>
        <v>8</v>
      </c>
      <c r="M11">
        <f t="shared" si="2"/>
        <v>2</v>
      </c>
      <c r="N11">
        <f t="shared" si="3"/>
        <v>3.4000000000000004</v>
      </c>
      <c r="O11">
        <f t="shared" si="4"/>
        <v>7</v>
      </c>
    </row>
    <row r="12" spans="1:15" x14ac:dyDescent="0.35">
      <c r="A12" s="2" t="s">
        <v>65</v>
      </c>
      <c r="B12" s="1">
        <v>9.625</v>
      </c>
      <c r="C12" s="1">
        <v>15</v>
      </c>
      <c r="D12">
        <f t="shared" si="5"/>
        <v>2</v>
      </c>
      <c r="E12">
        <f t="shared" si="6"/>
        <v>5</v>
      </c>
      <c r="F12">
        <f t="shared" si="7"/>
        <v>1.3</v>
      </c>
      <c r="G12">
        <f t="shared" si="0"/>
        <v>2</v>
      </c>
      <c r="I12" s="2" t="s">
        <v>80</v>
      </c>
      <c r="J12" s="1">
        <v>16.8</v>
      </c>
      <c r="K12" s="1">
        <v>13.1</v>
      </c>
      <c r="L12">
        <f t="shared" si="1"/>
        <v>8</v>
      </c>
      <c r="M12">
        <f t="shared" si="2"/>
        <v>3</v>
      </c>
      <c r="N12">
        <f t="shared" si="3"/>
        <v>3.5</v>
      </c>
      <c r="O12">
        <f t="shared" si="4"/>
        <v>9</v>
      </c>
    </row>
    <row r="13" spans="1:15" x14ac:dyDescent="0.35">
      <c r="A13" s="2" t="s">
        <v>0</v>
      </c>
      <c r="B13" s="1">
        <v>13.044999999999998</v>
      </c>
      <c r="C13" s="1">
        <v>16.79</v>
      </c>
    </row>
    <row r="16" spans="1:15" x14ac:dyDescent="0.35">
      <c r="A16" s="9" t="s">
        <v>40</v>
      </c>
      <c r="B16" s="9" t="s">
        <v>94</v>
      </c>
      <c r="D16" s="9" t="s">
        <v>40</v>
      </c>
      <c r="E16" s="9" t="s">
        <v>94</v>
      </c>
      <c r="G16" s="9" t="s">
        <v>40</v>
      </c>
      <c r="H16" s="9" t="s">
        <v>94</v>
      </c>
      <c r="J16" s="9" t="s">
        <v>40</v>
      </c>
      <c r="K16" s="9" t="s">
        <v>94</v>
      </c>
    </row>
    <row r="17" spans="1:11" x14ac:dyDescent="0.35">
      <c r="A17" s="9" t="s">
        <v>38</v>
      </c>
      <c r="B17" s="9" t="s">
        <v>39</v>
      </c>
      <c r="D17" s="9" t="s">
        <v>38</v>
      </c>
      <c r="E17" s="9" t="s">
        <v>37</v>
      </c>
      <c r="G17" s="9" t="s">
        <v>38</v>
      </c>
      <c r="H17" s="9" t="s">
        <v>39</v>
      </c>
      <c r="J17" s="9" t="s">
        <v>38</v>
      </c>
      <c r="K17" s="9" t="s">
        <v>37</v>
      </c>
    </row>
    <row r="19" spans="1:11" x14ac:dyDescent="0.35">
      <c r="A19" s="9" t="s">
        <v>35</v>
      </c>
      <c r="B19" s="9" t="s">
        <v>36</v>
      </c>
      <c r="D19" s="9" t="s">
        <v>35</v>
      </c>
      <c r="E19" s="9" t="s">
        <v>36</v>
      </c>
      <c r="G19" s="9" t="s">
        <v>35</v>
      </c>
      <c r="H19" s="9" t="s">
        <v>34</v>
      </c>
      <c r="J19" s="9" t="s">
        <v>35</v>
      </c>
      <c r="K19" s="9" t="s">
        <v>34</v>
      </c>
    </row>
    <row r="20" spans="1:11" x14ac:dyDescent="0.35">
      <c r="A20" s="10" t="s">
        <v>68</v>
      </c>
      <c r="B20" s="11">
        <v>3.125</v>
      </c>
      <c r="D20" s="10" t="s">
        <v>78</v>
      </c>
      <c r="E20" s="11">
        <v>14</v>
      </c>
      <c r="G20" s="10" t="s">
        <v>65</v>
      </c>
      <c r="H20" s="11">
        <v>15</v>
      </c>
      <c r="J20" s="10" t="s">
        <v>78</v>
      </c>
      <c r="K20" s="11">
        <v>9</v>
      </c>
    </row>
    <row r="21" spans="1:11" x14ac:dyDescent="0.35">
      <c r="A21" s="10" t="s">
        <v>67</v>
      </c>
      <c r="B21" s="11">
        <v>8</v>
      </c>
      <c r="D21" s="10" t="s">
        <v>57</v>
      </c>
      <c r="E21" s="11">
        <v>14.6</v>
      </c>
      <c r="G21" s="10" t="s">
        <v>67</v>
      </c>
      <c r="H21" s="11">
        <v>20</v>
      </c>
      <c r="J21" s="10" t="s">
        <v>76</v>
      </c>
      <c r="K21" s="11">
        <v>11</v>
      </c>
    </row>
    <row r="22" spans="1:11" x14ac:dyDescent="0.35">
      <c r="A22" s="10" t="s">
        <v>65</v>
      </c>
      <c r="B22" s="11">
        <v>9.625</v>
      </c>
      <c r="D22" s="10" t="s">
        <v>77</v>
      </c>
      <c r="E22" s="11">
        <v>15.1</v>
      </c>
      <c r="G22" s="10" t="s">
        <v>68</v>
      </c>
      <c r="H22" s="11">
        <v>25</v>
      </c>
      <c r="J22" s="10" t="s">
        <v>80</v>
      </c>
      <c r="K22" s="11">
        <v>13.1</v>
      </c>
    </row>
    <row r="23" spans="1:11" x14ac:dyDescent="0.35">
      <c r="A23" s="10" t="s">
        <v>0</v>
      </c>
      <c r="B23" s="11">
        <v>6.916666666666667</v>
      </c>
      <c r="D23" s="10" t="s">
        <v>79</v>
      </c>
      <c r="E23" s="11">
        <v>15.6</v>
      </c>
      <c r="G23" s="10" t="s">
        <v>0</v>
      </c>
      <c r="H23" s="11">
        <v>20</v>
      </c>
      <c r="J23" s="10" t="s">
        <v>77</v>
      </c>
      <c r="K23" s="11">
        <v>14</v>
      </c>
    </row>
    <row r="24" spans="1:11" x14ac:dyDescent="0.35">
      <c r="D24" s="10" t="s">
        <v>76</v>
      </c>
      <c r="E24" s="11">
        <v>16.8</v>
      </c>
      <c r="J24" s="10" t="s">
        <v>79</v>
      </c>
      <c r="K24" s="11">
        <v>17</v>
      </c>
    </row>
    <row r="25" spans="1:11" x14ac:dyDescent="0.35">
      <c r="D25" s="10" t="s">
        <v>68</v>
      </c>
      <c r="E25" s="11">
        <v>16.8</v>
      </c>
      <c r="J25" s="10" t="s">
        <v>57</v>
      </c>
      <c r="K25" s="11">
        <v>18.8</v>
      </c>
    </row>
    <row r="26" spans="1:11" x14ac:dyDescent="0.35">
      <c r="D26" s="10" t="s">
        <v>80</v>
      </c>
      <c r="E26" s="11">
        <v>16.8</v>
      </c>
      <c r="J26" s="10" t="s">
        <v>68</v>
      </c>
      <c r="K26" s="11">
        <v>25</v>
      </c>
    </row>
    <row r="27" spans="1:11" x14ac:dyDescent="0.35">
      <c r="D27" s="10" t="s">
        <v>0</v>
      </c>
      <c r="E27" s="11">
        <v>15.671428571428573</v>
      </c>
      <c r="J27" s="10" t="s">
        <v>0</v>
      </c>
      <c r="K27" s="11">
        <v>15.414285714285715</v>
      </c>
    </row>
  </sheetData>
  <conditionalFormatting sqref="O4:O12">
    <cfRule type="colorScale" priority="1">
      <colorScale>
        <cfvo type="percentile" val="10"/>
        <cfvo type="percentile" val="50"/>
        <cfvo type="percentile" val="90"/>
        <color rgb="FF92D050"/>
        <color rgb="FFFFEB84"/>
        <color rgb="FFFF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E3CA-E265-4628-BB38-37FBBDA061FA}">
  <sheetPr codeName="Sheet1"/>
  <dimension ref="A1:O78"/>
  <sheetViews>
    <sheetView topLeftCell="B1" workbookViewId="0">
      <pane ySplit="1" topLeftCell="A2" activePane="bottomLeft" state="frozen"/>
      <selection pane="bottomLeft" activeCell="K11" sqref="K11"/>
    </sheetView>
  </sheetViews>
  <sheetFormatPr defaultRowHeight="14.5" x14ac:dyDescent="0.35"/>
  <cols>
    <col min="1" max="1" width="21.1796875" bestFit="1" customWidth="1"/>
    <col min="2" max="2" width="21.1796875" customWidth="1"/>
    <col min="3" max="3" width="15.453125" bestFit="1" customWidth="1"/>
    <col min="6" max="6" width="11.453125" bestFit="1" customWidth="1"/>
    <col min="7" max="7" width="8.7265625" style="6"/>
    <col min="8" max="8" width="13.90625" bestFit="1" customWidth="1"/>
    <col min="10" max="10" width="10.6328125" bestFit="1" customWidth="1"/>
    <col min="14" max="14" width="13.90625" bestFit="1" customWidth="1"/>
  </cols>
  <sheetData>
    <row r="1" spans="1:15" s="5" customFormat="1" x14ac:dyDescent="0.35">
      <c r="A1" s="5" t="s">
        <v>144</v>
      </c>
      <c r="B1" s="5" t="s">
        <v>45</v>
      </c>
      <c r="C1" s="5" t="s">
        <v>40</v>
      </c>
      <c r="D1" s="5" t="s">
        <v>38</v>
      </c>
      <c r="E1" s="5" t="s">
        <v>46</v>
      </c>
      <c r="F1" s="5" t="s">
        <v>101</v>
      </c>
      <c r="G1" s="5" t="s">
        <v>47</v>
      </c>
      <c r="H1" s="5" t="s">
        <v>48</v>
      </c>
      <c r="I1" s="5" t="s">
        <v>49</v>
      </c>
      <c r="N1" s="5" t="s">
        <v>50</v>
      </c>
    </row>
    <row r="2" spans="1:15" x14ac:dyDescent="0.35">
      <c r="A2" t="s">
        <v>51</v>
      </c>
      <c r="B2" t="str">
        <f>IF(C2=$C$3,_xlfn.CONCAT(A2," - ",D2),A2)</f>
        <v>Chicken Breast</v>
      </c>
      <c r="C2" t="s">
        <v>52</v>
      </c>
      <c r="D2" t="s">
        <v>39</v>
      </c>
      <c r="E2" s="1">
        <v>2.78</v>
      </c>
      <c r="F2" s="1">
        <f>E2*N2</f>
        <v>17.375</v>
      </c>
      <c r="G2" s="1">
        <v>9</v>
      </c>
      <c r="H2" s="1">
        <f t="shared" ref="H2:H65" si="0">IF(G2="","",F2/G2)</f>
        <v>1.9305555555555556</v>
      </c>
      <c r="I2">
        <v>29</v>
      </c>
      <c r="N2">
        <f>100/16</f>
        <v>6.25</v>
      </c>
      <c r="O2" t="s">
        <v>152</v>
      </c>
    </row>
    <row r="3" spans="1:15" x14ac:dyDescent="0.35">
      <c r="A3" t="s">
        <v>4</v>
      </c>
      <c r="B3" t="str">
        <f t="shared" ref="B3:B66" si="1">IF(C3=$C$3,_xlfn.CONCAT(A3," - ",D3),A3)</f>
        <v>Brussel Sprouts - Frozen</v>
      </c>
      <c r="C3" t="s">
        <v>157</v>
      </c>
      <c r="D3" t="s">
        <v>37</v>
      </c>
      <c r="E3" s="1"/>
      <c r="F3" s="1">
        <v>11</v>
      </c>
      <c r="G3" s="1"/>
      <c r="H3" s="1" t="str">
        <f t="shared" si="0"/>
        <v/>
      </c>
      <c r="I3">
        <v>12</v>
      </c>
      <c r="N3" s="5" t="s">
        <v>151</v>
      </c>
      <c r="O3" t="s">
        <v>153</v>
      </c>
    </row>
    <row r="4" spans="1:15" x14ac:dyDescent="0.35">
      <c r="A4" t="s">
        <v>4</v>
      </c>
      <c r="B4" t="str">
        <f t="shared" si="1"/>
        <v>Brussel Sprouts - Fresh</v>
      </c>
      <c r="C4" t="s">
        <v>157</v>
      </c>
      <c r="D4" t="s">
        <v>39</v>
      </c>
      <c r="E4" s="1">
        <v>2.48</v>
      </c>
      <c r="F4" s="1">
        <f>E4*N2</f>
        <v>15.5</v>
      </c>
      <c r="G4" s="1"/>
      <c r="H4" s="1" t="str">
        <f t="shared" si="0"/>
        <v/>
      </c>
      <c r="I4">
        <v>12</v>
      </c>
      <c r="N4" s="5" t="s">
        <v>47</v>
      </c>
      <c r="O4" t="s">
        <v>154</v>
      </c>
    </row>
    <row r="5" spans="1:15" x14ac:dyDescent="0.35">
      <c r="A5" t="s">
        <v>1</v>
      </c>
      <c r="B5" t="str">
        <f t="shared" si="1"/>
        <v>Sweet Peas - Frozen</v>
      </c>
      <c r="C5" t="s">
        <v>157</v>
      </c>
      <c r="D5" t="s">
        <v>37</v>
      </c>
      <c r="E5" s="1"/>
      <c r="F5" s="1">
        <v>7</v>
      </c>
      <c r="G5" s="1"/>
      <c r="H5" s="1" t="str">
        <f t="shared" si="0"/>
        <v/>
      </c>
      <c r="I5">
        <v>23</v>
      </c>
      <c r="N5" s="5" t="s">
        <v>48</v>
      </c>
      <c r="O5" t="s">
        <v>155</v>
      </c>
    </row>
    <row r="6" spans="1:15" x14ac:dyDescent="0.35">
      <c r="A6" t="s">
        <v>9</v>
      </c>
      <c r="B6" t="str">
        <f t="shared" si="1"/>
        <v>Pepper and Onions - Frozen</v>
      </c>
      <c r="C6" t="s">
        <v>157</v>
      </c>
      <c r="D6" t="s">
        <v>37</v>
      </c>
      <c r="E6" s="1"/>
      <c r="F6" s="1">
        <v>12</v>
      </c>
      <c r="G6" s="1"/>
      <c r="H6" s="1" t="str">
        <f t="shared" si="0"/>
        <v/>
      </c>
      <c r="I6">
        <v>7</v>
      </c>
      <c r="N6" s="5" t="s">
        <v>49</v>
      </c>
      <c r="O6" t="s">
        <v>156</v>
      </c>
    </row>
    <row r="7" spans="1:15" x14ac:dyDescent="0.35">
      <c r="A7" t="s">
        <v>18</v>
      </c>
      <c r="B7" t="str">
        <f t="shared" si="1"/>
        <v>Serrano Pepper - Fresh</v>
      </c>
      <c r="C7" t="s">
        <v>157</v>
      </c>
      <c r="D7" t="s">
        <v>39</v>
      </c>
      <c r="E7" s="1">
        <v>1.1299999999999999</v>
      </c>
      <c r="F7" s="1">
        <f>E7*N2</f>
        <v>7.0624999999999991</v>
      </c>
      <c r="G7" s="1"/>
      <c r="H7" s="1" t="str">
        <f t="shared" si="0"/>
        <v/>
      </c>
      <c r="I7">
        <v>9</v>
      </c>
      <c r="N7" s="5"/>
    </row>
    <row r="8" spans="1:15" x14ac:dyDescent="0.35">
      <c r="A8" t="s">
        <v>17</v>
      </c>
      <c r="B8" t="str">
        <f t="shared" si="1"/>
        <v>Broccoli Stir Fry - Frozen</v>
      </c>
      <c r="C8" t="s">
        <v>157</v>
      </c>
      <c r="D8" t="s">
        <v>37</v>
      </c>
      <c r="E8" s="1"/>
      <c r="F8" s="1">
        <v>11.7</v>
      </c>
      <c r="G8" s="1"/>
      <c r="H8" s="1" t="str">
        <f t="shared" si="0"/>
        <v/>
      </c>
      <c r="I8">
        <v>12.3</v>
      </c>
    </row>
    <row r="9" spans="1:15" x14ac:dyDescent="0.35">
      <c r="A9" t="s">
        <v>23</v>
      </c>
      <c r="B9" t="str">
        <f t="shared" si="1"/>
        <v>Crinkle Carrots - Frozen</v>
      </c>
      <c r="C9" t="s">
        <v>157</v>
      </c>
      <c r="D9" t="s">
        <v>37</v>
      </c>
      <c r="E9" s="1"/>
      <c r="F9" s="1">
        <v>7</v>
      </c>
      <c r="G9" s="1"/>
      <c r="H9" s="1" t="str">
        <f t="shared" si="0"/>
        <v/>
      </c>
      <c r="I9">
        <v>12</v>
      </c>
    </row>
    <row r="10" spans="1:15" x14ac:dyDescent="0.35">
      <c r="A10" t="s">
        <v>53</v>
      </c>
      <c r="B10" t="str">
        <f>_xlfn.CONCAT(A10," - ",D10)</f>
        <v>Sweet Potatoes - Frozen</v>
      </c>
      <c r="C10" t="s">
        <v>54</v>
      </c>
      <c r="D10" t="s">
        <v>37</v>
      </c>
      <c r="E10" s="1"/>
      <c r="F10" s="1">
        <v>14.8</v>
      </c>
      <c r="G10" s="1">
        <v>0.9</v>
      </c>
      <c r="H10" s="1">
        <f t="shared" si="0"/>
        <v>16.444444444444446</v>
      </c>
      <c r="I10">
        <v>24</v>
      </c>
    </row>
    <row r="11" spans="1:15" x14ac:dyDescent="0.35">
      <c r="A11" t="s">
        <v>19</v>
      </c>
      <c r="B11" t="str">
        <f t="shared" si="1"/>
        <v>Sugar Snap Stir Fry - Frozen</v>
      </c>
      <c r="C11" t="s">
        <v>157</v>
      </c>
      <c r="D11" t="s">
        <v>37</v>
      </c>
      <c r="E11" s="1"/>
      <c r="F11" s="1">
        <v>11.7</v>
      </c>
      <c r="G11" s="1"/>
      <c r="H11" s="1" t="str">
        <f t="shared" si="0"/>
        <v/>
      </c>
      <c r="I11">
        <v>10.5</v>
      </c>
    </row>
    <row r="12" spans="1:15" x14ac:dyDescent="0.35">
      <c r="A12" t="s">
        <v>55</v>
      </c>
      <c r="B12" t="str">
        <f>_xlfn.CONCAT(A12," - ",D12)</f>
        <v>Lima Beans - Frozen</v>
      </c>
      <c r="C12" t="s">
        <v>52</v>
      </c>
      <c r="D12" t="s">
        <v>37</v>
      </c>
      <c r="E12" s="1"/>
      <c r="F12" s="1">
        <v>12</v>
      </c>
      <c r="G12" s="1">
        <v>2.2000000000000002</v>
      </c>
      <c r="H12" s="1">
        <f t="shared" si="0"/>
        <v>5.4545454545454541</v>
      </c>
      <c r="I12">
        <v>39</v>
      </c>
    </row>
    <row r="13" spans="1:15" x14ac:dyDescent="0.35">
      <c r="A13" t="s">
        <v>15</v>
      </c>
      <c r="B13" s="12" t="str">
        <f>IF(C13=$C$3,_xlfn.CONCAT(A13," - ",D13),A13)</f>
        <v>Onion - Frozen</v>
      </c>
      <c r="C13" t="s">
        <v>157</v>
      </c>
      <c r="D13" t="s">
        <v>37</v>
      </c>
      <c r="E13" s="1"/>
      <c r="F13" s="1">
        <v>11.6</v>
      </c>
      <c r="G13" s="1"/>
      <c r="H13" s="1" t="str">
        <f t="shared" si="0"/>
        <v/>
      </c>
      <c r="I13">
        <v>12</v>
      </c>
    </row>
    <row r="14" spans="1:15" x14ac:dyDescent="0.35">
      <c r="A14" t="s">
        <v>5</v>
      </c>
      <c r="B14" t="str">
        <f t="shared" si="1"/>
        <v>Seasoning Blend - Frozen</v>
      </c>
      <c r="C14" t="s">
        <v>157</v>
      </c>
      <c r="D14" t="s">
        <v>37</v>
      </c>
      <c r="E14" s="1"/>
      <c r="F14" s="1">
        <v>13.8</v>
      </c>
      <c r="G14" s="1"/>
      <c r="H14" s="1" t="str">
        <f t="shared" si="0"/>
        <v/>
      </c>
      <c r="I14">
        <v>8.8000000000000007</v>
      </c>
    </row>
    <row r="15" spans="1:15" x14ac:dyDescent="0.35">
      <c r="A15" t="s">
        <v>3</v>
      </c>
      <c r="B15" t="str">
        <f t="shared" si="1"/>
        <v>Mixed Veggies - Frozen</v>
      </c>
      <c r="C15" t="s">
        <v>157</v>
      </c>
      <c r="D15" t="s">
        <v>37</v>
      </c>
      <c r="E15" s="1"/>
      <c r="F15" s="1">
        <v>7</v>
      </c>
      <c r="G15" s="1"/>
      <c r="H15" s="1" t="str">
        <f t="shared" si="0"/>
        <v/>
      </c>
      <c r="I15">
        <v>16.7</v>
      </c>
    </row>
    <row r="16" spans="1:15" x14ac:dyDescent="0.35">
      <c r="A16" t="s">
        <v>56</v>
      </c>
      <c r="B16" t="str">
        <f>_xlfn.CONCAT(A16," - ",D16)</f>
        <v>Corn - Frozen</v>
      </c>
      <c r="C16" t="s">
        <v>54</v>
      </c>
      <c r="D16" t="s">
        <v>37</v>
      </c>
      <c r="E16" s="1"/>
      <c r="F16" s="1">
        <v>3.9</v>
      </c>
      <c r="G16" s="1">
        <v>0.67</v>
      </c>
      <c r="H16" s="1">
        <f t="shared" si="0"/>
        <v>5.8208955223880592</v>
      </c>
      <c r="I16">
        <v>25</v>
      </c>
    </row>
    <row r="17" spans="1:9" x14ac:dyDescent="0.35">
      <c r="A17" t="s">
        <v>13</v>
      </c>
      <c r="B17" t="str">
        <f t="shared" si="1"/>
        <v>Okro - Frozen</v>
      </c>
      <c r="C17" t="s">
        <v>157</v>
      </c>
      <c r="D17" t="s">
        <v>37</v>
      </c>
      <c r="E17" s="1"/>
      <c r="F17" s="1">
        <v>12</v>
      </c>
      <c r="G17" s="1"/>
      <c r="H17" s="1" t="str">
        <f t="shared" si="0"/>
        <v/>
      </c>
      <c r="I17">
        <v>8.5</v>
      </c>
    </row>
    <row r="18" spans="1:9" x14ac:dyDescent="0.35">
      <c r="A18" t="s">
        <v>57</v>
      </c>
      <c r="B18" t="str">
        <f t="shared" si="1"/>
        <v>Mixed Fruits</v>
      </c>
      <c r="C18" t="s">
        <v>58</v>
      </c>
      <c r="D18" t="s">
        <v>37</v>
      </c>
      <c r="E18" s="1"/>
      <c r="F18" s="1">
        <v>14.6</v>
      </c>
      <c r="G18" s="1"/>
      <c r="H18" s="1" t="str">
        <f t="shared" si="0"/>
        <v/>
      </c>
      <c r="I18">
        <v>18.8</v>
      </c>
    </row>
    <row r="19" spans="1:9" x14ac:dyDescent="0.35">
      <c r="A19" t="s">
        <v>33</v>
      </c>
      <c r="B19" t="str">
        <f t="shared" si="1"/>
        <v>Broccoli Cuts - Frozen</v>
      </c>
      <c r="C19" t="s">
        <v>157</v>
      </c>
      <c r="D19" t="s">
        <v>37</v>
      </c>
      <c r="E19" s="1"/>
      <c r="F19" s="1">
        <v>7</v>
      </c>
      <c r="G19" s="1"/>
      <c r="H19" s="1" t="str">
        <f t="shared" si="0"/>
        <v/>
      </c>
      <c r="I19">
        <v>8</v>
      </c>
    </row>
    <row r="20" spans="1:9" x14ac:dyDescent="0.35">
      <c r="A20" t="s">
        <v>31</v>
      </c>
      <c r="B20" t="str">
        <f t="shared" si="1"/>
        <v>Broccoli Florrets - Frozen</v>
      </c>
      <c r="C20" t="s">
        <v>157</v>
      </c>
      <c r="D20" t="s">
        <v>37</v>
      </c>
      <c r="E20" s="1"/>
      <c r="F20" s="1">
        <v>8.1999999999999993</v>
      </c>
      <c r="G20" s="1"/>
      <c r="H20" s="1" t="str">
        <f t="shared" si="0"/>
        <v/>
      </c>
      <c r="I20">
        <v>8</v>
      </c>
    </row>
    <row r="21" spans="1:9" x14ac:dyDescent="0.35">
      <c r="A21" t="s">
        <v>27</v>
      </c>
      <c r="B21" t="str">
        <f t="shared" si="1"/>
        <v>Cauliflower - Frozen</v>
      </c>
      <c r="C21" t="s">
        <v>157</v>
      </c>
      <c r="D21" t="s">
        <v>37</v>
      </c>
      <c r="E21" s="1"/>
      <c r="F21" s="1">
        <v>8.3000000000000007</v>
      </c>
      <c r="G21" s="1"/>
      <c r="H21" s="1" t="str">
        <f t="shared" si="0"/>
        <v/>
      </c>
      <c r="I21">
        <v>7</v>
      </c>
    </row>
    <row r="22" spans="1:9" x14ac:dyDescent="0.35">
      <c r="A22" t="s">
        <v>29</v>
      </c>
      <c r="B22" t="str">
        <f t="shared" si="1"/>
        <v>Broccoli and Cauliflower - Frozen</v>
      </c>
      <c r="C22" t="s">
        <v>157</v>
      </c>
      <c r="D22" t="s">
        <v>37</v>
      </c>
      <c r="E22" s="1"/>
      <c r="F22" s="1">
        <v>8.3000000000000007</v>
      </c>
      <c r="G22" s="1"/>
      <c r="H22" s="1" t="str">
        <f t="shared" si="0"/>
        <v/>
      </c>
      <c r="I22">
        <v>7.5</v>
      </c>
    </row>
    <row r="23" spans="1:9" x14ac:dyDescent="0.35">
      <c r="A23" t="s">
        <v>24</v>
      </c>
      <c r="B23" t="str">
        <f t="shared" si="1"/>
        <v>Cabbage - Fresh</v>
      </c>
      <c r="C23" t="s">
        <v>157</v>
      </c>
      <c r="D23" t="s">
        <v>39</v>
      </c>
      <c r="E23" s="1">
        <v>0.68</v>
      </c>
      <c r="F23" s="1">
        <f>E23*$N$2</f>
        <v>4.25</v>
      </c>
      <c r="G23" s="1"/>
      <c r="H23" s="1" t="str">
        <f t="shared" si="0"/>
        <v/>
      </c>
      <c r="I23">
        <v>7</v>
      </c>
    </row>
    <row r="24" spans="1:9" x14ac:dyDescent="0.35">
      <c r="A24" t="s">
        <v>59</v>
      </c>
      <c r="B24" t="str">
        <f t="shared" si="1"/>
        <v>Salmon</v>
      </c>
      <c r="C24" t="s">
        <v>52</v>
      </c>
      <c r="D24" t="s">
        <v>39</v>
      </c>
      <c r="E24" s="1">
        <v>9.83</v>
      </c>
      <c r="F24" s="1">
        <f>E24*$N$2</f>
        <v>61.4375</v>
      </c>
      <c r="G24" s="1">
        <v>6</v>
      </c>
      <c r="H24" s="1">
        <f t="shared" si="0"/>
        <v>10.239583333333334</v>
      </c>
      <c r="I24">
        <v>41</v>
      </c>
    </row>
    <row r="25" spans="1:9" x14ac:dyDescent="0.35">
      <c r="A25" t="s">
        <v>60</v>
      </c>
      <c r="B25" t="str">
        <f>_xlfn.CONCAT(A25," - ",D25)</f>
        <v>Chickpeas - Canned</v>
      </c>
      <c r="C25" t="s">
        <v>52</v>
      </c>
      <c r="D25" t="s">
        <v>61</v>
      </c>
      <c r="E25" s="1"/>
      <c r="F25" s="1">
        <v>5</v>
      </c>
      <c r="G25" s="1">
        <v>1.67</v>
      </c>
      <c r="H25" s="1">
        <f t="shared" si="0"/>
        <v>2.9940119760479043</v>
      </c>
      <c r="I25">
        <v>34</v>
      </c>
    </row>
    <row r="26" spans="1:9" x14ac:dyDescent="0.35">
      <c r="A26" t="s">
        <v>14</v>
      </c>
      <c r="B26" t="str">
        <f t="shared" si="1"/>
        <v>Spinach - Fresh</v>
      </c>
      <c r="C26" t="s">
        <v>157</v>
      </c>
      <c r="D26" t="s">
        <v>39</v>
      </c>
      <c r="E26" s="1"/>
      <c r="F26" s="1">
        <v>19.8</v>
      </c>
      <c r="G26" s="1"/>
      <c r="H26" s="1" t="str">
        <f t="shared" si="0"/>
        <v/>
      </c>
      <c r="I26">
        <v>7</v>
      </c>
    </row>
    <row r="27" spans="1:9" x14ac:dyDescent="0.35">
      <c r="A27" t="s">
        <v>53</v>
      </c>
      <c r="B27" t="str">
        <f t="shared" si="1"/>
        <v>Sweet Potatoes</v>
      </c>
      <c r="C27" t="s">
        <v>54</v>
      </c>
      <c r="D27" t="s">
        <v>39</v>
      </c>
      <c r="E27" s="1">
        <v>1.1399999999999999</v>
      </c>
      <c r="F27" s="1">
        <f>E27*N2</f>
        <v>7.1249999999999991</v>
      </c>
      <c r="G27" s="1">
        <v>0.9</v>
      </c>
      <c r="H27" s="1">
        <f t="shared" si="0"/>
        <v>7.9166666666666652</v>
      </c>
      <c r="I27">
        <v>24</v>
      </c>
    </row>
    <row r="28" spans="1:9" x14ac:dyDescent="0.35">
      <c r="A28" t="s">
        <v>62</v>
      </c>
      <c r="B28" t="str">
        <f t="shared" si="1"/>
        <v>Protein Oats</v>
      </c>
      <c r="C28" t="s">
        <v>52</v>
      </c>
      <c r="D28" t="s">
        <v>39</v>
      </c>
      <c r="E28" s="1"/>
      <c r="F28" s="1">
        <v>33</v>
      </c>
      <c r="G28" s="1">
        <v>5.63</v>
      </c>
      <c r="H28" s="1">
        <f t="shared" si="0"/>
        <v>5.8614564831261102</v>
      </c>
      <c r="I28">
        <v>106.9</v>
      </c>
    </row>
    <row r="29" spans="1:9" x14ac:dyDescent="0.35">
      <c r="A29" t="s">
        <v>30</v>
      </c>
      <c r="B29" t="str">
        <f t="shared" si="1"/>
        <v>Zuchinni - Fresh</v>
      </c>
      <c r="C29" t="s">
        <v>157</v>
      </c>
      <c r="D29" t="s">
        <v>39</v>
      </c>
      <c r="E29" s="1">
        <v>1.18</v>
      </c>
      <c r="F29" s="1">
        <f t="shared" ref="F29:F34" si="2">E29*$N$2</f>
        <v>7.375</v>
      </c>
      <c r="G29" s="1"/>
      <c r="H29" s="1" t="str">
        <f t="shared" si="0"/>
        <v/>
      </c>
      <c r="I29">
        <v>5</v>
      </c>
    </row>
    <row r="30" spans="1:9" x14ac:dyDescent="0.35">
      <c r="A30" t="s">
        <v>28</v>
      </c>
      <c r="B30" t="str">
        <f t="shared" si="1"/>
        <v>Yellow Squash - Fresh</v>
      </c>
      <c r="C30" t="s">
        <v>157</v>
      </c>
      <c r="D30" t="s">
        <v>39</v>
      </c>
      <c r="E30" s="1">
        <v>1.18</v>
      </c>
      <c r="F30" s="1">
        <f t="shared" si="2"/>
        <v>7.375</v>
      </c>
      <c r="G30" s="1"/>
      <c r="H30" s="1" t="str">
        <f t="shared" si="0"/>
        <v/>
      </c>
      <c r="I30">
        <v>5</v>
      </c>
    </row>
    <row r="31" spans="1:9" x14ac:dyDescent="0.35">
      <c r="A31" t="s">
        <v>26</v>
      </c>
      <c r="B31" t="str">
        <f t="shared" si="1"/>
        <v>Eggplant - Fresh</v>
      </c>
      <c r="C31" t="s">
        <v>157</v>
      </c>
      <c r="D31" t="s">
        <v>39</v>
      </c>
      <c r="E31" s="1">
        <f>0.98</f>
        <v>0.98</v>
      </c>
      <c r="F31" s="1">
        <f t="shared" si="2"/>
        <v>6.125</v>
      </c>
      <c r="G31" s="1"/>
      <c r="H31" s="1" t="str">
        <f t="shared" si="0"/>
        <v/>
      </c>
      <c r="I31">
        <v>7</v>
      </c>
    </row>
    <row r="32" spans="1:9" x14ac:dyDescent="0.35">
      <c r="A32" t="s">
        <v>32</v>
      </c>
      <c r="B32" t="str">
        <f t="shared" si="1"/>
        <v>Tomatoes - Fresh</v>
      </c>
      <c r="C32" t="s">
        <v>157</v>
      </c>
      <c r="D32" t="s">
        <v>39</v>
      </c>
      <c r="E32" s="1">
        <v>0.98</v>
      </c>
      <c r="F32" s="1">
        <f t="shared" si="2"/>
        <v>6.125</v>
      </c>
      <c r="G32" s="1"/>
      <c r="H32" s="1" t="str">
        <f t="shared" si="0"/>
        <v/>
      </c>
      <c r="I32">
        <v>5</v>
      </c>
    </row>
    <row r="33" spans="1:9" x14ac:dyDescent="0.35">
      <c r="A33" t="s">
        <v>63</v>
      </c>
      <c r="B33" t="str">
        <f t="shared" si="1"/>
        <v>Irish Potatoes</v>
      </c>
      <c r="C33" t="s">
        <v>54</v>
      </c>
      <c r="D33" t="s">
        <v>39</v>
      </c>
      <c r="E33" s="1">
        <v>0.44800000000000001</v>
      </c>
      <c r="F33" s="1">
        <f t="shared" si="2"/>
        <v>2.8000000000000003</v>
      </c>
      <c r="G33" s="1">
        <v>0.6</v>
      </c>
      <c r="H33" s="1">
        <f t="shared" si="0"/>
        <v>4.666666666666667</v>
      </c>
      <c r="I33">
        <v>25</v>
      </c>
    </row>
    <row r="34" spans="1:9" x14ac:dyDescent="0.35">
      <c r="A34" t="s">
        <v>15</v>
      </c>
      <c r="B34" t="str">
        <f t="shared" si="1"/>
        <v>Onion - Fresh</v>
      </c>
      <c r="C34" t="s">
        <v>157</v>
      </c>
      <c r="D34" t="s">
        <v>39</v>
      </c>
      <c r="E34" s="1">
        <v>0.99299999999999999</v>
      </c>
      <c r="F34" s="1">
        <f t="shared" si="2"/>
        <v>6.2062499999999998</v>
      </c>
      <c r="G34" s="1"/>
      <c r="H34" s="1" t="str">
        <f t="shared" si="0"/>
        <v/>
      </c>
      <c r="I34">
        <v>12</v>
      </c>
    </row>
    <row r="35" spans="1:9" x14ac:dyDescent="0.35">
      <c r="A35" t="s">
        <v>10</v>
      </c>
      <c r="B35" t="str">
        <f t="shared" si="1"/>
        <v>Mushroom - Fresh</v>
      </c>
      <c r="C35" t="s">
        <v>157</v>
      </c>
      <c r="D35" t="s">
        <v>39</v>
      </c>
      <c r="E35" s="1" t="s">
        <v>64</v>
      </c>
      <c r="F35" s="1">
        <v>19.899999999999999</v>
      </c>
      <c r="G35" s="1"/>
      <c r="H35" s="1" t="str">
        <f t="shared" si="0"/>
        <v/>
      </c>
      <c r="I35">
        <v>6</v>
      </c>
    </row>
    <row r="36" spans="1:9" x14ac:dyDescent="0.35">
      <c r="A36" t="s">
        <v>65</v>
      </c>
      <c r="B36" t="str">
        <f t="shared" si="1"/>
        <v>Tangerine</v>
      </c>
      <c r="C36" t="s">
        <v>66</v>
      </c>
      <c r="D36" t="s">
        <v>39</v>
      </c>
      <c r="E36" s="1">
        <v>1.54</v>
      </c>
      <c r="F36" s="1">
        <f t="shared" ref="F36:F41" si="3">E36*$N$2</f>
        <v>9.625</v>
      </c>
      <c r="G36" s="1"/>
      <c r="H36" s="1" t="str">
        <f t="shared" si="0"/>
        <v/>
      </c>
      <c r="I36">
        <v>15</v>
      </c>
    </row>
    <row r="37" spans="1:9" x14ac:dyDescent="0.35">
      <c r="A37" t="s">
        <v>67</v>
      </c>
      <c r="B37" t="str">
        <f t="shared" si="1"/>
        <v>Red Grapes</v>
      </c>
      <c r="C37" t="s">
        <v>66</v>
      </c>
      <c r="D37" t="s">
        <v>39</v>
      </c>
      <c r="E37" s="1">
        <v>1.28</v>
      </c>
      <c r="F37" s="1">
        <f t="shared" si="3"/>
        <v>8</v>
      </c>
      <c r="G37" s="1"/>
      <c r="H37" s="1" t="str">
        <f t="shared" si="0"/>
        <v/>
      </c>
      <c r="I37">
        <v>20</v>
      </c>
    </row>
    <row r="38" spans="1:9" x14ac:dyDescent="0.35">
      <c r="A38" t="s">
        <v>68</v>
      </c>
      <c r="B38" t="str">
        <f t="shared" si="1"/>
        <v>Banana</v>
      </c>
      <c r="C38" t="s">
        <v>66</v>
      </c>
      <c r="D38" t="s">
        <v>39</v>
      </c>
      <c r="E38" s="1">
        <v>0.5</v>
      </c>
      <c r="F38" s="1">
        <f t="shared" si="3"/>
        <v>3.125</v>
      </c>
      <c r="G38" s="1"/>
      <c r="H38" s="1" t="str">
        <f t="shared" si="0"/>
        <v/>
      </c>
      <c r="I38">
        <v>25</v>
      </c>
    </row>
    <row r="39" spans="1:9" x14ac:dyDescent="0.35">
      <c r="A39" t="s">
        <v>69</v>
      </c>
      <c r="B39" t="str">
        <f t="shared" si="1"/>
        <v>Tofu</v>
      </c>
      <c r="C39" t="s">
        <v>52</v>
      </c>
      <c r="D39" t="s">
        <v>39</v>
      </c>
      <c r="E39" s="1">
        <v>1.67</v>
      </c>
      <c r="F39" s="1">
        <f t="shared" si="3"/>
        <v>10.4375</v>
      </c>
      <c r="G39" s="1">
        <v>2.33</v>
      </c>
      <c r="H39" s="1">
        <f t="shared" si="0"/>
        <v>4.4796137339055795</v>
      </c>
      <c r="I39">
        <v>21</v>
      </c>
    </row>
    <row r="40" spans="1:9" x14ac:dyDescent="0.35">
      <c r="A40" t="s">
        <v>20</v>
      </c>
      <c r="B40" t="str">
        <f t="shared" si="1"/>
        <v>Broccoli - Fresh</v>
      </c>
      <c r="C40" t="s">
        <v>157</v>
      </c>
      <c r="D40" t="s">
        <v>39</v>
      </c>
      <c r="E40" s="1">
        <v>2.3199999999999998</v>
      </c>
      <c r="F40" s="1">
        <f t="shared" si="3"/>
        <v>14.499999999999998</v>
      </c>
      <c r="G40" s="1"/>
      <c r="H40" s="1" t="str">
        <f t="shared" si="0"/>
        <v/>
      </c>
      <c r="I40">
        <v>8</v>
      </c>
    </row>
    <row r="41" spans="1:9" x14ac:dyDescent="0.35">
      <c r="A41" t="s">
        <v>12</v>
      </c>
      <c r="B41" t="str">
        <f t="shared" si="1"/>
        <v>Red Onions - Fresh</v>
      </c>
      <c r="C41" t="s">
        <v>157</v>
      </c>
      <c r="D41" t="s">
        <v>39</v>
      </c>
      <c r="E41" s="1">
        <v>1.28</v>
      </c>
      <c r="F41" s="1">
        <f t="shared" si="3"/>
        <v>8</v>
      </c>
      <c r="G41" s="1"/>
      <c r="H41" s="1" t="str">
        <f t="shared" si="0"/>
        <v/>
      </c>
      <c r="I41">
        <v>12</v>
      </c>
    </row>
    <row r="42" spans="1:9" x14ac:dyDescent="0.35">
      <c r="A42" t="s">
        <v>16</v>
      </c>
      <c r="B42" t="str">
        <f t="shared" si="1"/>
        <v>Mini Sweet Peppers - Fresh</v>
      </c>
      <c r="C42" t="s">
        <v>157</v>
      </c>
      <c r="D42" t="s">
        <v>39</v>
      </c>
      <c r="E42" s="1"/>
      <c r="F42" s="1">
        <f>(2.98/16)*100</f>
        <v>18.625</v>
      </c>
      <c r="G42" s="1"/>
      <c r="H42" s="1" t="str">
        <f t="shared" si="0"/>
        <v/>
      </c>
      <c r="I42">
        <v>9</v>
      </c>
    </row>
    <row r="43" spans="1:9" x14ac:dyDescent="0.35">
      <c r="A43" t="s">
        <v>27</v>
      </c>
      <c r="B43" t="str">
        <f t="shared" si="1"/>
        <v>Cauliflower - Fresh</v>
      </c>
      <c r="C43" t="s">
        <v>157</v>
      </c>
      <c r="D43" t="s">
        <v>39</v>
      </c>
      <c r="E43" s="1">
        <v>2.44</v>
      </c>
      <c r="F43" s="1">
        <f>E43/N2</f>
        <v>0.39039999999999997</v>
      </c>
      <c r="G43" s="1"/>
      <c r="H43" s="1" t="str">
        <f t="shared" si="0"/>
        <v/>
      </c>
      <c r="I43">
        <v>7</v>
      </c>
    </row>
    <row r="44" spans="1:9" x14ac:dyDescent="0.35">
      <c r="A44" t="s">
        <v>25</v>
      </c>
      <c r="B44" t="str">
        <f t="shared" si="1"/>
        <v>Grape Tomatoes - Fresh</v>
      </c>
      <c r="C44" t="s">
        <v>157</v>
      </c>
      <c r="D44" t="s">
        <v>39</v>
      </c>
      <c r="E44" s="1"/>
      <c r="F44" s="1">
        <v>11.1</v>
      </c>
      <c r="G44" s="1"/>
      <c r="H44" s="1" t="str">
        <f t="shared" si="0"/>
        <v/>
      </c>
      <c r="I44">
        <v>5</v>
      </c>
    </row>
    <row r="45" spans="1:9" x14ac:dyDescent="0.35">
      <c r="A45" t="s">
        <v>70</v>
      </c>
      <c r="B45" t="str">
        <f t="shared" si="1"/>
        <v>Eggs</v>
      </c>
      <c r="C45" t="s">
        <v>52</v>
      </c>
      <c r="D45" t="s">
        <v>39</v>
      </c>
      <c r="E45" s="1"/>
      <c r="F45" s="1">
        <v>9.4700000000000006</v>
      </c>
      <c r="G45" s="1">
        <v>2.67</v>
      </c>
      <c r="H45" s="1">
        <f t="shared" si="0"/>
        <v>3.5468164794007495</v>
      </c>
      <c r="I45">
        <v>31</v>
      </c>
    </row>
    <row r="46" spans="1:9" x14ac:dyDescent="0.35">
      <c r="A46" t="s">
        <v>71</v>
      </c>
      <c r="B46" t="str">
        <f t="shared" si="1"/>
        <v>Greek Yogurt</v>
      </c>
      <c r="C46" t="s">
        <v>52</v>
      </c>
      <c r="D46" t="s">
        <v>39</v>
      </c>
      <c r="E46" s="1"/>
      <c r="F46" s="1">
        <v>11.1</v>
      </c>
      <c r="G46" s="1">
        <v>2.66</v>
      </c>
      <c r="H46" s="1">
        <f t="shared" si="0"/>
        <v>4.1729323308270674</v>
      </c>
      <c r="I46">
        <v>17</v>
      </c>
    </row>
    <row r="47" spans="1:9" x14ac:dyDescent="0.35">
      <c r="A47" t="s">
        <v>72</v>
      </c>
      <c r="B47" t="str">
        <f t="shared" si="1"/>
        <v>Cottage cheese</v>
      </c>
      <c r="C47" t="s">
        <v>52</v>
      </c>
      <c r="D47" t="s">
        <v>39</v>
      </c>
      <c r="E47" s="1">
        <v>1.72</v>
      </c>
      <c r="F47" s="1">
        <f>E47*$N$2</f>
        <v>10.75</v>
      </c>
      <c r="G47" s="1">
        <v>3</v>
      </c>
      <c r="H47" s="1">
        <f t="shared" si="0"/>
        <v>3.5833333333333335</v>
      </c>
      <c r="I47">
        <v>28</v>
      </c>
    </row>
    <row r="48" spans="1:9" x14ac:dyDescent="0.35">
      <c r="A48" t="s">
        <v>73</v>
      </c>
      <c r="B48" t="str">
        <f t="shared" si="1"/>
        <v>Chicken Thighs</v>
      </c>
      <c r="C48" t="s">
        <v>52</v>
      </c>
      <c r="D48" t="s">
        <v>39</v>
      </c>
      <c r="E48" s="1">
        <v>1.42</v>
      </c>
      <c r="F48" s="1">
        <f>E48*$N$2</f>
        <v>8.875</v>
      </c>
      <c r="G48" s="1">
        <v>7</v>
      </c>
      <c r="H48" s="1">
        <f t="shared" si="0"/>
        <v>1.2678571428571428</v>
      </c>
      <c r="I48">
        <v>39</v>
      </c>
    </row>
    <row r="49" spans="1:9" x14ac:dyDescent="0.35">
      <c r="A49" t="s">
        <v>74</v>
      </c>
      <c r="B49" t="str">
        <f t="shared" si="1"/>
        <v>Chicken Drums</v>
      </c>
      <c r="C49" t="s">
        <v>52</v>
      </c>
      <c r="D49" t="s">
        <v>39</v>
      </c>
      <c r="E49" s="1">
        <v>1.19</v>
      </c>
      <c r="F49" s="1">
        <f>E49*$N$2</f>
        <v>7.4375</v>
      </c>
      <c r="G49" s="1">
        <v>5</v>
      </c>
      <c r="H49" s="1">
        <f t="shared" si="0"/>
        <v>1.4875</v>
      </c>
      <c r="I49">
        <v>21</v>
      </c>
    </row>
    <row r="50" spans="1:9" x14ac:dyDescent="0.35">
      <c r="A50" t="s">
        <v>75</v>
      </c>
      <c r="B50" t="str">
        <f t="shared" si="1"/>
        <v>Shrimp</v>
      </c>
      <c r="C50" t="s">
        <v>52</v>
      </c>
      <c r="D50" t="s">
        <v>39</v>
      </c>
      <c r="E50" s="1">
        <v>8.43</v>
      </c>
      <c r="F50" s="1">
        <f>E50*$N$2</f>
        <v>52.6875</v>
      </c>
      <c r="G50" s="1">
        <v>3.75</v>
      </c>
      <c r="H50" s="1">
        <f t="shared" si="0"/>
        <v>14.05</v>
      </c>
      <c r="I50">
        <v>20</v>
      </c>
    </row>
    <row r="51" spans="1:9" x14ac:dyDescent="0.35">
      <c r="A51" t="s">
        <v>76</v>
      </c>
      <c r="B51" t="str">
        <f t="shared" si="1"/>
        <v>Peaches</v>
      </c>
      <c r="C51" t="s">
        <v>58</v>
      </c>
      <c r="D51" t="s">
        <v>37</v>
      </c>
      <c r="E51" s="1"/>
      <c r="F51" s="1">
        <v>16.8</v>
      </c>
      <c r="G51" s="1"/>
      <c r="H51" s="1" t="str">
        <f t="shared" si="0"/>
        <v/>
      </c>
      <c r="I51">
        <v>11</v>
      </c>
    </row>
    <row r="52" spans="1:9" x14ac:dyDescent="0.35">
      <c r="A52" t="s">
        <v>7</v>
      </c>
      <c r="B52" t="str">
        <f t="shared" si="1"/>
        <v>Peas and Carrot - Frozen</v>
      </c>
      <c r="C52" t="s">
        <v>157</v>
      </c>
      <c r="D52" t="s">
        <v>37</v>
      </c>
      <c r="E52" s="1"/>
      <c r="F52" s="1">
        <f>84/12</f>
        <v>7</v>
      </c>
      <c r="G52" s="1"/>
      <c r="H52" s="1" t="str">
        <f t="shared" si="0"/>
        <v/>
      </c>
      <c r="I52">
        <v>16.7</v>
      </c>
    </row>
    <row r="53" spans="1:9" x14ac:dyDescent="0.35">
      <c r="A53" t="s">
        <v>77</v>
      </c>
      <c r="B53" t="str">
        <f t="shared" si="1"/>
        <v>Pineapple</v>
      </c>
      <c r="C53" t="s">
        <v>58</v>
      </c>
      <c r="D53" t="s">
        <v>37</v>
      </c>
      <c r="E53" s="1"/>
      <c r="F53" s="1">
        <v>15.1</v>
      </c>
      <c r="G53" s="1"/>
      <c r="H53" s="1" t="str">
        <f t="shared" si="0"/>
        <v/>
      </c>
      <c r="I53">
        <v>14</v>
      </c>
    </row>
    <row r="54" spans="1:9" x14ac:dyDescent="0.35">
      <c r="A54" t="s">
        <v>68</v>
      </c>
      <c r="B54" t="str">
        <f t="shared" si="1"/>
        <v>Banana</v>
      </c>
      <c r="C54" t="s">
        <v>58</v>
      </c>
      <c r="D54" t="s">
        <v>37</v>
      </c>
      <c r="E54" s="1"/>
      <c r="F54" s="1">
        <v>16.8</v>
      </c>
      <c r="G54" s="1"/>
      <c r="H54" s="1" t="str">
        <f t="shared" si="0"/>
        <v/>
      </c>
      <c r="I54">
        <v>25</v>
      </c>
    </row>
    <row r="55" spans="1:9" x14ac:dyDescent="0.35">
      <c r="A55" t="s">
        <v>78</v>
      </c>
      <c r="B55" t="str">
        <f t="shared" si="1"/>
        <v>Strawberry</v>
      </c>
      <c r="C55" t="s">
        <v>58</v>
      </c>
      <c r="D55" t="s">
        <v>37</v>
      </c>
      <c r="E55" s="1"/>
      <c r="F55" s="1">
        <v>14</v>
      </c>
      <c r="G55" s="1"/>
      <c r="H55" s="1" t="str">
        <f t="shared" si="0"/>
        <v/>
      </c>
      <c r="I55">
        <v>9</v>
      </c>
    </row>
    <row r="56" spans="1:9" x14ac:dyDescent="0.35">
      <c r="A56" t="s">
        <v>14</v>
      </c>
      <c r="B56" t="str">
        <f t="shared" si="1"/>
        <v>Spinach - Frozen</v>
      </c>
      <c r="C56" t="s">
        <v>157</v>
      </c>
      <c r="D56" t="s">
        <v>37</v>
      </c>
      <c r="E56" s="1"/>
      <c r="F56" s="1">
        <f>100/12</f>
        <v>8.3333333333333339</v>
      </c>
      <c r="G56" s="1"/>
      <c r="H56" s="1" t="str">
        <f t="shared" si="0"/>
        <v/>
      </c>
      <c r="I56">
        <v>7</v>
      </c>
    </row>
    <row r="57" spans="1:9" x14ac:dyDescent="0.35">
      <c r="A57" t="s">
        <v>21</v>
      </c>
      <c r="B57" t="str">
        <f t="shared" si="1"/>
        <v>Deluxe Stir Fry - Frozen</v>
      </c>
      <c r="C57" t="s">
        <v>157</v>
      </c>
      <c r="D57" t="s">
        <v>37</v>
      </c>
      <c r="E57" s="1"/>
      <c r="F57" s="1">
        <v>11.7</v>
      </c>
      <c r="G57" s="1"/>
      <c r="H57" s="1" t="str">
        <f t="shared" si="0"/>
        <v/>
      </c>
      <c r="I57">
        <v>10.5</v>
      </c>
    </row>
    <row r="58" spans="1:9" x14ac:dyDescent="0.35">
      <c r="A58" t="s">
        <v>11</v>
      </c>
      <c r="B58" t="str">
        <f t="shared" si="1"/>
        <v>Kale - Frozen</v>
      </c>
      <c r="C58" t="s">
        <v>157</v>
      </c>
      <c r="D58" t="s">
        <v>37</v>
      </c>
      <c r="E58" s="1"/>
      <c r="F58" s="1">
        <v>11.8</v>
      </c>
      <c r="G58" s="1"/>
      <c r="H58" s="1" t="str">
        <f t="shared" si="0"/>
        <v/>
      </c>
      <c r="I58">
        <v>14</v>
      </c>
    </row>
    <row r="59" spans="1:9" x14ac:dyDescent="0.35">
      <c r="A59" t="s">
        <v>79</v>
      </c>
      <c r="B59" t="str">
        <f t="shared" si="1"/>
        <v>Mango</v>
      </c>
      <c r="C59" t="s">
        <v>66</v>
      </c>
      <c r="D59" t="s">
        <v>37</v>
      </c>
      <c r="E59" s="1"/>
      <c r="F59" s="1">
        <v>15.6</v>
      </c>
      <c r="G59" s="1"/>
      <c r="H59" s="1" t="str">
        <f t="shared" si="0"/>
        <v/>
      </c>
      <c r="I59">
        <v>17</v>
      </c>
    </row>
    <row r="60" spans="1:9" x14ac:dyDescent="0.35">
      <c r="A60" t="s">
        <v>80</v>
      </c>
      <c r="B60" t="str">
        <f t="shared" si="1"/>
        <v>Mix Berries</v>
      </c>
      <c r="C60" t="s">
        <v>66</v>
      </c>
      <c r="D60" t="s">
        <v>37</v>
      </c>
      <c r="E60" s="1"/>
      <c r="F60" s="1">
        <v>16.8</v>
      </c>
      <c r="G60" s="1"/>
      <c r="H60" s="1" t="str">
        <f t="shared" si="0"/>
        <v/>
      </c>
      <c r="I60">
        <v>13.1</v>
      </c>
    </row>
    <row r="61" spans="1:9" x14ac:dyDescent="0.35">
      <c r="A61" t="s">
        <v>81</v>
      </c>
      <c r="B61" t="str">
        <f t="shared" si="1"/>
        <v>Oat</v>
      </c>
      <c r="C61" t="s">
        <v>54</v>
      </c>
      <c r="D61" t="s">
        <v>39</v>
      </c>
      <c r="E61" s="1"/>
      <c r="F61" s="1">
        <v>9.5</v>
      </c>
      <c r="G61" s="1">
        <v>2.6</v>
      </c>
      <c r="H61" s="1">
        <f t="shared" si="0"/>
        <v>3.6538461538461537</v>
      </c>
      <c r="I61">
        <v>110</v>
      </c>
    </row>
    <row r="62" spans="1:9" x14ac:dyDescent="0.35">
      <c r="A62" t="s">
        <v>82</v>
      </c>
      <c r="B62" t="str">
        <f t="shared" si="1"/>
        <v>Bread</v>
      </c>
      <c r="C62" t="s">
        <v>54</v>
      </c>
      <c r="D62" t="s">
        <v>39</v>
      </c>
      <c r="E62" s="1"/>
      <c r="F62" s="1">
        <v>12.4</v>
      </c>
      <c r="G62" s="1">
        <v>1.5</v>
      </c>
      <c r="H62" s="1">
        <f t="shared" si="0"/>
        <v>8.2666666666666675</v>
      </c>
      <c r="I62">
        <v>65</v>
      </c>
    </row>
    <row r="63" spans="1:9" x14ac:dyDescent="0.35">
      <c r="A63" t="s">
        <v>83</v>
      </c>
      <c r="B63" t="str">
        <f t="shared" si="1"/>
        <v>Red Lentils</v>
      </c>
      <c r="C63" t="s">
        <v>52</v>
      </c>
      <c r="D63" t="s">
        <v>39</v>
      </c>
      <c r="E63" s="1"/>
      <c r="F63" s="1">
        <v>13.6</v>
      </c>
      <c r="G63" s="1">
        <v>6.5</v>
      </c>
      <c r="H63" s="1">
        <f t="shared" si="0"/>
        <v>2.0923076923076924</v>
      </c>
      <c r="I63">
        <v>100</v>
      </c>
    </row>
    <row r="64" spans="1:9" x14ac:dyDescent="0.35">
      <c r="A64" t="s">
        <v>158</v>
      </c>
      <c r="B64" t="str">
        <f t="shared" si="1"/>
        <v>Wheat Spag</v>
      </c>
      <c r="C64" t="s">
        <v>54</v>
      </c>
      <c r="D64" t="s">
        <v>39</v>
      </c>
      <c r="E64" s="1"/>
      <c r="F64" s="1">
        <v>9.9</v>
      </c>
      <c r="G64" s="1">
        <v>3.5</v>
      </c>
      <c r="H64" s="1">
        <f t="shared" si="0"/>
        <v>2.8285714285714287</v>
      </c>
      <c r="I64">
        <v>90</v>
      </c>
    </row>
    <row r="65" spans="1:9" x14ac:dyDescent="0.35">
      <c r="A65" t="s">
        <v>84</v>
      </c>
      <c r="B65" t="str">
        <f t="shared" si="1"/>
        <v>Wheat flour</v>
      </c>
      <c r="C65" t="s">
        <v>54</v>
      </c>
      <c r="D65" t="s">
        <v>39</v>
      </c>
      <c r="E65" s="1"/>
      <c r="F65" s="1">
        <v>108</v>
      </c>
      <c r="G65" s="1">
        <v>2.81</v>
      </c>
      <c r="H65" s="1">
        <f t="shared" si="0"/>
        <v>38.434163701067618</v>
      </c>
      <c r="I65">
        <v>103</v>
      </c>
    </row>
    <row r="66" spans="1:9" x14ac:dyDescent="0.35">
      <c r="A66" t="s">
        <v>85</v>
      </c>
      <c r="B66" t="str">
        <f t="shared" si="1"/>
        <v>Peanuts</v>
      </c>
      <c r="C66" t="s">
        <v>52</v>
      </c>
      <c r="D66" t="s">
        <v>39</v>
      </c>
      <c r="E66" s="1"/>
      <c r="F66" s="1">
        <v>12.1</v>
      </c>
      <c r="G66" s="1">
        <v>7</v>
      </c>
      <c r="H66" s="1">
        <f t="shared" ref="H66:H78" si="4">IF(G66="","",F66/G66)</f>
        <v>1.7285714285714284</v>
      </c>
      <c r="I66">
        <v>166</v>
      </c>
    </row>
    <row r="67" spans="1:9" x14ac:dyDescent="0.35">
      <c r="A67" t="s">
        <v>86</v>
      </c>
      <c r="B67" t="str">
        <f t="shared" ref="B67:B78" si="5">IF(C67=$C$3,_xlfn.CONCAT(A67," - ",D67),A67)</f>
        <v>Cashew</v>
      </c>
      <c r="C67" t="s">
        <v>52</v>
      </c>
      <c r="D67" t="s">
        <v>39</v>
      </c>
      <c r="E67" s="1"/>
      <c r="F67" s="1">
        <v>37</v>
      </c>
      <c r="G67" s="1">
        <v>5</v>
      </c>
      <c r="H67" s="1">
        <f t="shared" si="4"/>
        <v>7.4</v>
      </c>
      <c r="I67">
        <v>157</v>
      </c>
    </row>
    <row r="68" spans="1:9" x14ac:dyDescent="0.35">
      <c r="A68" t="s">
        <v>87</v>
      </c>
      <c r="B68" t="str">
        <f t="shared" si="5"/>
        <v>Walnuts</v>
      </c>
      <c r="C68" t="s">
        <v>52</v>
      </c>
      <c r="D68" t="s">
        <v>39</v>
      </c>
      <c r="E68" s="1"/>
      <c r="F68" s="1">
        <v>38.799999999999997</v>
      </c>
      <c r="G68" s="1">
        <v>4.3</v>
      </c>
      <c r="H68" s="1">
        <f t="shared" si="4"/>
        <v>9.0232558139534884</v>
      </c>
      <c r="I68">
        <v>185</v>
      </c>
    </row>
    <row r="69" spans="1:9" x14ac:dyDescent="0.35">
      <c r="A69" t="s">
        <v>2</v>
      </c>
      <c r="B69" t="str">
        <f t="shared" si="5"/>
        <v>Butternut Squash - Frozen</v>
      </c>
      <c r="C69" t="s">
        <v>157</v>
      </c>
      <c r="D69" t="s">
        <v>37</v>
      </c>
      <c r="E69" s="1"/>
      <c r="F69" s="1">
        <v>17.399999999999999</v>
      </c>
      <c r="G69" s="1"/>
      <c r="H69" s="1" t="str">
        <f t="shared" si="4"/>
        <v/>
      </c>
      <c r="I69">
        <v>13</v>
      </c>
    </row>
    <row r="70" spans="1:9" x14ac:dyDescent="0.35">
      <c r="A70" t="s">
        <v>88</v>
      </c>
      <c r="B70" t="str">
        <f t="shared" si="5"/>
        <v>Almonds</v>
      </c>
      <c r="C70" t="s">
        <v>52</v>
      </c>
      <c r="D70" t="s">
        <v>39</v>
      </c>
      <c r="E70" s="1"/>
      <c r="F70" s="1">
        <v>37.4</v>
      </c>
      <c r="G70" s="1">
        <v>6</v>
      </c>
      <c r="H70" s="1">
        <f t="shared" si="4"/>
        <v>6.2333333333333334</v>
      </c>
      <c r="I70">
        <v>129</v>
      </c>
    </row>
    <row r="71" spans="1:9" x14ac:dyDescent="0.35">
      <c r="A71" t="s">
        <v>89</v>
      </c>
      <c r="B71" t="str">
        <f t="shared" si="5"/>
        <v>Basmati Rice</v>
      </c>
      <c r="C71" t="s">
        <v>54</v>
      </c>
      <c r="D71" t="s">
        <v>39</v>
      </c>
      <c r="E71" s="1">
        <v>1.63</v>
      </c>
      <c r="F71" s="1">
        <f>E71*N2</f>
        <v>10.1875</v>
      </c>
      <c r="G71" s="1">
        <v>0.8</v>
      </c>
      <c r="H71" s="1">
        <f t="shared" si="4"/>
        <v>12.734375</v>
      </c>
      <c r="I71">
        <v>102</v>
      </c>
    </row>
    <row r="72" spans="1:9" x14ac:dyDescent="0.35">
      <c r="A72" t="s">
        <v>90</v>
      </c>
      <c r="B72" t="str">
        <f t="shared" si="5"/>
        <v>Brown Rice</v>
      </c>
      <c r="C72" t="s">
        <v>54</v>
      </c>
      <c r="D72" t="s">
        <v>39</v>
      </c>
      <c r="F72" s="1">
        <v>4.3</v>
      </c>
      <c r="G72" s="1">
        <v>2.4300000000000002</v>
      </c>
      <c r="H72" s="1">
        <f t="shared" si="4"/>
        <v>1.7695473251028804</v>
      </c>
      <c r="I72">
        <v>105</v>
      </c>
    </row>
    <row r="73" spans="1:9" x14ac:dyDescent="0.35">
      <c r="A73" t="s">
        <v>91</v>
      </c>
      <c r="B73" t="str">
        <f t="shared" si="5"/>
        <v>Long Grain Rice</v>
      </c>
      <c r="C73" t="s">
        <v>54</v>
      </c>
      <c r="D73" t="s">
        <v>39</v>
      </c>
      <c r="F73" s="1">
        <v>4.5999999999999996</v>
      </c>
      <c r="G73" s="1">
        <v>0.3</v>
      </c>
      <c r="H73" s="1">
        <f t="shared" si="4"/>
        <v>15.333333333333332</v>
      </c>
      <c r="I73">
        <v>112</v>
      </c>
    </row>
    <row r="74" spans="1:9" x14ac:dyDescent="0.35">
      <c r="A74" t="s">
        <v>92</v>
      </c>
      <c r="B74" t="str">
        <f>_xlfn.CONCAT(A74," - ",D74)</f>
        <v>Black Eye Peas - Canned</v>
      </c>
      <c r="C74" t="s">
        <v>52</v>
      </c>
      <c r="D74" t="s">
        <v>61</v>
      </c>
      <c r="F74" s="1">
        <v>5.4</v>
      </c>
      <c r="G74" s="1">
        <v>1.1299999999999999</v>
      </c>
      <c r="H74" s="1">
        <f t="shared" si="4"/>
        <v>4.778761061946903</v>
      </c>
      <c r="I74">
        <v>22</v>
      </c>
    </row>
    <row r="75" spans="1:9" x14ac:dyDescent="0.35">
      <c r="A75" t="s">
        <v>93</v>
      </c>
      <c r="B75" t="str">
        <f>_xlfn.CONCAT(A75," - ",D75)</f>
        <v>Black Beans - Canned</v>
      </c>
      <c r="C75" t="s">
        <v>52</v>
      </c>
      <c r="D75" t="s">
        <v>61</v>
      </c>
      <c r="F75" s="1">
        <v>5.0999999999999996</v>
      </c>
      <c r="G75" s="1">
        <v>1.61</v>
      </c>
      <c r="H75" s="1">
        <f t="shared" si="4"/>
        <v>3.1677018633540368</v>
      </c>
      <c r="I75">
        <v>26</v>
      </c>
    </row>
    <row r="76" spans="1:9" x14ac:dyDescent="0.35">
      <c r="A76" t="s">
        <v>8</v>
      </c>
      <c r="B76" t="str">
        <f t="shared" si="5"/>
        <v>Baby Carrot - Fresh</v>
      </c>
      <c r="C76" t="s">
        <v>157</v>
      </c>
      <c r="D76" t="s">
        <v>39</v>
      </c>
      <c r="F76" s="1">
        <v>3.1</v>
      </c>
      <c r="G76" s="1"/>
      <c r="H76" s="1" t="str">
        <f t="shared" si="4"/>
        <v/>
      </c>
      <c r="I76">
        <v>12</v>
      </c>
    </row>
    <row r="77" spans="1:9" x14ac:dyDescent="0.35">
      <c r="A77" t="s">
        <v>6</v>
      </c>
      <c r="B77" t="str">
        <f t="shared" si="5"/>
        <v>Shreeded Lettuce - Fresh</v>
      </c>
      <c r="C77" t="s">
        <v>157</v>
      </c>
      <c r="D77" t="s">
        <v>39</v>
      </c>
      <c r="F77" s="1">
        <v>20.5</v>
      </c>
      <c r="G77" s="1"/>
      <c r="H77" s="1" t="str">
        <f t="shared" si="4"/>
        <v/>
      </c>
      <c r="I77">
        <v>4</v>
      </c>
    </row>
    <row r="78" spans="1:9" x14ac:dyDescent="0.35">
      <c r="A78" t="s">
        <v>22</v>
      </c>
      <c r="B78" t="str">
        <f t="shared" si="5"/>
        <v>Iceberg Salad - Fresh</v>
      </c>
      <c r="C78" t="s">
        <v>157</v>
      </c>
      <c r="D78" t="s">
        <v>39</v>
      </c>
      <c r="F78" s="1">
        <v>11.5</v>
      </c>
      <c r="G78" s="1"/>
      <c r="H78" s="1" t="str">
        <f t="shared" si="4"/>
        <v/>
      </c>
      <c r="I7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15E0-2785-421E-B313-E9D4D943BB1B}">
  <sheetPr codeName="Sheet2"/>
  <dimension ref="A1:O46"/>
  <sheetViews>
    <sheetView topLeftCell="A6" zoomScale="70" zoomScaleNormal="70" workbookViewId="0">
      <selection activeCell="G26" sqref="G26:G29"/>
    </sheetView>
  </sheetViews>
  <sheetFormatPr defaultRowHeight="14.5" x14ac:dyDescent="0.35"/>
  <cols>
    <col min="1" max="1" width="20.8164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3.453125" bestFit="1" customWidth="1"/>
    <col min="8" max="8" width="11.81640625" bestFit="1" customWidth="1"/>
    <col min="9" max="9" width="11.26953125" bestFit="1" customWidth="1"/>
    <col min="10" max="10" width="17.26953125" bestFit="1" customWidth="1"/>
    <col min="11" max="11" width="18.1796875" bestFit="1" customWidth="1"/>
    <col min="12" max="14" width="4.26953125" bestFit="1" customWidth="1"/>
    <col min="15" max="15" width="13.81640625" customWidth="1"/>
    <col min="16" max="16" width="18.36328125" bestFit="1" customWidth="1"/>
    <col min="17" max="18" width="23.90625" bestFit="1" customWidth="1"/>
    <col min="19" max="34" width="3.36328125" bestFit="1" customWidth="1"/>
    <col min="35" max="67" width="4.36328125" bestFit="1" customWidth="1"/>
    <col min="68" max="68" width="5.36328125" bestFit="1" customWidth="1"/>
    <col min="69" max="69" width="10.7265625" bestFit="1" customWidth="1"/>
  </cols>
  <sheetData>
    <row r="1" spans="1:15" x14ac:dyDescent="0.35">
      <c r="A1" s="3" t="s">
        <v>40</v>
      </c>
      <c r="B1" t="s">
        <v>52</v>
      </c>
    </row>
    <row r="2" spans="1:15" x14ac:dyDescent="0.35">
      <c r="E2" s="7">
        <v>0.3</v>
      </c>
      <c r="F2" s="7">
        <v>0.5</v>
      </c>
      <c r="G2" s="7">
        <v>0.2</v>
      </c>
    </row>
    <row r="3" spans="1:15" x14ac:dyDescent="0.35">
      <c r="A3" s="3" t="s">
        <v>35</v>
      </c>
      <c r="B3" t="s">
        <v>102</v>
      </c>
      <c r="C3" t="s">
        <v>143</v>
      </c>
      <c r="D3" t="s">
        <v>103</v>
      </c>
      <c r="E3" s="4" t="s">
        <v>96</v>
      </c>
      <c r="F3" s="4" t="s">
        <v>97</v>
      </c>
      <c r="G3" s="4" t="s">
        <v>104</v>
      </c>
      <c r="H3" s="4" t="s">
        <v>100</v>
      </c>
      <c r="I3" s="4" t="s">
        <v>95</v>
      </c>
      <c r="J3" s="4" t="s">
        <v>98</v>
      </c>
      <c r="K3" s="4" t="s">
        <v>99</v>
      </c>
      <c r="O3" s="7"/>
    </row>
    <row r="4" spans="1:15" x14ac:dyDescent="0.35">
      <c r="A4" s="2" t="s">
        <v>88</v>
      </c>
      <c r="B4" s="1">
        <v>6</v>
      </c>
      <c r="C4" s="1">
        <v>37.4</v>
      </c>
      <c r="D4" s="1">
        <v>129</v>
      </c>
      <c r="E4">
        <f>RANK(B4,$B$4:$B$22,0)</f>
        <v>5</v>
      </c>
      <c r="F4">
        <f>RANK(C4,$C$4:$C$22,1)</f>
        <v>16</v>
      </c>
      <c r="G4">
        <f>RANK(D4,$D$4:$D$22,1)</f>
        <v>16</v>
      </c>
      <c r="H4" s="1">
        <f t="shared" ref="H4:H22" si="0">AVERAGE(E4:G4)</f>
        <v>12.333333333333334</v>
      </c>
      <c r="I4">
        <f t="shared" ref="I4:I22" si="1">SUMPRODUCT(E4:G4,$E$2:$G$2)</f>
        <v>12.7</v>
      </c>
      <c r="J4">
        <f t="shared" ref="J4:J22" si="2">RANK(H4,$H$4:$H$22,1)</f>
        <v>15</v>
      </c>
      <c r="K4">
        <f>RANK(I4,$I$4:$I$22,1)</f>
        <v>15</v>
      </c>
    </row>
    <row r="5" spans="1:15" x14ac:dyDescent="0.35">
      <c r="A5" s="2" t="s">
        <v>159</v>
      </c>
      <c r="B5" s="1">
        <v>1.61</v>
      </c>
      <c r="C5" s="1">
        <v>5.0999999999999996</v>
      </c>
      <c r="D5" s="1">
        <v>26</v>
      </c>
      <c r="E5">
        <f t="shared" ref="E5:E22" si="3">RANK(B5,$B$4:$B$22,0)</f>
        <v>18</v>
      </c>
      <c r="F5">
        <f t="shared" ref="F5:F22" si="4">RANK(C5,$C$4:$C$22,1)</f>
        <v>2</v>
      </c>
      <c r="G5">
        <f t="shared" ref="G5:G22" si="5">RANK(D5,$D$4:$D$22,1)</f>
        <v>6</v>
      </c>
      <c r="H5" s="1">
        <f t="shared" si="0"/>
        <v>8.6666666666666661</v>
      </c>
      <c r="I5">
        <f t="shared" si="1"/>
        <v>7.6</v>
      </c>
      <c r="J5">
        <f t="shared" si="2"/>
        <v>6</v>
      </c>
      <c r="K5">
        <f t="shared" ref="K5:K22" si="6">RANK(I5,$I$4:$I$22,1)</f>
        <v>3</v>
      </c>
    </row>
    <row r="6" spans="1:15" x14ac:dyDescent="0.35">
      <c r="A6" s="2" t="s">
        <v>160</v>
      </c>
      <c r="B6" s="1">
        <v>1.1299999999999999</v>
      </c>
      <c r="C6" s="1">
        <v>5.4</v>
      </c>
      <c r="D6" s="1">
        <v>22</v>
      </c>
      <c r="E6">
        <f t="shared" si="3"/>
        <v>19</v>
      </c>
      <c r="F6">
        <f t="shared" si="4"/>
        <v>3</v>
      </c>
      <c r="G6">
        <f t="shared" si="5"/>
        <v>5</v>
      </c>
      <c r="H6" s="1">
        <f t="shared" si="0"/>
        <v>9</v>
      </c>
      <c r="I6">
        <f t="shared" si="1"/>
        <v>8.1999999999999993</v>
      </c>
      <c r="J6">
        <f t="shared" si="2"/>
        <v>7</v>
      </c>
      <c r="K6">
        <f t="shared" si="6"/>
        <v>5</v>
      </c>
    </row>
    <row r="7" spans="1:15" x14ac:dyDescent="0.35">
      <c r="A7" s="2" t="s">
        <v>86</v>
      </c>
      <c r="B7" s="1">
        <v>5</v>
      </c>
      <c r="C7" s="1">
        <v>37</v>
      </c>
      <c r="D7" s="1">
        <v>157</v>
      </c>
      <c r="E7">
        <f t="shared" si="3"/>
        <v>8</v>
      </c>
      <c r="F7">
        <f t="shared" si="4"/>
        <v>15</v>
      </c>
      <c r="G7">
        <f t="shared" si="5"/>
        <v>17</v>
      </c>
      <c r="H7" s="1">
        <f t="shared" si="0"/>
        <v>13.333333333333334</v>
      </c>
      <c r="I7">
        <f t="shared" si="1"/>
        <v>13.3</v>
      </c>
      <c r="J7">
        <f>RANK(H7,$H$4:$H$22,1)</f>
        <v>18</v>
      </c>
      <c r="K7">
        <f>RANK(I7,$I$4:$I$22,1)</f>
        <v>17</v>
      </c>
    </row>
    <row r="8" spans="1:15" x14ac:dyDescent="0.35">
      <c r="A8" s="2" t="s">
        <v>51</v>
      </c>
      <c r="B8" s="1">
        <v>9</v>
      </c>
      <c r="C8" s="1">
        <v>17.375</v>
      </c>
      <c r="D8" s="1">
        <v>29</v>
      </c>
      <c r="E8">
        <f>RANK(B8,$B$4:$B$22,0)</f>
        <v>1</v>
      </c>
      <c r="F8">
        <f t="shared" si="4"/>
        <v>13</v>
      </c>
      <c r="G8">
        <f t="shared" si="5"/>
        <v>8</v>
      </c>
      <c r="H8" s="1">
        <f t="shared" si="0"/>
        <v>7.333333333333333</v>
      </c>
      <c r="I8">
        <f t="shared" si="1"/>
        <v>8.4</v>
      </c>
      <c r="J8">
        <f t="shared" si="2"/>
        <v>3</v>
      </c>
      <c r="K8">
        <f t="shared" si="6"/>
        <v>6</v>
      </c>
    </row>
    <row r="9" spans="1:15" x14ac:dyDescent="0.35">
      <c r="A9" s="2" t="s">
        <v>74</v>
      </c>
      <c r="B9" s="1">
        <v>5</v>
      </c>
      <c r="C9" s="1">
        <v>7.4375</v>
      </c>
      <c r="D9" s="1">
        <v>21</v>
      </c>
      <c r="E9">
        <f t="shared" si="3"/>
        <v>8</v>
      </c>
      <c r="F9">
        <f t="shared" si="4"/>
        <v>4</v>
      </c>
      <c r="G9">
        <f t="shared" si="5"/>
        <v>3</v>
      </c>
      <c r="H9" s="1">
        <f t="shared" si="0"/>
        <v>5</v>
      </c>
      <c r="I9">
        <f t="shared" si="1"/>
        <v>5</v>
      </c>
      <c r="J9">
        <f t="shared" si="2"/>
        <v>1</v>
      </c>
      <c r="K9">
        <f t="shared" si="6"/>
        <v>1</v>
      </c>
    </row>
    <row r="10" spans="1:15" x14ac:dyDescent="0.35">
      <c r="A10" s="2" t="s">
        <v>73</v>
      </c>
      <c r="B10" s="1">
        <v>7</v>
      </c>
      <c r="C10" s="1">
        <v>8.875</v>
      </c>
      <c r="D10" s="1">
        <v>39</v>
      </c>
      <c r="E10">
        <f t="shared" si="3"/>
        <v>2</v>
      </c>
      <c r="F10">
        <f t="shared" si="4"/>
        <v>5</v>
      </c>
      <c r="G10">
        <f>RANK(D10,$D$4:$D$22,1)</f>
        <v>11</v>
      </c>
      <c r="H10" s="1">
        <f t="shared" si="0"/>
        <v>6</v>
      </c>
      <c r="I10">
        <f t="shared" si="1"/>
        <v>5.3000000000000007</v>
      </c>
      <c r="J10">
        <f t="shared" si="2"/>
        <v>2</v>
      </c>
      <c r="K10">
        <f t="shared" si="6"/>
        <v>2</v>
      </c>
    </row>
    <row r="11" spans="1:15" x14ac:dyDescent="0.35">
      <c r="A11" s="2" t="s">
        <v>105</v>
      </c>
      <c r="B11" s="1">
        <v>1.67</v>
      </c>
      <c r="C11" s="1">
        <v>5</v>
      </c>
      <c r="D11" s="1">
        <v>34</v>
      </c>
      <c r="E11">
        <f t="shared" si="3"/>
        <v>17</v>
      </c>
      <c r="F11">
        <f t="shared" si="4"/>
        <v>1</v>
      </c>
      <c r="G11">
        <f t="shared" si="5"/>
        <v>10</v>
      </c>
      <c r="H11" s="1">
        <f t="shared" si="0"/>
        <v>9.3333333333333339</v>
      </c>
      <c r="I11">
        <f t="shared" si="1"/>
        <v>7.6</v>
      </c>
      <c r="J11">
        <f t="shared" si="2"/>
        <v>9</v>
      </c>
      <c r="K11">
        <f t="shared" si="6"/>
        <v>3</v>
      </c>
    </row>
    <row r="12" spans="1:15" x14ac:dyDescent="0.35">
      <c r="A12" s="2" t="s">
        <v>72</v>
      </c>
      <c r="B12" s="1">
        <v>3</v>
      </c>
      <c r="C12" s="1">
        <v>10.75</v>
      </c>
      <c r="D12" s="1">
        <v>28</v>
      </c>
      <c r="E12">
        <f t="shared" si="3"/>
        <v>12</v>
      </c>
      <c r="F12">
        <f>RANK(C12,$C$4:$C$22,1)</f>
        <v>8</v>
      </c>
      <c r="G12">
        <f t="shared" si="5"/>
        <v>7</v>
      </c>
      <c r="H12" s="1">
        <f t="shared" si="0"/>
        <v>9</v>
      </c>
      <c r="I12">
        <f>SUMPRODUCT(E12:G12,$E$2:$G$2)</f>
        <v>9</v>
      </c>
      <c r="J12">
        <f t="shared" si="2"/>
        <v>7</v>
      </c>
      <c r="K12">
        <f t="shared" si="6"/>
        <v>10</v>
      </c>
    </row>
    <row r="13" spans="1:15" x14ac:dyDescent="0.35">
      <c r="A13" s="2" t="s">
        <v>70</v>
      </c>
      <c r="B13" s="1">
        <v>2.67</v>
      </c>
      <c r="C13" s="1">
        <v>9.4700000000000006</v>
      </c>
      <c r="D13" s="1">
        <v>31</v>
      </c>
      <c r="E13">
        <f t="shared" si="3"/>
        <v>13</v>
      </c>
      <c r="F13">
        <f t="shared" si="4"/>
        <v>6</v>
      </c>
      <c r="G13">
        <f t="shared" si="5"/>
        <v>9</v>
      </c>
      <c r="H13" s="1">
        <f t="shared" si="0"/>
        <v>9.3333333333333339</v>
      </c>
      <c r="I13">
        <f t="shared" si="1"/>
        <v>8.7000000000000011</v>
      </c>
      <c r="J13">
        <f t="shared" si="2"/>
        <v>9</v>
      </c>
      <c r="K13">
        <f t="shared" si="6"/>
        <v>8</v>
      </c>
    </row>
    <row r="14" spans="1:15" x14ac:dyDescent="0.35">
      <c r="A14" s="2" t="s">
        <v>71</v>
      </c>
      <c r="B14" s="1">
        <v>2.66</v>
      </c>
      <c r="C14" s="1">
        <v>11.1</v>
      </c>
      <c r="D14" s="1">
        <v>17</v>
      </c>
      <c r="E14">
        <f t="shared" si="3"/>
        <v>14</v>
      </c>
      <c r="F14">
        <f t="shared" si="4"/>
        <v>9</v>
      </c>
      <c r="G14">
        <f>RANK(D14,$D$4:$D$22,1)</f>
        <v>1</v>
      </c>
      <c r="H14" s="1">
        <f t="shared" si="0"/>
        <v>8</v>
      </c>
      <c r="I14">
        <f t="shared" si="1"/>
        <v>8.8999999999999986</v>
      </c>
      <c r="J14">
        <f t="shared" si="2"/>
        <v>4</v>
      </c>
      <c r="K14">
        <f t="shared" si="6"/>
        <v>9</v>
      </c>
    </row>
    <row r="15" spans="1:15" x14ac:dyDescent="0.35">
      <c r="A15" s="2" t="s">
        <v>161</v>
      </c>
      <c r="B15" s="1">
        <v>2.2000000000000002</v>
      </c>
      <c r="C15" s="1">
        <v>12</v>
      </c>
      <c r="D15" s="1">
        <v>39</v>
      </c>
      <c r="E15">
        <f t="shared" si="3"/>
        <v>16</v>
      </c>
      <c r="F15">
        <f t="shared" si="4"/>
        <v>10</v>
      </c>
      <c r="G15">
        <f>RANK(D15,$D$4:$D$22,1)</f>
        <v>11</v>
      </c>
      <c r="H15" s="1">
        <f>AVERAGE(E15:G15)</f>
        <v>12.333333333333334</v>
      </c>
      <c r="I15">
        <f t="shared" si="1"/>
        <v>12</v>
      </c>
      <c r="J15">
        <f t="shared" si="2"/>
        <v>15</v>
      </c>
      <c r="K15">
        <f t="shared" si="6"/>
        <v>13</v>
      </c>
    </row>
    <row r="16" spans="1:15" x14ac:dyDescent="0.35">
      <c r="A16" s="2" t="s">
        <v>85</v>
      </c>
      <c r="B16" s="1">
        <v>7</v>
      </c>
      <c r="C16" s="1">
        <v>12.1</v>
      </c>
      <c r="D16" s="1">
        <v>166</v>
      </c>
      <c r="E16">
        <f t="shared" si="3"/>
        <v>2</v>
      </c>
      <c r="F16">
        <f t="shared" si="4"/>
        <v>11</v>
      </c>
      <c r="G16">
        <f t="shared" si="5"/>
        <v>18</v>
      </c>
      <c r="H16" s="1">
        <f t="shared" si="0"/>
        <v>10.333333333333334</v>
      </c>
      <c r="I16">
        <f t="shared" si="1"/>
        <v>9.6999999999999993</v>
      </c>
      <c r="J16">
        <f t="shared" si="2"/>
        <v>12</v>
      </c>
      <c r="K16">
        <f t="shared" si="6"/>
        <v>11</v>
      </c>
    </row>
    <row r="17" spans="1:11" x14ac:dyDescent="0.35">
      <c r="A17" s="2" t="s">
        <v>62</v>
      </c>
      <c r="B17" s="1">
        <v>5.63</v>
      </c>
      <c r="C17" s="1">
        <v>33</v>
      </c>
      <c r="D17" s="1">
        <v>106.9</v>
      </c>
      <c r="E17">
        <f t="shared" si="3"/>
        <v>7</v>
      </c>
      <c r="F17">
        <f t="shared" si="4"/>
        <v>14</v>
      </c>
      <c r="G17">
        <f t="shared" si="5"/>
        <v>15</v>
      </c>
      <c r="H17" s="1">
        <f t="shared" si="0"/>
        <v>12</v>
      </c>
      <c r="I17">
        <f t="shared" si="1"/>
        <v>12.1</v>
      </c>
      <c r="J17">
        <f t="shared" si="2"/>
        <v>14</v>
      </c>
      <c r="K17">
        <f t="shared" si="6"/>
        <v>14</v>
      </c>
    </row>
    <row r="18" spans="1:11" x14ac:dyDescent="0.35">
      <c r="A18" s="2" t="s">
        <v>83</v>
      </c>
      <c r="B18" s="1">
        <v>6.5</v>
      </c>
      <c r="C18" s="1">
        <v>13.6</v>
      </c>
      <c r="D18" s="1">
        <v>100</v>
      </c>
      <c r="E18">
        <f t="shared" si="3"/>
        <v>4</v>
      </c>
      <c r="F18">
        <f t="shared" si="4"/>
        <v>12</v>
      </c>
      <c r="G18">
        <f t="shared" si="5"/>
        <v>14</v>
      </c>
      <c r="H18" s="1">
        <f t="shared" si="0"/>
        <v>10</v>
      </c>
      <c r="I18">
        <f t="shared" si="1"/>
        <v>10</v>
      </c>
      <c r="J18">
        <f t="shared" si="2"/>
        <v>11</v>
      </c>
      <c r="K18">
        <f t="shared" si="6"/>
        <v>12</v>
      </c>
    </row>
    <row r="19" spans="1:11" x14ac:dyDescent="0.35">
      <c r="A19" s="2" t="s">
        <v>59</v>
      </c>
      <c r="B19" s="1">
        <v>6</v>
      </c>
      <c r="C19" s="1">
        <v>61.4375</v>
      </c>
      <c r="D19" s="1">
        <v>41</v>
      </c>
      <c r="E19">
        <f t="shared" si="3"/>
        <v>5</v>
      </c>
      <c r="F19">
        <f t="shared" si="4"/>
        <v>19</v>
      </c>
      <c r="G19">
        <f t="shared" si="5"/>
        <v>13</v>
      </c>
      <c r="H19" s="1">
        <f t="shared" si="0"/>
        <v>12.333333333333334</v>
      </c>
      <c r="I19">
        <f t="shared" si="1"/>
        <v>13.6</v>
      </c>
      <c r="J19">
        <f t="shared" si="2"/>
        <v>15</v>
      </c>
      <c r="K19">
        <f t="shared" si="6"/>
        <v>18</v>
      </c>
    </row>
    <row r="20" spans="1:11" x14ac:dyDescent="0.35">
      <c r="A20" s="2" t="s">
        <v>75</v>
      </c>
      <c r="B20" s="1">
        <v>3.75</v>
      </c>
      <c r="C20" s="1">
        <v>52.6875</v>
      </c>
      <c r="D20" s="1">
        <v>20</v>
      </c>
      <c r="E20">
        <f t="shared" si="3"/>
        <v>11</v>
      </c>
      <c r="F20">
        <f t="shared" si="4"/>
        <v>18</v>
      </c>
      <c r="G20">
        <f t="shared" si="5"/>
        <v>2</v>
      </c>
      <c r="H20" s="1">
        <f t="shared" si="0"/>
        <v>10.333333333333334</v>
      </c>
      <c r="I20">
        <f t="shared" si="1"/>
        <v>12.700000000000001</v>
      </c>
      <c r="J20">
        <f t="shared" si="2"/>
        <v>12</v>
      </c>
      <c r="K20">
        <f t="shared" si="6"/>
        <v>16</v>
      </c>
    </row>
    <row r="21" spans="1:11" x14ac:dyDescent="0.35">
      <c r="A21" s="2" t="s">
        <v>69</v>
      </c>
      <c r="B21" s="1">
        <v>2.33</v>
      </c>
      <c r="C21" s="1">
        <v>10.4375</v>
      </c>
      <c r="D21" s="1">
        <v>21</v>
      </c>
      <c r="E21">
        <f t="shared" si="3"/>
        <v>15</v>
      </c>
      <c r="F21">
        <f t="shared" si="4"/>
        <v>7</v>
      </c>
      <c r="G21">
        <f t="shared" si="5"/>
        <v>3</v>
      </c>
      <c r="H21" s="1">
        <f t="shared" si="0"/>
        <v>8.3333333333333339</v>
      </c>
      <c r="I21">
        <f t="shared" si="1"/>
        <v>8.6</v>
      </c>
      <c r="J21">
        <f t="shared" si="2"/>
        <v>5</v>
      </c>
      <c r="K21">
        <f t="shared" si="6"/>
        <v>7</v>
      </c>
    </row>
    <row r="22" spans="1:11" x14ac:dyDescent="0.35">
      <c r="A22" s="2" t="s">
        <v>87</v>
      </c>
      <c r="B22" s="1">
        <v>4.3</v>
      </c>
      <c r="C22" s="1">
        <v>38.799999999999997</v>
      </c>
      <c r="D22" s="1">
        <v>185</v>
      </c>
      <c r="E22">
        <f t="shared" si="3"/>
        <v>10</v>
      </c>
      <c r="F22">
        <f t="shared" si="4"/>
        <v>17</v>
      </c>
      <c r="G22">
        <f t="shared" si="5"/>
        <v>19</v>
      </c>
      <c r="H22" s="1">
        <f t="shared" si="0"/>
        <v>15.333333333333334</v>
      </c>
      <c r="I22">
        <f t="shared" si="1"/>
        <v>15.3</v>
      </c>
      <c r="J22">
        <f t="shared" si="2"/>
        <v>19</v>
      </c>
      <c r="K22">
        <f t="shared" si="6"/>
        <v>19</v>
      </c>
    </row>
    <row r="27" spans="1:11" s="5" customFormat="1" x14ac:dyDescent="0.35"/>
    <row r="28" spans="1:11" x14ac:dyDescent="0.35">
      <c r="A28" s="2" t="s">
        <v>74</v>
      </c>
      <c r="B28" s="1">
        <v>5</v>
      </c>
      <c r="C28" s="1">
        <v>7.4375</v>
      </c>
      <c r="D28" s="1">
        <v>21</v>
      </c>
      <c r="E28">
        <f t="shared" ref="E28:E46" si="7">RANK(B28,$B$4:$B$22,0)</f>
        <v>8</v>
      </c>
      <c r="F28">
        <f t="shared" ref="F28:F46" si="8">RANK(C28,$C$4:$C$22,1)</f>
        <v>4</v>
      </c>
      <c r="G28">
        <f t="shared" ref="G28:G46" si="9">RANK(D28,$D$4:$D$22,1)</f>
        <v>3</v>
      </c>
      <c r="H28" s="1">
        <f t="shared" ref="H28:H46" si="10">AVERAGE(E28:G28)</f>
        <v>5</v>
      </c>
      <c r="I28">
        <f t="shared" ref="I28:I46" si="11">SUMPRODUCT(E28:G28,$E$2:$G$2)</f>
        <v>5</v>
      </c>
      <c r="J28">
        <f t="shared" ref="J28:J46" si="12">RANK(H28,$H$4:$H$22,1)</f>
        <v>1</v>
      </c>
      <c r="K28">
        <f t="shared" ref="K28:K46" si="13">RANK(I28,$I$4:$I$22,1)</f>
        <v>1</v>
      </c>
    </row>
    <row r="29" spans="1:11" x14ac:dyDescent="0.35">
      <c r="A29" s="2" t="s">
        <v>73</v>
      </c>
      <c r="B29" s="1">
        <v>7</v>
      </c>
      <c r="C29" s="1">
        <v>8.875</v>
      </c>
      <c r="D29" s="1">
        <v>39</v>
      </c>
      <c r="E29">
        <f t="shared" si="7"/>
        <v>2</v>
      </c>
      <c r="F29">
        <f t="shared" si="8"/>
        <v>5</v>
      </c>
      <c r="G29">
        <f t="shared" si="9"/>
        <v>11</v>
      </c>
      <c r="H29" s="1">
        <f t="shared" si="10"/>
        <v>6</v>
      </c>
      <c r="I29">
        <f t="shared" si="11"/>
        <v>5.3000000000000007</v>
      </c>
      <c r="J29">
        <f t="shared" si="12"/>
        <v>2</v>
      </c>
      <c r="K29">
        <f t="shared" si="13"/>
        <v>2</v>
      </c>
    </row>
    <row r="30" spans="1:11" s="5" customFormat="1" x14ac:dyDescent="0.35">
      <c r="A30" s="2" t="s">
        <v>159</v>
      </c>
      <c r="B30" s="1">
        <v>1.61</v>
      </c>
      <c r="C30" s="1">
        <v>5.0999999999999996</v>
      </c>
      <c r="D30" s="1">
        <v>26</v>
      </c>
      <c r="E30">
        <f t="shared" si="7"/>
        <v>18</v>
      </c>
      <c r="F30">
        <f t="shared" si="8"/>
        <v>2</v>
      </c>
      <c r="G30">
        <f t="shared" si="9"/>
        <v>6</v>
      </c>
      <c r="H30" s="1">
        <f t="shared" si="10"/>
        <v>8.6666666666666661</v>
      </c>
      <c r="I30">
        <f t="shared" si="11"/>
        <v>7.6</v>
      </c>
      <c r="J30">
        <f t="shared" si="12"/>
        <v>6</v>
      </c>
      <c r="K30">
        <f t="shared" si="13"/>
        <v>3</v>
      </c>
    </row>
    <row r="31" spans="1:11" s="5" customFormat="1" x14ac:dyDescent="0.35">
      <c r="A31" s="2" t="s">
        <v>105</v>
      </c>
      <c r="B31" s="1">
        <v>1.67</v>
      </c>
      <c r="C31" s="1">
        <v>5</v>
      </c>
      <c r="D31" s="1">
        <v>34</v>
      </c>
      <c r="E31">
        <f t="shared" si="7"/>
        <v>17</v>
      </c>
      <c r="F31">
        <f t="shared" si="8"/>
        <v>1</v>
      </c>
      <c r="G31">
        <f t="shared" si="9"/>
        <v>10</v>
      </c>
      <c r="H31" s="1">
        <f t="shared" si="10"/>
        <v>9.3333333333333339</v>
      </c>
      <c r="I31">
        <f t="shared" si="11"/>
        <v>7.6</v>
      </c>
      <c r="J31">
        <f t="shared" si="12"/>
        <v>9</v>
      </c>
      <c r="K31">
        <f t="shared" si="13"/>
        <v>3</v>
      </c>
    </row>
    <row r="32" spans="1:11" x14ac:dyDescent="0.35">
      <c r="A32" s="2" t="s">
        <v>160</v>
      </c>
      <c r="B32" s="1">
        <v>1.1299999999999999</v>
      </c>
      <c r="C32" s="1">
        <v>5.4</v>
      </c>
      <c r="D32" s="1">
        <v>22</v>
      </c>
      <c r="E32">
        <f t="shared" si="7"/>
        <v>19</v>
      </c>
      <c r="F32">
        <f t="shared" si="8"/>
        <v>3</v>
      </c>
      <c r="G32">
        <f t="shared" si="9"/>
        <v>5</v>
      </c>
      <c r="H32" s="1">
        <f t="shared" si="10"/>
        <v>9</v>
      </c>
      <c r="I32">
        <f t="shared" si="11"/>
        <v>8.1999999999999993</v>
      </c>
      <c r="J32">
        <f t="shared" si="12"/>
        <v>7</v>
      </c>
      <c r="K32">
        <f t="shared" si="13"/>
        <v>5</v>
      </c>
    </row>
    <row r="33" spans="1:11" x14ac:dyDescent="0.35">
      <c r="A33" s="2" t="s">
        <v>51</v>
      </c>
      <c r="B33" s="1">
        <v>9</v>
      </c>
      <c r="C33" s="1">
        <v>17.375</v>
      </c>
      <c r="D33" s="1">
        <v>29</v>
      </c>
      <c r="E33">
        <f t="shared" si="7"/>
        <v>1</v>
      </c>
      <c r="F33">
        <f t="shared" si="8"/>
        <v>13</v>
      </c>
      <c r="G33">
        <f t="shared" si="9"/>
        <v>8</v>
      </c>
      <c r="H33" s="1">
        <f t="shared" si="10"/>
        <v>7.333333333333333</v>
      </c>
      <c r="I33">
        <f t="shared" si="11"/>
        <v>8.4</v>
      </c>
      <c r="J33">
        <f t="shared" si="12"/>
        <v>3</v>
      </c>
      <c r="K33">
        <f t="shared" si="13"/>
        <v>6</v>
      </c>
    </row>
    <row r="34" spans="1:11" x14ac:dyDescent="0.35">
      <c r="A34" s="2" t="s">
        <v>69</v>
      </c>
      <c r="B34" s="1">
        <v>2.33</v>
      </c>
      <c r="C34" s="1">
        <v>10.4375</v>
      </c>
      <c r="D34" s="1">
        <v>21</v>
      </c>
      <c r="E34">
        <f t="shared" si="7"/>
        <v>15</v>
      </c>
      <c r="F34">
        <f t="shared" si="8"/>
        <v>7</v>
      </c>
      <c r="G34">
        <f t="shared" si="9"/>
        <v>3</v>
      </c>
      <c r="H34" s="1">
        <f t="shared" si="10"/>
        <v>8.3333333333333339</v>
      </c>
      <c r="I34">
        <f t="shared" si="11"/>
        <v>8.6</v>
      </c>
      <c r="J34">
        <f t="shared" si="12"/>
        <v>5</v>
      </c>
      <c r="K34">
        <f t="shared" si="13"/>
        <v>7</v>
      </c>
    </row>
    <row r="35" spans="1:11" x14ac:dyDescent="0.35">
      <c r="A35" s="2" t="s">
        <v>70</v>
      </c>
      <c r="B35" s="1">
        <v>2.67</v>
      </c>
      <c r="C35" s="1">
        <v>9.4700000000000006</v>
      </c>
      <c r="D35" s="1">
        <v>31</v>
      </c>
      <c r="E35">
        <f t="shared" si="7"/>
        <v>13</v>
      </c>
      <c r="F35">
        <f t="shared" si="8"/>
        <v>6</v>
      </c>
      <c r="G35">
        <f t="shared" si="9"/>
        <v>9</v>
      </c>
      <c r="H35" s="1">
        <f t="shared" si="10"/>
        <v>9.3333333333333339</v>
      </c>
      <c r="I35">
        <f t="shared" si="11"/>
        <v>8.7000000000000011</v>
      </c>
      <c r="J35">
        <f t="shared" si="12"/>
        <v>9</v>
      </c>
      <c r="K35">
        <f t="shared" si="13"/>
        <v>8</v>
      </c>
    </row>
    <row r="36" spans="1:11" x14ac:dyDescent="0.35">
      <c r="A36" s="2" t="s">
        <v>71</v>
      </c>
      <c r="B36" s="1">
        <v>2.66</v>
      </c>
      <c r="C36" s="1">
        <v>11.1</v>
      </c>
      <c r="D36" s="1">
        <v>17</v>
      </c>
      <c r="E36">
        <f t="shared" si="7"/>
        <v>14</v>
      </c>
      <c r="F36">
        <f t="shared" si="8"/>
        <v>9</v>
      </c>
      <c r="G36">
        <f t="shared" si="9"/>
        <v>1</v>
      </c>
      <c r="H36" s="1">
        <f t="shared" si="10"/>
        <v>8</v>
      </c>
      <c r="I36">
        <f t="shared" si="11"/>
        <v>8.8999999999999986</v>
      </c>
      <c r="J36">
        <f t="shared" si="12"/>
        <v>4</v>
      </c>
      <c r="K36">
        <f t="shared" si="13"/>
        <v>9</v>
      </c>
    </row>
    <row r="37" spans="1:11" x14ac:dyDescent="0.35">
      <c r="A37" s="2" t="s">
        <v>72</v>
      </c>
      <c r="B37" s="1">
        <v>3</v>
      </c>
      <c r="C37" s="1">
        <v>10.75</v>
      </c>
      <c r="D37" s="1">
        <v>28</v>
      </c>
      <c r="E37">
        <f t="shared" si="7"/>
        <v>12</v>
      </c>
      <c r="F37">
        <f t="shared" si="8"/>
        <v>8</v>
      </c>
      <c r="G37">
        <f t="shared" si="9"/>
        <v>7</v>
      </c>
      <c r="H37" s="1">
        <f t="shared" si="10"/>
        <v>9</v>
      </c>
      <c r="I37">
        <f t="shared" si="11"/>
        <v>9</v>
      </c>
      <c r="J37">
        <f t="shared" si="12"/>
        <v>7</v>
      </c>
      <c r="K37">
        <f t="shared" si="13"/>
        <v>10</v>
      </c>
    </row>
    <row r="38" spans="1:11" x14ac:dyDescent="0.35">
      <c r="A38" s="2" t="s">
        <v>85</v>
      </c>
      <c r="B38" s="1">
        <v>7</v>
      </c>
      <c r="C38" s="1">
        <v>12.1</v>
      </c>
      <c r="D38" s="1">
        <v>166</v>
      </c>
      <c r="E38">
        <f t="shared" si="7"/>
        <v>2</v>
      </c>
      <c r="F38">
        <f t="shared" si="8"/>
        <v>11</v>
      </c>
      <c r="G38">
        <f t="shared" si="9"/>
        <v>18</v>
      </c>
      <c r="H38" s="1">
        <f t="shared" si="10"/>
        <v>10.333333333333334</v>
      </c>
      <c r="I38">
        <f t="shared" si="11"/>
        <v>9.6999999999999993</v>
      </c>
      <c r="J38">
        <f t="shared" si="12"/>
        <v>12</v>
      </c>
      <c r="K38">
        <f t="shared" si="13"/>
        <v>11</v>
      </c>
    </row>
    <row r="39" spans="1:11" x14ac:dyDescent="0.35">
      <c r="A39" s="2" t="s">
        <v>83</v>
      </c>
      <c r="B39" s="1">
        <v>6.5</v>
      </c>
      <c r="C39" s="1">
        <v>13.6</v>
      </c>
      <c r="D39" s="1">
        <v>100</v>
      </c>
      <c r="E39">
        <f t="shared" si="7"/>
        <v>4</v>
      </c>
      <c r="F39">
        <f t="shared" si="8"/>
        <v>12</v>
      </c>
      <c r="G39">
        <f t="shared" si="9"/>
        <v>14</v>
      </c>
      <c r="H39" s="1">
        <f t="shared" si="10"/>
        <v>10</v>
      </c>
      <c r="I39">
        <f t="shared" si="11"/>
        <v>10</v>
      </c>
      <c r="J39">
        <f t="shared" si="12"/>
        <v>11</v>
      </c>
      <c r="K39">
        <f t="shared" si="13"/>
        <v>12</v>
      </c>
    </row>
    <row r="40" spans="1:11" x14ac:dyDescent="0.35">
      <c r="A40" s="2" t="s">
        <v>161</v>
      </c>
      <c r="B40" s="1">
        <v>2.2000000000000002</v>
      </c>
      <c r="C40" s="1">
        <v>12</v>
      </c>
      <c r="D40" s="1">
        <v>39</v>
      </c>
      <c r="E40">
        <f t="shared" si="7"/>
        <v>16</v>
      </c>
      <c r="F40">
        <f t="shared" si="8"/>
        <v>10</v>
      </c>
      <c r="G40">
        <f t="shared" si="9"/>
        <v>11</v>
      </c>
      <c r="H40" s="1">
        <f t="shared" si="10"/>
        <v>12.333333333333334</v>
      </c>
      <c r="I40">
        <f t="shared" si="11"/>
        <v>12</v>
      </c>
      <c r="J40">
        <f t="shared" si="12"/>
        <v>15</v>
      </c>
      <c r="K40">
        <f t="shared" si="13"/>
        <v>13</v>
      </c>
    </row>
    <row r="41" spans="1:11" x14ac:dyDescent="0.35">
      <c r="A41" s="2" t="s">
        <v>62</v>
      </c>
      <c r="B41" s="1">
        <v>5.63</v>
      </c>
      <c r="C41" s="1">
        <v>33</v>
      </c>
      <c r="D41" s="1">
        <v>106.9</v>
      </c>
      <c r="E41">
        <f t="shared" si="7"/>
        <v>7</v>
      </c>
      <c r="F41">
        <f t="shared" si="8"/>
        <v>14</v>
      </c>
      <c r="G41">
        <f t="shared" si="9"/>
        <v>15</v>
      </c>
      <c r="H41" s="1">
        <f t="shared" si="10"/>
        <v>12</v>
      </c>
      <c r="I41">
        <f t="shared" si="11"/>
        <v>12.1</v>
      </c>
      <c r="J41">
        <f t="shared" si="12"/>
        <v>14</v>
      </c>
      <c r="K41">
        <f t="shared" si="13"/>
        <v>14</v>
      </c>
    </row>
    <row r="42" spans="1:11" x14ac:dyDescent="0.35">
      <c r="A42" s="2" t="s">
        <v>88</v>
      </c>
      <c r="B42" s="1">
        <v>6</v>
      </c>
      <c r="C42" s="1">
        <v>37.4</v>
      </c>
      <c r="D42" s="1">
        <v>129</v>
      </c>
      <c r="E42">
        <f t="shared" si="7"/>
        <v>5</v>
      </c>
      <c r="F42">
        <f t="shared" si="8"/>
        <v>16</v>
      </c>
      <c r="G42">
        <f t="shared" si="9"/>
        <v>16</v>
      </c>
      <c r="H42" s="1">
        <f t="shared" si="10"/>
        <v>12.333333333333334</v>
      </c>
      <c r="I42">
        <f t="shared" si="11"/>
        <v>12.7</v>
      </c>
      <c r="J42">
        <f t="shared" si="12"/>
        <v>15</v>
      </c>
      <c r="K42">
        <f t="shared" si="13"/>
        <v>15</v>
      </c>
    </row>
    <row r="43" spans="1:11" x14ac:dyDescent="0.35">
      <c r="A43" s="2" t="s">
        <v>75</v>
      </c>
      <c r="B43" s="1">
        <v>3.75</v>
      </c>
      <c r="C43" s="1">
        <v>52.6875</v>
      </c>
      <c r="D43" s="1">
        <v>20</v>
      </c>
      <c r="E43">
        <f t="shared" si="7"/>
        <v>11</v>
      </c>
      <c r="F43">
        <f t="shared" si="8"/>
        <v>18</v>
      </c>
      <c r="G43">
        <f t="shared" si="9"/>
        <v>2</v>
      </c>
      <c r="H43" s="1">
        <f t="shared" si="10"/>
        <v>10.333333333333334</v>
      </c>
      <c r="I43">
        <f t="shared" si="11"/>
        <v>12.700000000000001</v>
      </c>
      <c r="J43">
        <f t="shared" si="12"/>
        <v>12</v>
      </c>
      <c r="K43">
        <f t="shared" si="13"/>
        <v>16</v>
      </c>
    </row>
    <row r="44" spans="1:11" x14ac:dyDescent="0.35">
      <c r="A44" s="2" t="s">
        <v>86</v>
      </c>
      <c r="B44" s="1">
        <v>5</v>
      </c>
      <c r="C44" s="1">
        <v>37</v>
      </c>
      <c r="D44" s="1">
        <v>157</v>
      </c>
      <c r="E44">
        <f t="shared" si="7"/>
        <v>8</v>
      </c>
      <c r="F44">
        <f t="shared" si="8"/>
        <v>15</v>
      </c>
      <c r="G44">
        <f t="shared" si="9"/>
        <v>17</v>
      </c>
      <c r="H44" s="1">
        <f t="shared" si="10"/>
        <v>13.333333333333334</v>
      </c>
      <c r="I44">
        <f t="shared" si="11"/>
        <v>13.3</v>
      </c>
      <c r="J44">
        <f t="shared" si="12"/>
        <v>18</v>
      </c>
      <c r="K44">
        <f t="shared" si="13"/>
        <v>17</v>
      </c>
    </row>
    <row r="45" spans="1:11" x14ac:dyDescent="0.35">
      <c r="A45" s="2" t="s">
        <v>59</v>
      </c>
      <c r="B45" s="1">
        <v>6</v>
      </c>
      <c r="C45" s="1">
        <v>61.4375</v>
      </c>
      <c r="D45" s="1">
        <v>41</v>
      </c>
      <c r="E45">
        <f t="shared" si="7"/>
        <v>5</v>
      </c>
      <c r="F45">
        <f t="shared" si="8"/>
        <v>19</v>
      </c>
      <c r="G45">
        <f t="shared" si="9"/>
        <v>13</v>
      </c>
      <c r="H45" s="1">
        <f t="shared" si="10"/>
        <v>12.333333333333334</v>
      </c>
      <c r="I45">
        <f t="shared" si="11"/>
        <v>13.6</v>
      </c>
      <c r="J45">
        <f t="shared" si="12"/>
        <v>15</v>
      </c>
      <c r="K45">
        <f t="shared" si="13"/>
        <v>18</v>
      </c>
    </row>
    <row r="46" spans="1:11" x14ac:dyDescent="0.35">
      <c r="A46" s="2" t="s">
        <v>87</v>
      </c>
      <c r="B46" s="1">
        <v>4.3</v>
      </c>
      <c r="C46" s="1">
        <v>38.799999999999997</v>
      </c>
      <c r="D46" s="1">
        <v>185</v>
      </c>
      <c r="E46">
        <f t="shared" si="7"/>
        <v>10</v>
      </c>
      <c r="F46">
        <f t="shared" si="8"/>
        <v>17</v>
      </c>
      <c r="G46">
        <f t="shared" si="9"/>
        <v>19</v>
      </c>
      <c r="H46" s="1">
        <f t="shared" si="10"/>
        <v>15.333333333333334</v>
      </c>
      <c r="I46">
        <f t="shared" si="11"/>
        <v>15.3</v>
      </c>
      <c r="J46">
        <f t="shared" si="12"/>
        <v>19</v>
      </c>
      <c r="K46">
        <f t="shared" si="13"/>
        <v>19</v>
      </c>
    </row>
  </sheetData>
  <sortState xmlns:xlrd2="http://schemas.microsoft.com/office/spreadsheetml/2017/richdata2" ref="A28:K46">
    <sortCondition ref="K28:K46"/>
  </sortState>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633C-C9E5-4637-ABF6-24D7B96A98D6}">
  <sheetPr codeName="Sheet3"/>
  <dimension ref="A1:K29"/>
  <sheetViews>
    <sheetView zoomScale="70" zoomScaleNormal="70" workbookViewId="0">
      <selection activeCell="A7" sqref="A7:XFD7"/>
    </sheetView>
  </sheetViews>
  <sheetFormatPr defaultRowHeight="14.5" x14ac:dyDescent="0.35"/>
  <cols>
    <col min="1" max="1" width="20.9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2.08984375" bestFit="1" customWidth="1"/>
    <col min="8" max="8" width="11.26953125" bestFit="1" customWidth="1"/>
    <col min="9" max="9" width="9.81640625" bestFit="1" customWidth="1"/>
    <col min="10" max="11" width="17.26953125" bestFit="1" customWidth="1"/>
    <col min="12" max="12" width="18.1796875" bestFit="1" customWidth="1"/>
    <col min="13" max="13" width="13.1796875" bestFit="1" customWidth="1"/>
    <col min="14" max="17" width="4.26953125" bestFit="1" customWidth="1"/>
    <col min="18" max="33" width="3.36328125" bestFit="1" customWidth="1"/>
    <col min="34" max="66" width="4.36328125" bestFit="1" customWidth="1"/>
    <col min="67" max="67" width="5.36328125" bestFit="1" customWidth="1"/>
    <col min="68" max="68" width="10.7265625" bestFit="1" customWidth="1"/>
  </cols>
  <sheetData>
    <row r="1" spans="1:11" x14ac:dyDescent="0.35">
      <c r="A1" s="3" t="s">
        <v>40</v>
      </c>
      <c r="B1" t="s">
        <v>54</v>
      </c>
    </row>
    <row r="2" spans="1:11" x14ac:dyDescent="0.35">
      <c r="E2" s="7">
        <v>0.2</v>
      </c>
      <c r="F2" s="7">
        <v>0.5</v>
      </c>
      <c r="G2" s="7">
        <v>0.3</v>
      </c>
    </row>
    <row r="3" spans="1:11" x14ac:dyDescent="0.35">
      <c r="A3" s="3" t="s">
        <v>35</v>
      </c>
      <c r="B3" t="s">
        <v>102</v>
      </c>
      <c r="C3" t="s">
        <v>143</v>
      </c>
      <c r="D3" t="s">
        <v>103</v>
      </c>
      <c r="E3" s="4" t="s">
        <v>96</v>
      </c>
      <c r="F3" s="4" t="s">
        <v>97</v>
      </c>
      <c r="G3" s="4" t="s">
        <v>104</v>
      </c>
      <c r="H3" s="4" t="s">
        <v>100</v>
      </c>
      <c r="I3" s="4" t="s">
        <v>95</v>
      </c>
      <c r="J3" s="4" t="s">
        <v>98</v>
      </c>
      <c r="K3" s="4" t="s">
        <v>99</v>
      </c>
    </row>
    <row r="4" spans="1:11" x14ac:dyDescent="0.35">
      <c r="A4" s="2" t="s">
        <v>89</v>
      </c>
      <c r="B4" s="1">
        <v>0.8</v>
      </c>
      <c r="C4" s="1">
        <v>10.1875</v>
      </c>
      <c r="D4" s="1">
        <v>102</v>
      </c>
      <c r="E4">
        <f>RANK(B4,$B$4:$B$14,0)</f>
        <v>8</v>
      </c>
      <c r="F4">
        <f>RANK(C4,$C$4:$C$14,1)</f>
        <v>8</v>
      </c>
      <c r="G4">
        <f>RANK(D4,$D$4:$D$14,1)</f>
        <v>7</v>
      </c>
      <c r="H4">
        <f>AVERAGE(E4:G4,)</f>
        <v>5.75</v>
      </c>
      <c r="I4">
        <f>SUMPRODUCT(E4:G4,$E$2:$G$2)</f>
        <v>7.6999999999999993</v>
      </c>
      <c r="J4">
        <f>RANK(H4,$H$4:$H$14,1)</f>
        <v>10</v>
      </c>
      <c r="K4">
        <f>RANK(I4,$I$4:$I$14,1)</f>
        <v>10</v>
      </c>
    </row>
    <row r="5" spans="1:11" x14ac:dyDescent="0.35">
      <c r="A5" s="2" t="s">
        <v>82</v>
      </c>
      <c r="B5" s="1">
        <v>1.5</v>
      </c>
      <c r="C5" s="1">
        <v>12.4</v>
      </c>
      <c r="D5" s="1">
        <v>65</v>
      </c>
      <c r="E5">
        <f t="shared" ref="E5:E13" si="0">RANK(B5,$B$4:$B$14,0)</f>
        <v>5</v>
      </c>
      <c r="F5">
        <f t="shared" ref="F5:F14" si="1">RANK(C5,$C$4:$C$14,1)</f>
        <v>9</v>
      </c>
      <c r="G5">
        <f t="shared" ref="G5:G13" si="2">RANK(D5,$D$4:$D$14,1)</f>
        <v>5</v>
      </c>
      <c r="H5">
        <f t="shared" ref="H5:H13" si="3">AVERAGE(E5:G5,)</f>
        <v>4.75</v>
      </c>
      <c r="I5">
        <f t="shared" ref="I5:I14" si="4">SUMPRODUCT(E5:G5,$E$2:$G$2)</f>
        <v>7</v>
      </c>
      <c r="J5">
        <f t="shared" ref="J5:J14" si="5">RANK(H5,$H$4:$H$14,1)</f>
        <v>7</v>
      </c>
      <c r="K5">
        <f t="shared" ref="K5:K14" si="6">RANK(I5,$I$4:$I$14,1)</f>
        <v>8</v>
      </c>
    </row>
    <row r="6" spans="1:11" x14ac:dyDescent="0.35">
      <c r="A6" s="2" t="s">
        <v>90</v>
      </c>
      <c r="B6" s="1">
        <v>2.4300000000000002</v>
      </c>
      <c r="C6" s="1">
        <v>4.3</v>
      </c>
      <c r="D6" s="1">
        <v>105</v>
      </c>
      <c r="E6">
        <f>RANK(B6,$B$4:$B$14,0)</f>
        <v>4</v>
      </c>
      <c r="F6">
        <f>RANK(C6,$C$4:$C$14,1)</f>
        <v>3</v>
      </c>
      <c r="G6">
        <f t="shared" si="2"/>
        <v>9</v>
      </c>
      <c r="H6">
        <f t="shared" si="3"/>
        <v>4</v>
      </c>
      <c r="I6">
        <f t="shared" si="4"/>
        <v>5</v>
      </c>
      <c r="J6">
        <f t="shared" si="5"/>
        <v>5</v>
      </c>
      <c r="K6">
        <f>RANK(I6,$I$4:$I$14,1)</f>
        <v>4</v>
      </c>
    </row>
    <row r="7" spans="1:11" x14ac:dyDescent="0.35">
      <c r="A7" s="2" t="s">
        <v>145</v>
      </c>
      <c r="B7" s="1">
        <v>0.67</v>
      </c>
      <c r="C7" s="1">
        <v>3.9</v>
      </c>
      <c r="D7" s="1">
        <v>25</v>
      </c>
      <c r="E7">
        <f t="shared" si="0"/>
        <v>9</v>
      </c>
      <c r="F7">
        <f t="shared" si="1"/>
        <v>2</v>
      </c>
      <c r="G7">
        <f>RANK(D7,$D$4:$D$14,1)</f>
        <v>3</v>
      </c>
      <c r="H7">
        <f t="shared" si="3"/>
        <v>3.5</v>
      </c>
      <c r="I7">
        <f t="shared" si="4"/>
        <v>3.6999999999999997</v>
      </c>
      <c r="J7">
        <f t="shared" si="5"/>
        <v>2</v>
      </c>
      <c r="K7">
        <f t="shared" si="6"/>
        <v>2</v>
      </c>
    </row>
    <row r="8" spans="1:11" x14ac:dyDescent="0.35">
      <c r="A8" s="2" t="s">
        <v>63</v>
      </c>
      <c r="B8" s="1">
        <v>0.6</v>
      </c>
      <c r="C8" s="1">
        <v>2.8000000000000003</v>
      </c>
      <c r="D8" s="1">
        <v>25</v>
      </c>
      <c r="E8">
        <f t="shared" si="0"/>
        <v>10</v>
      </c>
      <c r="F8">
        <f t="shared" si="1"/>
        <v>1</v>
      </c>
      <c r="G8">
        <f t="shared" si="2"/>
        <v>3</v>
      </c>
      <c r="H8">
        <f>AVERAGE(E8:G8,)</f>
        <v>3.5</v>
      </c>
      <c r="I8">
        <f>SUMPRODUCT(E8:G8,$E$2:$G$2)</f>
        <v>3.4</v>
      </c>
      <c r="J8">
        <f t="shared" si="5"/>
        <v>2</v>
      </c>
      <c r="K8">
        <f t="shared" si="6"/>
        <v>1</v>
      </c>
    </row>
    <row r="9" spans="1:11" x14ac:dyDescent="0.35">
      <c r="A9" s="2" t="s">
        <v>91</v>
      </c>
      <c r="B9" s="1">
        <v>0.3</v>
      </c>
      <c r="C9" s="1">
        <v>4.5999999999999996</v>
      </c>
      <c r="D9" s="1">
        <v>112</v>
      </c>
      <c r="E9">
        <f>RANK(B9,$B$4:$B$14,0)</f>
        <v>11</v>
      </c>
      <c r="F9">
        <f>RANK(C9,$C$4:$C$14,1)</f>
        <v>4</v>
      </c>
      <c r="G9">
        <f>RANK(D9,$D$4:$D$14,1)</f>
        <v>11</v>
      </c>
      <c r="H9">
        <f>AVERAGE(E9:G9,)</f>
        <v>6.5</v>
      </c>
      <c r="I9">
        <f>SUMPRODUCT(E9:G9,$E$2:$G$2)</f>
        <v>7.5</v>
      </c>
      <c r="J9">
        <f>RANK(H9,$H$4:$H$14,1)</f>
        <v>11</v>
      </c>
      <c r="K9">
        <f>RANK(I9,$I$4:$I$14,1)</f>
        <v>9</v>
      </c>
    </row>
    <row r="10" spans="1:11" x14ac:dyDescent="0.35">
      <c r="A10" s="2" t="s">
        <v>81</v>
      </c>
      <c r="B10" s="1">
        <v>2.6</v>
      </c>
      <c r="C10" s="1">
        <v>9.5</v>
      </c>
      <c r="D10" s="1">
        <v>110</v>
      </c>
      <c r="E10">
        <f t="shared" si="0"/>
        <v>3</v>
      </c>
      <c r="F10">
        <f t="shared" si="1"/>
        <v>6</v>
      </c>
      <c r="G10">
        <f t="shared" si="2"/>
        <v>10</v>
      </c>
      <c r="H10">
        <f t="shared" si="3"/>
        <v>4.75</v>
      </c>
      <c r="I10">
        <f t="shared" si="4"/>
        <v>6.6</v>
      </c>
      <c r="J10">
        <f t="shared" si="5"/>
        <v>7</v>
      </c>
      <c r="K10">
        <f t="shared" si="6"/>
        <v>7</v>
      </c>
    </row>
    <row r="11" spans="1:11" x14ac:dyDescent="0.35">
      <c r="A11" s="2" t="s">
        <v>53</v>
      </c>
      <c r="B11" s="1">
        <v>0.9</v>
      </c>
      <c r="C11" s="1">
        <v>7.1249999999999991</v>
      </c>
      <c r="D11" s="1">
        <v>24</v>
      </c>
      <c r="E11">
        <f t="shared" si="0"/>
        <v>6</v>
      </c>
      <c r="F11">
        <f t="shared" si="1"/>
        <v>5</v>
      </c>
      <c r="G11">
        <f t="shared" si="2"/>
        <v>1</v>
      </c>
      <c r="H11">
        <f t="shared" si="3"/>
        <v>3</v>
      </c>
      <c r="I11">
        <f t="shared" si="4"/>
        <v>4</v>
      </c>
      <c r="J11">
        <f t="shared" si="5"/>
        <v>1</v>
      </c>
      <c r="K11">
        <f t="shared" si="6"/>
        <v>3</v>
      </c>
    </row>
    <row r="12" spans="1:11" x14ac:dyDescent="0.35">
      <c r="A12" s="2" t="s">
        <v>146</v>
      </c>
      <c r="B12" s="1">
        <v>0.9</v>
      </c>
      <c r="C12" s="1">
        <v>14.8</v>
      </c>
      <c r="D12" s="1">
        <v>24</v>
      </c>
      <c r="E12">
        <f>RANK(B12,$B$4:$B$14,0)</f>
        <v>6</v>
      </c>
      <c r="F12">
        <f t="shared" si="1"/>
        <v>10</v>
      </c>
      <c r="G12">
        <f>RANK(D12,$D$4:$D$14,1)</f>
        <v>1</v>
      </c>
      <c r="H12">
        <f t="shared" si="3"/>
        <v>4.25</v>
      </c>
      <c r="I12">
        <f t="shared" si="4"/>
        <v>6.5</v>
      </c>
      <c r="J12">
        <f t="shared" si="5"/>
        <v>6</v>
      </c>
      <c r="K12">
        <f t="shared" si="6"/>
        <v>6</v>
      </c>
    </row>
    <row r="13" spans="1:11" x14ac:dyDescent="0.35">
      <c r="A13" s="2" t="s">
        <v>84</v>
      </c>
      <c r="B13" s="1">
        <v>2.81</v>
      </c>
      <c r="C13" s="1">
        <v>108</v>
      </c>
      <c r="D13" s="1">
        <v>103</v>
      </c>
      <c r="E13">
        <f t="shared" si="0"/>
        <v>2</v>
      </c>
      <c r="F13">
        <f t="shared" si="1"/>
        <v>11</v>
      </c>
      <c r="G13">
        <f t="shared" si="2"/>
        <v>8</v>
      </c>
      <c r="H13">
        <f t="shared" si="3"/>
        <v>5.25</v>
      </c>
      <c r="I13">
        <f t="shared" si="4"/>
        <v>8.3000000000000007</v>
      </c>
      <c r="J13">
        <f t="shared" si="5"/>
        <v>9</v>
      </c>
      <c r="K13">
        <f t="shared" si="6"/>
        <v>11</v>
      </c>
    </row>
    <row r="14" spans="1:11" x14ac:dyDescent="0.35">
      <c r="A14" s="2" t="s">
        <v>158</v>
      </c>
      <c r="B14" s="1">
        <v>3.5</v>
      </c>
      <c r="C14" s="1">
        <v>9.9</v>
      </c>
      <c r="D14" s="1">
        <v>90</v>
      </c>
      <c r="E14">
        <f>RANK(B14,$B$4:$B$14,0)</f>
        <v>1</v>
      </c>
      <c r="F14">
        <f t="shared" si="1"/>
        <v>7</v>
      </c>
      <c r="G14">
        <f>RANK(D14,$D$4:$D$14,1)</f>
        <v>6</v>
      </c>
      <c r="H14">
        <f>AVERAGE(E14:G14,)</f>
        <v>3.5</v>
      </c>
      <c r="I14">
        <f t="shared" si="4"/>
        <v>5.5</v>
      </c>
      <c r="J14">
        <f t="shared" si="5"/>
        <v>2</v>
      </c>
      <c r="K14">
        <f t="shared" si="6"/>
        <v>5</v>
      </c>
    </row>
    <row r="19" spans="1:11" x14ac:dyDescent="0.35">
      <c r="A19" s="2" t="s">
        <v>63</v>
      </c>
      <c r="B19" s="1">
        <v>0.6</v>
      </c>
      <c r="C19" s="1">
        <v>2.8000000000000003</v>
      </c>
      <c r="D19" s="1">
        <v>25</v>
      </c>
      <c r="E19">
        <f t="shared" ref="E19:E29" si="7">RANK(B19,$B$4:$B$14,0)</f>
        <v>10</v>
      </c>
      <c r="F19">
        <f t="shared" ref="F19:F29" si="8">RANK(C19,$C$4:$C$14,1)</f>
        <v>1</v>
      </c>
      <c r="G19">
        <f t="shared" ref="G19:G29" si="9">RANK(D19,$D$4:$D$14,1)</f>
        <v>3</v>
      </c>
      <c r="H19">
        <f t="shared" ref="H19:H29" si="10">AVERAGE(E19:G19,)</f>
        <v>3.5</v>
      </c>
      <c r="I19">
        <f t="shared" ref="I19:I29" si="11">SUMPRODUCT(E19:G19,$E$2:$G$2)</f>
        <v>3.4</v>
      </c>
      <c r="J19">
        <f t="shared" ref="J19:J29" si="12">RANK(H19,$H$4:$H$14,1)</f>
        <v>2</v>
      </c>
      <c r="K19">
        <f t="shared" ref="K19:K29" si="13">RANK(I19,$I$4:$I$14,1)</f>
        <v>1</v>
      </c>
    </row>
    <row r="20" spans="1:11" x14ac:dyDescent="0.35">
      <c r="A20" s="2" t="s">
        <v>145</v>
      </c>
      <c r="B20" s="1">
        <v>0.67</v>
      </c>
      <c r="C20" s="1">
        <v>3.9</v>
      </c>
      <c r="D20" s="1">
        <v>25</v>
      </c>
      <c r="E20">
        <f t="shared" si="7"/>
        <v>9</v>
      </c>
      <c r="F20">
        <f t="shared" si="8"/>
        <v>2</v>
      </c>
      <c r="G20">
        <f t="shared" si="9"/>
        <v>3</v>
      </c>
      <c r="H20">
        <f t="shared" si="10"/>
        <v>3.5</v>
      </c>
      <c r="I20">
        <f t="shared" si="11"/>
        <v>3.6999999999999997</v>
      </c>
      <c r="J20">
        <f t="shared" si="12"/>
        <v>2</v>
      </c>
      <c r="K20">
        <f t="shared" si="13"/>
        <v>2</v>
      </c>
    </row>
    <row r="21" spans="1:11" x14ac:dyDescent="0.35">
      <c r="A21" s="2" t="s">
        <v>53</v>
      </c>
      <c r="B21" s="1">
        <v>0.9</v>
      </c>
      <c r="C21" s="1">
        <v>7.1249999999999991</v>
      </c>
      <c r="D21" s="1">
        <v>24</v>
      </c>
      <c r="E21">
        <f t="shared" si="7"/>
        <v>6</v>
      </c>
      <c r="F21">
        <f t="shared" si="8"/>
        <v>5</v>
      </c>
      <c r="G21">
        <f t="shared" si="9"/>
        <v>1</v>
      </c>
      <c r="H21">
        <f t="shared" si="10"/>
        <v>3</v>
      </c>
      <c r="I21">
        <f t="shared" si="11"/>
        <v>4</v>
      </c>
      <c r="J21">
        <f t="shared" si="12"/>
        <v>1</v>
      </c>
      <c r="K21">
        <f t="shared" si="13"/>
        <v>3</v>
      </c>
    </row>
    <row r="22" spans="1:11" x14ac:dyDescent="0.35">
      <c r="A22" s="2" t="s">
        <v>90</v>
      </c>
      <c r="B22" s="1">
        <v>2.4300000000000002</v>
      </c>
      <c r="C22" s="1">
        <v>4.3</v>
      </c>
      <c r="D22" s="1">
        <v>105</v>
      </c>
      <c r="E22">
        <f t="shared" si="7"/>
        <v>4</v>
      </c>
      <c r="F22">
        <f t="shared" si="8"/>
        <v>3</v>
      </c>
      <c r="G22">
        <f t="shared" si="9"/>
        <v>9</v>
      </c>
      <c r="H22">
        <f t="shared" si="10"/>
        <v>4</v>
      </c>
      <c r="I22">
        <f t="shared" si="11"/>
        <v>5</v>
      </c>
      <c r="J22">
        <f t="shared" si="12"/>
        <v>5</v>
      </c>
      <c r="K22">
        <f t="shared" si="13"/>
        <v>4</v>
      </c>
    </row>
    <row r="23" spans="1:11" x14ac:dyDescent="0.35">
      <c r="A23" s="2" t="s">
        <v>158</v>
      </c>
      <c r="B23" s="1">
        <v>3.5</v>
      </c>
      <c r="C23" s="1">
        <v>9.9</v>
      </c>
      <c r="D23" s="1">
        <v>90</v>
      </c>
      <c r="E23">
        <f t="shared" si="7"/>
        <v>1</v>
      </c>
      <c r="F23">
        <f t="shared" si="8"/>
        <v>7</v>
      </c>
      <c r="G23">
        <f t="shared" si="9"/>
        <v>6</v>
      </c>
      <c r="H23">
        <f t="shared" si="10"/>
        <v>3.5</v>
      </c>
      <c r="I23">
        <f t="shared" si="11"/>
        <v>5.5</v>
      </c>
      <c r="J23">
        <f t="shared" si="12"/>
        <v>2</v>
      </c>
      <c r="K23">
        <f t="shared" si="13"/>
        <v>5</v>
      </c>
    </row>
    <row r="24" spans="1:11" x14ac:dyDescent="0.35">
      <c r="A24" s="2" t="s">
        <v>146</v>
      </c>
      <c r="B24" s="1">
        <v>0.9</v>
      </c>
      <c r="C24" s="1">
        <v>14.8</v>
      </c>
      <c r="D24" s="1">
        <v>24</v>
      </c>
      <c r="E24">
        <f t="shared" si="7"/>
        <v>6</v>
      </c>
      <c r="F24">
        <f t="shared" si="8"/>
        <v>10</v>
      </c>
      <c r="G24">
        <f t="shared" si="9"/>
        <v>1</v>
      </c>
      <c r="H24">
        <f t="shared" si="10"/>
        <v>4.25</v>
      </c>
      <c r="I24">
        <f t="shared" si="11"/>
        <v>6.5</v>
      </c>
      <c r="J24">
        <f t="shared" si="12"/>
        <v>6</v>
      </c>
      <c r="K24">
        <f t="shared" si="13"/>
        <v>6</v>
      </c>
    </row>
    <row r="25" spans="1:11" x14ac:dyDescent="0.35">
      <c r="A25" s="2" t="s">
        <v>81</v>
      </c>
      <c r="B25" s="1">
        <v>2.6</v>
      </c>
      <c r="C25" s="1">
        <v>9.5</v>
      </c>
      <c r="D25" s="1">
        <v>110</v>
      </c>
      <c r="E25">
        <f t="shared" si="7"/>
        <v>3</v>
      </c>
      <c r="F25">
        <f t="shared" si="8"/>
        <v>6</v>
      </c>
      <c r="G25">
        <f t="shared" si="9"/>
        <v>10</v>
      </c>
      <c r="H25">
        <f t="shared" si="10"/>
        <v>4.75</v>
      </c>
      <c r="I25">
        <f t="shared" si="11"/>
        <v>6.6</v>
      </c>
      <c r="J25">
        <f t="shared" si="12"/>
        <v>7</v>
      </c>
      <c r="K25">
        <f t="shared" si="13"/>
        <v>7</v>
      </c>
    </row>
    <row r="26" spans="1:11" x14ac:dyDescent="0.35">
      <c r="A26" s="2" t="s">
        <v>82</v>
      </c>
      <c r="B26" s="1">
        <v>1.5</v>
      </c>
      <c r="C26" s="1">
        <v>12.4</v>
      </c>
      <c r="D26" s="1">
        <v>65</v>
      </c>
      <c r="E26">
        <f t="shared" si="7"/>
        <v>5</v>
      </c>
      <c r="F26">
        <f t="shared" si="8"/>
        <v>9</v>
      </c>
      <c r="G26">
        <f t="shared" si="9"/>
        <v>5</v>
      </c>
      <c r="H26">
        <f t="shared" si="10"/>
        <v>4.75</v>
      </c>
      <c r="I26">
        <f t="shared" si="11"/>
        <v>7</v>
      </c>
      <c r="J26">
        <f t="shared" si="12"/>
        <v>7</v>
      </c>
      <c r="K26">
        <f t="shared" si="13"/>
        <v>8</v>
      </c>
    </row>
    <row r="27" spans="1:11" x14ac:dyDescent="0.35">
      <c r="A27" s="2" t="s">
        <v>91</v>
      </c>
      <c r="B27" s="1">
        <v>0.3</v>
      </c>
      <c r="C27" s="1">
        <v>4.5999999999999996</v>
      </c>
      <c r="D27" s="1">
        <v>112</v>
      </c>
      <c r="E27">
        <f t="shared" si="7"/>
        <v>11</v>
      </c>
      <c r="F27">
        <f t="shared" si="8"/>
        <v>4</v>
      </c>
      <c r="G27">
        <f t="shared" si="9"/>
        <v>11</v>
      </c>
      <c r="H27">
        <f t="shared" si="10"/>
        <v>6.5</v>
      </c>
      <c r="I27">
        <f t="shared" si="11"/>
        <v>7.5</v>
      </c>
      <c r="J27">
        <f t="shared" si="12"/>
        <v>11</v>
      </c>
      <c r="K27">
        <f t="shared" si="13"/>
        <v>9</v>
      </c>
    </row>
    <row r="28" spans="1:11" x14ac:dyDescent="0.35">
      <c r="A28" s="2" t="s">
        <v>89</v>
      </c>
      <c r="B28" s="1">
        <v>0.8</v>
      </c>
      <c r="C28" s="1">
        <v>10.1875</v>
      </c>
      <c r="D28" s="1">
        <v>102</v>
      </c>
      <c r="E28">
        <f t="shared" si="7"/>
        <v>8</v>
      </c>
      <c r="F28">
        <f t="shared" si="8"/>
        <v>8</v>
      </c>
      <c r="G28">
        <f t="shared" si="9"/>
        <v>7</v>
      </c>
      <c r="H28">
        <f t="shared" si="10"/>
        <v>5.75</v>
      </c>
      <c r="I28">
        <f t="shared" si="11"/>
        <v>7.6999999999999993</v>
      </c>
      <c r="J28">
        <f t="shared" si="12"/>
        <v>10</v>
      </c>
      <c r="K28">
        <f t="shared" si="13"/>
        <v>10</v>
      </c>
    </row>
    <row r="29" spans="1:11" x14ac:dyDescent="0.35">
      <c r="A29" s="2" t="s">
        <v>84</v>
      </c>
      <c r="B29" s="1">
        <v>2.81</v>
      </c>
      <c r="C29" s="1">
        <v>108</v>
      </c>
      <c r="D29" s="1">
        <v>103</v>
      </c>
      <c r="E29">
        <f t="shared" si="7"/>
        <v>2</v>
      </c>
      <c r="F29">
        <f t="shared" si="8"/>
        <v>11</v>
      </c>
      <c r="G29">
        <f t="shared" si="9"/>
        <v>8</v>
      </c>
      <c r="H29">
        <f t="shared" si="10"/>
        <v>5.25</v>
      </c>
      <c r="I29">
        <f t="shared" si="11"/>
        <v>8.3000000000000007</v>
      </c>
      <c r="J29">
        <f t="shared" si="12"/>
        <v>9</v>
      </c>
      <c r="K29">
        <f t="shared" si="13"/>
        <v>11</v>
      </c>
    </row>
  </sheetData>
  <sortState xmlns:xlrd2="http://schemas.microsoft.com/office/spreadsheetml/2017/richdata2" ref="A19:K29">
    <sortCondition ref="K19:K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3160-D8CB-4B2E-A6F1-3BD1424091CE}">
  <sheetPr codeName="Sheet4"/>
  <dimension ref="A1:I80"/>
  <sheetViews>
    <sheetView zoomScale="70" zoomScaleNormal="70" workbookViewId="0">
      <selection activeCell="F32" sqref="F32"/>
    </sheetView>
  </sheetViews>
  <sheetFormatPr defaultRowHeight="14.5" x14ac:dyDescent="0.35"/>
  <cols>
    <col min="1" max="1" width="28.453125" bestFit="1" customWidth="1"/>
    <col min="2" max="2" width="14" bestFit="1" customWidth="1"/>
    <col min="3" max="3" width="14.7265625" bestFit="1" customWidth="1"/>
    <col min="4" max="4" width="9.1796875" bestFit="1" customWidth="1"/>
    <col min="5" max="5" width="11.26953125" bestFit="1" customWidth="1"/>
    <col min="6" max="6" width="9.36328125" bestFit="1" customWidth="1"/>
    <col min="7" max="7" width="9.81640625" bestFit="1" customWidth="1"/>
    <col min="8" max="8" width="17.36328125" bestFit="1" customWidth="1"/>
    <col min="9" max="9" width="17" bestFit="1" customWidth="1"/>
    <col min="10" max="11" width="21.1796875" bestFit="1" customWidth="1"/>
    <col min="12" max="12" width="13.1796875" bestFit="1" customWidth="1"/>
    <col min="13" max="13" width="14.7265625" bestFit="1" customWidth="1"/>
    <col min="14" max="14" width="9.1796875" bestFit="1" customWidth="1"/>
    <col min="15" max="15" width="11.26953125" bestFit="1" customWidth="1"/>
    <col min="16" max="16" width="9.36328125" bestFit="1" customWidth="1"/>
    <col min="17" max="17" width="9.81640625" bestFit="1" customWidth="1"/>
    <col min="18" max="18" width="17.26953125" bestFit="1" customWidth="1"/>
    <col min="19" max="19" width="18.1796875" bestFit="1" customWidth="1"/>
    <col min="20" max="33" width="3.36328125" bestFit="1" customWidth="1"/>
    <col min="34" max="66" width="4.36328125" bestFit="1" customWidth="1"/>
    <col min="67" max="67" width="5.36328125" bestFit="1" customWidth="1"/>
    <col min="68" max="68" width="10.7265625" bestFit="1" customWidth="1"/>
  </cols>
  <sheetData>
    <row r="1" spans="1:9" x14ac:dyDescent="0.35">
      <c r="A1" s="3" t="s">
        <v>40</v>
      </c>
      <c r="B1" t="s">
        <v>157</v>
      </c>
    </row>
    <row r="2" spans="1:9" x14ac:dyDescent="0.35">
      <c r="D2" s="7">
        <v>0.7</v>
      </c>
      <c r="E2" s="7">
        <v>0.3</v>
      </c>
    </row>
    <row r="3" spans="1:9" x14ac:dyDescent="0.35">
      <c r="A3" s="3" t="s">
        <v>35</v>
      </c>
      <c r="B3" t="s">
        <v>143</v>
      </c>
      <c r="C3" t="s">
        <v>103</v>
      </c>
      <c r="D3" s="4" t="s">
        <v>97</v>
      </c>
      <c r="E3" s="4" t="s">
        <v>104</v>
      </c>
      <c r="F3" s="4" t="s">
        <v>100</v>
      </c>
      <c r="G3" s="4" t="s">
        <v>95</v>
      </c>
      <c r="H3" s="4" t="s">
        <v>98</v>
      </c>
      <c r="I3" s="4" t="s">
        <v>99</v>
      </c>
    </row>
    <row r="4" spans="1:9" x14ac:dyDescent="0.35">
      <c r="A4" s="2" t="s">
        <v>106</v>
      </c>
      <c r="B4" s="1">
        <v>3.1</v>
      </c>
      <c r="C4" s="1">
        <v>12</v>
      </c>
      <c r="D4">
        <f>RANK(B4,$B$4:$B$40,1)</f>
        <v>2</v>
      </c>
      <c r="E4">
        <f>RANK(C4,$C$4:$C$40,1)</f>
        <v>25</v>
      </c>
      <c r="F4">
        <f>AVERAGE(D4:E4)</f>
        <v>13.5</v>
      </c>
      <c r="G4">
        <f t="shared" ref="G4:G40" si="0">SUMPRODUCT(D4:E4,$D$2:$E$2)</f>
        <v>8.9</v>
      </c>
      <c r="H4">
        <f>RANK(F4,$F$4:$F$40,1)</f>
        <v>11</v>
      </c>
      <c r="I4">
        <f>RANK(G4,$G$4:$G$40,1)</f>
        <v>5</v>
      </c>
    </row>
    <row r="5" spans="1:9" x14ac:dyDescent="0.35">
      <c r="A5" s="2" t="s">
        <v>107</v>
      </c>
      <c r="B5" s="1">
        <v>14.499999999999998</v>
      </c>
      <c r="C5" s="1">
        <v>8</v>
      </c>
      <c r="D5">
        <f t="shared" ref="D5:D40" si="1">RANK(B5,$B$4:$B$40,1)</f>
        <v>31</v>
      </c>
      <c r="E5">
        <f t="shared" ref="E5:E40" si="2">RANK(C5,$C$4:$C$40,1)</f>
        <v>16</v>
      </c>
      <c r="F5">
        <f t="shared" ref="F5:F40" si="3">AVERAGE(D5:E5)</f>
        <v>23.5</v>
      </c>
      <c r="G5">
        <f t="shared" si="0"/>
        <v>26.5</v>
      </c>
      <c r="H5">
        <f t="shared" ref="H5:H40" si="4">RANK(F5,$F$4:$F$40,1)</f>
        <v>27</v>
      </c>
      <c r="I5">
        <f t="shared" ref="I5:I40" si="5">RANK(G5,$G$4:$G$40,1)</f>
        <v>30</v>
      </c>
    </row>
    <row r="6" spans="1:9" x14ac:dyDescent="0.35">
      <c r="A6" s="2" t="s">
        <v>108</v>
      </c>
      <c r="B6" s="1">
        <v>8.3000000000000007</v>
      </c>
      <c r="C6" s="1">
        <v>7.5</v>
      </c>
      <c r="D6">
        <f>RANK(B6,$B$4:$B$40,1)</f>
        <v>17</v>
      </c>
      <c r="E6">
        <f t="shared" si="2"/>
        <v>15</v>
      </c>
      <c r="F6">
        <f t="shared" si="3"/>
        <v>16</v>
      </c>
      <c r="G6">
        <f t="shared" si="0"/>
        <v>16.399999999999999</v>
      </c>
      <c r="H6">
        <f t="shared" si="4"/>
        <v>14</v>
      </c>
      <c r="I6">
        <f t="shared" si="5"/>
        <v>20</v>
      </c>
    </row>
    <row r="7" spans="1:9" x14ac:dyDescent="0.35">
      <c r="A7" s="2" t="s">
        <v>109</v>
      </c>
      <c r="B7" s="1">
        <v>7</v>
      </c>
      <c r="C7" s="1">
        <v>8</v>
      </c>
      <c r="D7">
        <f t="shared" si="1"/>
        <v>7</v>
      </c>
      <c r="E7">
        <f t="shared" si="2"/>
        <v>16</v>
      </c>
      <c r="F7">
        <f>AVERAGE(D7:E7)</f>
        <v>11.5</v>
      </c>
      <c r="G7">
        <f t="shared" si="0"/>
        <v>9.6999999999999993</v>
      </c>
      <c r="H7">
        <f t="shared" si="4"/>
        <v>7</v>
      </c>
      <c r="I7">
        <f t="shared" si="5"/>
        <v>6</v>
      </c>
    </row>
    <row r="8" spans="1:9" x14ac:dyDescent="0.35">
      <c r="A8" s="2" t="s">
        <v>110</v>
      </c>
      <c r="B8" s="1">
        <v>8.1999999999999993</v>
      </c>
      <c r="C8" s="1">
        <v>8</v>
      </c>
      <c r="D8">
        <f t="shared" si="1"/>
        <v>16</v>
      </c>
      <c r="E8">
        <f t="shared" si="2"/>
        <v>16</v>
      </c>
      <c r="F8">
        <f t="shared" si="3"/>
        <v>16</v>
      </c>
      <c r="G8">
        <f t="shared" si="0"/>
        <v>16</v>
      </c>
      <c r="H8">
        <f t="shared" si="4"/>
        <v>14</v>
      </c>
      <c r="I8">
        <f t="shared" si="5"/>
        <v>18</v>
      </c>
    </row>
    <row r="9" spans="1:9" x14ac:dyDescent="0.35">
      <c r="A9" s="2" t="s">
        <v>111</v>
      </c>
      <c r="B9" s="1">
        <v>11.7</v>
      </c>
      <c r="C9" s="1">
        <v>12.3</v>
      </c>
      <c r="D9">
        <f t="shared" si="1"/>
        <v>24</v>
      </c>
      <c r="E9">
        <f t="shared" si="2"/>
        <v>32</v>
      </c>
      <c r="F9">
        <f t="shared" si="3"/>
        <v>28</v>
      </c>
      <c r="G9">
        <f>SUMPRODUCT(D9:E9,$D$2:$E$2)</f>
        <v>26.4</v>
      </c>
      <c r="H9">
        <f>RANK(F9,$F$4:$F$40,1)</f>
        <v>34</v>
      </c>
      <c r="I9">
        <f t="shared" si="5"/>
        <v>29</v>
      </c>
    </row>
    <row r="10" spans="1:9" x14ac:dyDescent="0.35">
      <c r="A10" s="2" t="s">
        <v>112</v>
      </c>
      <c r="B10" s="1">
        <v>15.5</v>
      </c>
      <c r="C10" s="1">
        <v>12</v>
      </c>
      <c r="D10">
        <f t="shared" si="1"/>
        <v>32</v>
      </c>
      <c r="E10">
        <f t="shared" si="2"/>
        <v>25</v>
      </c>
      <c r="F10">
        <f t="shared" si="3"/>
        <v>28.5</v>
      </c>
      <c r="G10">
        <f t="shared" si="0"/>
        <v>29.9</v>
      </c>
      <c r="H10">
        <f t="shared" si="4"/>
        <v>35</v>
      </c>
      <c r="I10">
        <f t="shared" si="5"/>
        <v>35</v>
      </c>
    </row>
    <row r="11" spans="1:9" x14ac:dyDescent="0.35">
      <c r="A11" s="2" t="s">
        <v>113</v>
      </c>
      <c r="B11" s="1">
        <v>11</v>
      </c>
      <c r="C11" s="1">
        <v>12</v>
      </c>
      <c r="D11">
        <f t="shared" si="1"/>
        <v>20</v>
      </c>
      <c r="E11">
        <f t="shared" si="2"/>
        <v>25</v>
      </c>
      <c r="F11">
        <f t="shared" si="3"/>
        <v>22.5</v>
      </c>
      <c r="G11">
        <f t="shared" si="0"/>
        <v>21.5</v>
      </c>
      <c r="H11">
        <f t="shared" si="4"/>
        <v>26</v>
      </c>
      <c r="I11">
        <f t="shared" si="5"/>
        <v>22</v>
      </c>
    </row>
    <row r="12" spans="1:9" x14ac:dyDescent="0.35">
      <c r="A12" s="2" t="s">
        <v>114</v>
      </c>
      <c r="B12" s="1">
        <v>17.399999999999999</v>
      </c>
      <c r="C12" s="1">
        <v>13</v>
      </c>
      <c r="D12">
        <f t="shared" si="1"/>
        <v>33</v>
      </c>
      <c r="E12">
        <f>RANK(C12,$C$4:$C$40,1)</f>
        <v>33</v>
      </c>
      <c r="F12">
        <f t="shared" si="3"/>
        <v>33</v>
      </c>
      <c r="G12">
        <f t="shared" si="0"/>
        <v>33</v>
      </c>
      <c r="H12">
        <f t="shared" si="4"/>
        <v>37</v>
      </c>
      <c r="I12">
        <f t="shared" si="5"/>
        <v>37</v>
      </c>
    </row>
    <row r="13" spans="1:9" x14ac:dyDescent="0.35">
      <c r="A13" s="2" t="s">
        <v>115</v>
      </c>
      <c r="B13" s="1">
        <v>4.25</v>
      </c>
      <c r="C13" s="1">
        <v>7</v>
      </c>
      <c r="D13">
        <f t="shared" si="1"/>
        <v>3</v>
      </c>
      <c r="E13">
        <f t="shared" si="2"/>
        <v>8</v>
      </c>
      <c r="F13">
        <f t="shared" si="3"/>
        <v>5.5</v>
      </c>
      <c r="G13">
        <f t="shared" si="0"/>
        <v>4.5</v>
      </c>
      <c r="H13">
        <f t="shared" si="4"/>
        <v>3</v>
      </c>
      <c r="I13">
        <f t="shared" si="5"/>
        <v>3</v>
      </c>
    </row>
    <row r="14" spans="1:9" x14ac:dyDescent="0.35">
      <c r="A14" s="2" t="s">
        <v>116</v>
      </c>
      <c r="B14" s="1">
        <v>0.39039999999999997</v>
      </c>
      <c r="C14" s="1">
        <v>7</v>
      </c>
      <c r="D14">
        <f t="shared" si="1"/>
        <v>1</v>
      </c>
      <c r="E14">
        <f t="shared" si="2"/>
        <v>8</v>
      </c>
      <c r="F14">
        <f t="shared" si="3"/>
        <v>4.5</v>
      </c>
      <c r="G14">
        <f t="shared" si="0"/>
        <v>3.0999999999999996</v>
      </c>
      <c r="H14">
        <f t="shared" si="4"/>
        <v>2</v>
      </c>
      <c r="I14">
        <f t="shared" si="5"/>
        <v>1</v>
      </c>
    </row>
    <row r="15" spans="1:9" x14ac:dyDescent="0.35">
      <c r="A15" s="2" t="s">
        <v>117</v>
      </c>
      <c r="B15" s="1">
        <v>8.3000000000000007</v>
      </c>
      <c r="C15" s="1">
        <v>7</v>
      </c>
      <c r="D15">
        <f t="shared" si="1"/>
        <v>17</v>
      </c>
      <c r="E15">
        <f t="shared" si="2"/>
        <v>8</v>
      </c>
      <c r="F15">
        <f t="shared" si="3"/>
        <v>12.5</v>
      </c>
      <c r="G15">
        <f t="shared" si="0"/>
        <v>14.299999999999999</v>
      </c>
      <c r="H15">
        <f t="shared" si="4"/>
        <v>10</v>
      </c>
      <c r="I15">
        <f t="shared" si="5"/>
        <v>11</v>
      </c>
    </row>
    <row r="16" spans="1:9" x14ac:dyDescent="0.35">
      <c r="A16" s="2" t="s">
        <v>118</v>
      </c>
      <c r="B16" s="1">
        <v>7</v>
      </c>
      <c r="C16" s="1">
        <v>12</v>
      </c>
      <c r="D16">
        <f t="shared" si="1"/>
        <v>7</v>
      </c>
      <c r="E16">
        <f t="shared" si="2"/>
        <v>25</v>
      </c>
      <c r="F16">
        <f t="shared" si="3"/>
        <v>16</v>
      </c>
      <c r="G16">
        <f t="shared" si="0"/>
        <v>12.399999999999999</v>
      </c>
      <c r="H16">
        <f t="shared" si="4"/>
        <v>14</v>
      </c>
      <c r="I16">
        <f t="shared" si="5"/>
        <v>10</v>
      </c>
    </row>
    <row r="17" spans="1:9" x14ac:dyDescent="0.35">
      <c r="A17" s="2" t="s">
        <v>119</v>
      </c>
      <c r="B17" s="1">
        <v>11.7</v>
      </c>
      <c r="C17" s="1">
        <v>10.5</v>
      </c>
      <c r="D17">
        <f t="shared" si="1"/>
        <v>24</v>
      </c>
      <c r="E17">
        <f t="shared" si="2"/>
        <v>23</v>
      </c>
      <c r="F17">
        <f t="shared" si="3"/>
        <v>23.5</v>
      </c>
      <c r="G17">
        <f t="shared" si="0"/>
        <v>23.699999999999996</v>
      </c>
      <c r="H17">
        <f t="shared" si="4"/>
        <v>27</v>
      </c>
      <c r="I17">
        <f t="shared" si="5"/>
        <v>25</v>
      </c>
    </row>
    <row r="18" spans="1:9" x14ac:dyDescent="0.35">
      <c r="A18" s="2" t="s">
        <v>120</v>
      </c>
      <c r="B18" s="1">
        <v>6.125</v>
      </c>
      <c r="C18" s="1">
        <v>7</v>
      </c>
      <c r="D18">
        <f t="shared" si="1"/>
        <v>4</v>
      </c>
      <c r="E18">
        <f t="shared" si="2"/>
        <v>8</v>
      </c>
      <c r="F18">
        <f t="shared" si="3"/>
        <v>6</v>
      </c>
      <c r="G18">
        <f t="shared" si="0"/>
        <v>5.1999999999999993</v>
      </c>
      <c r="H18">
        <f t="shared" si="4"/>
        <v>4</v>
      </c>
      <c r="I18">
        <f t="shared" si="5"/>
        <v>4</v>
      </c>
    </row>
    <row r="19" spans="1:9" x14ac:dyDescent="0.35">
      <c r="A19" s="2" t="s">
        <v>121</v>
      </c>
      <c r="B19" s="1">
        <v>11.1</v>
      </c>
      <c r="C19" s="1">
        <v>5</v>
      </c>
      <c r="D19">
        <f t="shared" si="1"/>
        <v>21</v>
      </c>
      <c r="E19">
        <f t="shared" si="2"/>
        <v>2</v>
      </c>
      <c r="F19">
        <f t="shared" si="3"/>
        <v>11.5</v>
      </c>
      <c r="G19">
        <f t="shared" si="0"/>
        <v>15.299999999999999</v>
      </c>
      <c r="H19">
        <f t="shared" si="4"/>
        <v>7</v>
      </c>
      <c r="I19">
        <f t="shared" si="5"/>
        <v>13</v>
      </c>
    </row>
    <row r="20" spans="1:9" x14ac:dyDescent="0.35">
      <c r="A20" s="2" t="s">
        <v>122</v>
      </c>
      <c r="B20" s="1">
        <v>11.5</v>
      </c>
      <c r="C20" s="1">
        <v>5</v>
      </c>
      <c r="D20">
        <f t="shared" si="1"/>
        <v>22</v>
      </c>
      <c r="E20">
        <f t="shared" si="2"/>
        <v>2</v>
      </c>
      <c r="F20">
        <f t="shared" si="3"/>
        <v>12</v>
      </c>
      <c r="G20">
        <f t="shared" si="0"/>
        <v>15.999999999999998</v>
      </c>
      <c r="H20">
        <f t="shared" si="4"/>
        <v>9</v>
      </c>
      <c r="I20">
        <f t="shared" si="5"/>
        <v>17</v>
      </c>
    </row>
    <row r="21" spans="1:9" x14ac:dyDescent="0.35">
      <c r="A21" s="2" t="s">
        <v>123</v>
      </c>
      <c r="B21" s="1">
        <v>11.8</v>
      </c>
      <c r="C21" s="1">
        <v>14</v>
      </c>
      <c r="D21">
        <f t="shared" si="1"/>
        <v>27</v>
      </c>
      <c r="E21">
        <f t="shared" si="2"/>
        <v>34</v>
      </c>
      <c r="F21">
        <f t="shared" si="3"/>
        <v>30.5</v>
      </c>
      <c r="G21">
        <f t="shared" si="0"/>
        <v>29.099999999999998</v>
      </c>
      <c r="H21">
        <f t="shared" si="4"/>
        <v>36</v>
      </c>
      <c r="I21">
        <f t="shared" si="5"/>
        <v>34</v>
      </c>
    </row>
    <row r="22" spans="1:9" x14ac:dyDescent="0.35">
      <c r="A22" s="2" t="s">
        <v>124</v>
      </c>
      <c r="B22" s="1">
        <v>18.625</v>
      </c>
      <c r="C22" s="1">
        <v>9</v>
      </c>
      <c r="D22">
        <f t="shared" si="1"/>
        <v>34</v>
      </c>
      <c r="E22">
        <f t="shared" si="2"/>
        <v>21</v>
      </c>
      <c r="F22">
        <f t="shared" si="3"/>
        <v>27.5</v>
      </c>
      <c r="G22">
        <f t="shared" si="0"/>
        <v>30.099999999999998</v>
      </c>
      <c r="H22">
        <f t="shared" si="4"/>
        <v>33</v>
      </c>
      <c r="I22">
        <f t="shared" si="5"/>
        <v>36</v>
      </c>
    </row>
    <row r="23" spans="1:9" x14ac:dyDescent="0.35">
      <c r="A23" s="2" t="s">
        <v>125</v>
      </c>
      <c r="B23" s="1">
        <v>7</v>
      </c>
      <c r="C23" s="1">
        <v>16.7</v>
      </c>
      <c r="D23">
        <f t="shared" si="1"/>
        <v>7</v>
      </c>
      <c r="E23">
        <f t="shared" si="2"/>
        <v>35</v>
      </c>
      <c r="F23">
        <f t="shared" si="3"/>
        <v>21</v>
      </c>
      <c r="G23">
        <f t="shared" si="0"/>
        <v>15.399999999999999</v>
      </c>
      <c r="H23">
        <f t="shared" si="4"/>
        <v>21</v>
      </c>
      <c r="I23">
        <f t="shared" si="5"/>
        <v>14</v>
      </c>
    </row>
    <row r="24" spans="1:9" x14ac:dyDescent="0.35">
      <c r="A24" s="2" t="s">
        <v>126</v>
      </c>
      <c r="B24" s="1">
        <v>19.899999999999999</v>
      </c>
      <c r="C24" s="1">
        <v>6</v>
      </c>
      <c r="D24">
        <f t="shared" si="1"/>
        <v>36</v>
      </c>
      <c r="E24">
        <f t="shared" si="2"/>
        <v>7</v>
      </c>
      <c r="F24">
        <f t="shared" si="3"/>
        <v>21.5</v>
      </c>
      <c r="G24">
        <f t="shared" si="0"/>
        <v>27.3</v>
      </c>
      <c r="H24">
        <f t="shared" si="4"/>
        <v>23</v>
      </c>
      <c r="I24">
        <f t="shared" si="5"/>
        <v>33</v>
      </c>
    </row>
    <row r="25" spans="1:9" x14ac:dyDescent="0.35">
      <c r="A25" s="2" t="s">
        <v>127</v>
      </c>
      <c r="B25" s="1">
        <v>12</v>
      </c>
      <c r="C25" s="1">
        <v>8.5</v>
      </c>
      <c r="D25">
        <f t="shared" si="1"/>
        <v>28</v>
      </c>
      <c r="E25">
        <f t="shared" si="2"/>
        <v>19</v>
      </c>
      <c r="F25">
        <f t="shared" si="3"/>
        <v>23.5</v>
      </c>
      <c r="G25">
        <f t="shared" si="0"/>
        <v>25.299999999999997</v>
      </c>
      <c r="H25">
        <f t="shared" si="4"/>
        <v>27</v>
      </c>
      <c r="I25">
        <f t="shared" si="5"/>
        <v>27</v>
      </c>
    </row>
    <row r="26" spans="1:9" x14ac:dyDescent="0.35">
      <c r="A26" s="2" t="s">
        <v>128</v>
      </c>
      <c r="B26" s="1">
        <v>6.2062499999999998</v>
      </c>
      <c r="C26" s="1">
        <v>12</v>
      </c>
      <c r="D26">
        <f t="shared" si="1"/>
        <v>6</v>
      </c>
      <c r="E26">
        <f t="shared" si="2"/>
        <v>25</v>
      </c>
      <c r="F26">
        <f t="shared" si="3"/>
        <v>15.5</v>
      </c>
      <c r="G26">
        <f t="shared" si="0"/>
        <v>11.7</v>
      </c>
      <c r="H26">
        <f t="shared" si="4"/>
        <v>13</v>
      </c>
      <c r="I26">
        <f t="shared" si="5"/>
        <v>9</v>
      </c>
    </row>
    <row r="27" spans="1:9" x14ac:dyDescent="0.35">
      <c r="A27" s="2" t="s">
        <v>129</v>
      </c>
      <c r="B27" s="1">
        <v>11.6</v>
      </c>
      <c r="C27" s="1">
        <v>12</v>
      </c>
      <c r="D27">
        <f t="shared" si="1"/>
        <v>23</v>
      </c>
      <c r="E27">
        <f t="shared" si="2"/>
        <v>25</v>
      </c>
      <c r="F27">
        <f>AVERAGE(D27:E27)</f>
        <v>24</v>
      </c>
      <c r="G27">
        <f t="shared" si="0"/>
        <v>23.599999999999998</v>
      </c>
      <c r="H27">
        <f>RANK(F27,$F$4:$F$40,1)</f>
        <v>31</v>
      </c>
      <c r="I27">
        <f t="shared" si="5"/>
        <v>24</v>
      </c>
    </row>
    <row r="28" spans="1:9" x14ac:dyDescent="0.35">
      <c r="A28" s="2" t="s">
        <v>130</v>
      </c>
      <c r="B28" s="1">
        <v>7</v>
      </c>
      <c r="C28" s="1">
        <v>16.7</v>
      </c>
      <c r="D28">
        <f t="shared" si="1"/>
        <v>7</v>
      </c>
      <c r="E28">
        <f t="shared" si="2"/>
        <v>35</v>
      </c>
      <c r="F28">
        <f t="shared" si="3"/>
        <v>21</v>
      </c>
      <c r="G28">
        <f t="shared" si="0"/>
        <v>15.399999999999999</v>
      </c>
      <c r="H28">
        <f t="shared" si="4"/>
        <v>21</v>
      </c>
      <c r="I28">
        <f t="shared" si="5"/>
        <v>14</v>
      </c>
    </row>
    <row r="29" spans="1:9" x14ac:dyDescent="0.35">
      <c r="A29" s="2" t="s">
        <v>131</v>
      </c>
      <c r="B29" s="1">
        <v>12</v>
      </c>
      <c r="C29" s="1">
        <v>7</v>
      </c>
      <c r="D29">
        <f t="shared" si="1"/>
        <v>28</v>
      </c>
      <c r="E29">
        <f t="shared" si="2"/>
        <v>8</v>
      </c>
      <c r="F29">
        <f t="shared" si="3"/>
        <v>18</v>
      </c>
      <c r="G29">
        <f t="shared" si="0"/>
        <v>21.999999999999996</v>
      </c>
      <c r="H29">
        <f t="shared" si="4"/>
        <v>18</v>
      </c>
      <c r="I29">
        <f t="shared" si="5"/>
        <v>23</v>
      </c>
    </row>
    <row r="30" spans="1:9" x14ac:dyDescent="0.35">
      <c r="A30" s="2" t="s">
        <v>132</v>
      </c>
      <c r="B30" s="1">
        <v>8</v>
      </c>
      <c r="C30" s="1">
        <v>12</v>
      </c>
      <c r="D30">
        <f t="shared" si="1"/>
        <v>15</v>
      </c>
      <c r="E30">
        <f t="shared" si="2"/>
        <v>25</v>
      </c>
      <c r="F30">
        <f t="shared" si="3"/>
        <v>20</v>
      </c>
      <c r="G30">
        <f t="shared" si="0"/>
        <v>18</v>
      </c>
      <c r="H30">
        <f t="shared" si="4"/>
        <v>20</v>
      </c>
      <c r="I30">
        <f t="shared" si="5"/>
        <v>21</v>
      </c>
    </row>
    <row r="31" spans="1:9" x14ac:dyDescent="0.35">
      <c r="A31" s="2" t="s">
        <v>133</v>
      </c>
      <c r="B31" s="1">
        <v>13.8</v>
      </c>
      <c r="C31" s="1">
        <v>8.8000000000000007</v>
      </c>
      <c r="D31">
        <f t="shared" si="1"/>
        <v>30</v>
      </c>
      <c r="E31">
        <f t="shared" si="2"/>
        <v>20</v>
      </c>
      <c r="F31">
        <f t="shared" si="3"/>
        <v>25</v>
      </c>
      <c r="G31">
        <f t="shared" si="0"/>
        <v>27</v>
      </c>
      <c r="H31">
        <f t="shared" si="4"/>
        <v>32</v>
      </c>
      <c r="I31">
        <f t="shared" si="5"/>
        <v>32</v>
      </c>
    </row>
    <row r="32" spans="1:9" x14ac:dyDescent="0.35">
      <c r="A32" s="2" t="s">
        <v>134</v>
      </c>
      <c r="B32" s="1">
        <v>7.0624999999999991</v>
      </c>
      <c r="C32" s="1">
        <v>9</v>
      </c>
      <c r="D32">
        <f t="shared" si="1"/>
        <v>12</v>
      </c>
      <c r="E32">
        <f t="shared" si="2"/>
        <v>21</v>
      </c>
      <c r="F32">
        <f t="shared" si="3"/>
        <v>16.5</v>
      </c>
      <c r="G32">
        <f t="shared" si="0"/>
        <v>14.7</v>
      </c>
      <c r="H32">
        <f t="shared" si="4"/>
        <v>17</v>
      </c>
      <c r="I32">
        <f t="shared" si="5"/>
        <v>12</v>
      </c>
    </row>
    <row r="33" spans="1:9" x14ac:dyDescent="0.35">
      <c r="A33" s="2" t="s">
        <v>135</v>
      </c>
      <c r="B33" s="1">
        <v>20.5</v>
      </c>
      <c r="C33" s="1">
        <v>4</v>
      </c>
      <c r="D33">
        <f t="shared" si="1"/>
        <v>37</v>
      </c>
      <c r="E33">
        <f t="shared" si="2"/>
        <v>1</v>
      </c>
      <c r="F33">
        <f t="shared" si="3"/>
        <v>19</v>
      </c>
      <c r="G33">
        <f t="shared" si="0"/>
        <v>26.2</v>
      </c>
      <c r="H33">
        <f>RANK(F33,$F$4:$F$40,1)</f>
        <v>19</v>
      </c>
      <c r="I33">
        <f t="shared" si="5"/>
        <v>28</v>
      </c>
    </row>
    <row r="34" spans="1:9" x14ac:dyDescent="0.35">
      <c r="A34" s="2" t="s">
        <v>136</v>
      </c>
      <c r="B34" s="1">
        <v>19.8</v>
      </c>
      <c r="C34" s="1">
        <v>7</v>
      </c>
      <c r="D34">
        <f t="shared" si="1"/>
        <v>35</v>
      </c>
      <c r="E34">
        <f t="shared" si="2"/>
        <v>8</v>
      </c>
      <c r="F34">
        <f t="shared" si="3"/>
        <v>21.5</v>
      </c>
      <c r="G34">
        <f t="shared" si="0"/>
        <v>26.9</v>
      </c>
      <c r="H34">
        <f t="shared" si="4"/>
        <v>23</v>
      </c>
      <c r="I34">
        <f t="shared" si="5"/>
        <v>31</v>
      </c>
    </row>
    <row r="35" spans="1:9" x14ac:dyDescent="0.35">
      <c r="A35" s="2" t="s">
        <v>137</v>
      </c>
      <c r="B35" s="1">
        <v>8.3333333333333339</v>
      </c>
      <c r="C35" s="1">
        <v>7</v>
      </c>
      <c r="D35">
        <f t="shared" si="1"/>
        <v>19</v>
      </c>
      <c r="E35">
        <f t="shared" si="2"/>
        <v>8</v>
      </c>
      <c r="F35">
        <f t="shared" si="3"/>
        <v>13.5</v>
      </c>
      <c r="G35">
        <f t="shared" si="0"/>
        <v>15.7</v>
      </c>
      <c r="H35">
        <f t="shared" si="4"/>
        <v>11</v>
      </c>
      <c r="I35">
        <f t="shared" si="5"/>
        <v>16</v>
      </c>
    </row>
    <row r="36" spans="1:9" x14ac:dyDescent="0.35">
      <c r="A36" s="2" t="s">
        <v>138</v>
      </c>
      <c r="B36" s="1">
        <v>11.7</v>
      </c>
      <c r="C36" s="1">
        <v>10.5</v>
      </c>
      <c r="D36">
        <f t="shared" si="1"/>
        <v>24</v>
      </c>
      <c r="E36">
        <f>RANK(C36,$C$4:$C$40,1)</f>
        <v>23</v>
      </c>
      <c r="F36">
        <f t="shared" si="3"/>
        <v>23.5</v>
      </c>
      <c r="G36">
        <f t="shared" si="0"/>
        <v>23.699999999999996</v>
      </c>
      <c r="H36">
        <f t="shared" si="4"/>
        <v>27</v>
      </c>
      <c r="I36">
        <f>RANK(G36,$G$4:$G$40,1)</f>
        <v>25</v>
      </c>
    </row>
    <row r="37" spans="1:9" x14ac:dyDescent="0.35">
      <c r="A37" s="2" t="s">
        <v>139</v>
      </c>
      <c r="B37" s="1">
        <v>7</v>
      </c>
      <c r="C37" s="1">
        <v>23</v>
      </c>
      <c r="D37">
        <f t="shared" si="1"/>
        <v>7</v>
      </c>
      <c r="E37">
        <f>RANK(C37,$C$4:$C$40,1)</f>
        <v>37</v>
      </c>
      <c r="F37">
        <f>AVERAGE(D37:E37)</f>
        <v>22</v>
      </c>
      <c r="G37">
        <f t="shared" si="0"/>
        <v>16</v>
      </c>
      <c r="H37">
        <f>RANK(F37,$F$4:$F$40,1)</f>
        <v>25</v>
      </c>
      <c r="I37">
        <f>RANK(G37,$G$4:$G$40,1)</f>
        <v>18</v>
      </c>
    </row>
    <row r="38" spans="1:9" x14ac:dyDescent="0.35">
      <c r="A38" s="2" t="s">
        <v>140</v>
      </c>
      <c r="B38" s="1">
        <v>6.125</v>
      </c>
      <c r="C38" s="1">
        <v>5</v>
      </c>
      <c r="D38">
        <f t="shared" si="1"/>
        <v>4</v>
      </c>
      <c r="E38">
        <f>RANK(C38,$C$4:$C$40,1)</f>
        <v>2</v>
      </c>
      <c r="F38">
        <f t="shared" si="3"/>
        <v>3</v>
      </c>
      <c r="G38">
        <f t="shared" si="0"/>
        <v>3.4</v>
      </c>
      <c r="H38">
        <f t="shared" si="4"/>
        <v>1</v>
      </c>
      <c r="I38">
        <f t="shared" si="5"/>
        <v>2</v>
      </c>
    </row>
    <row r="39" spans="1:9" x14ac:dyDescent="0.35">
      <c r="A39" s="2" t="s">
        <v>141</v>
      </c>
      <c r="B39" s="1">
        <v>7.375</v>
      </c>
      <c r="C39" s="1">
        <v>5</v>
      </c>
      <c r="D39">
        <f t="shared" si="1"/>
        <v>13</v>
      </c>
      <c r="E39">
        <f t="shared" si="2"/>
        <v>2</v>
      </c>
      <c r="F39">
        <f t="shared" si="3"/>
        <v>7.5</v>
      </c>
      <c r="G39">
        <f t="shared" si="0"/>
        <v>9.6999999999999993</v>
      </c>
      <c r="H39">
        <f t="shared" si="4"/>
        <v>5</v>
      </c>
      <c r="I39">
        <f>RANK(G39,$G$4:$G$40,1)</f>
        <v>6</v>
      </c>
    </row>
    <row r="40" spans="1:9" x14ac:dyDescent="0.35">
      <c r="A40" s="2" t="s">
        <v>142</v>
      </c>
      <c r="B40" s="1">
        <v>7.375</v>
      </c>
      <c r="C40" s="1">
        <v>5</v>
      </c>
      <c r="D40">
        <f t="shared" si="1"/>
        <v>13</v>
      </c>
      <c r="E40">
        <f t="shared" si="2"/>
        <v>2</v>
      </c>
      <c r="F40">
        <f t="shared" si="3"/>
        <v>7.5</v>
      </c>
      <c r="G40">
        <f t="shared" si="0"/>
        <v>9.6999999999999993</v>
      </c>
      <c r="H40">
        <f t="shared" si="4"/>
        <v>5</v>
      </c>
      <c r="I40">
        <f t="shared" si="5"/>
        <v>6</v>
      </c>
    </row>
    <row r="44" spans="1:9" x14ac:dyDescent="0.35">
      <c r="A44" s="2" t="s">
        <v>116</v>
      </c>
      <c r="B44" s="1">
        <v>0.39039999999999997</v>
      </c>
      <c r="C44" s="1">
        <v>7</v>
      </c>
      <c r="D44">
        <f t="shared" ref="D44:D80" si="6">RANK(B44,$B$4:$B$40,1)</f>
        <v>1</v>
      </c>
      <c r="E44">
        <f t="shared" ref="E44:E80" si="7">RANK(C44,$C$4:$C$40,1)</f>
        <v>8</v>
      </c>
      <c r="F44">
        <f t="shared" ref="F44:F80" si="8">AVERAGE(D44:E44)</f>
        <v>4.5</v>
      </c>
      <c r="G44">
        <f t="shared" ref="G44:G80" si="9">SUMPRODUCT(D44:E44,$D$2:$E$2)</f>
        <v>3.0999999999999996</v>
      </c>
      <c r="H44">
        <f t="shared" ref="H44:H80" si="10">RANK(F44,$F$4:$F$40,1)</f>
        <v>2</v>
      </c>
      <c r="I44">
        <f t="shared" ref="I44:I80" si="11">RANK(G44,$G$4:$G$40,1)</f>
        <v>1</v>
      </c>
    </row>
    <row r="45" spans="1:9" x14ac:dyDescent="0.35">
      <c r="A45" s="2" t="s">
        <v>140</v>
      </c>
      <c r="B45" s="1">
        <v>6.125</v>
      </c>
      <c r="C45" s="1">
        <v>5</v>
      </c>
      <c r="D45">
        <f t="shared" si="6"/>
        <v>4</v>
      </c>
      <c r="E45">
        <f t="shared" si="7"/>
        <v>2</v>
      </c>
      <c r="F45">
        <f t="shared" si="8"/>
        <v>3</v>
      </c>
      <c r="G45">
        <f t="shared" si="9"/>
        <v>3.4</v>
      </c>
      <c r="H45">
        <f t="shared" si="10"/>
        <v>1</v>
      </c>
      <c r="I45">
        <f t="shared" si="11"/>
        <v>2</v>
      </c>
    </row>
    <row r="46" spans="1:9" x14ac:dyDescent="0.35">
      <c r="A46" s="2" t="s">
        <v>115</v>
      </c>
      <c r="B46" s="1">
        <v>4.25</v>
      </c>
      <c r="C46" s="1">
        <v>7</v>
      </c>
      <c r="D46">
        <f t="shared" si="6"/>
        <v>3</v>
      </c>
      <c r="E46">
        <f t="shared" si="7"/>
        <v>8</v>
      </c>
      <c r="F46">
        <f t="shared" si="8"/>
        <v>5.5</v>
      </c>
      <c r="G46">
        <f t="shared" si="9"/>
        <v>4.5</v>
      </c>
      <c r="H46">
        <f t="shared" si="10"/>
        <v>3</v>
      </c>
      <c r="I46">
        <f t="shared" si="11"/>
        <v>3</v>
      </c>
    </row>
    <row r="47" spans="1:9" x14ac:dyDescent="0.35">
      <c r="A47" s="2" t="s">
        <v>120</v>
      </c>
      <c r="B47" s="1">
        <v>6.125</v>
      </c>
      <c r="C47" s="1">
        <v>7</v>
      </c>
      <c r="D47">
        <f t="shared" si="6"/>
        <v>4</v>
      </c>
      <c r="E47">
        <f t="shared" si="7"/>
        <v>8</v>
      </c>
      <c r="F47">
        <f t="shared" si="8"/>
        <v>6</v>
      </c>
      <c r="G47">
        <f t="shared" si="9"/>
        <v>5.1999999999999993</v>
      </c>
      <c r="H47">
        <f t="shared" si="10"/>
        <v>4</v>
      </c>
      <c r="I47">
        <f t="shared" si="11"/>
        <v>4</v>
      </c>
    </row>
    <row r="48" spans="1:9" x14ac:dyDescent="0.35">
      <c r="A48" s="2" t="s">
        <v>106</v>
      </c>
      <c r="B48" s="1">
        <v>3.1</v>
      </c>
      <c r="C48" s="1">
        <v>12</v>
      </c>
      <c r="D48">
        <f t="shared" si="6"/>
        <v>2</v>
      </c>
      <c r="E48">
        <f t="shared" si="7"/>
        <v>25</v>
      </c>
      <c r="F48">
        <f t="shared" si="8"/>
        <v>13.5</v>
      </c>
      <c r="G48">
        <f t="shared" si="9"/>
        <v>8.9</v>
      </c>
      <c r="H48">
        <f t="shared" si="10"/>
        <v>11</v>
      </c>
      <c r="I48">
        <f t="shared" si="11"/>
        <v>5</v>
      </c>
    </row>
    <row r="49" spans="1:9" x14ac:dyDescent="0.35">
      <c r="A49" s="2" t="s">
        <v>109</v>
      </c>
      <c r="B49" s="1">
        <v>7</v>
      </c>
      <c r="C49" s="1">
        <v>8</v>
      </c>
      <c r="D49">
        <f t="shared" si="6"/>
        <v>7</v>
      </c>
      <c r="E49">
        <f t="shared" si="7"/>
        <v>16</v>
      </c>
      <c r="F49">
        <f t="shared" si="8"/>
        <v>11.5</v>
      </c>
      <c r="G49">
        <f t="shared" si="9"/>
        <v>9.6999999999999993</v>
      </c>
      <c r="H49">
        <f t="shared" si="10"/>
        <v>7</v>
      </c>
      <c r="I49">
        <f t="shared" si="11"/>
        <v>6</v>
      </c>
    </row>
    <row r="50" spans="1:9" x14ac:dyDescent="0.35">
      <c r="A50" s="2" t="s">
        <v>141</v>
      </c>
      <c r="B50" s="1">
        <v>7.375</v>
      </c>
      <c r="C50" s="1">
        <v>5</v>
      </c>
      <c r="D50">
        <f t="shared" si="6"/>
        <v>13</v>
      </c>
      <c r="E50">
        <f t="shared" si="7"/>
        <v>2</v>
      </c>
      <c r="F50">
        <f t="shared" si="8"/>
        <v>7.5</v>
      </c>
      <c r="G50">
        <f t="shared" si="9"/>
        <v>9.6999999999999993</v>
      </c>
      <c r="H50">
        <f t="shared" si="10"/>
        <v>5</v>
      </c>
      <c r="I50">
        <f t="shared" si="11"/>
        <v>6</v>
      </c>
    </row>
    <row r="51" spans="1:9" x14ac:dyDescent="0.35">
      <c r="A51" s="2" t="s">
        <v>142</v>
      </c>
      <c r="B51" s="1">
        <v>7.375</v>
      </c>
      <c r="C51" s="1">
        <v>5</v>
      </c>
      <c r="D51">
        <f t="shared" si="6"/>
        <v>13</v>
      </c>
      <c r="E51">
        <f t="shared" si="7"/>
        <v>2</v>
      </c>
      <c r="F51">
        <f t="shared" si="8"/>
        <v>7.5</v>
      </c>
      <c r="G51">
        <f t="shared" si="9"/>
        <v>9.6999999999999993</v>
      </c>
      <c r="H51">
        <f t="shared" si="10"/>
        <v>5</v>
      </c>
      <c r="I51">
        <f t="shared" si="11"/>
        <v>6</v>
      </c>
    </row>
    <row r="52" spans="1:9" x14ac:dyDescent="0.35">
      <c r="A52" s="2" t="s">
        <v>128</v>
      </c>
      <c r="B52" s="1">
        <v>6.2062499999999998</v>
      </c>
      <c r="C52" s="1">
        <v>12</v>
      </c>
      <c r="D52">
        <f t="shared" si="6"/>
        <v>6</v>
      </c>
      <c r="E52">
        <f t="shared" si="7"/>
        <v>25</v>
      </c>
      <c r="F52">
        <f t="shared" si="8"/>
        <v>15.5</v>
      </c>
      <c r="G52">
        <f t="shared" si="9"/>
        <v>11.7</v>
      </c>
      <c r="H52">
        <f t="shared" si="10"/>
        <v>13</v>
      </c>
      <c r="I52">
        <f t="shared" si="11"/>
        <v>9</v>
      </c>
    </row>
    <row r="53" spans="1:9" x14ac:dyDescent="0.35">
      <c r="A53" s="2" t="s">
        <v>118</v>
      </c>
      <c r="B53" s="1">
        <v>7</v>
      </c>
      <c r="C53" s="1">
        <v>12</v>
      </c>
      <c r="D53">
        <f t="shared" si="6"/>
        <v>7</v>
      </c>
      <c r="E53">
        <f t="shared" si="7"/>
        <v>25</v>
      </c>
      <c r="F53">
        <f t="shared" si="8"/>
        <v>16</v>
      </c>
      <c r="G53">
        <f t="shared" si="9"/>
        <v>12.399999999999999</v>
      </c>
      <c r="H53">
        <f t="shared" si="10"/>
        <v>14</v>
      </c>
      <c r="I53">
        <f t="shared" si="11"/>
        <v>10</v>
      </c>
    </row>
    <row r="54" spans="1:9" x14ac:dyDescent="0.35">
      <c r="A54" s="2" t="s">
        <v>117</v>
      </c>
      <c r="B54" s="1">
        <v>8.3000000000000007</v>
      </c>
      <c r="C54" s="1">
        <v>7</v>
      </c>
      <c r="D54">
        <f t="shared" si="6"/>
        <v>17</v>
      </c>
      <c r="E54">
        <f t="shared" si="7"/>
        <v>8</v>
      </c>
      <c r="F54">
        <f t="shared" si="8"/>
        <v>12.5</v>
      </c>
      <c r="G54">
        <f t="shared" si="9"/>
        <v>14.299999999999999</v>
      </c>
      <c r="H54">
        <f t="shared" si="10"/>
        <v>10</v>
      </c>
      <c r="I54">
        <f t="shared" si="11"/>
        <v>11</v>
      </c>
    </row>
    <row r="55" spans="1:9" x14ac:dyDescent="0.35">
      <c r="A55" s="2" t="s">
        <v>134</v>
      </c>
      <c r="B55" s="1">
        <v>7.0624999999999991</v>
      </c>
      <c r="C55" s="1">
        <v>9</v>
      </c>
      <c r="D55">
        <f t="shared" si="6"/>
        <v>12</v>
      </c>
      <c r="E55">
        <f t="shared" si="7"/>
        <v>21</v>
      </c>
      <c r="F55">
        <f t="shared" si="8"/>
        <v>16.5</v>
      </c>
      <c r="G55">
        <f t="shared" si="9"/>
        <v>14.7</v>
      </c>
      <c r="H55">
        <f t="shared" si="10"/>
        <v>17</v>
      </c>
      <c r="I55">
        <f t="shared" si="11"/>
        <v>12</v>
      </c>
    </row>
    <row r="56" spans="1:9" x14ac:dyDescent="0.35">
      <c r="A56" s="2" t="s">
        <v>121</v>
      </c>
      <c r="B56" s="1">
        <v>11.1</v>
      </c>
      <c r="C56" s="1">
        <v>5</v>
      </c>
      <c r="D56">
        <f t="shared" si="6"/>
        <v>21</v>
      </c>
      <c r="E56">
        <f t="shared" si="7"/>
        <v>2</v>
      </c>
      <c r="F56">
        <f t="shared" si="8"/>
        <v>11.5</v>
      </c>
      <c r="G56">
        <f t="shared" si="9"/>
        <v>15.299999999999999</v>
      </c>
      <c r="H56">
        <f t="shared" si="10"/>
        <v>7</v>
      </c>
      <c r="I56">
        <f t="shared" si="11"/>
        <v>13</v>
      </c>
    </row>
    <row r="57" spans="1:9" x14ac:dyDescent="0.35">
      <c r="A57" s="2" t="s">
        <v>125</v>
      </c>
      <c r="B57" s="1">
        <v>7</v>
      </c>
      <c r="C57" s="1">
        <v>16.7</v>
      </c>
      <c r="D57">
        <f t="shared" si="6"/>
        <v>7</v>
      </c>
      <c r="E57">
        <f t="shared" si="7"/>
        <v>35</v>
      </c>
      <c r="F57">
        <f t="shared" si="8"/>
        <v>21</v>
      </c>
      <c r="G57">
        <f t="shared" si="9"/>
        <v>15.399999999999999</v>
      </c>
      <c r="H57">
        <f t="shared" si="10"/>
        <v>21</v>
      </c>
      <c r="I57">
        <f t="shared" si="11"/>
        <v>14</v>
      </c>
    </row>
    <row r="58" spans="1:9" x14ac:dyDescent="0.35">
      <c r="A58" s="2" t="s">
        <v>130</v>
      </c>
      <c r="B58" s="1">
        <v>7</v>
      </c>
      <c r="C58" s="1">
        <v>16.7</v>
      </c>
      <c r="D58">
        <f t="shared" si="6"/>
        <v>7</v>
      </c>
      <c r="E58">
        <f t="shared" si="7"/>
        <v>35</v>
      </c>
      <c r="F58">
        <f t="shared" si="8"/>
        <v>21</v>
      </c>
      <c r="G58">
        <f t="shared" si="9"/>
        <v>15.399999999999999</v>
      </c>
      <c r="H58">
        <f t="shared" si="10"/>
        <v>21</v>
      </c>
      <c r="I58">
        <f t="shared" si="11"/>
        <v>14</v>
      </c>
    </row>
    <row r="59" spans="1:9" x14ac:dyDescent="0.35">
      <c r="A59" s="2" t="s">
        <v>137</v>
      </c>
      <c r="B59" s="1">
        <v>8.3333333333333339</v>
      </c>
      <c r="C59" s="1">
        <v>7</v>
      </c>
      <c r="D59">
        <f t="shared" si="6"/>
        <v>19</v>
      </c>
      <c r="E59">
        <f t="shared" si="7"/>
        <v>8</v>
      </c>
      <c r="F59">
        <f t="shared" si="8"/>
        <v>13.5</v>
      </c>
      <c r="G59">
        <f t="shared" si="9"/>
        <v>15.7</v>
      </c>
      <c r="H59">
        <f t="shared" si="10"/>
        <v>11</v>
      </c>
      <c r="I59">
        <f t="shared" si="11"/>
        <v>16</v>
      </c>
    </row>
    <row r="60" spans="1:9" x14ac:dyDescent="0.35">
      <c r="A60" s="2" t="s">
        <v>122</v>
      </c>
      <c r="B60" s="1">
        <v>11.5</v>
      </c>
      <c r="C60" s="1">
        <v>5</v>
      </c>
      <c r="D60">
        <f t="shared" si="6"/>
        <v>22</v>
      </c>
      <c r="E60">
        <f t="shared" si="7"/>
        <v>2</v>
      </c>
      <c r="F60">
        <f t="shared" si="8"/>
        <v>12</v>
      </c>
      <c r="G60">
        <f t="shared" si="9"/>
        <v>15.999999999999998</v>
      </c>
      <c r="H60">
        <f t="shared" si="10"/>
        <v>9</v>
      </c>
      <c r="I60">
        <f t="shared" si="11"/>
        <v>17</v>
      </c>
    </row>
    <row r="61" spans="1:9" x14ac:dyDescent="0.35">
      <c r="A61" s="2" t="s">
        <v>110</v>
      </c>
      <c r="B61" s="1">
        <v>8.1999999999999993</v>
      </c>
      <c r="C61" s="1">
        <v>8</v>
      </c>
      <c r="D61">
        <f t="shared" si="6"/>
        <v>16</v>
      </c>
      <c r="E61">
        <f t="shared" si="7"/>
        <v>16</v>
      </c>
      <c r="F61">
        <f t="shared" si="8"/>
        <v>16</v>
      </c>
      <c r="G61">
        <f t="shared" si="9"/>
        <v>16</v>
      </c>
      <c r="H61">
        <f t="shared" si="10"/>
        <v>14</v>
      </c>
      <c r="I61">
        <f t="shared" si="11"/>
        <v>18</v>
      </c>
    </row>
    <row r="62" spans="1:9" x14ac:dyDescent="0.35">
      <c r="A62" s="2" t="s">
        <v>139</v>
      </c>
      <c r="B62" s="1">
        <v>7</v>
      </c>
      <c r="C62" s="1">
        <v>23</v>
      </c>
      <c r="D62">
        <f t="shared" si="6"/>
        <v>7</v>
      </c>
      <c r="E62">
        <f t="shared" si="7"/>
        <v>37</v>
      </c>
      <c r="F62">
        <f t="shared" si="8"/>
        <v>22</v>
      </c>
      <c r="G62">
        <f t="shared" si="9"/>
        <v>16</v>
      </c>
      <c r="H62">
        <f t="shared" si="10"/>
        <v>25</v>
      </c>
      <c r="I62">
        <f t="shared" si="11"/>
        <v>18</v>
      </c>
    </row>
    <row r="63" spans="1:9" x14ac:dyDescent="0.35">
      <c r="A63" s="2" t="s">
        <v>108</v>
      </c>
      <c r="B63" s="1">
        <v>8.3000000000000007</v>
      </c>
      <c r="C63" s="1">
        <v>7.5</v>
      </c>
      <c r="D63">
        <f t="shared" si="6"/>
        <v>17</v>
      </c>
      <c r="E63">
        <f t="shared" si="7"/>
        <v>15</v>
      </c>
      <c r="F63">
        <f t="shared" si="8"/>
        <v>16</v>
      </c>
      <c r="G63">
        <f t="shared" si="9"/>
        <v>16.399999999999999</v>
      </c>
      <c r="H63">
        <f t="shared" si="10"/>
        <v>14</v>
      </c>
      <c r="I63">
        <f t="shared" si="11"/>
        <v>20</v>
      </c>
    </row>
    <row r="64" spans="1:9" x14ac:dyDescent="0.35">
      <c r="A64" s="2" t="s">
        <v>132</v>
      </c>
      <c r="B64" s="1">
        <v>8</v>
      </c>
      <c r="C64" s="1">
        <v>12</v>
      </c>
      <c r="D64">
        <f t="shared" si="6"/>
        <v>15</v>
      </c>
      <c r="E64">
        <f t="shared" si="7"/>
        <v>25</v>
      </c>
      <c r="F64">
        <f t="shared" si="8"/>
        <v>20</v>
      </c>
      <c r="G64">
        <f t="shared" si="9"/>
        <v>18</v>
      </c>
      <c r="H64">
        <f t="shared" si="10"/>
        <v>20</v>
      </c>
      <c r="I64">
        <f t="shared" si="11"/>
        <v>21</v>
      </c>
    </row>
    <row r="65" spans="1:9" x14ac:dyDescent="0.35">
      <c r="A65" s="2" t="s">
        <v>113</v>
      </c>
      <c r="B65" s="1">
        <v>11</v>
      </c>
      <c r="C65" s="1">
        <v>12</v>
      </c>
      <c r="D65">
        <f t="shared" si="6"/>
        <v>20</v>
      </c>
      <c r="E65">
        <f t="shared" si="7"/>
        <v>25</v>
      </c>
      <c r="F65">
        <f t="shared" si="8"/>
        <v>22.5</v>
      </c>
      <c r="G65">
        <f t="shared" si="9"/>
        <v>21.5</v>
      </c>
      <c r="H65">
        <f t="shared" si="10"/>
        <v>26</v>
      </c>
      <c r="I65">
        <f t="shared" si="11"/>
        <v>22</v>
      </c>
    </row>
    <row r="66" spans="1:9" x14ac:dyDescent="0.35">
      <c r="A66" s="2" t="s">
        <v>131</v>
      </c>
      <c r="B66" s="1">
        <v>12</v>
      </c>
      <c r="C66" s="1">
        <v>7</v>
      </c>
      <c r="D66">
        <f t="shared" si="6"/>
        <v>28</v>
      </c>
      <c r="E66">
        <f t="shared" si="7"/>
        <v>8</v>
      </c>
      <c r="F66">
        <f t="shared" si="8"/>
        <v>18</v>
      </c>
      <c r="G66">
        <f t="shared" si="9"/>
        <v>21.999999999999996</v>
      </c>
      <c r="H66">
        <f t="shared" si="10"/>
        <v>18</v>
      </c>
      <c r="I66">
        <f t="shared" si="11"/>
        <v>23</v>
      </c>
    </row>
    <row r="67" spans="1:9" x14ac:dyDescent="0.35">
      <c r="A67" s="2" t="s">
        <v>129</v>
      </c>
      <c r="B67" s="1">
        <v>11.6</v>
      </c>
      <c r="C67" s="1">
        <v>12</v>
      </c>
      <c r="D67">
        <f t="shared" si="6"/>
        <v>23</v>
      </c>
      <c r="E67">
        <f t="shared" si="7"/>
        <v>25</v>
      </c>
      <c r="F67">
        <f t="shared" si="8"/>
        <v>24</v>
      </c>
      <c r="G67">
        <f t="shared" si="9"/>
        <v>23.599999999999998</v>
      </c>
      <c r="H67">
        <f t="shared" si="10"/>
        <v>31</v>
      </c>
      <c r="I67">
        <f t="shared" si="11"/>
        <v>24</v>
      </c>
    </row>
    <row r="68" spans="1:9" x14ac:dyDescent="0.35">
      <c r="A68" s="2" t="s">
        <v>119</v>
      </c>
      <c r="B68" s="1">
        <v>11.7</v>
      </c>
      <c r="C68" s="1">
        <v>10.5</v>
      </c>
      <c r="D68">
        <f t="shared" si="6"/>
        <v>24</v>
      </c>
      <c r="E68">
        <f t="shared" si="7"/>
        <v>23</v>
      </c>
      <c r="F68">
        <f t="shared" si="8"/>
        <v>23.5</v>
      </c>
      <c r="G68">
        <f t="shared" si="9"/>
        <v>23.699999999999996</v>
      </c>
      <c r="H68">
        <f t="shared" si="10"/>
        <v>27</v>
      </c>
      <c r="I68">
        <f t="shared" si="11"/>
        <v>25</v>
      </c>
    </row>
    <row r="69" spans="1:9" x14ac:dyDescent="0.35">
      <c r="A69" s="2" t="s">
        <v>138</v>
      </c>
      <c r="B69" s="1">
        <v>11.7</v>
      </c>
      <c r="C69" s="1">
        <v>10.5</v>
      </c>
      <c r="D69">
        <f t="shared" si="6"/>
        <v>24</v>
      </c>
      <c r="E69">
        <f t="shared" si="7"/>
        <v>23</v>
      </c>
      <c r="F69">
        <f t="shared" si="8"/>
        <v>23.5</v>
      </c>
      <c r="G69">
        <f t="shared" si="9"/>
        <v>23.699999999999996</v>
      </c>
      <c r="H69">
        <f t="shared" si="10"/>
        <v>27</v>
      </c>
      <c r="I69">
        <f t="shared" si="11"/>
        <v>25</v>
      </c>
    </row>
    <row r="70" spans="1:9" x14ac:dyDescent="0.35">
      <c r="A70" s="2" t="s">
        <v>127</v>
      </c>
      <c r="B70" s="1">
        <v>12</v>
      </c>
      <c r="C70" s="1">
        <v>8.5</v>
      </c>
      <c r="D70">
        <f t="shared" si="6"/>
        <v>28</v>
      </c>
      <c r="E70">
        <f t="shared" si="7"/>
        <v>19</v>
      </c>
      <c r="F70">
        <f t="shared" si="8"/>
        <v>23.5</v>
      </c>
      <c r="G70">
        <f t="shared" si="9"/>
        <v>25.299999999999997</v>
      </c>
      <c r="H70">
        <f t="shared" si="10"/>
        <v>27</v>
      </c>
      <c r="I70">
        <f t="shared" si="11"/>
        <v>27</v>
      </c>
    </row>
    <row r="71" spans="1:9" x14ac:dyDescent="0.35">
      <c r="A71" s="2" t="s">
        <v>135</v>
      </c>
      <c r="B71" s="1">
        <v>20.5</v>
      </c>
      <c r="C71" s="1">
        <v>4</v>
      </c>
      <c r="D71">
        <f t="shared" si="6"/>
        <v>37</v>
      </c>
      <c r="E71">
        <f t="shared" si="7"/>
        <v>1</v>
      </c>
      <c r="F71">
        <f t="shared" si="8"/>
        <v>19</v>
      </c>
      <c r="G71">
        <f t="shared" si="9"/>
        <v>26.2</v>
      </c>
      <c r="H71">
        <f t="shared" si="10"/>
        <v>19</v>
      </c>
      <c r="I71">
        <f t="shared" si="11"/>
        <v>28</v>
      </c>
    </row>
    <row r="72" spans="1:9" x14ac:dyDescent="0.35">
      <c r="A72" s="2" t="s">
        <v>111</v>
      </c>
      <c r="B72" s="1">
        <v>11.7</v>
      </c>
      <c r="C72" s="1">
        <v>12.3</v>
      </c>
      <c r="D72">
        <f t="shared" si="6"/>
        <v>24</v>
      </c>
      <c r="E72">
        <f t="shared" si="7"/>
        <v>32</v>
      </c>
      <c r="F72">
        <f t="shared" si="8"/>
        <v>28</v>
      </c>
      <c r="G72">
        <f t="shared" si="9"/>
        <v>26.4</v>
      </c>
      <c r="H72">
        <f t="shared" si="10"/>
        <v>34</v>
      </c>
      <c r="I72">
        <f t="shared" si="11"/>
        <v>29</v>
      </c>
    </row>
    <row r="73" spans="1:9" x14ac:dyDescent="0.35">
      <c r="A73" s="2" t="s">
        <v>107</v>
      </c>
      <c r="B73" s="1">
        <v>14.499999999999998</v>
      </c>
      <c r="C73" s="1">
        <v>8</v>
      </c>
      <c r="D73">
        <f t="shared" si="6"/>
        <v>31</v>
      </c>
      <c r="E73">
        <f t="shared" si="7"/>
        <v>16</v>
      </c>
      <c r="F73">
        <f t="shared" si="8"/>
        <v>23.5</v>
      </c>
      <c r="G73">
        <f t="shared" si="9"/>
        <v>26.5</v>
      </c>
      <c r="H73">
        <f t="shared" si="10"/>
        <v>27</v>
      </c>
      <c r="I73">
        <f t="shared" si="11"/>
        <v>30</v>
      </c>
    </row>
    <row r="74" spans="1:9" x14ac:dyDescent="0.35">
      <c r="A74" s="2" t="s">
        <v>136</v>
      </c>
      <c r="B74" s="1">
        <v>19.8</v>
      </c>
      <c r="C74" s="1">
        <v>7</v>
      </c>
      <c r="D74">
        <f t="shared" si="6"/>
        <v>35</v>
      </c>
      <c r="E74">
        <f t="shared" si="7"/>
        <v>8</v>
      </c>
      <c r="F74">
        <f t="shared" si="8"/>
        <v>21.5</v>
      </c>
      <c r="G74">
        <f t="shared" si="9"/>
        <v>26.9</v>
      </c>
      <c r="H74">
        <f t="shared" si="10"/>
        <v>23</v>
      </c>
      <c r="I74">
        <f t="shared" si="11"/>
        <v>31</v>
      </c>
    </row>
    <row r="75" spans="1:9" x14ac:dyDescent="0.35">
      <c r="A75" s="2" t="s">
        <v>133</v>
      </c>
      <c r="B75" s="1">
        <v>13.8</v>
      </c>
      <c r="C75" s="1">
        <v>8.8000000000000007</v>
      </c>
      <c r="D75">
        <f t="shared" si="6"/>
        <v>30</v>
      </c>
      <c r="E75">
        <f t="shared" si="7"/>
        <v>20</v>
      </c>
      <c r="F75">
        <f t="shared" si="8"/>
        <v>25</v>
      </c>
      <c r="G75">
        <f t="shared" si="9"/>
        <v>27</v>
      </c>
      <c r="H75">
        <f t="shared" si="10"/>
        <v>32</v>
      </c>
      <c r="I75">
        <f t="shared" si="11"/>
        <v>32</v>
      </c>
    </row>
    <row r="76" spans="1:9" x14ac:dyDescent="0.35">
      <c r="A76" s="2" t="s">
        <v>126</v>
      </c>
      <c r="B76" s="1">
        <v>19.899999999999999</v>
      </c>
      <c r="C76" s="1">
        <v>6</v>
      </c>
      <c r="D76">
        <f t="shared" si="6"/>
        <v>36</v>
      </c>
      <c r="E76">
        <f t="shared" si="7"/>
        <v>7</v>
      </c>
      <c r="F76">
        <f t="shared" si="8"/>
        <v>21.5</v>
      </c>
      <c r="G76">
        <f t="shared" si="9"/>
        <v>27.3</v>
      </c>
      <c r="H76">
        <f t="shared" si="10"/>
        <v>23</v>
      </c>
      <c r="I76">
        <f t="shared" si="11"/>
        <v>33</v>
      </c>
    </row>
    <row r="77" spans="1:9" x14ac:dyDescent="0.35">
      <c r="A77" s="2" t="s">
        <v>123</v>
      </c>
      <c r="B77" s="1">
        <v>11.8</v>
      </c>
      <c r="C77" s="1">
        <v>14</v>
      </c>
      <c r="D77">
        <f t="shared" si="6"/>
        <v>27</v>
      </c>
      <c r="E77">
        <f t="shared" si="7"/>
        <v>34</v>
      </c>
      <c r="F77">
        <f t="shared" si="8"/>
        <v>30.5</v>
      </c>
      <c r="G77">
        <f t="shared" si="9"/>
        <v>29.099999999999998</v>
      </c>
      <c r="H77">
        <f t="shared" si="10"/>
        <v>36</v>
      </c>
      <c r="I77">
        <f t="shared" si="11"/>
        <v>34</v>
      </c>
    </row>
    <row r="78" spans="1:9" x14ac:dyDescent="0.35">
      <c r="A78" s="2" t="s">
        <v>112</v>
      </c>
      <c r="B78" s="1">
        <v>15.5</v>
      </c>
      <c r="C78" s="1">
        <v>12</v>
      </c>
      <c r="D78">
        <f t="shared" si="6"/>
        <v>32</v>
      </c>
      <c r="E78">
        <f t="shared" si="7"/>
        <v>25</v>
      </c>
      <c r="F78">
        <f t="shared" si="8"/>
        <v>28.5</v>
      </c>
      <c r="G78">
        <f t="shared" si="9"/>
        <v>29.9</v>
      </c>
      <c r="H78">
        <f t="shared" si="10"/>
        <v>35</v>
      </c>
      <c r="I78">
        <f t="shared" si="11"/>
        <v>35</v>
      </c>
    </row>
    <row r="79" spans="1:9" x14ac:dyDescent="0.35">
      <c r="A79" s="2" t="s">
        <v>124</v>
      </c>
      <c r="B79" s="1">
        <v>18.625</v>
      </c>
      <c r="C79" s="1">
        <v>9</v>
      </c>
      <c r="D79">
        <f t="shared" si="6"/>
        <v>34</v>
      </c>
      <c r="E79">
        <f t="shared" si="7"/>
        <v>21</v>
      </c>
      <c r="F79">
        <f t="shared" si="8"/>
        <v>27.5</v>
      </c>
      <c r="G79">
        <f t="shared" si="9"/>
        <v>30.099999999999998</v>
      </c>
      <c r="H79">
        <f t="shared" si="10"/>
        <v>33</v>
      </c>
      <c r="I79">
        <f t="shared" si="11"/>
        <v>36</v>
      </c>
    </row>
    <row r="80" spans="1:9" x14ac:dyDescent="0.35">
      <c r="A80" s="2" t="s">
        <v>114</v>
      </c>
      <c r="B80" s="1">
        <v>17.399999999999999</v>
      </c>
      <c r="C80" s="1">
        <v>13</v>
      </c>
      <c r="D80">
        <f t="shared" si="6"/>
        <v>33</v>
      </c>
      <c r="E80">
        <f t="shared" si="7"/>
        <v>33</v>
      </c>
      <c r="F80">
        <f t="shared" si="8"/>
        <v>33</v>
      </c>
      <c r="G80">
        <f t="shared" si="9"/>
        <v>33</v>
      </c>
      <c r="H80">
        <f t="shared" si="10"/>
        <v>37</v>
      </c>
      <c r="I80">
        <f t="shared" si="11"/>
        <v>37</v>
      </c>
    </row>
  </sheetData>
  <sortState xmlns:xlrd2="http://schemas.microsoft.com/office/spreadsheetml/2017/richdata2" ref="A44:I80">
    <sortCondition ref="I44:I80"/>
  </sortState>
  <conditionalFormatting sqref="J33">
    <cfRule type="colorScale" priority="3">
      <colorScale>
        <cfvo type="percentile" val="10"/>
        <cfvo type="percentile" val="50"/>
        <cfvo type="percentile" val="90"/>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991D-5B1E-418F-8A0C-0D7EB92C774D}">
  <sheetPr codeName="Sheet5"/>
  <dimension ref="B1:N68"/>
  <sheetViews>
    <sheetView zoomScale="50" zoomScaleNormal="50" workbookViewId="0">
      <selection activeCell="I11" sqref="I11"/>
    </sheetView>
  </sheetViews>
  <sheetFormatPr defaultRowHeight="14.5" x14ac:dyDescent="0.35"/>
  <cols>
    <col min="2" max="2" width="29" bestFit="1" customWidth="1"/>
    <col min="3" max="3" width="29" customWidth="1"/>
    <col min="4" max="4" width="13.6328125" bestFit="1" customWidth="1"/>
    <col min="5" max="5" width="9.54296875" bestFit="1" customWidth="1"/>
    <col min="6" max="6" width="12.453125" bestFit="1" customWidth="1"/>
    <col min="7" max="7" width="17.26953125" bestFit="1" customWidth="1"/>
    <col min="8" max="8" width="18.81640625" customWidth="1"/>
    <col min="9" max="9" width="17.36328125" bestFit="1" customWidth="1"/>
    <col min="10" max="10" width="17.08984375" bestFit="1" customWidth="1"/>
    <col min="12" max="12" width="25.1796875" bestFit="1" customWidth="1"/>
    <col min="13" max="13" width="26.81640625" bestFit="1" customWidth="1"/>
    <col min="14" max="14" width="5.81640625" bestFit="1" customWidth="1"/>
    <col min="15" max="15" width="10.26953125" bestFit="1" customWidth="1"/>
    <col min="16" max="16" width="12.08984375" bestFit="1" customWidth="1"/>
    <col min="17" max="17" width="12.453125" bestFit="1" customWidth="1"/>
    <col min="18" max="18" width="13.6328125" bestFit="1" customWidth="1"/>
    <col min="19" max="19" width="4" bestFit="1" customWidth="1"/>
    <col min="20" max="20" width="14.36328125" bestFit="1" customWidth="1"/>
    <col min="21" max="21" width="21.6328125" bestFit="1" customWidth="1"/>
    <col min="22" max="22" width="11" bestFit="1" customWidth="1"/>
    <col min="23" max="23" width="10.81640625" bestFit="1" customWidth="1"/>
    <col min="24" max="24" width="10.7265625" bestFit="1" customWidth="1"/>
    <col min="25" max="44" width="21.6328125" bestFit="1" customWidth="1"/>
    <col min="45" max="45" width="24.36328125" bestFit="1" customWidth="1"/>
    <col min="46" max="46" width="20.36328125" bestFit="1" customWidth="1"/>
    <col min="47" max="47" width="23.36328125" bestFit="1" customWidth="1"/>
    <col min="48" max="48" width="17.54296875" bestFit="1" customWidth="1"/>
    <col min="49" max="49" width="13.6328125" bestFit="1" customWidth="1"/>
    <col min="50" max="50" width="24.1796875" bestFit="1" customWidth="1"/>
    <col min="51" max="51" width="20.36328125" bestFit="1" customWidth="1"/>
    <col min="52" max="52" width="16.26953125" bestFit="1" customWidth="1"/>
    <col min="53" max="53" width="4" bestFit="1" customWidth="1"/>
    <col min="54" max="54" width="12.1796875" bestFit="1" customWidth="1"/>
    <col min="55" max="55" width="12.08984375" bestFit="1" customWidth="1"/>
    <col min="56" max="56" width="13.1796875" bestFit="1" customWidth="1"/>
    <col min="57" max="57" width="7.6328125" bestFit="1" customWidth="1"/>
    <col min="58" max="58" width="21.6328125" bestFit="1" customWidth="1"/>
    <col min="59" max="59" width="24.36328125" bestFit="1" customWidth="1"/>
    <col min="60" max="60" width="11.453125" bestFit="1" customWidth="1"/>
    <col min="61" max="61" width="10.08984375" bestFit="1" customWidth="1"/>
    <col min="62" max="62" width="16.6328125" bestFit="1" customWidth="1"/>
    <col min="63" max="63" width="7.08984375" bestFit="1" customWidth="1"/>
    <col min="64" max="64" width="21.81640625" bestFit="1" customWidth="1"/>
    <col min="65" max="65" width="20.36328125" bestFit="1" customWidth="1"/>
    <col min="66" max="66" width="22.1796875" bestFit="1" customWidth="1"/>
    <col min="67" max="67" width="6.90625" bestFit="1" customWidth="1"/>
    <col min="68" max="68" width="13.453125" bestFit="1" customWidth="1"/>
    <col min="69" max="69" width="14.54296875" bestFit="1" customWidth="1"/>
    <col min="70" max="70" width="23.90625" bestFit="1" customWidth="1"/>
    <col min="71" max="71" width="17.81640625" bestFit="1" customWidth="1"/>
    <col min="72" max="72" width="14.36328125" bestFit="1" customWidth="1"/>
    <col min="73" max="73" width="21.6328125" bestFit="1" customWidth="1"/>
    <col min="74" max="74" width="4.6328125" bestFit="1" customWidth="1"/>
    <col min="75" max="75" width="15.36328125" bestFit="1" customWidth="1"/>
    <col min="76" max="76" width="7.81640625" bestFit="1" customWidth="1"/>
    <col min="77" max="77" width="11" bestFit="1" customWidth="1"/>
    <col min="78" max="78" width="19.1796875" bestFit="1" customWidth="1"/>
    <col min="79" max="79" width="14.08984375" bestFit="1" customWidth="1"/>
    <col min="80" max="80" width="10.7265625" bestFit="1" customWidth="1"/>
    <col min="81" max="145" width="28.453125" bestFit="1" customWidth="1"/>
    <col min="146" max="146" width="24.36328125" bestFit="1" customWidth="1"/>
    <col min="147" max="147" width="23.36328125" bestFit="1" customWidth="1"/>
    <col min="148" max="212" width="28.453125" bestFit="1" customWidth="1"/>
    <col min="213" max="213" width="24.36328125" bestFit="1" customWidth="1"/>
    <col min="214" max="214" width="23.36328125" bestFit="1" customWidth="1"/>
    <col min="215" max="216" width="20.36328125" bestFit="1" customWidth="1"/>
  </cols>
  <sheetData>
    <row r="1" spans="2:14" x14ac:dyDescent="0.35">
      <c r="B1" s="5" t="s">
        <v>162</v>
      </c>
      <c r="C1" s="5" t="s">
        <v>40</v>
      </c>
      <c r="D1" s="4" t="s">
        <v>96</v>
      </c>
      <c r="E1" s="4" t="s">
        <v>97</v>
      </c>
      <c r="F1" s="4" t="s">
        <v>104</v>
      </c>
      <c r="G1" s="4" t="s">
        <v>98</v>
      </c>
      <c r="H1" s="4" t="s">
        <v>99</v>
      </c>
    </row>
    <row r="2" spans="2:14" x14ac:dyDescent="0.35">
      <c r="B2" s="2" t="s">
        <v>88</v>
      </c>
      <c r="C2" s="2" t="str">
        <f>VLOOKUP(B2,'Food items'!$B$1:$I$78,2,FALSE)</f>
        <v>Protein</v>
      </c>
      <c r="D2">
        <v>5</v>
      </c>
      <c r="E2">
        <v>16</v>
      </c>
      <c r="F2">
        <v>16</v>
      </c>
      <c r="G2">
        <v>15</v>
      </c>
      <c r="H2">
        <v>16</v>
      </c>
    </row>
    <row r="3" spans="2:14" x14ac:dyDescent="0.35">
      <c r="B3" s="2" t="s">
        <v>147</v>
      </c>
      <c r="C3" s="2" t="str">
        <f>VLOOKUP(B3,'Food items'!$B$1:$I$78,2,FALSE)</f>
        <v>Protein</v>
      </c>
      <c r="D3">
        <v>18</v>
      </c>
      <c r="E3">
        <v>2</v>
      </c>
      <c r="F3">
        <v>6</v>
      </c>
      <c r="G3">
        <v>6</v>
      </c>
      <c r="H3">
        <v>3</v>
      </c>
    </row>
    <row r="4" spans="2:14" x14ac:dyDescent="0.35">
      <c r="B4" s="2" t="s">
        <v>148</v>
      </c>
      <c r="C4" s="2" t="str">
        <f>VLOOKUP(B4,'Food items'!$B$1:$I$78,2,FALSE)</f>
        <v>Protein</v>
      </c>
      <c r="D4">
        <v>19</v>
      </c>
      <c r="E4">
        <v>3</v>
      </c>
      <c r="F4">
        <v>5</v>
      </c>
      <c r="G4">
        <v>7</v>
      </c>
      <c r="H4">
        <v>4</v>
      </c>
    </row>
    <row r="5" spans="2:14" x14ac:dyDescent="0.35">
      <c r="B5" s="2" t="s">
        <v>86</v>
      </c>
      <c r="C5" s="2" t="str">
        <f>VLOOKUP(B5,'Food items'!$B$1:$I$78,2,FALSE)</f>
        <v>Protein</v>
      </c>
      <c r="D5">
        <v>8</v>
      </c>
      <c r="E5">
        <v>15</v>
      </c>
      <c r="F5">
        <v>17</v>
      </c>
      <c r="G5">
        <v>18</v>
      </c>
      <c r="H5">
        <v>17</v>
      </c>
    </row>
    <row r="6" spans="2:14" x14ac:dyDescent="0.35">
      <c r="B6" s="2" t="s">
        <v>51</v>
      </c>
      <c r="C6" s="2" t="str">
        <f>VLOOKUP(B6,'Food items'!$B$1:$I$78,2,FALSE)</f>
        <v>Protein</v>
      </c>
      <c r="D6">
        <v>1</v>
      </c>
      <c r="E6">
        <v>13</v>
      </c>
      <c r="F6">
        <v>8</v>
      </c>
      <c r="G6">
        <v>3</v>
      </c>
      <c r="H6">
        <v>10</v>
      </c>
    </row>
    <row r="7" spans="2:14" x14ac:dyDescent="0.35">
      <c r="B7" s="2" t="s">
        <v>74</v>
      </c>
      <c r="C7" s="2" t="str">
        <f>VLOOKUP(B7,'Food items'!$B$1:$I$78,2,FALSE)</f>
        <v>Protein</v>
      </c>
      <c r="D7">
        <v>8</v>
      </c>
      <c r="E7">
        <v>4</v>
      </c>
      <c r="F7">
        <v>3</v>
      </c>
      <c r="G7">
        <v>1</v>
      </c>
      <c r="H7">
        <v>1</v>
      </c>
      <c r="L7" s="13"/>
      <c r="M7" s="14"/>
      <c r="N7" s="15"/>
    </row>
    <row r="8" spans="2:14" x14ac:dyDescent="0.35">
      <c r="B8" s="2" t="s">
        <v>73</v>
      </c>
      <c r="C8" s="2" t="str">
        <f>VLOOKUP(B8,'Food items'!$B$1:$I$78,2,FALSE)</f>
        <v>Protein</v>
      </c>
      <c r="D8">
        <v>2</v>
      </c>
      <c r="E8">
        <v>5</v>
      </c>
      <c r="F8">
        <v>11</v>
      </c>
      <c r="G8">
        <v>2</v>
      </c>
      <c r="H8">
        <v>2</v>
      </c>
      <c r="L8" s="16"/>
      <c r="M8" s="17"/>
      <c r="N8" s="18"/>
    </row>
    <row r="9" spans="2:14" x14ac:dyDescent="0.35">
      <c r="B9" s="2" t="s">
        <v>105</v>
      </c>
      <c r="C9" s="2" t="str">
        <f>VLOOKUP(B9,'Food items'!$B$1:$I$78,2,FALSE)</f>
        <v>Protein</v>
      </c>
      <c r="D9">
        <v>17</v>
      </c>
      <c r="E9">
        <v>1</v>
      </c>
      <c r="F9">
        <v>10</v>
      </c>
      <c r="G9">
        <v>9</v>
      </c>
      <c r="H9">
        <v>5</v>
      </c>
      <c r="L9" s="16"/>
      <c r="M9" s="17"/>
      <c r="N9" s="18"/>
    </row>
    <row r="10" spans="2:14" x14ac:dyDescent="0.35">
      <c r="B10" s="2" t="s">
        <v>72</v>
      </c>
      <c r="C10" s="2" t="str">
        <f>VLOOKUP(B10,'Food items'!$B$1:$I$78,2,FALSE)</f>
        <v>Protein</v>
      </c>
      <c r="D10">
        <v>12</v>
      </c>
      <c r="E10">
        <v>8</v>
      </c>
      <c r="F10">
        <v>7</v>
      </c>
      <c r="G10">
        <v>7</v>
      </c>
      <c r="H10">
        <v>9</v>
      </c>
      <c r="L10" s="16"/>
      <c r="M10" s="17"/>
      <c r="N10" s="18"/>
    </row>
    <row r="11" spans="2:14" x14ac:dyDescent="0.35">
      <c r="B11" s="2" t="s">
        <v>70</v>
      </c>
      <c r="C11" s="2" t="str">
        <f>VLOOKUP(B11,'Food items'!$B$1:$I$78,2,FALSE)</f>
        <v>Protein</v>
      </c>
      <c r="D11">
        <v>13</v>
      </c>
      <c r="E11">
        <v>6</v>
      </c>
      <c r="F11">
        <v>9</v>
      </c>
      <c r="G11">
        <v>9</v>
      </c>
      <c r="H11">
        <v>8</v>
      </c>
      <c r="L11" s="16"/>
      <c r="M11" s="17"/>
      <c r="N11" s="18"/>
    </row>
    <row r="12" spans="2:14" x14ac:dyDescent="0.35">
      <c r="B12" s="2" t="s">
        <v>71</v>
      </c>
      <c r="C12" s="2" t="str">
        <f>VLOOKUP(B12,'Food items'!$B$1:$I$78,2,FALSE)</f>
        <v>Protein</v>
      </c>
      <c r="D12">
        <v>14</v>
      </c>
      <c r="E12">
        <v>9</v>
      </c>
      <c r="F12">
        <v>1</v>
      </c>
      <c r="G12">
        <v>4</v>
      </c>
      <c r="H12">
        <v>7</v>
      </c>
      <c r="L12" s="16"/>
      <c r="M12" s="17"/>
      <c r="N12" s="18"/>
    </row>
    <row r="13" spans="2:14" x14ac:dyDescent="0.35">
      <c r="B13" s="2" t="s">
        <v>149</v>
      </c>
      <c r="C13" s="2" t="str">
        <f>VLOOKUP(B13,'Food items'!$B$1:$I$78,2,FALSE)</f>
        <v>Protein</v>
      </c>
      <c r="D13">
        <v>16</v>
      </c>
      <c r="E13">
        <v>10</v>
      </c>
      <c r="F13">
        <v>11</v>
      </c>
      <c r="G13">
        <v>15</v>
      </c>
      <c r="H13">
        <v>13</v>
      </c>
      <c r="L13" s="16"/>
      <c r="M13" s="17"/>
      <c r="N13" s="18"/>
    </row>
    <row r="14" spans="2:14" x14ac:dyDescent="0.35">
      <c r="B14" s="2" t="s">
        <v>85</v>
      </c>
      <c r="C14" s="2" t="str">
        <f>VLOOKUP(B14,'Food items'!$B$1:$I$78,2,FALSE)</f>
        <v>Protein</v>
      </c>
      <c r="D14">
        <v>2</v>
      </c>
      <c r="E14">
        <v>11</v>
      </c>
      <c r="F14">
        <v>18</v>
      </c>
      <c r="G14">
        <v>12</v>
      </c>
      <c r="H14">
        <v>12</v>
      </c>
      <c r="L14" s="16"/>
      <c r="M14" s="17"/>
      <c r="N14" s="18"/>
    </row>
    <row r="15" spans="2:14" x14ac:dyDescent="0.35">
      <c r="B15" s="2" t="s">
        <v>62</v>
      </c>
      <c r="C15" s="2" t="str">
        <f>VLOOKUP(B15,'Food items'!$B$1:$I$78,2,FALSE)</f>
        <v>Protein</v>
      </c>
      <c r="D15">
        <v>7</v>
      </c>
      <c r="E15">
        <v>14</v>
      </c>
      <c r="F15">
        <v>15</v>
      </c>
      <c r="G15">
        <v>14</v>
      </c>
      <c r="H15">
        <v>15</v>
      </c>
      <c r="L15" s="16"/>
      <c r="M15" s="17"/>
      <c r="N15" s="18"/>
    </row>
    <row r="16" spans="2:14" x14ac:dyDescent="0.35">
      <c r="B16" s="2" t="s">
        <v>83</v>
      </c>
      <c r="C16" s="2" t="str">
        <f>VLOOKUP(B16,'Food items'!$B$1:$I$78,2,FALSE)</f>
        <v>Protein</v>
      </c>
      <c r="D16">
        <v>4</v>
      </c>
      <c r="E16">
        <v>12</v>
      </c>
      <c r="F16">
        <v>14</v>
      </c>
      <c r="G16">
        <v>11</v>
      </c>
      <c r="H16">
        <v>11</v>
      </c>
      <c r="L16" s="16"/>
      <c r="M16" s="17"/>
      <c r="N16" s="18"/>
    </row>
    <row r="17" spans="2:14" x14ac:dyDescent="0.35">
      <c r="B17" s="2" t="s">
        <v>59</v>
      </c>
      <c r="C17" s="2" t="str">
        <f>VLOOKUP(B17,'Food items'!$B$1:$I$78,2,FALSE)</f>
        <v>Protein</v>
      </c>
      <c r="D17">
        <v>5</v>
      </c>
      <c r="E17">
        <v>19</v>
      </c>
      <c r="F17">
        <v>13</v>
      </c>
      <c r="G17">
        <v>15</v>
      </c>
      <c r="H17">
        <v>18</v>
      </c>
      <c r="L17" s="16"/>
      <c r="M17" s="17"/>
      <c r="N17" s="18"/>
    </row>
    <row r="18" spans="2:14" x14ac:dyDescent="0.35">
      <c r="B18" s="2" t="s">
        <v>75</v>
      </c>
      <c r="C18" s="2" t="str">
        <f>VLOOKUP(B18,'Food items'!$B$1:$I$78,2,FALSE)</f>
        <v>Protein</v>
      </c>
      <c r="D18">
        <v>11</v>
      </c>
      <c r="E18">
        <v>18</v>
      </c>
      <c r="F18">
        <v>2</v>
      </c>
      <c r="G18">
        <v>12</v>
      </c>
      <c r="H18">
        <v>14</v>
      </c>
      <c r="L18" s="16"/>
      <c r="M18" s="17"/>
      <c r="N18" s="18"/>
    </row>
    <row r="19" spans="2:14" x14ac:dyDescent="0.35">
      <c r="B19" s="2" t="s">
        <v>69</v>
      </c>
      <c r="C19" s="2" t="str">
        <f>VLOOKUP(B19,'Food items'!$B$1:$I$78,2,FALSE)</f>
        <v>Protein</v>
      </c>
      <c r="D19">
        <v>15</v>
      </c>
      <c r="E19">
        <v>7</v>
      </c>
      <c r="F19">
        <v>3</v>
      </c>
      <c r="G19">
        <v>5</v>
      </c>
      <c r="H19">
        <v>6</v>
      </c>
      <c r="L19" s="16"/>
      <c r="M19" s="17"/>
      <c r="N19" s="18"/>
    </row>
    <row r="20" spans="2:14" x14ac:dyDescent="0.35">
      <c r="B20" s="2" t="s">
        <v>87</v>
      </c>
      <c r="C20" s="2" t="str">
        <f>VLOOKUP(B20,'Food items'!$B$1:$I$78,2,FALSE)</f>
        <v>Protein</v>
      </c>
      <c r="D20">
        <v>10</v>
      </c>
      <c r="E20">
        <v>17</v>
      </c>
      <c r="F20">
        <v>19</v>
      </c>
      <c r="G20">
        <v>19</v>
      </c>
      <c r="H20">
        <v>19</v>
      </c>
      <c r="L20" s="16"/>
      <c r="M20" s="17"/>
      <c r="N20" s="18"/>
    </row>
    <row r="21" spans="2:14" x14ac:dyDescent="0.35">
      <c r="B21" s="2" t="s">
        <v>89</v>
      </c>
      <c r="C21" s="2" t="str">
        <f>VLOOKUP(B21,'Food items'!$B$1:$I$78,2,FALSE)</f>
        <v>Carbs</v>
      </c>
      <c r="D21">
        <v>8</v>
      </c>
      <c r="E21">
        <v>8</v>
      </c>
      <c r="F21">
        <v>7</v>
      </c>
      <c r="G21">
        <v>10</v>
      </c>
      <c r="H21">
        <v>10</v>
      </c>
      <c r="L21" s="16"/>
      <c r="M21" s="17"/>
      <c r="N21" s="18"/>
    </row>
    <row r="22" spans="2:14" x14ac:dyDescent="0.35">
      <c r="B22" s="2" t="s">
        <v>82</v>
      </c>
      <c r="C22" s="2" t="str">
        <f>VLOOKUP(B22,'Food items'!$B$1:$I$78,2,FALSE)</f>
        <v>Carbs</v>
      </c>
      <c r="D22">
        <v>5</v>
      </c>
      <c r="E22">
        <v>9</v>
      </c>
      <c r="F22">
        <v>5</v>
      </c>
      <c r="G22">
        <v>7</v>
      </c>
      <c r="H22">
        <v>8</v>
      </c>
      <c r="L22" s="16"/>
      <c r="M22" s="17"/>
      <c r="N22" s="18"/>
    </row>
    <row r="23" spans="2:14" x14ac:dyDescent="0.35">
      <c r="B23" s="2" t="s">
        <v>90</v>
      </c>
      <c r="C23" s="2" t="str">
        <f>VLOOKUP(B23,'Food items'!$B$1:$I$78,2,FALSE)</f>
        <v>Carbs</v>
      </c>
      <c r="D23">
        <v>4</v>
      </c>
      <c r="E23">
        <v>3</v>
      </c>
      <c r="F23">
        <v>9</v>
      </c>
      <c r="G23">
        <v>5</v>
      </c>
      <c r="H23">
        <v>4</v>
      </c>
      <c r="L23" s="16"/>
      <c r="M23" s="17"/>
      <c r="N23" s="18"/>
    </row>
    <row r="24" spans="2:14" x14ac:dyDescent="0.35">
      <c r="B24" s="2" t="s">
        <v>158</v>
      </c>
      <c r="C24" s="2" t="str">
        <f>VLOOKUP(B24,'Food items'!$B$1:$I$78,2,FALSE)</f>
        <v>Carbs</v>
      </c>
      <c r="D24">
        <v>1</v>
      </c>
      <c r="E24">
        <v>7</v>
      </c>
      <c r="F24">
        <v>6</v>
      </c>
      <c r="G24">
        <v>2</v>
      </c>
      <c r="H24">
        <v>5</v>
      </c>
      <c r="L24" s="19"/>
      <c r="M24" s="20"/>
      <c r="N24" s="21"/>
    </row>
    <row r="25" spans="2:14" x14ac:dyDescent="0.35">
      <c r="B25" s="2" t="s">
        <v>145</v>
      </c>
      <c r="C25" s="2" t="str">
        <f>VLOOKUP(B25,'Food items'!$B$1:$I$78,2,FALSE)</f>
        <v>Carbs</v>
      </c>
      <c r="D25">
        <v>9</v>
      </c>
      <c r="E25">
        <v>2</v>
      </c>
      <c r="F25">
        <v>3</v>
      </c>
      <c r="G25">
        <v>2</v>
      </c>
      <c r="H25">
        <v>2</v>
      </c>
    </row>
    <row r="26" spans="2:14" x14ac:dyDescent="0.35">
      <c r="B26" s="2" t="s">
        <v>63</v>
      </c>
      <c r="C26" s="2" t="str">
        <f>VLOOKUP(B26,'Food items'!$B$1:$I$78,2,FALSE)</f>
        <v>Carbs</v>
      </c>
      <c r="D26">
        <v>10</v>
      </c>
      <c r="E26">
        <v>1</v>
      </c>
      <c r="F26">
        <v>3</v>
      </c>
      <c r="G26">
        <v>2</v>
      </c>
      <c r="H26">
        <v>1</v>
      </c>
    </row>
    <row r="27" spans="2:14" x14ac:dyDescent="0.35">
      <c r="B27" s="2" t="s">
        <v>91</v>
      </c>
      <c r="C27" s="2" t="str">
        <f>VLOOKUP(B27,'Food items'!$B$1:$I$78,2,FALSE)</f>
        <v>Carbs</v>
      </c>
      <c r="D27">
        <v>11</v>
      </c>
      <c r="E27">
        <v>4</v>
      </c>
      <c r="F27">
        <v>11</v>
      </c>
      <c r="G27">
        <v>11</v>
      </c>
      <c r="H27">
        <v>9</v>
      </c>
    </row>
    <row r="28" spans="2:14" x14ac:dyDescent="0.35">
      <c r="B28" s="2" t="s">
        <v>81</v>
      </c>
      <c r="C28" s="2" t="str">
        <f>VLOOKUP(B28,'Food items'!$B$1:$I$78,2,FALSE)</f>
        <v>Carbs</v>
      </c>
      <c r="D28">
        <v>3</v>
      </c>
      <c r="E28">
        <v>6</v>
      </c>
      <c r="F28">
        <v>10</v>
      </c>
      <c r="G28">
        <v>7</v>
      </c>
      <c r="H28">
        <v>7</v>
      </c>
    </row>
    <row r="29" spans="2:14" x14ac:dyDescent="0.35">
      <c r="B29" s="2" t="s">
        <v>53</v>
      </c>
      <c r="C29" s="2" t="str">
        <f>VLOOKUP(B29,'Food items'!$B$1:$I$78,2,FALSE)</f>
        <v>Carbs</v>
      </c>
      <c r="D29">
        <v>6</v>
      </c>
      <c r="E29">
        <v>5</v>
      </c>
      <c r="F29">
        <v>1</v>
      </c>
      <c r="G29">
        <v>1</v>
      </c>
      <c r="H29">
        <v>3</v>
      </c>
    </row>
    <row r="30" spans="2:14" x14ac:dyDescent="0.35">
      <c r="B30" s="2" t="s">
        <v>146</v>
      </c>
      <c r="C30" s="2" t="str">
        <f>VLOOKUP(B30,'Food items'!$B$1:$I$78,2,FALSE)</f>
        <v>Carbs</v>
      </c>
      <c r="D30">
        <v>6</v>
      </c>
      <c r="E30">
        <v>10</v>
      </c>
      <c r="F30">
        <v>1</v>
      </c>
      <c r="G30">
        <v>6</v>
      </c>
      <c r="H30">
        <v>6</v>
      </c>
    </row>
    <row r="31" spans="2:14" x14ac:dyDescent="0.35">
      <c r="B31" s="2" t="s">
        <v>84</v>
      </c>
      <c r="C31" s="2" t="str">
        <f>VLOOKUP(B31,'Food items'!$B$1:$I$78,2,FALSE)</f>
        <v>Carbs</v>
      </c>
      <c r="D31">
        <v>2</v>
      </c>
      <c r="E31">
        <v>11</v>
      </c>
      <c r="F31">
        <v>8</v>
      </c>
      <c r="G31">
        <v>9</v>
      </c>
      <c r="H31">
        <v>11</v>
      </c>
    </row>
    <row r="32" spans="2:14" x14ac:dyDescent="0.35">
      <c r="B32" s="2" t="s">
        <v>106</v>
      </c>
      <c r="C32" s="2" t="str">
        <f>VLOOKUP(B32,'Food items'!$B$1:$I$78,2,FALSE)</f>
        <v>Vegetable</v>
      </c>
      <c r="E32">
        <v>2</v>
      </c>
      <c r="F32">
        <v>25</v>
      </c>
      <c r="G32">
        <f ca="1">RANK(E32,$G$4:$G$40,1)</f>
        <v>11</v>
      </c>
      <c r="H32">
        <f ca="1">RANK(F32,$H$4:$H$40,1)</f>
        <v>5</v>
      </c>
    </row>
    <row r="33" spans="2:8" x14ac:dyDescent="0.35">
      <c r="B33" s="2" t="s">
        <v>107</v>
      </c>
      <c r="C33" s="2" t="str">
        <f>VLOOKUP(B33,'Food items'!$B$1:$I$78,2,FALSE)</f>
        <v>Vegetable</v>
      </c>
      <c r="E33">
        <v>31</v>
      </c>
      <c r="F33">
        <v>16</v>
      </c>
      <c r="G33">
        <f t="shared" ref="G33:G68" ca="1" si="0">RANK(E33,$G$4:$G$40,1)</f>
        <v>27</v>
      </c>
      <c r="H33">
        <f t="shared" ref="H33:H68" ca="1" si="1">RANK(F33,$H$4:$H$40,1)</f>
        <v>30</v>
      </c>
    </row>
    <row r="34" spans="2:8" x14ac:dyDescent="0.35">
      <c r="B34" s="2" t="s">
        <v>108</v>
      </c>
      <c r="C34" s="2" t="str">
        <f>VLOOKUP(B34,'Food items'!$B$1:$I$78,2,FALSE)</f>
        <v>Vegetable</v>
      </c>
      <c r="E34">
        <v>17</v>
      </c>
      <c r="F34">
        <v>15</v>
      </c>
      <c r="G34">
        <f t="shared" ca="1" si="0"/>
        <v>14</v>
      </c>
      <c r="H34">
        <f t="shared" ca="1" si="1"/>
        <v>20</v>
      </c>
    </row>
    <row r="35" spans="2:8" x14ac:dyDescent="0.35">
      <c r="B35" s="2" t="s">
        <v>109</v>
      </c>
      <c r="C35" s="2" t="str">
        <f>VLOOKUP(B35,'Food items'!$B$1:$I$78,2,FALSE)</f>
        <v>Vegetable</v>
      </c>
      <c r="E35">
        <v>7</v>
      </c>
      <c r="F35">
        <v>16</v>
      </c>
      <c r="G35">
        <f t="shared" ca="1" si="0"/>
        <v>7</v>
      </c>
      <c r="H35">
        <f t="shared" ca="1" si="1"/>
        <v>6</v>
      </c>
    </row>
    <row r="36" spans="2:8" x14ac:dyDescent="0.35">
      <c r="B36" s="2" t="s">
        <v>110</v>
      </c>
      <c r="C36" s="2" t="str">
        <f>VLOOKUP(B36,'Food items'!$B$1:$I$78,2,FALSE)</f>
        <v>Vegetable</v>
      </c>
      <c r="E36">
        <v>16</v>
      </c>
      <c r="F36">
        <v>16</v>
      </c>
      <c r="G36">
        <f t="shared" ca="1" si="0"/>
        <v>14</v>
      </c>
      <c r="H36">
        <f t="shared" ca="1" si="1"/>
        <v>18</v>
      </c>
    </row>
    <row r="37" spans="2:8" x14ac:dyDescent="0.35">
      <c r="B37" s="2" t="s">
        <v>111</v>
      </c>
      <c r="C37" s="2" t="str">
        <f>VLOOKUP(B37,'Food items'!$B$1:$I$78,2,FALSE)</f>
        <v>Vegetable</v>
      </c>
      <c r="E37">
        <v>24</v>
      </c>
      <c r="F37">
        <v>32</v>
      </c>
      <c r="G37">
        <f t="shared" ca="1" si="0"/>
        <v>34</v>
      </c>
      <c r="H37">
        <f t="shared" ca="1" si="1"/>
        <v>29</v>
      </c>
    </row>
    <row r="38" spans="2:8" x14ac:dyDescent="0.35">
      <c r="B38" s="2" t="s">
        <v>112</v>
      </c>
      <c r="C38" s="2" t="str">
        <f>VLOOKUP(B38,'Food items'!$B$1:$I$78,2,FALSE)</f>
        <v>Vegetable</v>
      </c>
      <c r="E38">
        <v>32</v>
      </c>
      <c r="F38">
        <v>25</v>
      </c>
      <c r="G38">
        <f t="shared" ca="1" si="0"/>
        <v>35</v>
      </c>
      <c r="H38">
        <f t="shared" ca="1" si="1"/>
        <v>35</v>
      </c>
    </row>
    <row r="39" spans="2:8" x14ac:dyDescent="0.35">
      <c r="B39" s="2" t="s">
        <v>113</v>
      </c>
      <c r="C39" s="2" t="str">
        <f>VLOOKUP(B39,'Food items'!$B$1:$I$78,2,FALSE)</f>
        <v>Vegetable</v>
      </c>
      <c r="E39">
        <v>20</v>
      </c>
      <c r="F39">
        <v>25</v>
      </c>
      <c r="G39">
        <f t="shared" ca="1" si="0"/>
        <v>26</v>
      </c>
      <c r="H39">
        <f t="shared" ca="1" si="1"/>
        <v>22</v>
      </c>
    </row>
    <row r="40" spans="2:8" x14ac:dyDescent="0.35">
      <c r="B40" s="2" t="s">
        <v>114</v>
      </c>
      <c r="C40" s="2" t="str">
        <f>VLOOKUP(B40,'Food items'!$B$1:$I$78,2,FALSE)</f>
        <v>Vegetable</v>
      </c>
      <c r="E40">
        <v>33</v>
      </c>
      <c r="F40">
        <v>33</v>
      </c>
      <c r="G40">
        <f t="shared" ca="1" si="0"/>
        <v>37</v>
      </c>
      <c r="H40">
        <f t="shared" ca="1" si="1"/>
        <v>37</v>
      </c>
    </row>
    <row r="41" spans="2:8" x14ac:dyDescent="0.35">
      <c r="B41" s="2" t="s">
        <v>115</v>
      </c>
      <c r="C41" s="2" t="str">
        <f>VLOOKUP(B41,'Food items'!$B$1:$I$78,2,FALSE)</f>
        <v>Vegetable</v>
      </c>
      <c r="E41">
        <v>3</v>
      </c>
      <c r="F41">
        <v>8</v>
      </c>
      <c r="G41">
        <f t="shared" ca="1" si="0"/>
        <v>3</v>
      </c>
      <c r="H41">
        <f t="shared" ca="1" si="1"/>
        <v>3</v>
      </c>
    </row>
    <row r="42" spans="2:8" x14ac:dyDescent="0.35">
      <c r="B42" s="2" t="s">
        <v>116</v>
      </c>
      <c r="C42" s="2" t="str">
        <f>VLOOKUP(B42,'Food items'!$B$1:$I$78,2,FALSE)</f>
        <v>Vegetable</v>
      </c>
      <c r="E42">
        <v>1</v>
      </c>
      <c r="F42">
        <v>8</v>
      </c>
      <c r="G42">
        <f t="shared" ca="1" si="0"/>
        <v>2</v>
      </c>
      <c r="H42">
        <f t="shared" ca="1" si="1"/>
        <v>1</v>
      </c>
    </row>
    <row r="43" spans="2:8" x14ac:dyDescent="0.35">
      <c r="B43" s="2" t="s">
        <v>117</v>
      </c>
      <c r="C43" s="2" t="str">
        <f>VLOOKUP(B43,'Food items'!$B$1:$I$78,2,FALSE)</f>
        <v>Vegetable</v>
      </c>
      <c r="E43">
        <v>17</v>
      </c>
      <c r="F43">
        <v>8</v>
      </c>
      <c r="G43">
        <f t="shared" ca="1" si="0"/>
        <v>10</v>
      </c>
      <c r="H43">
        <f t="shared" ca="1" si="1"/>
        <v>11</v>
      </c>
    </row>
    <row r="44" spans="2:8" x14ac:dyDescent="0.35">
      <c r="B44" s="2" t="s">
        <v>118</v>
      </c>
      <c r="C44" s="2" t="str">
        <f>VLOOKUP(B44,'Food items'!$B$1:$I$78,2,FALSE)</f>
        <v>Vegetable</v>
      </c>
      <c r="E44">
        <v>7</v>
      </c>
      <c r="F44">
        <v>25</v>
      </c>
      <c r="G44">
        <f t="shared" ca="1" si="0"/>
        <v>14</v>
      </c>
      <c r="H44">
        <f t="shared" ca="1" si="1"/>
        <v>10</v>
      </c>
    </row>
    <row r="45" spans="2:8" x14ac:dyDescent="0.35">
      <c r="B45" s="2" t="s">
        <v>119</v>
      </c>
      <c r="C45" s="2" t="str">
        <f>VLOOKUP(B45,'Food items'!$B$1:$I$78,2,FALSE)</f>
        <v>Vegetable</v>
      </c>
      <c r="E45">
        <v>24</v>
      </c>
      <c r="F45">
        <v>23</v>
      </c>
      <c r="G45">
        <f t="shared" ca="1" si="0"/>
        <v>27</v>
      </c>
      <c r="H45">
        <f t="shared" ca="1" si="1"/>
        <v>25</v>
      </c>
    </row>
    <row r="46" spans="2:8" x14ac:dyDescent="0.35">
      <c r="B46" s="2" t="s">
        <v>120</v>
      </c>
      <c r="C46" s="2" t="str">
        <f>VLOOKUP(B46,'Food items'!$B$1:$I$78,2,FALSE)</f>
        <v>Vegetable</v>
      </c>
      <c r="E46">
        <v>4</v>
      </c>
      <c r="F46">
        <v>8</v>
      </c>
      <c r="G46">
        <f t="shared" ca="1" si="0"/>
        <v>4</v>
      </c>
      <c r="H46">
        <f t="shared" ca="1" si="1"/>
        <v>4</v>
      </c>
    </row>
    <row r="47" spans="2:8" x14ac:dyDescent="0.35">
      <c r="B47" s="2" t="s">
        <v>121</v>
      </c>
      <c r="C47" s="2" t="str">
        <f>VLOOKUP(B47,'Food items'!$B$1:$I$78,2,FALSE)</f>
        <v>Vegetable</v>
      </c>
      <c r="E47">
        <v>21</v>
      </c>
      <c r="F47">
        <v>2</v>
      </c>
      <c r="G47">
        <f t="shared" ca="1" si="0"/>
        <v>7</v>
      </c>
      <c r="H47">
        <f t="shared" ca="1" si="1"/>
        <v>13</v>
      </c>
    </row>
    <row r="48" spans="2:8" x14ac:dyDescent="0.35">
      <c r="B48" s="2" t="s">
        <v>122</v>
      </c>
      <c r="C48" s="2" t="str">
        <f>VLOOKUP(B48,'Food items'!$B$1:$I$78,2,FALSE)</f>
        <v>Vegetable</v>
      </c>
      <c r="E48">
        <v>22</v>
      </c>
      <c r="F48">
        <v>2</v>
      </c>
      <c r="G48">
        <f t="shared" ca="1" si="0"/>
        <v>9</v>
      </c>
      <c r="H48">
        <f t="shared" ca="1" si="1"/>
        <v>17</v>
      </c>
    </row>
    <row r="49" spans="2:8" x14ac:dyDescent="0.35">
      <c r="B49" s="2" t="s">
        <v>123</v>
      </c>
      <c r="C49" s="2" t="str">
        <f>VLOOKUP(B49,'Food items'!$B$1:$I$78,2,FALSE)</f>
        <v>Vegetable</v>
      </c>
      <c r="E49">
        <v>27</v>
      </c>
      <c r="F49">
        <v>34</v>
      </c>
      <c r="G49">
        <f t="shared" ca="1" si="0"/>
        <v>36</v>
      </c>
      <c r="H49">
        <f t="shared" ca="1" si="1"/>
        <v>34</v>
      </c>
    </row>
    <row r="50" spans="2:8" x14ac:dyDescent="0.35">
      <c r="B50" s="2" t="s">
        <v>124</v>
      </c>
      <c r="C50" s="2" t="str">
        <f>VLOOKUP(B50,'Food items'!$B$1:$I$78,2,FALSE)</f>
        <v>Vegetable</v>
      </c>
      <c r="E50">
        <v>34</v>
      </c>
      <c r="F50">
        <v>21</v>
      </c>
      <c r="G50">
        <f t="shared" ca="1" si="0"/>
        <v>33</v>
      </c>
      <c r="H50">
        <f t="shared" ca="1" si="1"/>
        <v>36</v>
      </c>
    </row>
    <row r="51" spans="2:8" x14ac:dyDescent="0.35">
      <c r="B51" s="2" t="s">
        <v>125</v>
      </c>
      <c r="C51" s="2" t="str">
        <f>VLOOKUP(B51,'Food items'!$B$1:$I$78,2,FALSE)</f>
        <v>Vegetable</v>
      </c>
      <c r="E51">
        <v>7</v>
      </c>
      <c r="F51">
        <v>35</v>
      </c>
      <c r="G51">
        <f t="shared" ca="1" si="0"/>
        <v>21</v>
      </c>
      <c r="H51">
        <f t="shared" ca="1" si="1"/>
        <v>14</v>
      </c>
    </row>
    <row r="52" spans="2:8" x14ac:dyDescent="0.35">
      <c r="B52" s="2" t="s">
        <v>126</v>
      </c>
      <c r="C52" s="2" t="str">
        <f>VLOOKUP(B52,'Food items'!$B$1:$I$78,2,FALSE)</f>
        <v>Vegetable</v>
      </c>
      <c r="E52">
        <v>36</v>
      </c>
      <c r="F52">
        <v>7</v>
      </c>
      <c r="G52">
        <f t="shared" ca="1" si="0"/>
        <v>23</v>
      </c>
      <c r="H52">
        <f t="shared" ca="1" si="1"/>
        <v>33</v>
      </c>
    </row>
    <row r="53" spans="2:8" x14ac:dyDescent="0.35">
      <c r="B53" s="2" t="s">
        <v>127</v>
      </c>
      <c r="C53" s="2" t="str">
        <f>VLOOKUP(B53,'Food items'!$B$1:$I$78,2,FALSE)</f>
        <v>Vegetable</v>
      </c>
      <c r="E53">
        <v>28</v>
      </c>
      <c r="F53">
        <v>19</v>
      </c>
      <c r="G53">
        <f t="shared" ca="1" si="0"/>
        <v>27</v>
      </c>
      <c r="H53">
        <f t="shared" ca="1" si="1"/>
        <v>27</v>
      </c>
    </row>
    <row r="54" spans="2:8" x14ac:dyDescent="0.35">
      <c r="B54" s="2" t="s">
        <v>128</v>
      </c>
      <c r="C54" s="2" t="str">
        <f>VLOOKUP(B54,'Food items'!$B$1:$I$78,2,FALSE)</f>
        <v>Vegetable</v>
      </c>
      <c r="E54">
        <v>6</v>
      </c>
      <c r="F54">
        <v>25</v>
      </c>
      <c r="G54">
        <f t="shared" ca="1" si="0"/>
        <v>13</v>
      </c>
      <c r="H54">
        <f t="shared" ca="1" si="1"/>
        <v>9</v>
      </c>
    </row>
    <row r="55" spans="2:8" x14ac:dyDescent="0.35">
      <c r="B55" s="2" t="s">
        <v>129</v>
      </c>
      <c r="C55" s="2" t="str">
        <f>VLOOKUP(B55,'Food items'!$B$1:$I$78,2,FALSE)</f>
        <v>Vegetable</v>
      </c>
      <c r="E55">
        <v>23</v>
      </c>
      <c r="F55">
        <v>25</v>
      </c>
      <c r="G55">
        <f ca="1">RANK(E55,$G$4:$G$40,1)</f>
        <v>31</v>
      </c>
      <c r="H55">
        <f t="shared" ca="1" si="1"/>
        <v>24</v>
      </c>
    </row>
    <row r="56" spans="2:8" x14ac:dyDescent="0.35">
      <c r="B56" s="2" t="s">
        <v>130</v>
      </c>
      <c r="C56" s="2" t="str">
        <f>VLOOKUP(B56,'Food items'!$B$1:$I$78,2,FALSE)</f>
        <v>Vegetable</v>
      </c>
      <c r="E56">
        <v>7</v>
      </c>
      <c r="F56">
        <v>35</v>
      </c>
      <c r="G56">
        <f t="shared" ca="1" si="0"/>
        <v>21</v>
      </c>
      <c r="H56">
        <f t="shared" ca="1" si="1"/>
        <v>14</v>
      </c>
    </row>
    <row r="57" spans="2:8" x14ac:dyDescent="0.35">
      <c r="B57" s="2" t="s">
        <v>131</v>
      </c>
      <c r="C57" s="2" t="str">
        <f>VLOOKUP(B57,'Food items'!$B$1:$I$78,2,FALSE)</f>
        <v>Vegetable</v>
      </c>
      <c r="E57">
        <v>28</v>
      </c>
      <c r="F57">
        <v>8</v>
      </c>
      <c r="G57">
        <f t="shared" ca="1" si="0"/>
        <v>18</v>
      </c>
      <c r="H57">
        <f t="shared" ca="1" si="1"/>
        <v>23</v>
      </c>
    </row>
    <row r="58" spans="2:8" x14ac:dyDescent="0.35">
      <c r="B58" s="2" t="s">
        <v>132</v>
      </c>
      <c r="C58" s="2" t="str">
        <f>VLOOKUP(B58,'Food items'!$B$1:$I$78,2,FALSE)</f>
        <v>Vegetable</v>
      </c>
      <c r="E58">
        <v>15</v>
      </c>
      <c r="F58">
        <v>25</v>
      </c>
      <c r="G58">
        <f t="shared" ca="1" si="0"/>
        <v>20</v>
      </c>
      <c r="H58">
        <f t="shared" ca="1" si="1"/>
        <v>21</v>
      </c>
    </row>
    <row r="59" spans="2:8" x14ac:dyDescent="0.35">
      <c r="B59" s="2" t="s">
        <v>133</v>
      </c>
      <c r="C59" s="2" t="str">
        <f>VLOOKUP(B59,'Food items'!$B$1:$I$78,2,FALSE)</f>
        <v>Vegetable</v>
      </c>
      <c r="E59">
        <v>30</v>
      </c>
      <c r="F59">
        <v>20</v>
      </c>
      <c r="G59">
        <f t="shared" ca="1" si="0"/>
        <v>32</v>
      </c>
      <c r="H59">
        <f t="shared" ca="1" si="1"/>
        <v>32</v>
      </c>
    </row>
    <row r="60" spans="2:8" x14ac:dyDescent="0.35">
      <c r="B60" s="2" t="s">
        <v>134</v>
      </c>
      <c r="C60" s="2" t="str">
        <f>VLOOKUP(B60,'Food items'!$B$1:$I$78,2,FALSE)</f>
        <v>Vegetable</v>
      </c>
      <c r="E60">
        <v>12</v>
      </c>
      <c r="F60">
        <v>21</v>
      </c>
      <c r="G60">
        <f t="shared" ca="1" si="0"/>
        <v>17</v>
      </c>
      <c r="H60">
        <f t="shared" ca="1" si="1"/>
        <v>12</v>
      </c>
    </row>
    <row r="61" spans="2:8" x14ac:dyDescent="0.35">
      <c r="B61" s="2" t="s">
        <v>135</v>
      </c>
      <c r="C61" s="2" t="str">
        <f>VLOOKUP(B61,'Food items'!$B$1:$I$78,2,FALSE)</f>
        <v>Vegetable</v>
      </c>
      <c r="E61">
        <v>37</v>
      </c>
      <c r="F61">
        <v>1</v>
      </c>
      <c r="G61">
        <f ca="1">RANK(E61,$G$4:$G$40,1)</f>
        <v>19</v>
      </c>
      <c r="H61">
        <f t="shared" ca="1" si="1"/>
        <v>28</v>
      </c>
    </row>
    <row r="62" spans="2:8" x14ac:dyDescent="0.35">
      <c r="B62" s="2" t="s">
        <v>136</v>
      </c>
      <c r="C62" s="2" t="str">
        <f>VLOOKUP(B62,'Food items'!$B$1:$I$78,2,FALSE)</f>
        <v>Vegetable</v>
      </c>
      <c r="E62">
        <v>35</v>
      </c>
      <c r="F62">
        <v>8</v>
      </c>
      <c r="G62">
        <f t="shared" ca="1" si="0"/>
        <v>23</v>
      </c>
      <c r="H62">
        <f t="shared" ca="1" si="1"/>
        <v>31</v>
      </c>
    </row>
    <row r="63" spans="2:8" x14ac:dyDescent="0.35">
      <c r="B63" s="2" t="s">
        <v>137</v>
      </c>
      <c r="C63" s="2" t="str">
        <f>VLOOKUP(B63,'Food items'!$B$1:$I$78,2,FALSE)</f>
        <v>Vegetable</v>
      </c>
      <c r="E63">
        <v>19</v>
      </c>
      <c r="F63">
        <v>8</v>
      </c>
      <c r="G63">
        <f t="shared" ca="1" si="0"/>
        <v>11</v>
      </c>
      <c r="H63">
        <f t="shared" ca="1" si="1"/>
        <v>16</v>
      </c>
    </row>
    <row r="64" spans="2:8" x14ac:dyDescent="0.35">
      <c r="B64" s="2" t="s">
        <v>138</v>
      </c>
      <c r="C64" s="2" t="str">
        <f>VLOOKUP(B64,'Food items'!$B$1:$I$78,2,FALSE)</f>
        <v>Vegetable</v>
      </c>
      <c r="E64">
        <v>24</v>
      </c>
      <c r="F64">
        <v>23</v>
      </c>
      <c r="G64">
        <f t="shared" ca="1" si="0"/>
        <v>27</v>
      </c>
      <c r="H64">
        <f t="shared" ca="1" si="1"/>
        <v>25</v>
      </c>
    </row>
    <row r="65" spans="2:8" x14ac:dyDescent="0.35">
      <c r="B65" s="2" t="s">
        <v>139</v>
      </c>
      <c r="C65" s="2" t="str">
        <f>VLOOKUP(B65,'Food items'!$B$1:$I$78,2,FALSE)</f>
        <v>Vegetable</v>
      </c>
      <c r="E65">
        <v>7</v>
      </c>
      <c r="F65">
        <v>37</v>
      </c>
      <c r="G65">
        <f ca="1">RANK(E65,$G$4:$G$40,1)</f>
        <v>25</v>
      </c>
      <c r="H65">
        <f ca="1">RANK(F65,$H$4:$H$40,1)</f>
        <v>18</v>
      </c>
    </row>
    <row r="66" spans="2:8" x14ac:dyDescent="0.35">
      <c r="B66" s="2" t="s">
        <v>140</v>
      </c>
      <c r="C66" s="2" t="str">
        <f>VLOOKUP(B66,'Food items'!$B$1:$I$78,2,FALSE)</f>
        <v>Vegetable</v>
      </c>
      <c r="E66">
        <v>4</v>
      </c>
      <c r="F66">
        <v>2</v>
      </c>
      <c r="G66">
        <f t="shared" ca="1" si="0"/>
        <v>1</v>
      </c>
      <c r="H66">
        <f t="shared" ca="1" si="1"/>
        <v>2</v>
      </c>
    </row>
    <row r="67" spans="2:8" x14ac:dyDescent="0.35">
      <c r="B67" s="2" t="s">
        <v>141</v>
      </c>
      <c r="C67" s="2" t="str">
        <f>VLOOKUP(B67,'Food items'!$B$1:$I$78,2,FALSE)</f>
        <v>Vegetable</v>
      </c>
      <c r="E67">
        <v>13</v>
      </c>
      <c r="F67">
        <v>2</v>
      </c>
      <c r="G67">
        <f t="shared" ca="1" si="0"/>
        <v>5</v>
      </c>
      <c r="H67">
        <f ca="1">RANK(F67,$H$4:$H$40,1)</f>
        <v>6</v>
      </c>
    </row>
    <row r="68" spans="2:8" x14ac:dyDescent="0.35">
      <c r="B68" s="2" t="s">
        <v>142</v>
      </c>
      <c r="C68" s="2" t="str">
        <f>VLOOKUP(B68,'Food items'!$B$1:$I$78,2,FALSE)</f>
        <v>Vegetable</v>
      </c>
      <c r="E68">
        <v>13</v>
      </c>
      <c r="F68">
        <v>2</v>
      </c>
      <c r="G68">
        <f t="shared" ca="1" si="0"/>
        <v>5</v>
      </c>
      <c r="H68">
        <f t="shared" ca="1" si="1"/>
        <v>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E985-CDD3-44DF-BC1D-BAC986808071}">
  <sheetPr codeName="Sheet6"/>
  <dimension ref="B3:C25"/>
  <sheetViews>
    <sheetView zoomScale="50" zoomScaleNormal="50" workbookViewId="0">
      <selection activeCell="B5" sqref="B5"/>
    </sheetView>
  </sheetViews>
  <sheetFormatPr defaultRowHeight="14.5" x14ac:dyDescent="0.35"/>
  <cols>
    <col min="2" max="2" width="25.1796875" bestFit="1" customWidth="1"/>
    <col min="3" max="3" width="26.81640625" bestFit="1" customWidth="1"/>
  </cols>
  <sheetData>
    <row r="3" spans="2:3" x14ac:dyDescent="0.35">
      <c r="B3" s="3" t="s">
        <v>40</v>
      </c>
      <c r="C3" t="s">
        <v>52</v>
      </c>
    </row>
    <row r="5" spans="2:3" x14ac:dyDescent="0.35">
      <c r="B5" s="3" t="s">
        <v>35</v>
      </c>
      <c r="C5" t="s">
        <v>150</v>
      </c>
    </row>
    <row r="6" spans="2:3" x14ac:dyDescent="0.35">
      <c r="B6" s="2" t="s">
        <v>148</v>
      </c>
      <c r="C6" s="8">
        <v>19</v>
      </c>
    </row>
    <row r="7" spans="2:3" x14ac:dyDescent="0.35">
      <c r="B7" s="2" t="s">
        <v>147</v>
      </c>
      <c r="C7" s="8">
        <v>18</v>
      </c>
    </row>
    <row r="8" spans="2:3" x14ac:dyDescent="0.35">
      <c r="B8" s="2" t="s">
        <v>105</v>
      </c>
      <c r="C8" s="8">
        <v>17</v>
      </c>
    </row>
    <row r="9" spans="2:3" x14ac:dyDescent="0.35">
      <c r="B9" s="2" t="s">
        <v>149</v>
      </c>
      <c r="C9" s="8">
        <v>16</v>
      </c>
    </row>
    <row r="10" spans="2:3" x14ac:dyDescent="0.35">
      <c r="B10" s="2" t="s">
        <v>69</v>
      </c>
      <c r="C10" s="8">
        <v>15</v>
      </c>
    </row>
    <row r="11" spans="2:3" x14ac:dyDescent="0.35">
      <c r="B11" s="2" t="s">
        <v>71</v>
      </c>
      <c r="C11" s="8">
        <v>14</v>
      </c>
    </row>
    <row r="12" spans="2:3" x14ac:dyDescent="0.35">
      <c r="B12" s="2" t="s">
        <v>70</v>
      </c>
      <c r="C12" s="8">
        <v>13</v>
      </c>
    </row>
    <row r="13" spans="2:3" x14ac:dyDescent="0.35">
      <c r="B13" s="2" t="s">
        <v>72</v>
      </c>
      <c r="C13" s="8">
        <v>12</v>
      </c>
    </row>
    <row r="14" spans="2:3" x14ac:dyDescent="0.35">
      <c r="B14" s="2" t="s">
        <v>75</v>
      </c>
      <c r="C14" s="8">
        <v>11</v>
      </c>
    </row>
    <row r="15" spans="2:3" x14ac:dyDescent="0.35">
      <c r="B15" s="2" t="s">
        <v>87</v>
      </c>
      <c r="C15" s="8">
        <v>10</v>
      </c>
    </row>
    <row r="16" spans="2:3" x14ac:dyDescent="0.35">
      <c r="B16" s="2" t="s">
        <v>74</v>
      </c>
      <c r="C16" s="8">
        <v>8</v>
      </c>
    </row>
    <row r="17" spans="2:3" x14ac:dyDescent="0.35">
      <c r="B17" s="2" t="s">
        <v>86</v>
      </c>
      <c r="C17" s="8">
        <v>8</v>
      </c>
    </row>
    <row r="18" spans="2:3" x14ac:dyDescent="0.35">
      <c r="B18" s="2" t="s">
        <v>62</v>
      </c>
      <c r="C18" s="8">
        <v>7</v>
      </c>
    </row>
    <row r="19" spans="2:3" x14ac:dyDescent="0.35">
      <c r="B19" s="2" t="s">
        <v>88</v>
      </c>
      <c r="C19" s="8">
        <v>5</v>
      </c>
    </row>
    <row r="20" spans="2:3" x14ac:dyDescent="0.35">
      <c r="B20" s="2" t="s">
        <v>59</v>
      </c>
      <c r="C20" s="8">
        <v>5</v>
      </c>
    </row>
    <row r="21" spans="2:3" x14ac:dyDescent="0.35">
      <c r="B21" s="2" t="s">
        <v>83</v>
      </c>
      <c r="C21" s="8">
        <v>4</v>
      </c>
    </row>
    <row r="22" spans="2:3" x14ac:dyDescent="0.35">
      <c r="B22" s="2" t="s">
        <v>73</v>
      </c>
      <c r="C22" s="8">
        <v>2</v>
      </c>
    </row>
    <row r="23" spans="2:3" x14ac:dyDescent="0.35">
      <c r="B23" s="2" t="s">
        <v>85</v>
      </c>
      <c r="C23" s="8">
        <v>2</v>
      </c>
    </row>
    <row r="24" spans="2:3" x14ac:dyDescent="0.35">
      <c r="B24" s="2" t="s">
        <v>51</v>
      </c>
      <c r="C24" s="8">
        <v>1</v>
      </c>
    </row>
    <row r="25" spans="2:3" x14ac:dyDescent="0.35">
      <c r="B25" s="2" t="s">
        <v>0</v>
      </c>
      <c r="C25" s="8">
        <v>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ACA8-D604-425B-B97C-94F1AA225616}">
  <sheetPr codeName="Sheet7"/>
  <dimension ref="B3:C18"/>
  <sheetViews>
    <sheetView topLeftCell="A4" zoomScale="40" zoomScaleNormal="40" workbookViewId="0">
      <selection activeCell="B7" sqref="B7:B17"/>
    </sheetView>
  </sheetViews>
  <sheetFormatPr defaultRowHeight="14.5" x14ac:dyDescent="0.35"/>
  <cols>
    <col min="2" max="2" width="25.54296875" bestFit="1" customWidth="1"/>
    <col min="3" max="3" width="23.54296875" bestFit="1" customWidth="1"/>
  </cols>
  <sheetData>
    <row r="3" spans="2:3" x14ac:dyDescent="0.35">
      <c r="B3" s="3" t="s">
        <v>40</v>
      </c>
      <c r="C3" t="s">
        <v>54</v>
      </c>
    </row>
    <row r="4" spans="2:3" x14ac:dyDescent="0.35">
      <c r="B4" s="3" t="s">
        <v>97</v>
      </c>
      <c r="C4" t="s">
        <v>94</v>
      </c>
    </row>
    <row r="6" spans="2:3" x14ac:dyDescent="0.35">
      <c r="B6" s="3" t="s">
        <v>35</v>
      </c>
      <c r="C6" t="s">
        <v>163</v>
      </c>
    </row>
    <row r="7" spans="2:3" x14ac:dyDescent="0.35">
      <c r="B7" s="2" t="s">
        <v>84</v>
      </c>
      <c r="C7" s="8">
        <v>11</v>
      </c>
    </row>
    <row r="8" spans="2:3" x14ac:dyDescent="0.35">
      <c r="B8" s="2" t="s">
        <v>146</v>
      </c>
      <c r="C8" s="8">
        <v>10</v>
      </c>
    </row>
    <row r="9" spans="2:3" x14ac:dyDescent="0.35">
      <c r="B9" s="2" t="s">
        <v>82</v>
      </c>
      <c r="C9" s="8">
        <v>9</v>
      </c>
    </row>
    <row r="10" spans="2:3" x14ac:dyDescent="0.35">
      <c r="B10" s="2" t="s">
        <v>89</v>
      </c>
      <c r="C10" s="8">
        <v>8</v>
      </c>
    </row>
    <row r="11" spans="2:3" x14ac:dyDescent="0.35">
      <c r="B11" s="2" t="s">
        <v>158</v>
      </c>
      <c r="C11" s="8">
        <v>7</v>
      </c>
    </row>
    <row r="12" spans="2:3" x14ac:dyDescent="0.35">
      <c r="B12" s="2" t="s">
        <v>81</v>
      </c>
      <c r="C12" s="8">
        <v>6</v>
      </c>
    </row>
    <row r="13" spans="2:3" x14ac:dyDescent="0.35">
      <c r="B13" s="2" t="s">
        <v>53</v>
      </c>
      <c r="C13" s="8">
        <v>5</v>
      </c>
    </row>
    <row r="14" spans="2:3" x14ac:dyDescent="0.35">
      <c r="B14" s="2" t="s">
        <v>91</v>
      </c>
      <c r="C14" s="8">
        <v>4</v>
      </c>
    </row>
    <row r="15" spans="2:3" x14ac:dyDescent="0.35">
      <c r="B15" s="2" t="s">
        <v>90</v>
      </c>
      <c r="C15" s="8">
        <v>3</v>
      </c>
    </row>
    <row r="16" spans="2:3" x14ac:dyDescent="0.35">
      <c r="B16" s="2" t="s">
        <v>145</v>
      </c>
      <c r="C16" s="8">
        <v>2</v>
      </c>
    </row>
    <row r="17" spans="2:3" x14ac:dyDescent="0.35">
      <c r="B17" s="2" t="s">
        <v>63</v>
      </c>
      <c r="C17" s="8">
        <v>1</v>
      </c>
    </row>
    <row r="18" spans="2:3" x14ac:dyDescent="0.35">
      <c r="B18" s="2" t="s">
        <v>0</v>
      </c>
      <c r="C18" s="8">
        <v>66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4543-DEC9-478B-BD1B-57AC40640E3A}">
  <sheetPr codeName="Sheet8"/>
  <dimension ref="B3:C18"/>
  <sheetViews>
    <sheetView zoomScale="60" zoomScaleNormal="60" workbookViewId="0">
      <selection activeCell="B4" sqref="B4"/>
    </sheetView>
  </sheetViews>
  <sheetFormatPr defaultRowHeight="14.5" x14ac:dyDescent="0.35"/>
  <cols>
    <col min="2" max="2" width="20.90625" bestFit="1" customWidth="1"/>
    <col min="3" max="3" width="18.54296875" bestFit="1" customWidth="1"/>
  </cols>
  <sheetData>
    <row r="3" spans="2:3" x14ac:dyDescent="0.35">
      <c r="B3" s="3" t="s">
        <v>40</v>
      </c>
      <c r="C3" t="s">
        <v>54</v>
      </c>
    </row>
    <row r="4" spans="2:3" x14ac:dyDescent="0.35">
      <c r="B4" s="3" t="s">
        <v>104</v>
      </c>
      <c r="C4" t="s">
        <v>94</v>
      </c>
    </row>
    <row r="6" spans="2:3" x14ac:dyDescent="0.35">
      <c r="B6" s="3" t="s">
        <v>35</v>
      </c>
      <c r="C6" t="s">
        <v>165</v>
      </c>
    </row>
    <row r="7" spans="2:3" x14ac:dyDescent="0.35">
      <c r="B7" s="2" t="s">
        <v>91</v>
      </c>
      <c r="C7" s="8">
        <v>11</v>
      </c>
    </row>
    <row r="8" spans="2:3" x14ac:dyDescent="0.35">
      <c r="B8" s="2" t="s">
        <v>81</v>
      </c>
      <c r="C8" s="8">
        <v>10</v>
      </c>
    </row>
    <row r="9" spans="2:3" x14ac:dyDescent="0.35">
      <c r="B9" s="2" t="s">
        <v>90</v>
      </c>
      <c r="C9" s="8">
        <v>9</v>
      </c>
    </row>
    <row r="10" spans="2:3" x14ac:dyDescent="0.35">
      <c r="B10" s="2" t="s">
        <v>84</v>
      </c>
      <c r="C10" s="8">
        <v>8</v>
      </c>
    </row>
    <row r="11" spans="2:3" x14ac:dyDescent="0.35">
      <c r="B11" s="2" t="s">
        <v>89</v>
      </c>
      <c r="C11" s="8">
        <v>7</v>
      </c>
    </row>
    <row r="12" spans="2:3" x14ac:dyDescent="0.35">
      <c r="B12" s="2" t="s">
        <v>158</v>
      </c>
      <c r="C12" s="8">
        <v>6</v>
      </c>
    </row>
    <row r="13" spans="2:3" x14ac:dyDescent="0.35">
      <c r="B13" s="2" t="s">
        <v>82</v>
      </c>
      <c r="C13" s="8">
        <v>5</v>
      </c>
    </row>
    <row r="14" spans="2:3" x14ac:dyDescent="0.35">
      <c r="B14" s="2" t="s">
        <v>145</v>
      </c>
      <c r="C14" s="8">
        <v>3</v>
      </c>
    </row>
    <row r="15" spans="2:3" x14ac:dyDescent="0.35">
      <c r="B15" s="2" t="s">
        <v>63</v>
      </c>
      <c r="C15" s="8">
        <v>3</v>
      </c>
    </row>
    <row r="16" spans="2:3" x14ac:dyDescent="0.35">
      <c r="B16" s="2" t="s">
        <v>146</v>
      </c>
      <c r="C16" s="8">
        <v>1</v>
      </c>
    </row>
    <row r="17" spans="2:3" x14ac:dyDescent="0.35">
      <c r="B17" s="2" t="s">
        <v>53</v>
      </c>
      <c r="C17" s="8">
        <v>1</v>
      </c>
    </row>
    <row r="18" spans="2:3" x14ac:dyDescent="0.35">
      <c r="B18" s="2" t="s">
        <v>0</v>
      </c>
      <c r="C18" s="8">
        <v>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Food items</vt:lpstr>
      <vt:lpstr>Pro</vt:lpstr>
      <vt:lpstr>Carbs</vt:lpstr>
      <vt:lpstr>Veg</vt:lpstr>
      <vt:lpstr>Base</vt:lpstr>
      <vt:lpstr>Nut</vt:lpstr>
      <vt:lpstr>Cost</vt:lpstr>
      <vt:lpstr>Cal</vt:lpstr>
      <vt:lpstr>Overall-Wgt</vt:lpstr>
      <vt:lpstr>Base (2)</vt:lpstr>
      <vt:lpstr>Fruits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Enefe</dc:creator>
  <cp:lastModifiedBy>Enefe Dominica Adaji</cp:lastModifiedBy>
  <dcterms:created xsi:type="dcterms:W3CDTF">2022-06-25T23:40:41Z</dcterms:created>
  <dcterms:modified xsi:type="dcterms:W3CDTF">2022-07-06T16:14:12Z</dcterms:modified>
</cp:coreProperties>
</file>