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45" windowWidth="21075" windowHeight="8775"/>
  </bookViews>
  <sheets>
    <sheet name="Main" sheetId="1" r:id="rId1"/>
    <sheet name="Accuracy Graph" sheetId="4" r:id="rId2"/>
    <sheet name="DPS Graph" sheetId="5" r:id="rId3"/>
    <sheet name="graphdataranges" sheetId="14" state="hidden" r:id="rId4"/>
    <sheet name="weapons" sheetId="16" r:id="rId5"/>
    <sheet name="shootercalcs" sheetId="17" state="hidden" r:id="rId6"/>
    <sheet name="calculations" sheetId="2" state="hidden" r:id="rId7"/>
    <sheet name="calculations2" sheetId="11" state="hidden" r:id="rId8"/>
    <sheet name="calculations3" sheetId="12" state="hidden" r:id="rId9"/>
    <sheet name="calculations4" sheetId="13" state="hidden" r:id="rId10"/>
    <sheet name="vlookups" sheetId="3" r:id="rId11"/>
  </sheets>
  <definedNames>
    <definedName name="_xlnm._FilterDatabase" localSheetId="0" hidden="1">Main!$L$9:$S$19</definedName>
  </definedNames>
  <calcPr calcId="145621"/>
</workbook>
</file>

<file path=xl/calcChain.xml><?xml version="1.0" encoding="utf-8"?>
<calcChain xmlns="http://schemas.openxmlformats.org/spreadsheetml/2006/main">
  <c r="O52" i="13" l="1"/>
  <c r="O51" i="13"/>
  <c r="O50" i="13"/>
  <c r="O49" i="13"/>
  <c r="O48" i="13"/>
  <c r="O47" i="13"/>
  <c r="O46" i="13"/>
  <c r="O45" i="13"/>
  <c r="O44" i="13"/>
  <c r="O43" i="13"/>
  <c r="O42" i="13"/>
  <c r="O41" i="13"/>
  <c r="O40" i="13"/>
  <c r="O39" i="13"/>
  <c r="O38" i="13"/>
  <c r="O37" i="13"/>
  <c r="O36" i="13"/>
  <c r="O35" i="13"/>
  <c r="O34" i="13"/>
  <c r="O33" i="13"/>
  <c r="O32" i="13"/>
  <c r="O31" i="13"/>
  <c r="O30" i="13"/>
  <c r="O29" i="13"/>
  <c r="O28" i="13"/>
  <c r="O27" i="13"/>
  <c r="O26" i="13"/>
  <c r="O25" i="13"/>
  <c r="O24" i="13"/>
  <c r="O23" i="13"/>
  <c r="O22" i="13"/>
  <c r="O21" i="13"/>
  <c r="O20" i="13"/>
  <c r="O19" i="13"/>
  <c r="O18" i="13"/>
  <c r="O17" i="13"/>
  <c r="O16" i="13"/>
  <c r="O15" i="13"/>
  <c r="O14" i="13"/>
  <c r="O13" i="13"/>
  <c r="O12" i="13"/>
  <c r="O11" i="13"/>
  <c r="O10" i="13"/>
  <c r="O9" i="13"/>
  <c r="O8" i="13"/>
  <c r="O7" i="13"/>
  <c r="O6" i="13"/>
  <c r="O5" i="13"/>
  <c r="O4" i="13"/>
  <c r="O3" i="13"/>
  <c r="O2" i="13"/>
  <c r="O52" i="12"/>
  <c r="O51" i="12"/>
  <c r="O50" i="12"/>
  <c r="O49" i="12"/>
  <c r="O48" i="12"/>
  <c r="O47" i="12"/>
  <c r="O46" i="12"/>
  <c r="O45" i="12"/>
  <c r="O44" i="12"/>
  <c r="O43" i="12"/>
  <c r="O42" i="12"/>
  <c r="O41" i="12"/>
  <c r="O40" i="12"/>
  <c r="O39" i="12"/>
  <c r="O38" i="12"/>
  <c r="O37" i="12"/>
  <c r="O36" i="12"/>
  <c r="O35" i="12"/>
  <c r="O34" i="12"/>
  <c r="O33" i="12"/>
  <c r="O32" i="12"/>
  <c r="O31" i="12"/>
  <c r="O30" i="12"/>
  <c r="O29" i="12"/>
  <c r="O28" i="12"/>
  <c r="O27" i="12"/>
  <c r="O26" i="12"/>
  <c r="O25" i="12"/>
  <c r="O24" i="12"/>
  <c r="O23" i="12"/>
  <c r="O22" i="12"/>
  <c r="O21" i="12"/>
  <c r="O20" i="12"/>
  <c r="O19" i="12"/>
  <c r="O18" i="12"/>
  <c r="O17" i="12"/>
  <c r="O16" i="12"/>
  <c r="O15" i="12"/>
  <c r="O14" i="12"/>
  <c r="O13" i="12"/>
  <c r="O12" i="12"/>
  <c r="O11" i="12"/>
  <c r="O10" i="12"/>
  <c r="O9" i="12"/>
  <c r="O8" i="12"/>
  <c r="O7" i="12"/>
  <c r="O6" i="12"/>
  <c r="O5" i="12"/>
  <c r="O4" i="12"/>
  <c r="O3" i="12"/>
  <c r="O2" i="12"/>
  <c r="O52" i="11"/>
  <c r="O51" i="11"/>
  <c r="O50" i="11"/>
  <c r="O49" i="11"/>
  <c r="O48" i="11"/>
  <c r="O47" i="11"/>
  <c r="O46" i="11"/>
  <c r="O45" i="11"/>
  <c r="O44" i="11"/>
  <c r="O43" i="11"/>
  <c r="O42" i="11"/>
  <c r="O41" i="11"/>
  <c r="O40" i="11"/>
  <c r="O39" i="11"/>
  <c r="O38" i="11"/>
  <c r="O37" i="11"/>
  <c r="O36" i="11"/>
  <c r="O35" i="11"/>
  <c r="O34" i="11"/>
  <c r="O33" i="11"/>
  <c r="O32" i="11"/>
  <c r="O31" i="11"/>
  <c r="O30" i="11"/>
  <c r="O29" i="11"/>
  <c r="O28" i="11"/>
  <c r="O27" i="11"/>
  <c r="O26" i="11"/>
  <c r="O25" i="11"/>
  <c r="O24" i="11"/>
  <c r="O23" i="11"/>
  <c r="O22" i="11"/>
  <c r="O21" i="11"/>
  <c r="O20" i="11"/>
  <c r="O19" i="11"/>
  <c r="O18" i="11"/>
  <c r="O17" i="11"/>
  <c r="O16" i="11"/>
  <c r="O15" i="11"/>
  <c r="O14" i="11"/>
  <c r="O13" i="11"/>
  <c r="O12" i="11"/>
  <c r="O11" i="11"/>
  <c r="O10" i="11"/>
  <c r="O9" i="11"/>
  <c r="O8" i="11"/>
  <c r="O7" i="11"/>
  <c r="O6" i="11"/>
  <c r="O5" i="11"/>
  <c r="O4" i="11"/>
  <c r="O3" i="11"/>
  <c r="O2" i="11"/>
  <c r="O52" i="2"/>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F37" i="3" l="1"/>
  <c r="E37" i="3"/>
  <c r="D37" i="3"/>
  <c r="C37" i="3"/>
  <c r="F36" i="3"/>
  <c r="E36" i="3"/>
  <c r="D36" i="3"/>
  <c r="C36" i="3"/>
  <c r="F35" i="3"/>
  <c r="E35" i="3"/>
  <c r="D35" i="3"/>
  <c r="C35" i="3"/>
  <c r="F34" i="3"/>
  <c r="E34" i="3"/>
  <c r="D34" i="3"/>
  <c r="C34" i="3"/>
  <c r="F33" i="3"/>
  <c r="E33" i="3"/>
  <c r="D33" i="3"/>
  <c r="C33" i="3"/>
  <c r="F32" i="3"/>
  <c r="E32" i="3"/>
  <c r="D32" i="3"/>
  <c r="C32" i="3"/>
  <c r="F31" i="3"/>
  <c r="E31" i="3"/>
  <c r="D31" i="3"/>
  <c r="C31" i="3"/>
  <c r="F30" i="3"/>
  <c r="E30" i="3"/>
  <c r="D30" i="3"/>
  <c r="C30" i="3"/>
  <c r="F29" i="3"/>
  <c r="E29" i="3"/>
  <c r="D29" i="3"/>
  <c r="C29" i="3"/>
  <c r="F28" i="3"/>
  <c r="E28" i="3"/>
  <c r="D28" i="3"/>
  <c r="C28" i="3"/>
  <c r="F27" i="3"/>
  <c r="E27" i="3"/>
  <c r="D27" i="3"/>
  <c r="C27" i="3"/>
  <c r="F26" i="3"/>
  <c r="E26" i="3"/>
  <c r="D26" i="3"/>
  <c r="C26" i="3"/>
  <c r="F25" i="3"/>
  <c r="E25" i="3"/>
  <c r="D25" i="3"/>
  <c r="C25" i="3"/>
  <c r="F24" i="3"/>
  <c r="E24" i="3"/>
  <c r="D24" i="3"/>
  <c r="C24" i="3"/>
  <c r="F23" i="3"/>
  <c r="E23" i="3"/>
  <c r="D23" i="3"/>
  <c r="C23" i="3"/>
  <c r="F22" i="3"/>
  <c r="E22" i="3"/>
  <c r="D22" i="3"/>
  <c r="C22" i="3"/>
  <c r="F21" i="3"/>
  <c r="E21" i="3"/>
  <c r="D21" i="3"/>
  <c r="C21" i="3"/>
  <c r="F20" i="3"/>
  <c r="E20" i="3"/>
  <c r="D20" i="3"/>
  <c r="C20" i="3"/>
  <c r="F19" i="3"/>
  <c r="E19" i="3"/>
  <c r="D19" i="3"/>
  <c r="C19" i="3"/>
  <c r="F18" i="3"/>
  <c r="E18" i="3"/>
  <c r="D18" i="3"/>
  <c r="C18" i="3"/>
  <c r="F17" i="3"/>
  <c r="E17" i="3"/>
  <c r="D17" i="3"/>
  <c r="C17" i="3"/>
  <c r="F16" i="3"/>
  <c r="E16" i="3"/>
  <c r="D16" i="3"/>
  <c r="C16" i="3"/>
  <c r="F15" i="3"/>
  <c r="E15" i="3"/>
  <c r="D15" i="3"/>
  <c r="C15" i="3"/>
  <c r="F14" i="3"/>
  <c r="E14" i="3"/>
  <c r="D14" i="3"/>
  <c r="C14" i="3"/>
  <c r="F13" i="3"/>
  <c r="E13" i="3"/>
  <c r="D13" i="3"/>
  <c r="C13" i="3"/>
  <c r="F12" i="3"/>
  <c r="E12" i="3"/>
  <c r="D12" i="3"/>
  <c r="C12" i="3"/>
  <c r="F11" i="3"/>
  <c r="E11" i="3"/>
  <c r="D11" i="3"/>
  <c r="C11" i="3"/>
  <c r="F10" i="3"/>
  <c r="E10" i="3"/>
  <c r="D10" i="3"/>
  <c r="C10" i="3"/>
  <c r="F9" i="3"/>
  <c r="E9" i="3"/>
  <c r="D9" i="3"/>
  <c r="C9" i="3"/>
  <c r="F8" i="3"/>
  <c r="E8" i="3"/>
  <c r="D8" i="3"/>
  <c r="C8" i="3"/>
  <c r="F7" i="3"/>
  <c r="E7" i="3"/>
  <c r="D7" i="3"/>
  <c r="C7" i="3"/>
  <c r="F6" i="3"/>
  <c r="E6" i="3"/>
  <c r="D6" i="3"/>
  <c r="C6" i="3"/>
  <c r="F5" i="3"/>
  <c r="E5" i="3"/>
  <c r="D5" i="3"/>
  <c r="C5" i="3"/>
  <c r="F4" i="3"/>
  <c r="E4" i="3"/>
  <c r="D4" i="3"/>
  <c r="C4" i="3"/>
  <c r="F3" i="3"/>
  <c r="E3" i="3"/>
  <c r="D3" i="3"/>
  <c r="C3" i="3"/>
  <c r="C59" i="17" l="1"/>
  <c r="C44" i="17"/>
  <c r="C29" i="17"/>
  <c r="C14" i="17"/>
  <c r="I1" i="14" l="1"/>
  <c r="H1" i="14"/>
  <c r="G1" i="14"/>
  <c r="F1" i="14"/>
  <c r="D1" i="14"/>
  <c r="C1" i="14"/>
  <c r="A1" i="14"/>
  <c r="C34" i="13" l="1"/>
  <c r="C34" i="12"/>
  <c r="C34" i="11"/>
  <c r="C34" i="2"/>
  <c r="F999" i="3" l="1"/>
  <c r="E999" i="3"/>
  <c r="D999" i="3"/>
  <c r="C999" i="3"/>
  <c r="F998" i="3"/>
  <c r="E998" i="3"/>
  <c r="D998" i="3"/>
  <c r="C998" i="3"/>
  <c r="F997" i="3"/>
  <c r="E997" i="3"/>
  <c r="D997" i="3"/>
  <c r="C997" i="3"/>
  <c r="F996" i="3"/>
  <c r="E996" i="3"/>
  <c r="D996" i="3"/>
  <c r="C996" i="3"/>
  <c r="F995" i="3"/>
  <c r="E995" i="3"/>
  <c r="D995" i="3"/>
  <c r="C995" i="3"/>
  <c r="F994" i="3"/>
  <c r="E994" i="3"/>
  <c r="D994" i="3"/>
  <c r="C994" i="3"/>
  <c r="F993" i="3"/>
  <c r="E993" i="3"/>
  <c r="D993" i="3"/>
  <c r="C993" i="3"/>
  <c r="F992" i="3"/>
  <c r="E992" i="3"/>
  <c r="D992" i="3"/>
  <c r="C992" i="3"/>
  <c r="F991" i="3"/>
  <c r="E991" i="3"/>
  <c r="D991" i="3"/>
  <c r="C991" i="3"/>
  <c r="F990" i="3"/>
  <c r="E990" i="3"/>
  <c r="D990" i="3"/>
  <c r="C990" i="3"/>
  <c r="F989" i="3"/>
  <c r="E989" i="3"/>
  <c r="D989" i="3"/>
  <c r="C989" i="3"/>
  <c r="F988" i="3"/>
  <c r="E988" i="3"/>
  <c r="D988" i="3"/>
  <c r="C988" i="3"/>
  <c r="F987" i="3"/>
  <c r="E987" i="3"/>
  <c r="D987" i="3"/>
  <c r="C987" i="3"/>
  <c r="F986" i="3"/>
  <c r="E986" i="3"/>
  <c r="D986" i="3"/>
  <c r="C986" i="3"/>
  <c r="F985" i="3"/>
  <c r="E985" i="3"/>
  <c r="D985" i="3"/>
  <c r="C985" i="3"/>
  <c r="F984" i="3"/>
  <c r="E984" i="3"/>
  <c r="D984" i="3"/>
  <c r="C984" i="3"/>
  <c r="F983" i="3"/>
  <c r="E983" i="3"/>
  <c r="D983" i="3"/>
  <c r="C983" i="3"/>
  <c r="F982" i="3"/>
  <c r="E982" i="3"/>
  <c r="D982" i="3"/>
  <c r="C982" i="3"/>
  <c r="F981" i="3"/>
  <c r="E981" i="3"/>
  <c r="D981" i="3"/>
  <c r="C981" i="3"/>
  <c r="F980" i="3"/>
  <c r="E980" i="3"/>
  <c r="D980" i="3"/>
  <c r="C980" i="3"/>
  <c r="F979" i="3"/>
  <c r="E979" i="3"/>
  <c r="D979" i="3"/>
  <c r="C979" i="3"/>
  <c r="F978" i="3"/>
  <c r="E978" i="3"/>
  <c r="D978" i="3"/>
  <c r="C978" i="3"/>
  <c r="F977" i="3"/>
  <c r="E977" i="3"/>
  <c r="D977" i="3"/>
  <c r="C977" i="3"/>
  <c r="F976" i="3"/>
  <c r="E976" i="3"/>
  <c r="D976" i="3"/>
  <c r="C976" i="3"/>
  <c r="F975" i="3"/>
  <c r="E975" i="3"/>
  <c r="D975" i="3"/>
  <c r="C975" i="3"/>
  <c r="F974" i="3"/>
  <c r="E974" i="3"/>
  <c r="D974" i="3"/>
  <c r="C974" i="3"/>
  <c r="F973" i="3"/>
  <c r="E973" i="3"/>
  <c r="D973" i="3"/>
  <c r="C973" i="3"/>
  <c r="F972" i="3"/>
  <c r="E972" i="3"/>
  <c r="D972" i="3"/>
  <c r="C972" i="3"/>
  <c r="F971" i="3"/>
  <c r="E971" i="3"/>
  <c r="D971" i="3"/>
  <c r="C971" i="3"/>
  <c r="F970" i="3"/>
  <c r="E970" i="3"/>
  <c r="D970" i="3"/>
  <c r="C970" i="3"/>
  <c r="F969" i="3"/>
  <c r="E969" i="3"/>
  <c r="D969" i="3"/>
  <c r="C969" i="3"/>
  <c r="F968" i="3"/>
  <c r="E968" i="3"/>
  <c r="D968" i="3"/>
  <c r="C968" i="3"/>
  <c r="F967" i="3"/>
  <c r="E967" i="3"/>
  <c r="D967" i="3"/>
  <c r="C967" i="3"/>
  <c r="F966" i="3"/>
  <c r="E966" i="3"/>
  <c r="D966" i="3"/>
  <c r="C966" i="3"/>
  <c r="F965" i="3"/>
  <c r="E965" i="3"/>
  <c r="D965" i="3"/>
  <c r="C965" i="3"/>
  <c r="F964" i="3"/>
  <c r="E964" i="3"/>
  <c r="D964" i="3"/>
  <c r="C964" i="3"/>
  <c r="F963" i="3"/>
  <c r="E963" i="3"/>
  <c r="D963" i="3"/>
  <c r="C963" i="3"/>
  <c r="F962" i="3"/>
  <c r="E962" i="3"/>
  <c r="D962" i="3"/>
  <c r="C962" i="3"/>
  <c r="F961" i="3"/>
  <c r="E961" i="3"/>
  <c r="D961" i="3"/>
  <c r="C961" i="3"/>
  <c r="F960" i="3"/>
  <c r="E960" i="3"/>
  <c r="D960" i="3"/>
  <c r="C960" i="3"/>
  <c r="F959" i="3"/>
  <c r="E959" i="3"/>
  <c r="D959" i="3"/>
  <c r="C959" i="3"/>
  <c r="F958" i="3"/>
  <c r="E958" i="3"/>
  <c r="D958" i="3"/>
  <c r="C958" i="3"/>
  <c r="F957" i="3"/>
  <c r="E957" i="3"/>
  <c r="D957" i="3"/>
  <c r="C957" i="3"/>
  <c r="F956" i="3"/>
  <c r="E956" i="3"/>
  <c r="D956" i="3"/>
  <c r="C956" i="3"/>
  <c r="F955" i="3"/>
  <c r="E955" i="3"/>
  <c r="D955" i="3"/>
  <c r="C955" i="3"/>
  <c r="F954" i="3"/>
  <c r="E954" i="3"/>
  <c r="D954" i="3"/>
  <c r="C954" i="3"/>
  <c r="F953" i="3"/>
  <c r="E953" i="3"/>
  <c r="D953" i="3"/>
  <c r="C953" i="3"/>
  <c r="F952" i="3"/>
  <c r="E952" i="3"/>
  <c r="D952" i="3"/>
  <c r="C952" i="3"/>
  <c r="F951" i="3"/>
  <c r="E951" i="3"/>
  <c r="D951" i="3"/>
  <c r="C951" i="3"/>
  <c r="F950" i="3"/>
  <c r="E950" i="3"/>
  <c r="D950" i="3"/>
  <c r="C950" i="3"/>
  <c r="F949" i="3"/>
  <c r="E949" i="3"/>
  <c r="D949" i="3"/>
  <c r="C949" i="3"/>
  <c r="F948" i="3"/>
  <c r="E948" i="3"/>
  <c r="D948" i="3"/>
  <c r="C948" i="3"/>
  <c r="F947" i="3"/>
  <c r="E947" i="3"/>
  <c r="D947" i="3"/>
  <c r="C947" i="3"/>
  <c r="F946" i="3"/>
  <c r="E946" i="3"/>
  <c r="D946" i="3"/>
  <c r="C946" i="3"/>
  <c r="F945" i="3"/>
  <c r="E945" i="3"/>
  <c r="D945" i="3"/>
  <c r="C945" i="3"/>
  <c r="F944" i="3"/>
  <c r="E944" i="3"/>
  <c r="D944" i="3"/>
  <c r="C944" i="3"/>
  <c r="F943" i="3"/>
  <c r="E943" i="3"/>
  <c r="D943" i="3"/>
  <c r="C943" i="3"/>
  <c r="F942" i="3"/>
  <c r="E942" i="3"/>
  <c r="D942" i="3"/>
  <c r="C942" i="3"/>
  <c r="F941" i="3"/>
  <c r="E941" i="3"/>
  <c r="D941" i="3"/>
  <c r="C941" i="3"/>
  <c r="F940" i="3"/>
  <c r="E940" i="3"/>
  <c r="D940" i="3"/>
  <c r="C940" i="3"/>
  <c r="F939" i="3"/>
  <c r="E939" i="3"/>
  <c r="D939" i="3"/>
  <c r="C939" i="3"/>
  <c r="F938" i="3"/>
  <c r="E938" i="3"/>
  <c r="D938" i="3"/>
  <c r="C938" i="3"/>
  <c r="F937" i="3"/>
  <c r="E937" i="3"/>
  <c r="D937" i="3"/>
  <c r="C937" i="3"/>
  <c r="F936" i="3"/>
  <c r="E936" i="3"/>
  <c r="D936" i="3"/>
  <c r="C936" i="3"/>
  <c r="F935" i="3"/>
  <c r="E935" i="3"/>
  <c r="D935" i="3"/>
  <c r="C935" i="3"/>
  <c r="F934" i="3"/>
  <c r="E934" i="3"/>
  <c r="D934" i="3"/>
  <c r="C934" i="3"/>
  <c r="F933" i="3"/>
  <c r="E933" i="3"/>
  <c r="D933" i="3"/>
  <c r="C933" i="3"/>
  <c r="F932" i="3"/>
  <c r="E932" i="3"/>
  <c r="D932" i="3"/>
  <c r="C932" i="3"/>
  <c r="F931" i="3"/>
  <c r="E931" i="3"/>
  <c r="D931" i="3"/>
  <c r="C931" i="3"/>
  <c r="F930" i="3"/>
  <c r="E930" i="3"/>
  <c r="D930" i="3"/>
  <c r="C930" i="3"/>
  <c r="F929" i="3"/>
  <c r="E929" i="3"/>
  <c r="D929" i="3"/>
  <c r="C929" i="3"/>
  <c r="F928" i="3"/>
  <c r="E928" i="3"/>
  <c r="D928" i="3"/>
  <c r="C928" i="3"/>
  <c r="F927" i="3"/>
  <c r="E927" i="3"/>
  <c r="D927" i="3"/>
  <c r="C927" i="3"/>
  <c r="F926" i="3"/>
  <c r="E926" i="3"/>
  <c r="D926" i="3"/>
  <c r="C926" i="3"/>
  <c r="F925" i="3"/>
  <c r="E925" i="3"/>
  <c r="D925" i="3"/>
  <c r="C925" i="3"/>
  <c r="F924" i="3"/>
  <c r="E924" i="3"/>
  <c r="D924" i="3"/>
  <c r="C924" i="3"/>
  <c r="F923" i="3"/>
  <c r="E923" i="3"/>
  <c r="D923" i="3"/>
  <c r="C923" i="3"/>
  <c r="F922" i="3"/>
  <c r="E922" i="3"/>
  <c r="D922" i="3"/>
  <c r="C922" i="3"/>
  <c r="F921" i="3"/>
  <c r="E921" i="3"/>
  <c r="D921" i="3"/>
  <c r="C921" i="3"/>
  <c r="F920" i="3"/>
  <c r="E920" i="3"/>
  <c r="D920" i="3"/>
  <c r="C920" i="3"/>
  <c r="F919" i="3"/>
  <c r="E919" i="3"/>
  <c r="D919" i="3"/>
  <c r="C919" i="3"/>
  <c r="F918" i="3"/>
  <c r="E918" i="3"/>
  <c r="D918" i="3"/>
  <c r="C918" i="3"/>
  <c r="F917" i="3"/>
  <c r="E917" i="3"/>
  <c r="D917" i="3"/>
  <c r="C917" i="3"/>
  <c r="F916" i="3"/>
  <c r="E916" i="3"/>
  <c r="D916" i="3"/>
  <c r="C916" i="3"/>
  <c r="F915" i="3"/>
  <c r="E915" i="3"/>
  <c r="D915" i="3"/>
  <c r="C915" i="3"/>
  <c r="F914" i="3"/>
  <c r="E914" i="3"/>
  <c r="D914" i="3"/>
  <c r="C914" i="3"/>
  <c r="F913" i="3"/>
  <c r="E913" i="3"/>
  <c r="D913" i="3"/>
  <c r="C913" i="3"/>
  <c r="F912" i="3"/>
  <c r="E912" i="3"/>
  <c r="D912" i="3"/>
  <c r="C912" i="3"/>
  <c r="F911" i="3"/>
  <c r="E911" i="3"/>
  <c r="D911" i="3"/>
  <c r="C911" i="3"/>
  <c r="F910" i="3"/>
  <c r="E910" i="3"/>
  <c r="D910" i="3"/>
  <c r="C910" i="3"/>
  <c r="F909" i="3"/>
  <c r="E909" i="3"/>
  <c r="D909" i="3"/>
  <c r="C909" i="3"/>
  <c r="F908" i="3"/>
  <c r="E908" i="3"/>
  <c r="D908" i="3"/>
  <c r="C908" i="3"/>
  <c r="F907" i="3"/>
  <c r="E907" i="3"/>
  <c r="D907" i="3"/>
  <c r="C907" i="3"/>
  <c r="F906" i="3"/>
  <c r="E906" i="3"/>
  <c r="D906" i="3"/>
  <c r="C906" i="3"/>
  <c r="F905" i="3"/>
  <c r="E905" i="3"/>
  <c r="D905" i="3"/>
  <c r="C905" i="3"/>
  <c r="F904" i="3"/>
  <c r="E904" i="3"/>
  <c r="D904" i="3"/>
  <c r="C904" i="3"/>
  <c r="F903" i="3"/>
  <c r="E903" i="3"/>
  <c r="D903" i="3"/>
  <c r="C903" i="3"/>
  <c r="F902" i="3"/>
  <c r="E902" i="3"/>
  <c r="D902" i="3"/>
  <c r="C902" i="3"/>
  <c r="F901" i="3"/>
  <c r="E901" i="3"/>
  <c r="D901" i="3"/>
  <c r="C901" i="3"/>
  <c r="F900" i="3"/>
  <c r="E900" i="3"/>
  <c r="D900" i="3"/>
  <c r="C900" i="3"/>
  <c r="F899" i="3"/>
  <c r="E899" i="3"/>
  <c r="D899" i="3"/>
  <c r="C899" i="3"/>
  <c r="F898" i="3"/>
  <c r="E898" i="3"/>
  <c r="D898" i="3"/>
  <c r="C898" i="3"/>
  <c r="F897" i="3"/>
  <c r="E897" i="3"/>
  <c r="D897" i="3"/>
  <c r="C897" i="3"/>
  <c r="F896" i="3"/>
  <c r="E896" i="3"/>
  <c r="D896" i="3"/>
  <c r="C896" i="3"/>
  <c r="F895" i="3"/>
  <c r="E895" i="3"/>
  <c r="D895" i="3"/>
  <c r="C895" i="3"/>
  <c r="F894" i="3"/>
  <c r="E894" i="3"/>
  <c r="D894" i="3"/>
  <c r="C894" i="3"/>
  <c r="F893" i="3"/>
  <c r="E893" i="3"/>
  <c r="D893" i="3"/>
  <c r="C893" i="3"/>
  <c r="F892" i="3"/>
  <c r="E892" i="3"/>
  <c r="D892" i="3"/>
  <c r="C892" i="3"/>
  <c r="F891" i="3"/>
  <c r="E891" i="3"/>
  <c r="D891" i="3"/>
  <c r="C891" i="3"/>
  <c r="F890" i="3"/>
  <c r="E890" i="3"/>
  <c r="D890" i="3"/>
  <c r="C890" i="3"/>
  <c r="F889" i="3"/>
  <c r="E889" i="3"/>
  <c r="D889" i="3"/>
  <c r="C889" i="3"/>
  <c r="F888" i="3"/>
  <c r="E888" i="3"/>
  <c r="D888" i="3"/>
  <c r="C888" i="3"/>
  <c r="F887" i="3"/>
  <c r="E887" i="3"/>
  <c r="D887" i="3"/>
  <c r="C887" i="3"/>
  <c r="F886" i="3"/>
  <c r="E886" i="3"/>
  <c r="D886" i="3"/>
  <c r="C886" i="3"/>
  <c r="F885" i="3"/>
  <c r="E885" i="3"/>
  <c r="D885" i="3"/>
  <c r="C885" i="3"/>
  <c r="F884" i="3"/>
  <c r="E884" i="3"/>
  <c r="D884" i="3"/>
  <c r="C884" i="3"/>
  <c r="F883" i="3"/>
  <c r="E883" i="3"/>
  <c r="D883" i="3"/>
  <c r="C883" i="3"/>
  <c r="F882" i="3"/>
  <c r="E882" i="3"/>
  <c r="D882" i="3"/>
  <c r="C882" i="3"/>
  <c r="F881" i="3"/>
  <c r="E881" i="3"/>
  <c r="D881" i="3"/>
  <c r="C881" i="3"/>
  <c r="F880" i="3"/>
  <c r="E880" i="3"/>
  <c r="D880" i="3"/>
  <c r="C880" i="3"/>
  <c r="F879" i="3"/>
  <c r="E879" i="3"/>
  <c r="D879" i="3"/>
  <c r="C879" i="3"/>
  <c r="F878" i="3"/>
  <c r="E878" i="3"/>
  <c r="D878" i="3"/>
  <c r="C878" i="3"/>
  <c r="F877" i="3"/>
  <c r="E877" i="3"/>
  <c r="D877" i="3"/>
  <c r="C877" i="3"/>
  <c r="F876" i="3"/>
  <c r="E876" i="3"/>
  <c r="D876" i="3"/>
  <c r="C876" i="3"/>
  <c r="F875" i="3"/>
  <c r="E875" i="3"/>
  <c r="D875" i="3"/>
  <c r="C875" i="3"/>
  <c r="F874" i="3"/>
  <c r="E874" i="3"/>
  <c r="D874" i="3"/>
  <c r="C874" i="3"/>
  <c r="F873" i="3"/>
  <c r="E873" i="3"/>
  <c r="D873" i="3"/>
  <c r="C873" i="3"/>
  <c r="F872" i="3"/>
  <c r="E872" i="3"/>
  <c r="D872" i="3"/>
  <c r="C872" i="3"/>
  <c r="F871" i="3"/>
  <c r="E871" i="3"/>
  <c r="D871" i="3"/>
  <c r="C871" i="3"/>
  <c r="F870" i="3"/>
  <c r="E870" i="3"/>
  <c r="D870" i="3"/>
  <c r="C870" i="3"/>
  <c r="F869" i="3"/>
  <c r="E869" i="3"/>
  <c r="D869" i="3"/>
  <c r="C869" i="3"/>
  <c r="F868" i="3"/>
  <c r="E868" i="3"/>
  <c r="D868" i="3"/>
  <c r="C868" i="3"/>
  <c r="F867" i="3"/>
  <c r="E867" i="3"/>
  <c r="D867" i="3"/>
  <c r="C867" i="3"/>
  <c r="F866" i="3"/>
  <c r="E866" i="3"/>
  <c r="D866" i="3"/>
  <c r="C866" i="3"/>
  <c r="F865" i="3"/>
  <c r="E865" i="3"/>
  <c r="D865" i="3"/>
  <c r="C865" i="3"/>
  <c r="F864" i="3"/>
  <c r="E864" i="3"/>
  <c r="D864" i="3"/>
  <c r="C864" i="3"/>
  <c r="F863" i="3"/>
  <c r="E863" i="3"/>
  <c r="D863" i="3"/>
  <c r="C863" i="3"/>
  <c r="F862" i="3"/>
  <c r="E862" i="3"/>
  <c r="D862" i="3"/>
  <c r="C862" i="3"/>
  <c r="F861" i="3"/>
  <c r="E861" i="3"/>
  <c r="D861" i="3"/>
  <c r="C861" i="3"/>
  <c r="F860" i="3"/>
  <c r="E860" i="3"/>
  <c r="D860" i="3"/>
  <c r="C860" i="3"/>
  <c r="F859" i="3"/>
  <c r="E859" i="3"/>
  <c r="D859" i="3"/>
  <c r="C859" i="3"/>
  <c r="F858" i="3"/>
  <c r="E858" i="3"/>
  <c r="D858" i="3"/>
  <c r="C858" i="3"/>
  <c r="F857" i="3"/>
  <c r="E857" i="3"/>
  <c r="D857" i="3"/>
  <c r="C857" i="3"/>
  <c r="F856" i="3"/>
  <c r="E856" i="3"/>
  <c r="D856" i="3"/>
  <c r="C856" i="3"/>
  <c r="F855" i="3"/>
  <c r="E855" i="3"/>
  <c r="D855" i="3"/>
  <c r="C855" i="3"/>
  <c r="F854" i="3"/>
  <c r="E854" i="3"/>
  <c r="D854" i="3"/>
  <c r="C854" i="3"/>
  <c r="F853" i="3"/>
  <c r="E853" i="3"/>
  <c r="D853" i="3"/>
  <c r="C853" i="3"/>
  <c r="F852" i="3"/>
  <c r="E852" i="3"/>
  <c r="D852" i="3"/>
  <c r="C852" i="3"/>
  <c r="F851" i="3"/>
  <c r="E851" i="3"/>
  <c r="D851" i="3"/>
  <c r="C851" i="3"/>
  <c r="F850" i="3"/>
  <c r="E850" i="3"/>
  <c r="D850" i="3"/>
  <c r="C850" i="3"/>
  <c r="F849" i="3"/>
  <c r="E849" i="3"/>
  <c r="D849" i="3"/>
  <c r="C849" i="3"/>
  <c r="F848" i="3"/>
  <c r="E848" i="3"/>
  <c r="D848" i="3"/>
  <c r="C848" i="3"/>
  <c r="F847" i="3"/>
  <c r="E847" i="3"/>
  <c r="D847" i="3"/>
  <c r="C847" i="3"/>
  <c r="F846" i="3"/>
  <c r="E846" i="3"/>
  <c r="D846" i="3"/>
  <c r="C846" i="3"/>
  <c r="F845" i="3"/>
  <c r="E845" i="3"/>
  <c r="D845" i="3"/>
  <c r="C845" i="3"/>
  <c r="F844" i="3"/>
  <c r="E844" i="3"/>
  <c r="D844" i="3"/>
  <c r="C844" i="3"/>
  <c r="F843" i="3"/>
  <c r="E843" i="3"/>
  <c r="D843" i="3"/>
  <c r="C843" i="3"/>
  <c r="F842" i="3"/>
  <c r="E842" i="3"/>
  <c r="D842" i="3"/>
  <c r="C842" i="3"/>
  <c r="F841" i="3"/>
  <c r="E841" i="3"/>
  <c r="D841" i="3"/>
  <c r="C841" i="3"/>
  <c r="F840" i="3"/>
  <c r="E840" i="3"/>
  <c r="D840" i="3"/>
  <c r="C840" i="3"/>
  <c r="F839" i="3"/>
  <c r="E839" i="3"/>
  <c r="D839" i="3"/>
  <c r="C839" i="3"/>
  <c r="F838" i="3"/>
  <c r="E838" i="3"/>
  <c r="D838" i="3"/>
  <c r="C838" i="3"/>
  <c r="F837" i="3"/>
  <c r="E837" i="3"/>
  <c r="D837" i="3"/>
  <c r="C837" i="3"/>
  <c r="F836" i="3"/>
  <c r="E836" i="3"/>
  <c r="D836" i="3"/>
  <c r="C836" i="3"/>
  <c r="F835" i="3"/>
  <c r="E835" i="3"/>
  <c r="D835" i="3"/>
  <c r="C835" i="3"/>
  <c r="F834" i="3"/>
  <c r="E834" i="3"/>
  <c r="D834" i="3"/>
  <c r="C834" i="3"/>
  <c r="F833" i="3"/>
  <c r="E833" i="3"/>
  <c r="D833" i="3"/>
  <c r="C833" i="3"/>
  <c r="F832" i="3"/>
  <c r="E832" i="3"/>
  <c r="D832" i="3"/>
  <c r="C832" i="3"/>
  <c r="F831" i="3"/>
  <c r="E831" i="3"/>
  <c r="D831" i="3"/>
  <c r="C831" i="3"/>
  <c r="F830" i="3"/>
  <c r="E830" i="3"/>
  <c r="D830" i="3"/>
  <c r="C830" i="3"/>
  <c r="F829" i="3"/>
  <c r="E829" i="3"/>
  <c r="D829" i="3"/>
  <c r="C829" i="3"/>
  <c r="F828" i="3"/>
  <c r="E828" i="3"/>
  <c r="D828" i="3"/>
  <c r="C828" i="3"/>
  <c r="F827" i="3"/>
  <c r="E827" i="3"/>
  <c r="D827" i="3"/>
  <c r="C827" i="3"/>
  <c r="F826" i="3"/>
  <c r="E826" i="3"/>
  <c r="D826" i="3"/>
  <c r="C826" i="3"/>
  <c r="F825" i="3"/>
  <c r="E825" i="3"/>
  <c r="D825" i="3"/>
  <c r="C825" i="3"/>
  <c r="F824" i="3"/>
  <c r="E824" i="3"/>
  <c r="D824" i="3"/>
  <c r="C824" i="3"/>
  <c r="F823" i="3"/>
  <c r="E823" i="3"/>
  <c r="D823" i="3"/>
  <c r="C823" i="3"/>
  <c r="F822" i="3"/>
  <c r="E822" i="3"/>
  <c r="D822" i="3"/>
  <c r="C822" i="3"/>
  <c r="F821" i="3"/>
  <c r="E821" i="3"/>
  <c r="D821" i="3"/>
  <c r="C821" i="3"/>
  <c r="F820" i="3"/>
  <c r="E820" i="3"/>
  <c r="D820" i="3"/>
  <c r="C820" i="3"/>
  <c r="F819" i="3"/>
  <c r="E819" i="3"/>
  <c r="D819" i="3"/>
  <c r="C819" i="3"/>
  <c r="F818" i="3"/>
  <c r="E818" i="3"/>
  <c r="D818" i="3"/>
  <c r="C818" i="3"/>
  <c r="F817" i="3"/>
  <c r="E817" i="3"/>
  <c r="D817" i="3"/>
  <c r="C817" i="3"/>
  <c r="F816" i="3"/>
  <c r="E816" i="3"/>
  <c r="D816" i="3"/>
  <c r="C816" i="3"/>
  <c r="F815" i="3"/>
  <c r="E815" i="3"/>
  <c r="D815" i="3"/>
  <c r="C815" i="3"/>
  <c r="F814" i="3"/>
  <c r="E814" i="3"/>
  <c r="D814" i="3"/>
  <c r="C814" i="3"/>
  <c r="F813" i="3"/>
  <c r="E813" i="3"/>
  <c r="D813" i="3"/>
  <c r="C813" i="3"/>
  <c r="F812" i="3"/>
  <c r="E812" i="3"/>
  <c r="D812" i="3"/>
  <c r="C812" i="3"/>
  <c r="F811" i="3"/>
  <c r="E811" i="3"/>
  <c r="D811" i="3"/>
  <c r="C811" i="3"/>
  <c r="F810" i="3"/>
  <c r="E810" i="3"/>
  <c r="D810" i="3"/>
  <c r="C810" i="3"/>
  <c r="F809" i="3"/>
  <c r="E809" i="3"/>
  <c r="D809" i="3"/>
  <c r="C809" i="3"/>
  <c r="F808" i="3"/>
  <c r="E808" i="3"/>
  <c r="D808" i="3"/>
  <c r="C808" i="3"/>
  <c r="F807" i="3"/>
  <c r="E807" i="3"/>
  <c r="D807" i="3"/>
  <c r="C807" i="3"/>
  <c r="F806" i="3"/>
  <c r="E806" i="3"/>
  <c r="D806" i="3"/>
  <c r="C806" i="3"/>
  <c r="F805" i="3"/>
  <c r="E805" i="3"/>
  <c r="D805" i="3"/>
  <c r="C805" i="3"/>
  <c r="F804" i="3"/>
  <c r="E804" i="3"/>
  <c r="D804" i="3"/>
  <c r="C804" i="3"/>
  <c r="F803" i="3"/>
  <c r="E803" i="3"/>
  <c r="D803" i="3"/>
  <c r="C803" i="3"/>
  <c r="F802" i="3"/>
  <c r="E802" i="3"/>
  <c r="D802" i="3"/>
  <c r="C802" i="3"/>
  <c r="F801" i="3"/>
  <c r="E801" i="3"/>
  <c r="D801" i="3"/>
  <c r="C801" i="3"/>
  <c r="F800" i="3"/>
  <c r="E800" i="3"/>
  <c r="D800" i="3"/>
  <c r="C800" i="3"/>
  <c r="F799" i="3"/>
  <c r="E799" i="3"/>
  <c r="D799" i="3"/>
  <c r="C799" i="3"/>
  <c r="F798" i="3"/>
  <c r="E798" i="3"/>
  <c r="D798" i="3"/>
  <c r="C798" i="3"/>
  <c r="F797" i="3"/>
  <c r="E797" i="3"/>
  <c r="D797" i="3"/>
  <c r="C797" i="3"/>
  <c r="F796" i="3"/>
  <c r="E796" i="3"/>
  <c r="D796" i="3"/>
  <c r="C796" i="3"/>
  <c r="F795" i="3"/>
  <c r="E795" i="3"/>
  <c r="D795" i="3"/>
  <c r="C795" i="3"/>
  <c r="F794" i="3"/>
  <c r="E794" i="3"/>
  <c r="D794" i="3"/>
  <c r="C794" i="3"/>
  <c r="F793" i="3"/>
  <c r="E793" i="3"/>
  <c r="D793" i="3"/>
  <c r="C793" i="3"/>
  <c r="F792" i="3"/>
  <c r="E792" i="3"/>
  <c r="D792" i="3"/>
  <c r="C792" i="3"/>
  <c r="F791" i="3"/>
  <c r="E791" i="3"/>
  <c r="D791" i="3"/>
  <c r="C791" i="3"/>
  <c r="F790" i="3"/>
  <c r="E790" i="3"/>
  <c r="D790" i="3"/>
  <c r="C790" i="3"/>
  <c r="F789" i="3"/>
  <c r="E789" i="3"/>
  <c r="D789" i="3"/>
  <c r="C789" i="3"/>
  <c r="F788" i="3"/>
  <c r="E788" i="3"/>
  <c r="D788" i="3"/>
  <c r="C788" i="3"/>
  <c r="F787" i="3"/>
  <c r="E787" i="3"/>
  <c r="D787" i="3"/>
  <c r="C787" i="3"/>
  <c r="F786" i="3"/>
  <c r="E786" i="3"/>
  <c r="D786" i="3"/>
  <c r="C786" i="3"/>
  <c r="F785" i="3"/>
  <c r="E785" i="3"/>
  <c r="D785" i="3"/>
  <c r="C785" i="3"/>
  <c r="F784" i="3"/>
  <c r="E784" i="3"/>
  <c r="D784" i="3"/>
  <c r="C784" i="3"/>
  <c r="F783" i="3"/>
  <c r="E783" i="3"/>
  <c r="D783" i="3"/>
  <c r="C783" i="3"/>
  <c r="F782" i="3"/>
  <c r="E782" i="3"/>
  <c r="D782" i="3"/>
  <c r="C782" i="3"/>
  <c r="F781" i="3"/>
  <c r="E781" i="3"/>
  <c r="D781" i="3"/>
  <c r="C781" i="3"/>
  <c r="F780" i="3"/>
  <c r="E780" i="3"/>
  <c r="D780" i="3"/>
  <c r="C780" i="3"/>
  <c r="F779" i="3"/>
  <c r="E779" i="3"/>
  <c r="D779" i="3"/>
  <c r="C779" i="3"/>
  <c r="F778" i="3"/>
  <c r="E778" i="3"/>
  <c r="D778" i="3"/>
  <c r="C778" i="3"/>
  <c r="F777" i="3"/>
  <c r="E777" i="3"/>
  <c r="D777" i="3"/>
  <c r="C777" i="3"/>
  <c r="F776" i="3"/>
  <c r="E776" i="3"/>
  <c r="D776" i="3"/>
  <c r="C776" i="3"/>
  <c r="F775" i="3"/>
  <c r="E775" i="3"/>
  <c r="D775" i="3"/>
  <c r="C775" i="3"/>
  <c r="F774" i="3"/>
  <c r="E774" i="3"/>
  <c r="D774" i="3"/>
  <c r="C774" i="3"/>
  <c r="F773" i="3"/>
  <c r="E773" i="3"/>
  <c r="D773" i="3"/>
  <c r="C773" i="3"/>
  <c r="F772" i="3"/>
  <c r="E772" i="3"/>
  <c r="D772" i="3"/>
  <c r="C772" i="3"/>
  <c r="F771" i="3"/>
  <c r="E771" i="3"/>
  <c r="D771" i="3"/>
  <c r="C771" i="3"/>
  <c r="F770" i="3"/>
  <c r="E770" i="3"/>
  <c r="D770" i="3"/>
  <c r="C770" i="3"/>
  <c r="F769" i="3"/>
  <c r="E769" i="3"/>
  <c r="D769" i="3"/>
  <c r="C769" i="3"/>
  <c r="F768" i="3"/>
  <c r="E768" i="3"/>
  <c r="D768" i="3"/>
  <c r="C768" i="3"/>
  <c r="F767" i="3"/>
  <c r="E767" i="3"/>
  <c r="D767" i="3"/>
  <c r="C767" i="3"/>
  <c r="F766" i="3"/>
  <c r="E766" i="3"/>
  <c r="D766" i="3"/>
  <c r="C766" i="3"/>
  <c r="F765" i="3"/>
  <c r="E765" i="3"/>
  <c r="D765" i="3"/>
  <c r="C765" i="3"/>
  <c r="F764" i="3"/>
  <c r="E764" i="3"/>
  <c r="D764" i="3"/>
  <c r="C764" i="3"/>
  <c r="F763" i="3"/>
  <c r="E763" i="3"/>
  <c r="D763" i="3"/>
  <c r="C763" i="3"/>
  <c r="F762" i="3"/>
  <c r="E762" i="3"/>
  <c r="D762" i="3"/>
  <c r="C762" i="3"/>
  <c r="F761" i="3"/>
  <c r="E761" i="3"/>
  <c r="D761" i="3"/>
  <c r="C761" i="3"/>
  <c r="F760" i="3"/>
  <c r="E760" i="3"/>
  <c r="D760" i="3"/>
  <c r="C760" i="3"/>
  <c r="F759" i="3"/>
  <c r="E759" i="3"/>
  <c r="D759" i="3"/>
  <c r="C759" i="3"/>
  <c r="F758" i="3"/>
  <c r="E758" i="3"/>
  <c r="D758" i="3"/>
  <c r="C758" i="3"/>
  <c r="F757" i="3"/>
  <c r="E757" i="3"/>
  <c r="D757" i="3"/>
  <c r="C757" i="3"/>
  <c r="F756" i="3"/>
  <c r="E756" i="3"/>
  <c r="D756" i="3"/>
  <c r="C756" i="3"/>
  <c r="F755" i="3"/>
  <c r="E755" i="3"/>
  <c r="D755" i="3"/>
  <c r="C755" i="3"/>
  <c r="F754" i="3"/>
  <c r="E754" i="3"/>
  <c r="D754" i="3"/>
  <c r="C754" i="3"/>
  <c r="F753" i="3"/>
  <c r="E753" i="3"/>
  <c r="D753" i="3"/>
  <c r="C753" i="3"/>
  <c r="F752" i="3"/>
  <c r="E752" i="3"/>
  <c r="D752" i="3"/>
  <c r="C752" i="3"/>
  <c r="F751" i="3"/>
  <c r="E751" i="3"/>
  <c r="D751" i="3"/>
  <c r="C751" i="3"/>
  <c r="F750" i="3"/>
  <c r="E750" i="3"/>
  <c r="D750" i="3"/>
  <c r="C750" i="3"/>
  <c r="F749" i="3"/>
  <c r="E749" i="3"/>
  <c r="D749" i="3"/>
  <c r="C749" i="3"/>
  <c r="F748" i="3"/>
  <c r="E748" i="3"/>
  <c r="D748" i="3"/>
  <c r="C748" i="3"/>
  <c r="F747" i="3"/>
  <c r="E747" i="3"/>
  <c r="D747" i="3"/>
  <c r="C747" i="3"/>
  <c r="F746" i="3"/>
  <c r="E746" i="3"/>
  <c r="D746" i="3"/>
  <c r="C746" i="3"/>
  <c r="F745" i="3"/>
  <c r="E745" i="3"/>
  <c r="D745" i="3"/>
  <c r="C745" i="3"/>
  <c r="F744" i="3"/>
  <c r="E744" i="3"/>
  <c r="D744" i="3"/>
  <c r="C744" i="3"/>
  <c r="F743" i="3"/>
  <c r="E743" i="3"/>
  <c r="D743" i="3"/>
  <c r="C743" i="3"/>
  <c r="F742" i="3"/>
  <c r="E742" i="3"/>
  <c r="D742" i="3"/>
  <c r="C742" i="3"/>
  <c r="F741" i="3"/>
  <c r="E741" i="3"/>
  <c r="D741" i="3"/>
  <c r="C741" i="3"/>
  <c r="F740" i="3"/>
  <c r="E740" i="3"/>
  <c r="D740" i="3"/>
  <c r="C740" i="3"/>
  <c r="F739" i="3"/>
  <c r="E739" i="3"/>
  <c r="D739" i="3"/>
  <c r="C739" i="3"/>
  <c r="F738" i="3"/>
  <c r="E738" i="3"/>
  <c r="D738" i="3"/>
  <c r="C738" i="3"/>
  <c r="F737" i="3"/>
  <c r="E737" i="3"/>
  <c r="D737" i="3"/>
  <c r="C737" i="3"/>
  <c r="F736" i="3"/>
  <c r="E736" i="3"/>
  <c r="D736" i="3"/>
  <c r="C736" i="3"/>
  <c r="F735" i="3"/>
  <c r="E735" i="3"/>
  <c r="D735" i="3"/>
  <c r="C735" i="3"/>
  <c r="F734" i="3"/>
  <c r="E734" i="3"/>
  <c r="D734" i="3"/>
  <c r="C734" i="3"/>
  <c r="F733" i="3"/>
  <c r="E733" i="3"/>
  <c r="D733" i="3"/>
  <c r="C733" i="3"/>
  <c r="F732" i="3"/>
  <c r="E732" i="3"/>
  <c r="D732" i="3"/>
  <c r="C732" i="3"/>
  <c r="F731" i="3"/>
  <c r="E731" i="3"/>
  <c r="D731" i="3"/>
  <c r="C731" i="3"/>
  <c r="F730" i="3"/>
  <c r="E730" i="3"/>
  <c r="D730" i="3"/>
  <c r="C730" i="3"/>
  <c r="F729" i="3"/>
  <c r="E729" i="3"/>
  <c r="D729" i="3"/>
  <c r="C729" i="3"/>
  <c r="F728" i="3"/>
  <c r="E728" i="3"/>
  <c r="D728" i="3"/>
  <c r="C728" i="3"/>
  <c r="F727" i="3"/>
  <c r="E727" i="3"/>
  <c r="D727" i="3"/>
  <c r="C727" i="3"/>
  <c r="F726" i="3"/>
  <c r="E726" i="3"/>
  <c r="D726" i="3"/>
  <c r="C726" i="3"/>
  <c r="F725" i="3"/>
  <c r="E725" i="3"/>
  <c r="D725" i="3"/>
  <c r="C725" i="3"/>
  <c r="F724" i="3"/>
  <c r="E724" i="3"/>
  <c r="D724" i="3"/>
  <c r="C724" i="3"/>
  <c r="F723" i="3"/>
  <c r="E723" i="3"/>
  <c r="D723" i="3"/>
  <c r="C723" i="3"/>
  <c r="F722" i="3"/>
  <c r="E722" i="3"/>
  <c r="D722" i="3"/>
  <c r="C722" i="3"/>
  <c r="F721" i="3"/>
  <c r="E721" i="3"/>
  <c r="D721" i="3"/>
  <c r="C721" i="3"/>
  <c r="F720" i="3"/>
  <c r="E720" i="3"/>
  <c r="D720" i="3"/>
  <c r="C720" i="3"/>
  <c r="F719" i="3"/>
  <c r="E719" i="3"/>
  <c r="D719" i="3"/>
  <c r="C719" i="3"/>
  <c r="F718" i="3"/>
  <c r="E718" i="3"/>
  <c r="D718" i="3"/>
  <c r="C718" i="3"/>
  <c r="F717" i="3"/>
  <c r="E717" i="3"/>
  <c r="D717" i="3"/>
  <c r="C717" i="3"/>
  <c r="F716" i="3"/>
  <c r="E716" i="3"/>
  <c r="D716" i="3"/>
  <c r="C716" i="3"/>
  <c r="F715" i="3"/>
  <c r="E715" i="3"/>
  <c r="D715" i="3"/>
  <c r="C715" i="3"/>
  <c r="F714" i="3"/>
  <c r="E714" i="3"/>
  <c r="D714" i="3"/>
  <c r="C714" i="3"/>
  <c r="F713" i="3"/>
  <c r="E713" i="3"/>
  <c r="D713" i="3"/>
  <c r="C713" i="3"/>
  <c r="F712" i="3"/>
  <c r="E712" i="3"/>
  <c r="D712" i="3"/>
  <c r="C712" i="3"/>
  <c r="F711" i="3"/>
  <c r="E711" i="3"/>
  <c r="D711" i="3"/>
  <c r="C711" i="3"/>
  <c r="F710" i="3"/>
  <c r="E710" i="3"/>
  <c r="D710" i="3"/>
  <c r="C710" i="3"/>
  <c r="F709" i="3"/>
  <c r="E709" i="3"/>
  <c r="D709" i="3"/>
  <c r="C709" i="3"/>
  <c r="F708" i="3"/>
  <c r="E708" i="3"/>
  <c r="D708" i="3"/>
  <c r="C708" i="3"/>
  <c r="F707" i="3"/>
  <c r="E707" i="3"/>
  <c r="D707" i="3"/>
  <c r="C707" i="3"/>
  <c r="F706" i="3"/>
  <c r="E706" i="3"/>
  <c r="D706" i="3"/>
  <c r="C706" i="3"/>
  <c r="F705" i="3"/>
  <c r="E705" i="3"/>
  <c r="D705" i="3"/>
  <c r="C705" i="3"/>
  <c r="F704" i="3"/>
  <c r="E704" i="3"/>
  <c r="D704" i="3"/>
  <c r="C704" i="3"/>
  <c r="F703" i="3"/>
  <c r="E703" i="3"/>
  <c r="D703" i="3"/>
  <c r="C703" i="3"/>
  <c r="F702" i="3"/>
  <c r="E702" i="3"/>
  <c r="D702" i="3"/>
  <c r="C702" i="3"/>
  <c r="F701" i="3"/>
  <c r="E701" i="3"/>
  <c r="D701" i="3"/>
  <c r="C701" i="3"/>
  <c r="F700" i="3"/>
  <c r="E700" i="3"/>
  <c r="D700" i="3"/>
  <c r="C700" i="3"/>
  <c r="F699" i="3"/>
  <c r="E699" i="3"/>
  <c r="D699" i="3"/>
  <c r="C699" i="3"/>
  <c r="F698" i="3"/>
  <c r="E698" i="3"/>
  <c r="D698" i="3"/>
  <c r="C698" i="3"/>
  <c r="F697" i="3"/>
  <c r="E697" i="3"/>
  <c r="D697" i="3"/>
  <c r="C697" i="3"/>
  <c r="F696" i="3"/>
  <c r="E696" i="3"/>
  <c r="D696" i="3"/>
  <c r="C696" i="3"/>
  <c r="F695" i="3"/>
  <c r="E695" i="3"/>
  <c r="D695" i="3"/>
  <c r="C695" i="3"/>
  <c r="F694" i="3"/>
  <c r="E694" i="3"/>
  <c r="D694" i="3"/>
  <c r="C694" i="3"/>
  <c r="F693" i="3"/>
  <c r="E693" i="3"/>
  <c r="D693" i="3"/>
  <c r="C693" i="3"/>
  <c r="F692" i="3"/>
  <c r="E692" i="3"/>
  <c r="D692" i="3"/>
  <c r="C692" i="3"/>
  <c r="F691" i="3"/>
  <c r="E691" i="3"/>
  <c r="D691" i="3"/>
  <c r="C691" i="3"/>
  <c r="F690" i="3"/>
  <c r="E690" i="3"/>
  <c r="D690" i="3"/>
  <c r="C690" i="3"/>
  <c r="F689" i="3"/>
  <c r="E689" i="3"/>
  <c r="D689" i="3"/>
  <c r="C689" i="3"/>
  <c r="F688" i="3"/>
  <c r="E688" i="3"/>
  <c r="D688" i="3"/>
  <c r="C688" i="3"/>
  <c r="F687" i="3"/>
  <c r="E687" i="3"/>
  <c r="D687" i="3"/>
  <c r="C687" i="3"/>
  <c r="F686" i="3"/>
  <c r="E686" i="3"/>
  <c r="D686" i="3"/>
  <c r="C686" i="3"/>
  <c r="F685" i="3"/>
  <c r="E685" i="3"/>
  <c r="D685" i="3"/>
  <c r="C685" i="3"/>
  <c r="F684" i="3"/>
  <c r="E684" i="3"/>
  <c r="D684" i="3"/>
  <c r="C684" i="3"/>
  <c r="F683" i="3"/>
  <c r="E683" i="3"/>
  <c r="D683" i="3"/>
  <c r="C683" i="3"/>
  <c r="F682" i="3"/>
  <c r="E682" i="3"/>
  <c r="D682" i="3"/>
  <c r="C682" i="3"/>
  <c r="F681" i="3"/>
  <c r="E681" i="3"/>
  <c r="D681" i="3"/>
  <c r="C681" i="3"/>
  <c r="F680" i="3"/>
  <c r="E680" i="3"/>
  <c r="D680" i="3"/>
  <c r="C680" i="3"/>
  <c r="F679" i="3"/>
  <c r="E679" i="3"/>
  <c r="D679" i="3"/>
  <c r="C679" i="3"/>
  <c r="F678" i="3"/>
  <c r="E678" i="3"/>
  <c r="D678" i="3"/>
  <c r="C678" i="3"/>
  <c r="F677" i="3"/>
  <c r="E677" i="3"/>
  <c r="D677" i="3"/>
  <c r="C677" i="3"/>
  <c r="F676" i="3"/>
  <c r="E676" i="3"/>
  <c r="D676" i="3"/>
  <c r="C676" i="3"/>
  <c r="F675" i="3"/>
  <c r="E675" i="3"/>
  <c r="D675" i="3"/>
  <c r="C675" i="3"/>
  <c r="F674" i="3"/>
  <c r="E674" i="3"/>
  <c r="D674" i="3"/>
  <c r="C674" i="3"/>
  <c r="F673" i="3"/>
  <c r="E673" i="3"/>
  <c r="D673" i="3"/>
  <c r="C673" i="3"/>
  <c r="F672" i="3"/>
  <c r="E672" i="3"/>
  <c r="D672" i="3"/>
  <c r="C672" i="3"/>
  <c r="F671" i="3"/>
  <c r="E671" i="3"/>
  <c r="D671" i="3"/>
  <c r="C671" i="3"/>
  <c r="F670" i="3"/>
  <c r="E670" i="3"/>
  <c r="D670" i="3"/>
  <c r="C670" i="3"/>
  <c r="F669" i="3"/>
  <c r="E669" i="3"/>
  <c r="D669" i="3"/>
  <c r="C669" i="3"/>
  <c r="F668" i="3"/>
  <c r="E668" i="3"/>
  <c r="D668" i="3"/>
  <c r="C668" i="3"/>
  <c r="F667" i="3"/>
  <c r="E667" i="3"/>
  <c r="D667" i="3"/>
  <c r="C667" i="3"/>
  <c r="F666" i="3"/>
  <c r="E666" i="3"/>
  <c r="D666" i="3"/>
  <c r="C666" i="3"/>
  <c r="F665" i="3"/>
  <c r="E665" i="3"/>
  <c r="D665" i="3"/>
  <c r="C665" i="3"/>
  <c r="F664" i="3"/>
  <c r="E664" i="3"/>
  <c r="D664" i="3"/>
  <c r="C664" i="3"/>
  <c r="F663" i="3"/>
  <c r="E663" i="3"/>
  <c r="D663" i="3"/>
  <c r="C663" i="3"/>
  <c r="F662" i="3"/>
  <c r="E662" i="3"/>
  <c r="D662" i="3"/>
  <c r="C662" i="3"/>
  <c r="F661" i="3"/>
  <c r="E661" i="3"/>
  <c r="D661" i="3"/>
  <c r="C661" i="3"/>
  <c r="F660" i="3"/>
  <c r="E660" i="3"/>
  <c r="D660" i="3"/>
  <c r="C660" i="3"/>
  <c r="F659" i="3"/>
  <c r="E659" i="3"/>
  <c r="D659" i="3"/>
  <c r="C659" i="3"/>
  <c r="F658" i="3"/>
  <c r="E658" i="3"/>
  <c r="D658" i="3"/>
  <c r="C658" i="3"/>
  <c r="F657" i="3"/>
  <c r="E657" i="3"/>
  <c r="D657" i="3"/>
  <c r="C657" i="3"/>
  <c r="F656" i="3"/>
  <c r="E656" i="3"/>
  <c r="D656" i="3"/>
  <c r="C656" i="3"/>
  <c r="F655" i="3"/>
  <c r="E655" i="3"/>
  <c r="D655" i="3"/>
  <c r="C655" i="3"/>
  <c r="F654" i="3"/>
  <c r="E654" i="3"/>
  <c r="D654" i="3"/>
  <c r="C654" i="3"/>
  <c r="F653" i="3"/>
  <c r="E653" i="3"/>
  <c r="D653" i="3"/>
  <c r="C653" i="3"/>
  <c r="F652" i="3"/>
  <c r="E652" i="3"/>
  <c r="D652" i="3"/>
  <c r="C652" i="3"/>
  <c r="F651" i="3"/>
  <c r="E651" i="3"/>
  <c r="D651" i="3"/>
  <c r="C651" i="3"/>
  <c r="F650" i="3"/>
  <c r="E650" i="3"/>
  <c r="D650" i="3"/>
  <c r="C650" i="3"/>
  <c r="F649" i="3"/>
  <c r="E649" i="3"/>
  <c r="D649" i="3"/>
  <c r="C649" i="3"/>
  <c r="F648" i="3"/>
  <c r="E648" i="3"/>
  <c r="D648" i="3"/>
  <c r="C648" i="3"/>
  <c r="F647" i="3"/>
  <c r="E647" i="3"/>
  <c r="D647" i="3"/>
  <c r="C647" i="3"/>
  <c r="F646" i="3"/>
  <c r="E646" i="3"/>
  <c r="D646" i="3"/>
  <c r="C646" i="3"/>
  <c r="F645" i="3"/>
  <c r="E645" i="3"/>
  <c r="D645" i="3"/>
  <c r="C645" i="3"/>
  <c r="F644" i="3"/>
  <c r="E644" i="3"/>
  <c r="D644" i="3"/>
  <c r="C644" i="3"/>
  <c r="F643" i="3"/>
  <c r="E643" i="3"/>
  <c r="D643" i="3"/>
  <c r="C643" i="3"/>
  <c r="F642" i="3"/>
  <c r="E642" i="3"/>
  <c r="D642" i="3"/>
  <c r="C642" i="3"/>
  <c r="F641" i="3"/>
  <c r="E641" i="3"/>
  <c r="D641" i="3"/>
  <c r="C641" i="3"/>
  <c r="F640" i="3"/>
  <c r="E640" i="3"/>
  <c r="D640" i="3"/>
  <c r="C640" i="3"/>
  <c r="F639" i="3"/>
  <c r="E639" i="3"/>
  <c r="D639" i="3"/>
  <c r="C639" i="3"/>
  <c r="F638" i="3"/>
  <c r="E638" i="3"/>
  <c r="D638" i="3"/>
  <c r="C638" i="3"/>
  <c r="F637" i="3"/>
  <c r="E637" i="3"/>
  <c r="D637" i="3"/>
  <c r="C637" i="3"/>
  <c r="F636" i="3"/>
  <c r="E636" i="3"/>
  <c r="D636" i="3"/>
  <c r="C636" i="3"/>
  <c r="F635" i="3"/>
  <c r="E635" i="3"/>
  <c r="D635" i="3"/>
  <c r="C635" i="3"/>
  <c r="F634" i="3"/>
  <c r="E634" i="3"/>
  <c r="D634" i="3"/>
  <c r="C634" i="3"/>
  <c r="F633" i="3"/>
  <c r="E633" i="3"/>
  <c r="D633" i="3"/>
  <c r="C633" i="3"/>
  <c r="F632" i="3"/>
  <c r="E632" i="3"/>
  <c r="D632" i="3"/>
  <c r="C632" i="3"/>
  <c r="F631" i="3"/>
  <c r="E631" i="3"/>
  <c r="D631" i="3"/>
  <c r="C631" i="3"/>
  <c r="F630" i="3"/>
  <c r="E630" i="3"/>
  <c r="D630" i="3"/>
  <c r="C630" i="3"/>
  <c r="F629" i="3"/>
  <c r="E629" i="3"/>
  <c r="D629" i="3"/>
  <c r="C629" i="3"/>
  <c r="F628" i="3"/>
  <c r="E628" i="3"/>
  <c r="D628" i="3"/>
  <c r="C628" i="3"/>
  <c r="F627" i="3"/>
  <c r="E627" i="3"/>
  <c r="D627" i="3"/>
  <c r="C627" i="3"/>
  <c r="F626" i="3"/>
  <c r="E626" i="3"/>
  <c r="D626" i="3"/>
  <c r="C626" i="3"/>
  <c r="F625" i="3"/>
  <c r="E625" i="3"/>
  <c r="D625" i="3"/>
  <c r="C625" i="3"/>
  <c r="F624" i="3"/>
  <c r="E624" i="3"/>
  <c r="D624" i="3"/>
  <c r="C624" i="3"/>
  <c r="F623" i="3"/>
  <c r="E623" i="3"/>
  <c r="D623" i="3"/>
  <c r="C623" i="3"/>
  <c r="F622" i="3"/>
  <c r="E622" i="3"/>
  <c r="D622" i="3"/>
  <c r="C622" i="3"/>
  <c r="F621" i="3"/>
  <c r="E621" i="3"/>
  <c r="D621" i="3"/>
  <c r="C621" i="3"/>
  <c r="F620" i="3"/>
  <c r="E620" i="3"/>
  <c r="D620" i="3"/>
  <c r="C620" i="3"/>
  <c r="F619" i="3"/>
  <c r="E619" i="3"/>
  <c r="D619" i="3"/>
  <c r="C619" i="3"/>
  <c r="F618" i="3"/>
  <c r="E618" i="3"/>
  <c r="D618" i="3"/>
  <c r="C618" i="3"/>
  <c r="F617" i="3"/>
  <c r="E617" i="3"/>
  <c r="D617" i="3"/>
  <c r="C617" i="3"/>
  <c r="F616" i="3"/>
  <c r="E616" i="3"/>
  <c r="D616" i="3"/>
  <c r="C616" i="3"/>
  <c r="F615" i="3"/>
  <c r="E615" i="3"/>
  <c r="D615" i="3"/>
  <c r="C615" i="3"/>
  <c r="F614" i="3"/>
  <c r="E614" i="3"/>
  <c r="D614" i="3"/>
  <c r="C614" i="3"/>
  <c r="F613" i="3"/>
  <c r="E613" i="3"/>
  <c r="D613" i="3"/>
  <c r="C613" i="3"/>
  <c r="F612" i="3"/>
  <c r="E612" i="3"/>
  <c r="D612" i="3"/>
  <c r="C612" i="3"/>
  <c r="F611" i="3"/>
  <c r="E611" i="3"/>
  <c r="D611" i="3"/>
  <c r="C611" i="3"/>
  <c r="F610" i="3"/>
  <c r="E610" i="3"/>
  <c r="D610" i="3"/>
  <c r="C610" i="3"/>
  <c r="F609" i="3"/>
  <c r="E609" i="3"/>
  <c r="D609" i="3"/>
  <c r="C609" i="3"/>
  <c r="F608" i="3"/>
  <c r="E608" i="3"/>
  <c r="D608" i="3"/>
  <c r="C608" i="3"/>
  <c r="F607" i="3"/>
  <c r="E607" i="3"/>
  <c r="D607" i="3"/>
  <c r="C607" i="3"/>
  <c r="F606" i="3"/>
  <c r="E606" i="3"/>
  <c r="D606" i="3"/>
  <c r="C606" i="3"/>
  <c r="F605" i="3"/>
  <c r="E605" i="3"/>
  <c r="D605" i="3"/>
  <c r="C605" i="3"/>
  <c r="F604" i="3"/>
  <c r="E604" i="3"/>
  <c r="D604" i="3"/>
  <c r="C604" i="3"/>
  <c r="F603" i="3"/>
  <c r="E603" i="3"/>
  <c r="D603" i="3"/>
  <c r="C603" i="3"/>
  <c r="F602" i="3"/>
  <c r="E602" i="3"/>
  <c r="D602" i="3"/>
  <c r="C602" i="3"/>
  <c r="F601" i="3"/>
  <c r="E601" i="3"/>
  <c r="D601" i="3"/>
  <c r="C601" i="3"/>
  <c r="F600" i="3"/>
  <c r="E600" i="3"/>
  <c r="D600" i="3"/>
  <c r="C600" i="3"/>
  <c r="F599" i="3"/>
  <c r="E599" i="3"/>
  <c r="D599" i="3"/>
  <c r="C599" i="3"/>
  <c r="F598" i="3"/>
  <c r="E598" i="3"/>
  <c r="D598" i="3"/>
  <c r="C598" i="3"/>
  <c r="F597" i="3"/>
  <c r="E597" i="3"/>
  <c r="D597" i="3"/>
  <c r="C597" i="3"/>
  <c r="F596" i="3"/>
  <c r="E596" i="3"/>
  <c r="D596" i="3"/>
  <c r="C596" i="3"/>
  <c r="F595" i="3"/>
  <c r="E595" i="3"/>
  <c r="D595" i="3"/>
  <c r="C595" i="3"/>
  <c r="F594" i="3"/>
  <c r="E594" i="3"/>
  <c r="D594" i="3"/>
  <c r="C594" i="3"/>
  <c r="F593" i="3"/>
  <c r="E593" i="3"/>
  <c r="D593" i="3"/>
  <c r="C593" i="3"/>
  <c r="F592" i="3"/>
  <c r="E592" i="3"/>
  <c r="D592" i="3"/>
  <c r="C592" i="3"/>
  <c r="F591" i="3"/>
  <c r="E591" i="3"/>
  <c r="D591" i="3"/>
  <c r="C591" i="3"/>
  <c r="F590" i="3"/>
  <c r="E590" i="3"/>
  <c r="D590" i="3"/>
  <c r="C590" i="3"/>
  <c r="F589" i="3"/>
  <c r="E589" i="3"/>
  <c r="D589" i="3"/>
  <c r="C589" i="3"/>
  <c r="F588" i="3"/>
  <c r="E588" i="3"/>
  <c r="D588" i="3"/>
  <c r="C588" i="3"/>
  <c r="F587" i="3"/>
  <c r="E587" i="3"/>
  <c r="D587" i="3"/>
  <c r="C587" i="3"/>
  <c r="F586" i="3"/>
  <c r="E586" i="3"/>
  <c r="D586" i="3"/>
  <c r="C586" i="3"/>
  <c r="F585" i="3"/>
  <c r="E585" i="3"/>
  <c r="D585" i="3"/>
  <c r="C585" i="3"/>
  <c r="F584" i="3"/>
  <c r="E584" i="3"/>
  <c r="D584" i="3"/>
  <c r="C584" i="3"/>
  <c r="F583" i="3"/>
  <c r="E583" i="3"/>
  <c r="D583" i="3"/>
  <c r="C583" i="3"/>
  <c r="F582" i="3"/>
  <c r="E582" i="3"/>
  <c r="D582" i="3"/>
  <c r="C582" i="3"/>
  <c r="F581" i="3"/>
  <c r="E581" i="3"/>
  <c r="D581" i="3"/>
  <c r="C581" i="3"/>
  <c r="F580" i="3"/>
  <c r="E580" i="3"/>
  <c r="D580" i="3"/>
  <c r="C580" i="3"/>
  <c r="F579" i="3"/>
  <c r="E579" i="3"/>
  <c r="D579" i="3"/>
  <c r="C579" i="3"/>
  <c r="F578" i="3"/>
  <c r="E578" i="3"/>
  <c r="D578" i="3"/>
  <c r="C578" i="3"/>
  <c r="F577" i="3"/>
  <c r="E577" i="3"/>
  <c r="D577" i="3"/>
  <c r="C577" i="3"/>
  <c r="F576" i="3"/>
  <c r="E576" i="3"/>
  <c r="D576" i="3"/>
  <c r="C576" i="3"/>
  <c r="F575" i="3"/>
  <c r="E575" i="3"/>
  <c r="D575" i="3"/>
  <c r="C575" i="3"/>
  <c r="F574" i="3"/>
  <c r="E574" i="3"/>
  <c r="D574" i="3"/>
  <c r="C574" i="3"/>
  <c r="F573" i="3"/>
  <c r="E573" i="3"/>
  <c r="D573" i="3"/>
  <c r="C573" i="3"/>
  <c r="F572" i="3"/>
  <c r="E572" i="3"/>
  <c r="D572" i="3"/>
  <c r="C572" i="3"/>
  <c r="F571" i="3"/>
  <c r="E571" i="3"/>
  <c r="D571" i="3"/>
  <c r="C571" i="3"/>
  <c r="F570" i="3"/>
  <c r="E570" i="3"/>
  <c r="D570" i="3"/>
  <c r="C570" i="3"/>
  <c r="F569" i="3"/>
  <c r="E569" i="3"/>
  <c r="D569" i="3"/>
  <c r="C569" i="3"/>
  <c r="F568" i="3"/>
  <c r="E568" i="3"/>
  <c r="D568" i="3"/>
  <c r="C568" i="3"/>
  <c r="F567" i="3"/>
  <c r="E567" i="3"/>
  <c r="D567" i="3"/>
  <c r="C567" i="3"/>
  <c r="F566" i="3"/>
  <c r="E566" i="3"/>
  <c r="D566" i="3"/>
  <c r="C566" i="3"/>
  <c r="F565" i="3"/>
  <c r="E565" i="3"/>
  <c r="D565" i="3"/>
  <c r="C565" i="3"/>
  <c r="F564" i="3"/>
  <c r="E564" i="3"/>
  <c r="D564" i="3"/>
  <c r="C564" i="3"/>
  <c r="F563" i="3"/>
  <c r="E563" i="3"/>
  <c r="D563" i="3"/>
  <c r="C563" i="3"/>
  <c r="F562" i="3"/>
  <c r="E562" i="3"/>
  <c r="D562" i="3"/>
  <c r="C562" i="3"/>
  <c r="F561" i="3"/>
  <c r="E561" i="3"/>
  <c r="D561" i="3"/>
  <c r="C561" i="3"/>
  <c r="F560" i="3"/>
  <c r="E560" i="3"/>
  <c r="D560" i="3"/>
  <c r="C560" i="3"/>
  <c r="F559" i="3"/>
  <c r="E559" i="3"/>
  <c r="D559" i="3"/>
  <c r="C559" i="3"/>
  <c r="F558" i="3"/>
  <c r="E558" i="3"/>
  <c r="D558" i="3"/>
  <c r="C558" i="3"/>
  <c r="F557" i="3"/>
  <c r="E557" i="3"/>
  <c r="D557" i="3"/>
  <c r="C557" i="3"/>
  <c r="F556" i="3"/>
  <c r="E556" i="3"/>
  <c r="D556" i="3"/>
  <c r="C556" i="3"/>
  <c r="F555" i="3"/>
  <c r="E555" i="3"/>
  <c r="D555" i="3"/>
  <c r="C555" i="3"/>
  <c r="F554" i="3"/>
  <c r="E554" i="3"/>
  <c r="D554" i="3"/>
  <c r="C554" i="3"/>
  <c r="F553" i="3"/>
  <c r="E553" i="3"/>
  <c r="D553" i="3"/>
  <c r="C553" i="3"/>
  <c r="F552" i="3"/>
  <c r="E552" i="3"/>
  <c r="D552" i="3"/>
  <c r="C552" i="3"/>
  <c r="F551" i="3"/>
  <c r="E551" i="3"/>
  <c r="D551" i="3"/>
  <c r="C551" i="3"/>
  <c r="F550" i="3"/>
  <c r="E550" i="3"/>
  <c r="D550" i="3"/>
  <c r="C550" i="3"/>
  <c r="F549" i="3"/>
  <c r="E549" i="3"/>
  <c r="D549" i="3"/>
  <c r="C549" i="3"/>
  <c r="F548" i="3"/>
  <c r="E548" i="3"/>
  <c r="D548" i="3"/>
  <c r="C548" i="3"/>
  <c r="F547" i="3"/>
  <c r="E547" i="3"/>
  <c r="D547" i="3"/>
  <c r="C547" i="3"/>
  <c r="F546" i="3"/>
  <c r="E546" i="3"/>
  <c r="D546" i="3"/>
  <c r="C546" i="3"/>
  <c r="F545" i="3"/>
  <c r="E545" i="3"/>
  <c r="D545" i="3"/>
  <c r="C545" i="3"/>
  <c r="F544" i="3"/>
  <c r="E544" i="3"/>
  <c r="D544" i="3"/>
  <c r="C544" i="3"/>
  <c r="F543" i="3"/>
  <c r="E543" i="3"/>
  <c r="D543" i="3"/>
  <c r="C543" i="3"/>
  <c r="F542" i="3"/>
  <c r="E542" i="3"/>
  <c r="D542" i="3"/>
  <c r="C542" i="3"/>
  <c r="F541" i="3"/>
  <c r="E541" i="3"/>
  <c r="D541" i="3"/>
  <c r="C541" i="3"/>
  <c r="F540" i="3"/>
  <c r="E540" i="3"/>
  <c r="D540" i="3"/>
  <c r="C540" i="3"/>
  <c r="F539" i="3"/>
  <c r="E539" i="3"/>
  <c r="D539" i="3"/>
  <c r="C539" i="3"/>
  <c r="F538" i="3"/>
  <c r="E538" i="3"/>
  <c r="D538" i="3"/>
  <c r="C538" i="3"/>
  <c r="F537" i="3"/>
  <c r="E537" i="3"/>
  <c r="D537" i="3"/>
  <c r="C537" i="3"/>
  <c r="F536" i="3"/>
  <c r="E536" i="3"/>
  <c r="D536" i="3"/>
  <c r="C536" i="3"/>
  <c r="F535" i="3"/>
  <c r="E535" i="3"/>
  <c r="D535" i="3"/>
  <c r="C535" i="3"/>
  <c r="F534" i="3"/>
  <c r="E534" i="3"/>
  <c r="D534" i="3"/>
  <c r="C534" i="3"/>
  <c r="F533" i="3"/>
  <c r="E533" i="3"/>
  <c r="D533" i="3"/>
  <c r="C533" i="3"/>
  <c r="F532" i="3"/>
  <c r="E532" i="3"/>
  <c r="D532" i="3"/>
  <c r="C532" i="3"/>
  <c r="F531" i="3"/>
  <c r="E531" i="3"/>
  <c r="D531" i="3"/>
  <c r="C531" i="3"/>
  <c r="F530" i="3"/>
  <c r="E530" i="3"/>
  <c r="D530" i="3"/>
  <c r="C530" i="3"/>
  <c r="F529" i="3"/>
  <c r="E529" i="3"/>
  <c r="D529" i="3"/>
  <c r="C529" i="3"/>
  <c r="F528" i="3"/>
  <c r="E528" i="3"/>
  <c r="D528" i="3"/>
  <c r="C528" i="3"/>
  <c r="F527" i="3"/>
  <c r="E527" i="3"/>
  <c r="D527" i="3"/>
  <c r="C527" i="3"/>
  <c r="F526" i="3"/>
  <c r="E526" i="3"/>
  <c r="D526" i="3"/>
  <c r="C526" i="3"/>
  <c r="F525" i="3"/>
  <c r="E525" i="3"/>
  <c r="D525" i="3"/>
  <c r="C525" i="3"/>
  <c r="F524" i="3"/>
  <c r="E524" i="3"/>
  <c r="D524" i="3"/>
  <c r="C524" i="3"/>
  <c r="F523" i="3"/>
  <c r="E523" i="3"/>
  <c r="D523" i="3"/>
  <c r="C523" i="3"/>
  <c r="F522" i="3"/>
  <c r="E522" i="3"/>
  <c r="D522" i="3"/>
  <c r="C522" i="3"/>
  <c r="F521" i="3"/>
  <c r="E521" i="3"/>
  <c r="D521" i="3"/>
  <c r="C521" i="3"/>
  <c r="F520" i="3"/>
  <c r="E520" i="3"/>
  <c r="D520" i="3"/>
  <c r="C520" i="3"/>
  <c r="F519" i="3"/>
  <c r="E519" i="3"/>
  <c r="D519" i="3"/>
  <c r="C519" i="3"/>
  <c r="F518" i="3"/>
  <c r="E518" i="3"/>
  <c r="D518" i="3"/>
  <c r="C518" i="3"/>
  <c r="F517" i="3"/>
  <c r="E517" i="3"/>
  <c r="D517" i="3"/>
  <c r="C517" i="3"/>
  <c r="F516" i="3"/>
  <c r="E516" i="3"/>
  <c r="D516" i="3"/>
  <c r="C516" i="3"/>
  <c r="F515" i="3"/>
  <c r="E515" i="3"/>
  <c r="D515" i="3"/>
  <c r="C515" i="3"/>
  <c r="F514" i="3"/>
  <c r="E514" i="3"/>
  <c r="D514" i="3"/>
  <c r="C514" i="3"/>
  <c r="F513" i="3"/>
  <c r="E513" i="3"/>
  <c r="D513" i="3"/>
  <c r="C513" i="3"/>
  <c r="F512" i="3"/>
  <c r="E512" i="3"/>
  <c r="D512" i="3"/>
  <c r="C512" i="3"/>
  <c r="F511" i="3"/>
  <c r="E511" i="3"/>
  <c r="D511" i="3"/>
  <c r="C511" i="3"/>
  <c r="F510" i="3"/>
  <c r="E510" i="3"/>
  <c r="D510" i="3"/>
  <c r="C510" i="3"/>
  <c r="F509" i="3"/>
  <c r="E509" i="3"/>
  <c r="D509" i="3"/>
  <c r="C509" i="3"/>
  <c r="F508" i="3"/>
  <c r="E508" i="3"/>
  <c r="D508" i="3"/>
  <c r="C508" i="3"/>
  <c r="F507" i="3"/>
  <c r="E507" i="3"/>
  <c r="D507" i="3"/>
  <c r="C507" i="3"/>
  <c r="F506" i="3"/>
  <c r="E506" i="3"/>
  <c r="D506" i="3"/>
  <c r="C506" i="3"/>
  <c r="F505" i="3"/>
  <c r="E505" i="3"/>
  <c r="D505" i="3"/>
  <c r="C505" i="3"/>
  <c r="F504" i="3"/>
  <c r="E504" i="3"/>
  <c r="D504" i="3"/>
  <c r="C504" i="3"/>
  <c r="F503" i="3"/>
  <c r="E503" i="3"/>
  <c r="D503" i="3"/>
  <c r="C503" i="3"/>
  <c r="F502" i="3"/>
  <c r="E502" i="3"/>
  <c r="D502" i="3"/>
  <c r="C502" i="3"/>
  <c r="F501" i="3"/>
  <c r="E501" i="3"/>
  <c r="D501" i="3"/>
  <c r="C501" i="3"/>
  <c r="F500" i="3"/>
  <c r="E500" i="3"/>
  <c r="D500" i="3"/>
  <c r="C500" i="3"/>
  <c r="F499" i="3"/>
  <c r="E499" i="3"/>
  <c r="D499" i="3"/>
  <c r="C499" i="3"/>
  <c r="F498" i="3"/>
  <c r="E498" i="3"/>
  <c r="D498" i="3"/>
  <c r="C498" i="3"/>
  <c r="F497" i="3"/>
  <c r="E497" i="3"/>
  <c r="D497" i="3"/>
  <c r="C497" i="3"/>
  <c r="F496" i="3"/>
  <c r="E496" i="3"/>
  <c r="D496" i="3"/>
  <c r="C496" i="3"/>
  <c r="F495" i="3"/>
  <c r="E495" i="3"/>
  <c r="D495" i="3"/>
  <c r="C495" i="3"/>
  <c r="F494" i="3"/>
  <c r="E494" i="3"/>
  <c r="D494" i="3"/>
  <c r="C494" i="3"/>
  <c r="F493" i="3"/>
  <c r="E493" i="3"/>
  <c r="D493" i="3"/>
  <c r="C493" i="3"/>
  <c r="F492" i="3"/>
  <c r="E492" i="3"/>
  <c r="D492" i="3"/>
  <c r="C492" i="3"/>
  <c r="F491" i="3"/>
  <c r="E491" i="3"/>
  <c r="D491" i="3"/>
  <c r="C491" i="3"/>
  <c r="F490" i="3"/>
  <c r="E490" i="3"/>
  <c r="D490" i="3"/>
  <c r="C490" i="3"/>
  <c r="F489" i="3"/>
  <c r="E489" i="3"/>
  <c r="D489" i="3"/>
  <c r="C489" i="3"/>
  <c r="F488" i="3"/>
  <c r="E488" i="3"/>
  <c r="D488" i="3"/>
  <c r="C488" i="3"/>
  <c r="F487" i="3"/>
  <c r="E487" i="3"/>
  <c r="D487" i="3"/>
  <c r="C487" i="3"/>
  <c r="F486" i="3"/>
  <c r="E486" i="3"/>
  <c r="D486" i="3"/>
  <c r="C486" i="3"/>
  <c r="F485" i="3"/>
  <c r="E485" i="3"/>
  <c r="D485" i="3"/>
  <c r="C485" i="3"/>
  <c r="F484" i="3"/>
  <c r="E484" i="3"/>
  <c r="D484" i="3"/>
  <c r="C484" i="3"/>
  <c r="F483" i="3"/>
  <c r="E483" i="3"/>
  <c r="D483" i="3"/>
  <c r="C483" i="3"/>
  <c r="F482" i="3"/>
  <c r="E482" i="3"/>
  <c r="D482" i="3"/>
  <c r="C482" i="3"/>
  <c r="F481" i="3"/>
  <c r="E481" i="3"/>
  <c r="D481" i="3"/>
  <c r="C481" i="3"/>
  <c r="F480" i="3"/>
  <c r="E480" i="3"/>
  <c r="D480" i="3"/>
  <c r="C480" i="3"/>
  <c r="F479" i="3"/>
  <c r="E479" i="3"/>
  <c r="D479" i="3"/>
  <c r="C479" i="3"/>
  <c r="F478" i="3"/>
  <c r="E478" i="3"/>
  <c r="D478" i="3"/>
  <c r="C478" i="3"/>
  <c r="F477" i="3"/>
  <c r="E477" i="3"/>
  <c r="D477" i="3"/>
  <c r="C477" i="3"/>
  <c r="F476" i="3"/>
  <c r="E476" i="3"/>
  <c r="D476" i="3"/>
  <c r="C476" i="3"/>
  <c r="F475" i="3"/>
  <c r="E475" i="3"/>
  <c r="D475" i="3"/>
  <c r="C475" i="3"/>
  <c r="F474" i="3"/>
  <c r="E474" i="3"/>
  <c r="D474" i="3"/>
  <c r="C474" i="3"/>
  <c r="F473" i="3"/>
  <c r="E473" i="3"/>
  <c r="D473" i="3"/>
  <c r="C473" i="3"/>
  <c r="F472" i="3"/>
  <c r="E472" i="3"/>
  <c r="D472" i="3"/>
  <c r="C472" i="3"/>
  <c r="F471" i="3"/>
  <c r="E471" i="3"/>
  <c r="D471" i="3"/>
  <c r="C471" i="3"/>
  <c r="F470" i="3"/>
  <c r="E470" i="3"/>
  <c r="D470" i="3"/>
  <c r="C470" i="3"/>
  <c r="F469" i="3"/>
  <c r="E469" i="3"/>
  <c r="D469" i="3"/>
  <c r="C469" i="3"/>
  <c r="F468" i="3"/>
  <c r="E468" i="3"/>
  <c r="D468" i="3"/>
  <c r="C468" i="3"/>
  <c r="F467" i="3"/>
  <c r="E467" i="3"/>
  <c r="D467" i="3"/>
  <c r="C467" i="3"/>
  <c r="F466" i="3"/>
  <c r="E466" i="3"/>
  <c r="D466" i="3"/>
  <c r="C466" i="3"/>
  <c r="F465" i="3"/>
  <c r="E465" i="3"/>
  <c r="D465" i="3"/>
  <c r="C465" i="3"/>
  <c r="F464" i="3"/>
  <c r="E464" i="3"/>
  <c r="D464" i="3"/>
  <c r="C464" i="3"/>
  <c r="F463" i="3"/>
  <c r="E463" i="3"/>
  <c r="D463" i="3"/>
  <c r="C463" i="3"/>
  <c r="F462" i="3"/>
  <c r="E462" i="3"/>
  <c r="D462" i="3"/>
  <c r="C462" i="3"/>
  <c r="F461" i="3"/>
  <c r="E461" i="3"/>
  <c r="D461" i="3"/>
  <c r="C461" i="3"/>
  <c r="F460" i="3"/>
  <c r="E460" i="3"/>
  <c r="D460" i="3"/>
  <c r="C460" i="3"/>
  <c r="F459" i="3"/>
  <c r="E459" i="3"/>
  <c r="D459" i="3"/>
  <c r="C459" i="3"/>
  <c r="F458" i="3"/>
  <c r="E458" i="3"/>
  <c r="D458" i="3"/>
  <c r="C458" i="3"/>
  <c r="F457" i="3"/>
  <c r="E457" i="3"/>
  <c r="D457" i="3"/>
  <c r="C457" i="3"/>
  <c r="F456" i="3"/>
  <c r="E456" i="3"/>
  <c r="D456" i="3"/>
  <c r="C456" i="3"/>
  <c r="F455" i="3"/>
  <c r="E455" i="3"/>
  <c r="D455" i="3"/>
  <c r="C455" i="3"/>
  <c r="F454" i="3"/>
  <c r="E454" i="3"/>
  <c r="D454" i="3"/>
  <c r="C454" i="3"/>
  <c r="F453" i="3"/>
  <c r="E453" i="3"/>
  <c r="D453" i="3"/>
  <c r="C453" i="3"/>
  <c r="F452" i="3"/>
  <c r="E452" i="3"/>
  <c r="D452" i="3"/>
  <c r="C452" i="3"/>
  <c r="F451" i="3"/>
  <c r="E451" i="3"/>
  <c r="D451" i="3"/>
  <c r="C451" i="3"/>
  <c r="F450" i="3"/>
  <c r="E450" i="3"/>
  <c r="D450" i="3"/>
  <c r="C450" i="3"/>
  <c r="F449" i="3"/>
  <c r="E449" i="3"/>
  <c r="D449" i="3"/>
  <c r="C449" i="3"/>
  <c r="F448" i="3"/>
  <c r="E448" i="3"/>
  <c r="D448" i="3"/>
  <c r="C448" i="3"/>
  <c r="F447" i="3"/>
  <c r="E447" i="3"/>
  <c r="D447" i="3"/>
  <c r="C447" i="3"/>
  <c r="F446" i="3"/>
  <c r="E446" i="3"/>
  <c r="D446" i="3"/>
  <c r="C446" i="3"/>
  <c r="F445" i="3"/>
  <c r="E445" i="3"/>
  <c r="D445" i="3"/>
  <c r="C445" i="3"/>
  <c r="F444" i="3"/>
  <c r="E444" i="3"/>
  <c r="D444" i="3"/>
  <c r="C444" i="3"/>
  <c r="F443" i="3"/>
  <c r="E443" i="3"/>
  <c r="D443" i="3"/>
  <c r="C443" i="3"/>
  <c r="F442" i="3"/>
  <c r="E442" i="3"/>
  <c r="D442" i="3"/>
  <c r="C442" i="3"/>
  <c r="F441" i="3"/>
  <c r="E441" i="3"/>
  <c r="D441" i="3"/>
  <c r="C441" i="3"/>
  <c r="F440" i="3"/>
  <c r="E440" i="3"/>
  <c r="D440" i="3"/>
  <c r="C440" i="3"/>
  <c r="F439" i="3"/>
  <c r="E439" i="3"/>
  <c r="D439" i="3"/>
  <c r="C439" i="3"/>
  <c r="F438" i="3"/>
  <c r="E438" i="3"/>
  <c r="D438" i="3"/>
  <c r="C438" i="3"/>
  <c r="F437" i="3"/>
  <c r="E437" i="3"/>
  <c r="D437" i="3"/>
  <c r="C437" i="3"/>
  <c r="F436" i="3"/>
  <c r="E436" i="3"/>
  <c r="D436" i="3"/>
  <c r="C436" i="3"/>
  <c r="F435" i="3"/>
  <c r="E435" i="3"/>
  <c r="D435" i="3"/>
  <c r="C435" i="3"/>
  <c r="F434" i="3"/>
  <c r="E434" i="3"/>
  <c r="D434" i="3"/>
  <c r="C434" i="3"/>
  <c r="F433" i="3"/>
  <c r="E433" i="3"/>
  <c r="D433" i="3"/>
  <c r="C433" i="3"/>
  <c r="F432" i="3"/>
  <c r="E432" i="3"/>
  <c r="D432" i="3"/>
  <c r="C432" i="3"/>
  <c r="F431" i="3"/>
  <c r="E431" i="3"/>
  <c r="D431" i="3"/>
  <c r="C431" i="3"/>
  <c r="F430" i="3"/>
  <c r="E430" i="3"/>
  <c r="D430" i="3"/>
  <c r="C430" i="3"/>
  <c r="F429" i="3"/>
  <c r="E429" i="3"/>
  <c r="D429" i="3"/>
  <c r="C429" i="3"/>
  <c r="F428" i="3"/>
  <c r="E428" i="3"/>
  <c r="D428" i="3"/>
  <c r="C428" i="3"/>
  <c r="F427" i="3"/>
  <c r="E427" i="3"/>
  <c r="D427" i="3"/>
  <c r="C427" i="3"/>
  <c r="F426" i="3"/>
  <c r="E426" i="3"/>
  <c r="D426" i="3"/>
  <c r="C426" i="3"/>
  <c r="F425" i="3"/>
  <c r="E425" i="3"/>
  <c r="D425" i="3"/>
  <c r="C425" i="3"/>
  <c r="F424" i="3"/>
  <c r="E424" i="3"/>
  <c r="D424" i="3"/>
  <c r="C424" i="3"/>
  <c r="F423" i="3"/>
  <c r="E423" i="3"/>
  <c r="D423" i="3"/>
  <c r="C423" i="3"/>
  <c r="F422" i="3"/>
  <c r="E422" i="3"/>
  <c r="D422" i="3"/>
  <c r="C422" i="3"/>
  <c r="F421" i="3"/>
  <c r="E421" i="3"/>
  <c r="D421" i="3"/>
  <c r="C421" i="3"/>
  <c r="F420" i="3"/>
  <c r="E420" i="3"/>
  <c r="D420" i="3"/>
  <c r="C420" i="3"/>
  <c r="F419" i="3"/>
  <c r="E419" i="3"/>
  <c r="D419" i="3"/>
  <c r="C419" i="3"/>
  <c r="F418" i="3"/>
  <c r="E418" i="3"/>
  <c r="D418" i="3"/>
  <c r="C418" i="3"/>
  <c r="F417" i="3"/>
  <c r="E417" i="3"/>
  <c r="D417" i="3"/>
  <c r="C417" i="3"/>
  <c r="F416" i="3"/>
  <c r="E416" i="3"/>
  <c r="D416" i="3"/>
  <c r="C416" i="3"/>
  <c r="F415" i="3"/>
  <c r="E415" i="3"/>
  <c r="D415" i="3"/>
  <c r="C415" i="3"/>
  <c r="F414" i="3"/>
  <c r="E414" i="3"/>
  <c r="D414" i="3"/>
  <c r="C414" i="3"/>
  <c r="F413" i="3"/>
  <c r="E413" i="3"/>
  <c r="D413" i="3"/>
  <c r="C413" i="3"/>
  <c r="F412" i="3"/>
  <c r="E412" i="3"/>
  <c r="D412" i="3"/>
  <c r="C412" i="3"/>
  <c r="F411" i="3"/>
  <c r="E411" i="3"/>
  <c r="D411" i="3"/>
  <c r="C411" i="3"/>
  <c r="F410" i="3"/>
  <c r="E410" i="3"/>
  <c r="D410" i="3"/>
  <c r="C410" i="3"/>
  <c r="F409" i="3"/>
  <c r="E409" i="3"/>
  <c r="D409" i="3"/>
  <c r="C409" i="3"/>
  <c r="F408" i="3"/>
  <c r="E408" i="3"/>
  <c r="D408" i="3"/>
  <c r="C408" i="3"/>
  <c r="F407" i="3"/>
  <c r="E407" i="3"/>
  <c r="D407" i="3"/>
  <c r="C407" i="3"/>
  <c r="F406" i="3"/>
  <c r="E406" i="3"/>
  <c r="D406" i="3"/>
  <c r="C406" i="3"/>
  <c r="F405" i="3"/>
  <c r="E405" i="3"/>
  <c r="D405" i="3"/>
  <c r="C405" i="3"/>
  <c r="F404" i="3"/>
  <c r="E404" i="3"/>
  <c r="D404" i="3"/>
  <c r="C404" i="3"/>
  <c r="F403" i="3"/>
  <c r="E403" i="3"/>
  <c r="D403" i="3"/>
  <c r="C403" i="3"/>
  <c r="F402" i="3"/>
  <c r="E402" i="3"/>
  <c r="D402" i="3"/>
  <c r="C402" i="3"/>
  <c r="F401" i="3"/>
  <c r="E401" i="3"/>
  <c r="D401" i="3"/>
  <c r="C401" i="3"/>
  <c r="F400" i="3"/>
  <c r="E400" i="3"/>
  <c r="D400" i="3"/>
  <c r="C400" i="3"/>
  <c r="F399" i="3"/>
  <c r="E399" i="3"/>
  <c r="D399" i="3"/>
  <c r="C399" i="3"/>
  <c r="F398" i="3"/>
  <c r="E398" i="3"/>
  <c r="D398" i="3"/>
  <c r="C398" i="3"/>
  <c r="F397" i="3"/>
  <c r="E397" i="3"/>
  <c r="D397" i="3"/>
  <c r="C397" i="3"/>
  <c r="F396" i="3"/>
  <c r="E396" i="3"/>
  <c r="D396" i="3"/>
  <c r="C396" i="3"/>
  <c r="F395" i="3"/>
  <c r="E395" i="3"/>
  <c r="D395" i="3"/>
  <c r="C395" i="3"/>
  <c r="F394" i="3"/>
  <c r="E394" i="3"/>
  <c r="D394" i="3"/>
  <c r="C394" i="3"/>
  <c r="F393" i="3"/>
  <c r="E393" i="3"/>
  <c r="D393" i="3"/>
  <c r="C393" i="3"/>
  <c r="F392" i="3"/>
  <c r="E392" i="3"/>
  <c r="D392" i="3"/>
  <c r="C392" i="3"/>
  <c r="F391" i="3"/>
  <c r="E391" i="3"/>
  <c r="D391" i="3"/>
  <c r="C391" i="3"/>
  <c r="F390" i="3"/>
  <c r="E390" i="3"/>
  <c r="D390" i="3"/>
  <c r="C390" i="3"/>
  <c r="F389" i="3"/>
  <c r="E389" i="3"/>
  <c r="D389" i="3"/>
  <c r="C389" i="3"/>
  <c r="F388" i="3"/>
  <c r="E388" i="3"/>
  <c r="D388" i="3"/>
  <c r="C388" i="3"/>
  <c r="F387" i="3"/>
  <c r="E387" i="3"/>
  <c r="D387" i="3"/>
  <c r="C387" i="3"/>
  <c r="F386" i="3"/>
  <c r="E386" i="3"/>
  <c r="D386" i="3"/>
  <c r="C386" i="3"/>
  <c r="F385" i="3"/>
  <c r="E385" i="3"/>
  <c r="D385" i="3"/>
  <c r="C385" i="3"/>
  <c r="F384" i="3"/>
  <c r="E384" i="3"/>
  <c r="D384" i="3"/>
  <c r="C384" i="3"/>
  <c r="F383" i="3"/>
  <c r="E383" i="3"/>
  <c r="D383" i="3"/>
  <c r="C383" i="3"/>
  <c r="F382" i="3"/>
  <c r="E382" i="3"/>
  <c r="D382" i="3"/>
  <c r="C382" i="3"/>
  <c r="F381" i="3"/>
  <c r="E381" i="3"/>
  <c r="D381" i="3"/>
  <c r="C381" i="3"/>
  <c r="F380" i="3"/>
  <c r="E380" i="3"/>
  <c r="D380" i="3"/>
  <c r="C380" i="3"/>
  <c r="F379" i="3"/>
  <c r="E379" i="3"/>
  <c r="D379" i="3"/>
  <c r="C379" i="3"/>
  <c r="F378" i="3"/>
  <c r="E378" i="3"/>
  <c r="D378" i="3"/>
  <c r="C378" i="3"/>
  <c r="F377" i="3"/>
  <c r="E377" i="3"/>
  <c r="D377" i="3"/>
  <c r="C377" i="3"/>
  <c r="F376" i="3"/>
  <c r="E376" i="3"/>
  <c r="D376" i="3"/>
  <c r="C376" i="3"/>
  <c r="F375" i="3"/>
  <c r="E375" i="3"/>
  <c r="D375" i="3"/>
  <c r="C375" i="3"/>
  <c r="F374" i="3"/>
  <c r="E374" i="3"/>
  <c r="D374" i="3"/>
  <c r="C374" i="3"/>
  <c r="F373" i="3"/>
  <c r="E373" i="3"/>
  <c r="D373" i="3"/>
  <c r="C373" i="3"/>
  <c r="F372" i="3"/>
  <c r="E372" i="3"/>
  <c r="D372" i="3"/>
  <c r="C372" i="3"/>
  <c r="F371" i="3"/>
  <c r="E371" i="3"/>
  <c r="D371" i="3"/>
  <c r="C371" i="3"/>
  <c r="F370" i="3"/>
  <c r="E370" i="3"/>
  <c r="D370" i="3"/>
  <c r="C370" i="3"/>
  <c r="F369" i="3"/>
  <c r="E369" i="3"/>
  <c r="D369" i="3"/>
  <c r="C369" i="3"/>
  <c r="F368" i="3"/>
  <c r="E368" i="3"/>
  <c r="D368" i="3"/>
  <c r="C368" i="3"/>
  <c r="F367" i="3"/>
  <c r="E367" i="3"/>
  <c r="D367" i="3"/>
  <c r="C367" i="3"/>
  <c r="F366" i="3"/>
  <c r="E366" i="3"/>
  <c r="D366" i="3"/>
  <c r="C366" i="3"/>
  <c r="F365" i="3"/>
  <c r="E365" i="3"/>
  <c r="D365" i="3"/>
  <c r="C365" i="3"/>
  <c r="F364" i="3"/>
  <c r="E364" i="3"/>
  <c r="D364" i="3"/>
  <c r="C364" i="3"/>
  <c r="F363" i="3"/>
  <c r="E363" i="3"/>
  <c r="D363" i="3"/>
  <c r="C363" i="3"/>
  <c r="F362" i="3"/>
  <c r="E362" i="3"/>
  <c r="D362" i="3"/>
  <c r="C362" i="3"/>
  <c r="F361" i="3"/>
  <c r="E361" i="3"/>
  <c r="D361" i="3"/>
  <c r="C361" i="3"/>
  <c r="F360" i="3"/>
  <c r="E360" i="3"/>
  <c r="D360" i="3"/>
  <c r="C360" i="3"/>
  <c r="F359" i="3"/>
  <c r="E359" i="3"/>
  <c r="D359" i="3"/>
  <c r="C359" i="3"/>
  <c r="F358" i="3"/>
  <c r="E358" i="3"/>
  <c r="D358" i="3"/>
  <c r="C358" i="3"/>
  <c r="F357" i="3"/>
  <c r="E357" i="3"/>
  <c r="D357" i="3"/>
  <c r="C357" i="3"/>
  <c r="F356" i="3"/>
  <c r="E356" i="3"/>
  <c r="D356" i="3"/>
  <c r="C356" i="3"/>
  <c r="F355" i="3"/>
  <c r="E355" i="3"/>
  <c r="D355" i="3"/>
  <c r="C355" i="3"/>
  <c r="F354" i="3"/>
  <c r="E354" i="3"/>
  <c r="D354" i="3"/>
  <c r="C354" i="3"/>
  <c r="F353" i="3"/>
  <c r="E353" i="3"/>
  <c r="D353" i="3"/>
  <c r="C353" i="3"/>
  <c r="F352" i="3"/>
  <c r="E352" i="3"/>
  <c r="D352" i="3"/>
  <c r="C352" i="3"/>
  <c r="F351" i="3"/>
  <c r="E351" i="3"/>
  <c r="D351" i="3"/>
  <c r="C351" i="3"/>
  <c r="F350" i="3"/>
  <c r="E350" i="3"/>
  <c r="D350" i="3"/>
  <c r="C350" i="3"/>
  <c r="F349" i="3"/>
  <c r="E349" i="3"/>
  <c r="D349" i="3"/>
  <c r="C349" i="3"/>
  <c r="F348" i="3"/>
  <c r="E348" i="3"/>
  <c r="D348" i="3"/>
  <c r="C348" i="3"/>
  <c r="F347" i="3"/>
  <c r="E347" i="3"/>
  <c r="D347" i="3"/>
  <c r="C347" i="3"/>
  <c r="F346" i="3"/>
  <c r="E346" i="3"/>
  <c r="D346" i="3"/>
  <c r="C346" i="3"/>
  <c r="F345" i="3"/>
  <c r="E345" i="3"/>
  <c r="D345" i="3"/>
  <c r="C345" i="3"/>
  <c r="F344" i="3"/>
  <c r="E344" i="3"/>
  <c r="D344" i="3"/>
  <c r="C344" i="3"/>
  <c r="F343" i="3"/>
  <c r="E343" i="3"/>
  <c r="D343" i="3"/>
  <c r="C343" i="3"/>
  <c r="F342" i="3"/>
  <c r="E342" i="3"/>
  <c r="D342" i="3"/>
  <c r="C342" i="3"/>
  <c r="F341" i="3"/>
  <c r="E341" i="3"/>
  <c r="D341" i="3"/>
  <c r="C341" i="3"/>
  <c r="F340" i="3"/>
  <c r="E340" i="3"/>
  <c r="D340" i="3"/>
  <c r="C340" i="3"/>
  <c r="F339" i="3"/>
  <c r="E339" i="3"/>
  <c r="D339" i="3"/>
  <c r="C339" i="3"/>
  <c r="F338" i="3"/>
  <c r="E338" i="3"/>
  <c r="D338" i="3"/>
  <c r="C338" i="3"/>
  <c r="F337" i="3"/>
  <c r="E337" i="3"/>
  <c r="D337" i="3"/>
  <c r="C337" i="3"/>
  <c r="F336" i="3"/>
  <c r="E336" i="3"/>
  <c r="D336" i="3"/>
  <c r="C336" i="3"/>
  <c r="F335" i="3"/>
  <c r="E335" i="3"/>
  <c r="D335" i="3"/>
  <c r="C335" i="3"/>
  <c r="F334" i="3"/>
  <c r="E334" i="3"/>
  <c r="D334" i="3"/>
  <c r="C334" i="3"/>
  <c r="F333" i="3"/>
  <c r="E333" i="3"/>
  <c r="D333" i="3"/>
  <c r="C333" i="3"/>
  <c r="F332" i="3"/>
  <c r="E332" i="3"/>
  <c r="D332" i="3"/>
  <c r="C332" i="3"/>
  <c r="F331" i="3"/>
  <c r="E331" i="3"/>
  <c r="D331" i="3"/>
  <c r="C331" i="3"/>
  <c r="F330" i="3"/>
  <c r="E330" i="3"/>
  <c r="D330" i="3"/>
  <c r="C330" i="3"/>
  <c r="F329" i="3"/>
  <c r="E329" i="3"/>
  <c r="D329" i="3"/>
  <c r="C329" i="3"/>
  <c r="F328" i="3"/>
  <c r="E328" i="3"/>
  <c r="D328" i="3"/>
  <c r="C328" i="3"/>
  <c r="F327" i="3"/>
  <c r="E327" i="3"/>
  <c r="D327" i="3"/>
  <c r="C327" i="3"/>
  <c r="F326" i="3"/>
  <c r="E326" i="3"/>
  <c r="D326" i="3"/>
  <c r="C326" i="3"/>
  <c r="F325" i="3"/>
  <c r="E325" i="3"/>
  <c r="D325" i="3"/>
  <c r="C325" i="3"/>
  <c r="F324" i="3"/>
  <c r="E324" i="3"/>
  <c r="D324" i="3"/>
  <c r="C324" i="3"/>
  <c r="F323" i="3"/>
  <c r="E323" i="3"/>
  <c r="D323" i="3"/>
  <c r="C323" i="3"/>
  <c r="F322" i="3"/>
  <c r="E322" i="3"/>
  <c r="D322" i="3"/>
  <c r="C322" i="3"/>
  <c r="F321" i="3"/>
  <c r="E321" i="3"/>
  <c r="D321" i="3"/>
  <c r="C321" i="3"/>
  <c r="F320" i="3"/>
  <c r="E320" i="3"/>
  <c r="D320" i="3"/>
  <c r="C320" i="3"/>
  <c r="F319" i="3"/>
  <c r="E319" i="3"/>
  <c r="D319" i="3"/>
  <c r="C319" i="3"/>
  <c r="F318" i="3"/>
  <c r="E318" i="3"/>
  <c r="D318" i="3"/>
  <c r="C318" i="3"/>
  <c r="F317" i="3"/>
  <c r="E317" i="3"/>
  <c r="D317" i="3"/>
  <c r="C317" i="3"/>
  <c r="F316" i="3"/>
  <c r="E316" i="3"/>
  <c r="D316" i="3"/>
  <c r="C316" i="3"/>
  <c r="F315" i="3"/>
  <c r="E315" i="3"/>
  <c r="D315" i="3"/>
  <c r="C315" i="3"/>
  <c r="F314" i="3"/>
  <c r="E314" i="3"/>
  <c r="D314" i="3"/>
  <c r="C314" i="3"/>
  <c r="F313" i="3"/>
  <c r="E313" i="3"/>
  <c r="D313" i="3"/>
  <c r="C313" i="3"/>
  <c r="F312" i="3"/>
  <c r="E312" i="3"/>
  <c r="D312" i="3"/>
  <c r="C312" i="3"/>
  <c r="F311" i="3"/>
  <c r="E311" i="3"/>
  <c r="D311" i="3"/>
  <c r="C311" i="3"/>
  <c r="F310" i="3"/>
  <c r="E310" i="3"/>
  <c r="D310" i="3"/>
  <c r="C310" i="3"/>
  <c r="F309" i="3"/>
  <c r="E309" i="3"/>
  <c r="D309" i="3"/>
  <c r="C309" i="3"/>
  <c r="F308" i="3"/>
  <c r="E308" i="3"/>
  <c r="D308" i="3"/>
  <c r="C308" i="3"/>
  <c r="F307" i="3"/>
  <c r="E307" i="3"/>
  <c r="D307" i="3"/>
  <c r="C307" i="3"/>
  <c r="F306" i="3"/>
  <c r="E306" i="3"/>
  <c r="D306" i="3"/>
  <c r="C306" i="3"/>
  <c r="F305" i="3"/>
  <c r="E305" i="3"/>
  <c r="D305" i="3"/>
  <c r="C305" i="3"/>
  <c r="F304" i="3"/>
  <c r="E304" i="3"/>
  <c r="D304" i="3"/>
  <c r="C304" i="3"/>
  <c r="F303" i="3"/>
  <c r="E303" i="3"/>
  <c r="D303" i="3"/>
  <c r="C303" i="3"/>
  <c r="F302" i="3"/>
  <c r="E302" i="3"/>
  <c r="D302" i="3"/>
  <c r="C302" i="3"/>
  <c r="F301" i="3"/>
  <c r="E301" i="3"/>
  <c r="D301" i="3"/>
  <c r="C301" i="3"/>
  <c r="F300" i="3"/>
  <c r="E300" i="3"/>
  <c r="D300" i="3"/>
  <c r="C300" i="3"/>
  <c r="F299" i="3"/>
  <c r="E299" i="3"/>
  <c r="D299" i="3"/>
  <c r="C299" i="3"/>
  <c r="F298" i="3"/>
  <c r="E298" i="3"/>
  <c r="D298" i="3"/>
  <c r="C298" i="3"/>
  <c r="F297" i="3"/>
  <c r="E297" i="3"/>
  <c r="D297" i="3"/>
  <c r="C297" i="3"/>
  <c r="F296" i="3"/>
  <c r="E296" i="3"/>
  <c r="D296" i="3"/>
  <c r="C296" i="3"/>
  <c r="F295" i="3"/>
  <c r="E295" i="3"/>
  <c r="D295" i="3"/>
  <c r="C295" i="3"/>
  <c r="F294" i="3"/>
  <c r="E294" i="3"/>
  <c r="D294" i="3"/>
  <c r="C294" i="3"/>
  <c r="F293" i="3"/>
  <c r="E293" i="3"/>
  <c r="D293" i="3"/>
  <c r="C293" i="3"/>
  <c r="F292" i="3"/>
  <c r="E292" i="3"/>
  <c r="D292" i="3"/>
  <c r="C292" i="3"/>
  <c r="F291" i="3"/>
  <c r="E291" i="3"/>
  <c r="D291" i="3"/>
  <c r="C291" i="3"/>
  <c r="F290" i="3"/>
  <c r="E290" i="3"/>
  <c r="D290" i="3"/>
  <c r="C290" i="3"/>
  <c r="F289" i="3"/>
  <c r="E289" i="3"/>
  <c r="D289" i="3"/>
  <c r="C289" i="3"/>
  <c r="F288" i="3"/>
  <c r="E288" i="3"/>
  <c r="D288" i="3"/>
  <c r="C288" i="3"/>
  <c r="F287" i="3"/>
  <c r="E287" i="3"/>
  <c r="D287" i="3"/>
  <c r="C287" i="3"/>
  <c r="F286" i="3"/>
  <c r="E286" i="3"/>
  <c r="D286" i="3"/>
  <c r="C286" i="3"/>
  <c r="F285" i="3"/>
  <c r="E285" i="3"/>
  <c r="D285" i="3"/>
  <c r="C285" i="3"/>
  <c r="F284" i="3"/>
  <c r="E284" i="3"/>
  <c r="D284" i="3"/>
  <c r="C284" i="3"/>
  <c r="F283" i="3"/>
  <c r="E283" i="3"/>
  <c r="D283" i="3"/>
  <c r="C283" i="3"/>
  <c r="F282" i="3"/>
  <c r="E282" i="3"/>
  <c r="D282" i="3"/>
  <c r="C282" i="3"/>
  <c r="F281" i="3"/>
  <c r="E281" i="3"/>
  <c r="D281" i="3"/>
  <c r="C281" i="3"/>
  <c r="F280" i="3"/>
  <c r="E280" i="3"/>
  <c r="D280" i="3"/>
  <c r="C280" i="3"/>
  <c r="F279" i="3"/>
  <c r="E279" i="3"/>
  <c r="D279" i="3"/>
  <c r="C279" i="3"/>
  <c r="F278" i="3"/>
  <c r="E278" i="3"/>
  <c r="D278" i="3"/>
  <c r="C278" i="3"/>
  <c r="F277" i="3"/>
  <c r="E277" i="3"/>
  <c r="D277" i="3"/>
  <c r="C277" i="3"/>
  <c r="F276" i="3"/>
  <c r="E276" i="3"/>
  <c r="D276" i="3"/>
  <c r="C276" i="3"/>
  <c r="F275" i="3"/>
  <c r="E275" i="3"/>
  <c r="D275" i="3"/>
  <c r="C275" i="3"/>
  <c r="F274" i="3"/>
  <c r="E274" i="3"/>
  <c r="D274" i="3"/>
  <c r="C274" i="3"/>
  <c r="F273" i="3"/>
  <c r="E273" i="3"/>
  <c r="D273" i="3"/>
  <c r="C273" i="3"/>
  <c r="F272" i="3"/>
  <c r="E272" i="3"/>
  <c r="D272" i="3"/>
  <c r="C272" i="3"/>
  <c r="F271" i="3"/>
  <c r="E271" i="3"/>
  <c r="D271" i="3"/>
  <c r="C271" i="3"/>
  <c r="F270" i="3"/>
  <c r="E270" i="3"/>
  <c r="D270" i="3"/>
  <c r="C270" i="3"/>
  <c r="F269" i="3"/>
  <c r="E269" i="3"/>
  <c r="D269" i="3"/>
  <c r="C269" i="3"/>
  <c r="F268" i="3"/>
  <c r="E268" i="3"/>
  <c r="D268" i="3"/>
  <c r="C268" i="3"/>
  <c r="F267" i="3"/>
  <c r="E267" i="3"/>
  <c r="D267" i="3"/>
  <c r="C267" i="3"/>
  <c r="F266" i="3"/>
  <c r="E266" i="3"/>
  <c r="D266" i="3"/>
  <c r="C266" i="3"/>
  <c r="F265" i="3"/>
  <c r="E265" i="3"/>
  <c r="D265" i="3"/>
  <c r="C265" i="3"/>
  <c r="F264" i="3"/>
  <c r="E264" i="3"/>
  <c r="D264" i="3"/>
  <c r="C264" i="3"/>
  <c r="F263" i="3"/>
  <c r="E263" i="3"/>
  <c r="D263" i="3"/>
  <c r="C263" i="3"/>
  <c r="F262" i="3"/>
  <c r="E262" i="3"/>
  <c r="D262" i="3"/>
  <c r="C262" i="3"/>
  <c r="F261" i="3"/>
  <c r="E261" i="3"/>
  <c r="D261" i="3"/>
  <c r="C261" i="3"/>
  <c r="F260" i="3"/>
  <c r="E260" i="3"/>
  <c r="D260" i="3"/>
  <c r="C260" i="3"/>
  <c r="F259" i="3"/>
  <c r="E259" i="3"/>
  <c r="D259" i="3"/>
  <c r="C259" i="3"/>
  <c r="F258" i="3"/>
  <c r="E258" i="3"/>
  <c r="D258" i="3"/>
  <c r="C258" i="3"/>
  <c r="F257" i="3"/>
  <c r="E257" i="3"/>
  <c r="D257" i="3"/>
  <c r="C257" i="3"/>
  <c r="F256" i="3"/>
  <c r="E256" i="3"/>
  <c r="D256" i="3"/>
  <c r="C256" i="3"/>
  <c r="F255" i="3"/>
  <c r="E255" i="3"/>
  <c r="D255" i="3"/>
  <c r="C255" i="3"/>
  <c r="F254" i="3"/>
  <c r="E254" i="3"/>
  <c r="D254" i="3"/>
  <c r="C254" i="3"/>
  <c r="F253" i="3"/>
  <c r="E253" i="3"/>
  <c r="D253" i="3"/>
  <c r="C253" i="3"/>
  <c r="F252" i="3"/>
  <c r="E252" i="3"/>
  <c r="D252" i="3"/>
  <c r="C252" i="3"/>
  <c r="F251" i="3"/>
  <c r="E251" i="3"/>
  <c r="D251" i="3"/>
  <c r="C251" i="3"/>
  <c r="F250" i="3"/>
  <c r="E250" i="3"/>
  <c r="D250" i="3"/>
  <c r="C250" i="3"/>
  <c r="F249" i="3"/>
  <c r="E249" i="3"/>
  <c r="D249" i="3"/>
  <c r="C249" i="3"/>
  <c r="F248" i="3"/>
  <c r="E248" i="3"/>
  <c r="D248" i="3"/>
  <c r="C248" i="3"/>
  <c r="F247" i="3"/>
  <c r="E247" i="3"/>
  <c r="D247" i="3"/>
  <c r="C247" i="3"/>
  <c r="F246" i="3"/>
  <c r="E246" i="3"/>
  <c r="D246" i="3"/>
  <c r="C246" i="3"/>
  <c r="F245" i="3"/>
  <c r="E245" i="3"/>
  <c r="D245" i="3"/>
  <c r="C245" i="3"/>
  <c r="F244" i="3"/>
  <c r="E244" i="3"/>
  <c r="D244" i="3"/>
  <c r="C244" i="3"/>
  <c r="F243" i="3"/>
  <c r="E243" i="3"/>
  <c r="D243" i="3"/>
  <c r="C243" i="3"/>
  <c r="F242" i="3"/>
  <c r="E242" i="3"/>
  <c r="D242" i="3"/>
  <c r="C242" i="3"/>
  <c r="F241" i="3"/>
  <c r="E241" i="3"/>
  <c r="D241" i="3"/>
  <c r="C241" i="3"/>
  <c r="F240" i="3"/>
  <c r="E240" i="3"/>
  <c r="D240" i="3"/>
  <c r="C240" i="3"/>
  <c r="F239" i="3"/>
  <c r="E239" i="3"/>
  <c r="D239" i="3"/>
  <c r="C239" i="3"/>
  <c r="F238" i="3"/>
  <c r="E238" i="3"/>
  <c r="D238" i="3"/>
  <c r="C238" i="3"/>
  <c r="F237" i="3"/>
  <c r="E237" i="3"/>
  <c r="D237" i="3"/>
  <c r="C237" i="3"/>
  <c r="F236" i="3"/>
  <c r="E236" i="3"/>
  <c r="D236" i="3"/>
  <c r="C236" i="3"/>
  <c r="F235" i="3"/>
  <c r="E235" i="3"/>
  <c r="D235" i="3"/>
  <c r="C235" i="3"/>
  <c r="F234" i="3"/>
  <c r="E234" i="3"/>
  <c r="D234" i="3"/>
  <c r="C234" i="3"/>
  <c r="F233" i="3"/>
  <c r="E233" i="3"/>
  <c r="D233" i="3"/>
  <c r="C233" i="3"/>
  <c r="F232" i="3"/>
  <c r="E232" i="3"/>
  <c r="D232" i="3"/>
  <c r="C232" i="3"/>
  <c r="F231" i="3"/>
  <c r="E231" i="3"/>
  <c r="D231" i="3"/>
  <c r="C231" i="3"/>
  <c r="F230" i="3"/>
  <c r="E230" i="3"/>
  <c r="D230" i="3"/>
  <c r="C230" i="3"/>
  <c r="F229" i="3"/>
  <c r="E229" i="3"/>
  <c r="D229" i="3"/>
  <c r="C229" i="3"/>
  <c r="F228" i="3"/>
  <c r="E228" i="3"/>
  <c r="D228" i="3"/>
  <c r="C228" i="3"/>
  <c r="F227" i="3"/>
  <c r="E227" i="3"/>
  <c r="D227" i="3"/>
  <c r="C227" i="3"/>
  <c r="F226" i="3"/>
  <c r="E226" i="3"/>
  <c r="D226" i="3"/>
  <c r="C226" i="3"/>
  <c r="F225" i="3"/>
  <c r="E225" i="3"/>
  <c r="D225" i="3"/>
  <c r="C225" i="3"/>
  <c r="F224" i="3"/>
  <c r="E224" i="3"/>
  <c r="D224" i="3"/>
  <c r="C224" i="3"/>
  <c r="F223" i="3"/>
  <c r="E223" i="3"/>
  <c r="D223" i="3"/>
  <c r="C223" i="3"/>
  <c r="F222" i="3"/>
  <c r="E222" i="3"/>
  <c r="D222" i="3"/>
  <c r="C222" i="3"/>
  <c r="F221" i="3"/>
  <c r="E221" i="3"/>
  <c r="D221" i="3"/>
  <c r="C221" i="3"/>
  <c r="F220" i="3"/>
  <c r="E220" i="3"/>
  <c r="D220" i="3"/>
  <c r="C220" i="3"/>
  <c r="F219" i="3"/>
  <c r="E219" i="3"/>
  <c r="D219" i="3"/>
  <c r="C219" i="3"/>
  <c r="F218" i="3"/>
  <c r="E218" i="3"/>
  <c r="D218" i="3"/>
  <c r="C218" i="3"/>
  <c r="F217" i="3"/>
  <c r="E217" i="3"/>
  <c r="D217" i="3"/>
  <c r="C217" i="3"/>
  <c r="F216" i="3"/>
  <c r="E216" i="3"/>
  <c r="D216" i="3"/>
  <c r="C216" i="3"/>
  <c r="F215" i="3"/>
  <c r="E215" i="3"/>
  <c r="D215" i="3"/>
  <c r="C215" i="3"/>
  <c r="F214" i="3"/>
  <c r="E214" i="3"/>
  <c r="D214" i="3"/>
  <c r="C214" i="3"/>
  <c r="F213" i="3"/>
  <c r="E213" i="3"/>
  <c r="D213" i="3"/>
  <c r="C213" i="3"/>
  <c r="F212" i="3"/>
  <c r="E212" i="3"/>
  <c r="D212" i="3"/>
  <c r="C212" i="3"/>
  <c r="F211" i="3"/>
  <c r="E211" i="3"/>
  <c r="D211" i="3"/>
  <c r="C211" i="3"/>
  <c r="F210" i="3"/>
  <c r="E210" i="3"/>
  <c r="D210" i="3"/>
  <c r="C210" i="3"/>
  <c r="F209" i="3"/>
  <c r="E209" i="3"/>
  <c r="D209" i="3"/>
  <c r="C209" i="3"/>
  <c r="F208" i="3"/>
  <c r="E208" i="3"/>
  <c r="D208" i="3"/>
  <c r="C208" i="3"/>
  <c r="F207" i="3"/>
  <c r="E207" i="3"/>
  <c r="D207" i="3"/>
  <c r="C207" i="3"/>
  <c r="F206" i="3"/>
  <c r="E206" i="3"/>
  <c r="D206" i="3"/>
  <c r="C206" i="3"/>
  <c r="F205" i="3"/>
  <c r="E205" i="3"/>
  <c r="D205" i="3"/>
  <c r="C205" i="3"/>
  <c r="F204" i="3"/>
  <c r="E204" i="3"/>
  <c r="D204" i="3"/>
  <c r="C204" i="3"/>
  <c r="F203" i="3"/>
  <c r="E203" i="3"/>
  <c r="D203" i="3"/>
  <c r="C203" i="3"/>
  <c r="F202" i="3"/>
  <c r="E202" i="3"/>
  <c r="D202" i="3"/>
  <c r="C202" i="3"/>
  <c r="F201" i="3"/>
  <c r="E201" i="3"/>
  <c r="D201" i="3"/>
  <c r="C201" i="3"/>
  <c r="F200" i="3"/>
  <c r="E200" i="3"/>
  <c r="D200" i="3"/>
  <c r="C200" i="3"/>
  <c r="F199" i="3"/>
  <c r="E199" i="3"/>
  <c r="D199" i="3"/>
  <c r="C199" i="3"/>
  <c r="F198" i="3"/>
  <c r="E198" i="3"/>
  <c r="D198" i="3"/>
  <c r="C198" i="3"/>
  <c r="F197" i="3"/>
  <c r="E197" i="3"/>
  <c r="D197" i="3"/>
  <c r="C197" i="3"/>
  <c r="F196" i="3"/>
  <c r="E196" i="3"/>
  <c r="D196" i="3"/>
  <c r="C196" i="3"/>
  <c r="F195" i="3"/>
  <c r="E195" i="3"/>
  <c r="D195" i="3"/>
  <c r="C195" i="3"/>
  <c r="F194" i="3"/>
  <c r="E194" i="3"/>
  <c r="D194" i="3"/>
  <c r="C194" i="3"/>
  <c r="F193" i="3"/>
  <c r="E193" i="3"/>
  <c r="D193" i="3"/>
  <c r="C193" i="3"/>
  <c r="F192" i="3"/>
  <c r="E192" i="3"/>
  <c r="D192" i="3"/>
  <c r="C192" i="3"/>
  <c r="F191" i="3"/>
  <c r="E191" i="3"/>
  <c r="D191" i="3"/>
  <c r="C191" i="3"/>
  <c r="F190" i="3"/>
  <c r="E190" i="3"/>
  <c r="D190" i="3"/>
  <c r="C190" i="3"/>
  <c r="F189" i="3"/>
  <c r="E189" i="3"/>
  <c r="D189" i="3"/>
  <c r="C189" i="3"/>
  <c r="F188" i="3"/>
  <c r="E188" i="3"/>
  <c r="D188" i="3"/>
  <c r="C188" i="3"/>
  <c r="F187" i="3"/>
  <c r="E187" i="3"/>
  <c r="D187" i="3"/>
  <c r="C187" i="3"/>
  <c r="F186" i="3"/>
  <c r="E186" i="3"/>
  <c r="D186" i="3"/>
  <c r="C186" i="3"/>
  <c r="F185" i="3"/>
  <c r="E185" i="3"/>
  <c r="D185" i="3"/>
  <c r="C185" i="3"/>
  <c r="F184" i="3"/>
  <c r="E184" i="3"/>
  <c r="D184" i="3"/>
  <c r="C184" i="3"/>
  <c r="F183" i="3"/>
  <c r="E183" i="3"/>
  <c r="D183" i="3"/>
  <c r="C183" i="3"/>
  <c r="F182" i="3"/>
  <c r="E182" i="3"/>
  <c r="D182" i="3"/>
  <c r="C182" i="3"/>
  <c r="F181" i="3"/>
  <c r="E181" i="3"/>
  <c r="D181" i="3"/>
  <c r="C181" i="3"/>
  <c r="F180" i="3"/>
  <c r="E180" i="3"/>
  <c r="D180" i="3"/>
  <c r="C180" i="3"/>
  <c r="F179" i="3"/>
  <c r="E179" i="3"/>
  <c r="D179" i="3"/>
  <c r="C179" i="3"/>
  <c r="F178" i="3"/>
  <c r="E178" i="3"/>
  <c r="D178" i="3"/>
  <c r="C178" i="3"/>
  <c r="F177" i="3"/>
  <c r="E177" i="3"/>
  <c r="D177" i="3"/>
  <c r="C177" i="3"/>
  <c r="F176" i="3"/>
  <c r="E176" i="3"/>
  <c r="D176" i="3"/>
  <c r="C176" i="3"/>
  <c r="F175" i="3"/>
  <c r="E175" i="3"/>
  <c r="D175" i="3"/>
  <c r="C175" i="3"/>
  <c r="F174" i="3"/>
  <c r="E174" i="3"/>
  <c r="D174" i="3"/>
  <c r="C174" i="3"/>
  <c r="F173" i="3"/>
  <c r="E173" i="3"/>
  <c r="D173" i="3"/>
  <c r="C173" i="3"/>
  <c r="F172" i="3"/>
  <c r="E172" i="3"/>
  <c r="D172" i="3"/>
  <c r="C172" i="3"/>
  <c r="F171" i="3"/>
  <c r="E171" i="3"/>
  <c r="D171" i="3"/>
  <c r="C171" i="3"/>
  <c r="F170" i="3"/>
  <c r="E170" i="3"/>
  <c r="D170" i="3"/>
  <c r="C170" i="3"/>
  <c r="F169" i="3"/>
  <c r="E169" i="3"/>
  <c r="D169" i="3"/>
  <c r="C169" i="3"/>
  <c r="F168" i="3"/>
  <c r="E168" i="3"/>
  <c r="D168" i="3"/>
  <c r="C168" i="3"/>
  <c r="F167" i="3"/>
  <c r="E167" i="3"/>
  <c r="D167" i="3"/>
  <c r="C167" i="3"/>
  <c r="F166" i="3"/>
  <c r="E166" i="3"/>
  <c r="D166" i="3"/>
  <c r="C166" i="3"/>
  <c r="F165" i="3"/>
  <c r="E165" i="3"/>
  <c r="D165" i="3"/>
  <c r="C165" i="3"/>
  <c r="F164" i="3"/>
  <c r="E164" i="3"/>
  <c r="D164" i="3"/>
  <c r="C164" i="3"/>
  <c r="F163" i="3"/>
  <c r="E163" i="3"/>
  <c r="D163" i="3"/>
  <c r="C163" i="3"/>
  <c r="F162" i="3"/>
  <c r="E162" i="3"/>
  <c r="D162" i="3"/>
  <c r="C162" i="3"/>
  <c r="F161" i="3"/>
  <c r="E161" i="3"/>
  <c r="D161" i="3"/>
  <c r="C161" i="3"/>
  <c r="F160" i="3"/>
  <c r="E160" i="3"/>
  <c r="D160" i="3"/>
  <c r="C160" i="3"/>
  <c r="F159" i="3"/>
  <c r="E159" i="3"/>
  <c r="D159" i="3"/>
  <c r="C159" i="3"/>
  <c r="F158" i="3"/>
  <c r="E158" i="3"/>
  <c r="D158" i="3"/>
  <c r="C158" i="3"/>
  <c r="F157" i="3"/>
  <c r="E157" i="3"/>
  <c r="D157" i="3"/>
  <c r="C157" i="3"/>
  <c r="F156" i="3"/>
  <c r="E156" i="3"/>
  <c r="D156" i="3"/>
  <c r="C156" i="3"/>
  <c r="F155" i="3"/>
  <c r="E155" i="3"/>
  <c r="D155" i="3"/>
  <c r="C155" i="3"/>
  <c r="F154" i="3"/>
  <c r="E154" i="3"/>
  <c r="D154" i="3"/>
  <c r="C154" i="3"/>
  <c r="F153" i="3"/>
  <c r="E153" i="3"/>
  <c r="D153" i="3"/>
  <c r="C153" i="3"/>
  <c r="F152" i="3"/>
  <c r="E152" i="3"/>
  <c r="D152" i="3"/>
  <c r="C152" i="3"/>
  <c r="F151" i="3"/>
  <c r="E151" i="3"/>
  <c r="D151" i="3"/>
  <c r="C151" i="3"/>
  <c r="F150" i="3"/>
  <c r="E150" i="3"/>
  <c r="D150" i="3"/>
  <c r="C150" i="3"/>
  <c r="F149" i="3"/>
  <c r="E149" i="3"/>
  <c r="D149" i="3"/>
  <c r="C149" i="3"/>
  <c r="F148" i="3"/>
  <c r="E148" i="3"/>
  <c r="D148" i="3"/>
  <c r="C148" i="3"/>
  <c r="F147" i="3"/>
  <c r="E147" i="3"/>
  <c r="D147" i="3"/>
  <c r="C147" i="3"/>
  <c r="F146" i="3"/>
  <c r="E146" i="3"/>
  <c r="D146" i="3"/>
  <c r="C146" i="3"/>
  <c r="F145" i="3"/>
  <c r="E145" i="3"/>
  <c r="D145" i="3"/>
  <c r="C145" i="3"/>
  <c r="F144" i="3"/>
  <c r="E144" i="3"/>
  <c r="D144" i="3"/>
  <c r="C144" i="3"/>
  <c r="F143" i="3"/>
  <c r="E143" i="3"/>
  <c r="D143" i="3"/>
  <c r="C143" i="3"/>
  <c r="F142" i="3"/>
  <c r="E142" i="3"/>
  <c r="D142" i="3"/>
  <c r="C142" i="3"/>
  <c r="F141" i="3"/>
  <c r="E141" i="3"/>
  <c r="D141" i="3"/>
  <c r="C141" i="3"/>
  <c r="F140" i="3"/>
  <c r="E140" i="3"/>
  <c r="D140" i="3"/>
  <c r="C140" i="3"/>
  <c r="F139" i="3"/>
  <c r="E139" i="3"/>
  <c r="D139" i="3"/>
  <c r="C139" i="3"/>
  <c r="F138" i="3"/>
  <c r="E138" i="3"/>
  <c r="D138" i="3"/>
  <c r="C138" i="3"/>
  <c r="F137" i="3"/>
  <c r="E137" i="3"/>
  <c r="D137" i="3"/>
  <c r="C137" i="3"/>
  <c r="F136" i="3"/>
  <c r="E136" i="3"/>
  <c r="D136" i="3"/>
  <c r="C136" i="3"/>
  <c r="F135" i="3"/>
  <c r="E135" i="3"/>
  <c r="D135" i="3"/>
  <c r="C135" i="3"/>
  <c r="F134" i="3"/>
  <c r="E134" i="3"/>
  <c r="D134" i="3"/>
  <c r="C134" i="3"/>
  <c r="F133" i="3"/>
  <c r="E133" i="3"/>
  <c r="D133" i="3"/>
  <c r="C133" i="3"/>
  <c r="F132" i="3"/>
  <c r="E132" i="3"/>
  <c r="D132" i="3"/>
  <c r="C132" i="3"/>
  <c r="F131" i="3"/>
  <c r="E131" i="3"/>
  <c r="D131" i="3"/>
  <c r="C131" i="3"/>
  <c r="F130" i="3"/>
  <c r="E130" i="3"/>
  <c r="D130" i="3"/>
  <c r="C130" i="3"/>
  <c r="F129" i="3"/>
  <c r="E129" i="3"/>
  <c r="D129" i="3"/>
  <c r="C129" i="3"/>
  <c r="F128" i="3"/>
  <c r="E128" i="3"/>
  <c r="D128" i="3"/>
  <c r="C128" i="3"/>
  <c r="F127" i="3"/>
  <c r="E127" i="3"/>
  <c r="D127" i="3"/>
  <c r="C127" i="3"/>
  <c r="F126" i="3"/>
  <c r="E126" i="3"/>
  <c r="D126" i="3"/>
  <c r="C126" i="3"/>
  <c r="F125" i="3"/>
  <c r="E125" i="3"/>
  <c r="D125" i="3"/>
  <c r="C125" i="3"/>
  <c r="F124" i="3"/>
  <c r="E124" i="3"/>
  <c r="D124" i="3"/>
  <c r="C124" i="3"/>
  <c r="F123" i="3"/>
  <c r="E123" i="3"/>
  <c r="D123" i="3"/>
  <c r="C123" i="3"/>
  <c r="F122" i="3"/>
  <c r="E122" i="3"/>
  <c r="D122" i="3"/>
  <c r="C122" i="3"/>
  <c r="F121" i="3"/>
  <c r="E121" i="3"/>
  <c r="D121" i="3"/>
  <c r="C121" i="3"/>
  <c r="F120" i="3"/>
  <c r="E120" i="3"/>
  <c r="D120" i="3"/>
  <c r="C120" i="3"/>
  <c r="F119" i="3"/>
  <c r="E119" i="3"/>
  <c r="D119" i="3"/>
  <c r="C119" i="3"/>
  <c r="F118" i="3"/>
  <c r="E118" i="3"/>
  <c r="D118" i="3"/>
  <c r="C118" i="3"/>
  <c r="F117" i="3"/>
  <c r="E117" i="3"/>
  <c r="D117" i="3"/>
  <c r="C117" i="3"/>
  <c r="F116" i="3"/>
  <c r="E116" i="3"/>
  <c r="D116" i="3"/>
  <c r="C116" i="3"/>
  <c r="F115" i="3"/>
  <c r="E115" i="3"/>
  <c r="D115" i="3"/>
  <c r="C115" i="3"/>
  <c r="F114" i="3"/>
  <c r="E114" i="3"/>
  <c r="D114" i="3"/>
  <c r="C114" i="3"/>
  <c r="F113" i="3"/>
  <c r="E113" i="3"/>
  <c r="D113" i="3"/>
  <c r="C113" i="3"/>
  <c r="F112" i="3"/>
  <c r="E112" i="3"/>
  <c r="D112" i="3"/>
  <c r="C112" i="3"/>
  <c r="F111" i="3"/>
  <c r="E111" i="3"/>
  <c r="D111" i="3"/>
  <c r="C111" i="3"/>
  <c r="F110" i="3"/>
  <c r="E110" i="3"/>
  <c r="D110" i="3"/>
  <c r="C110" i="3"/>
  <c r="F109" i="3"/>
  <c r="E109" i="3"/>
  <c r="D109" i="3"/>
  <c r="C109" i="3"/>
  <c r="F108" i="3"/>
  <c r="E108" i="3"/>
  <c r="D108" i="3"/>
  <c r="C108" i="3"/>
  <c r="F107" i="3"/>
  <c r="E107" i="3"/>
  <c r="D107" i="3"/>
  <c r="C107" i="3"/>
  <c r="F106" i="3"/>
  <c r="E106" i="3"/>
  <c r="D106" i="3"/>
  <c r="C106" i="3"/>
  <c r="F105" i="3"/>
  <c r="E105" i="3"/>
  <c r="D105" i="3"/>
  <c r="C105" i="3"/>
  <c r="F104" i="3"/>
  <c r="E104" i="3"/>
  <c r="D104" i="3"/>
  <c r="C104" i="3"/>
  <c r="F103" i="3"/>
  <c r="E103" i="3"/>
  <c r="D103" i="3"/>
  <c r="C103" i="3"/>
  <c r="F102" i="3"/>
  <c r="E102" i="3"/>
  <c r="D102" i="3"/>
  <c r="C102" i="3"/>
  <c r="F101" i="3"/>
  <c r="E101" i="3"/>
  <c r="D101" i="3"/>
  <c r="C101" i="3"/>
  <c r="F100" i="3"/>
  <c r="E100" i="3"/>
  <c r="D100" i="3"/>
  <c r="C100" i="3"/>
  <c r="F99" i="3"/>
  <c r="E99" i="3"/>
  <c r="D99" i="3"/>
  <c r="C99" i="3"/>
  <c r="F98" i="3"/>
  <c r="E98" i="3"/>
  <c r="D98" i="3"/>
  <c r="C98" i="3"/>
  <c r="F97" i="3"/>
  <c r="E97" i="3"/>
  <c r="D97" i="3"/>
  <c r="C97" i="3"/>
  <c r="F96" i="3"/>
  <c r="E96" i="3"/>
  <c r="D96" i="3"/>
  <c r="C96" i="3"/>
  <c r="F95" i="3"/>
  <c r="E95" i="3"/>
  <c r="D95" i="3"/>
  <c r="C95" i="3"/>
  <c r="F94" i="3"/>
  <c r="E94" i="3"/>
  <c r="D94" i="3"/>
  <c r="C94" i="3"/>
  <c r="F93" i="3"/>
  <c r="E93" i="3"/>
  <c r="D93" i="3"/>
  <c r="C93" i="3"/>
  <c r="F92" i="3"/>
  <c r="E92" i="3"/>
  <c r="D92" i="3"/>
  <c r="C92" i="3"/>
  <c r="F91" i="3"/>
  <c r="E91" i="3"/>
  <c r="D91" i="3"/>
  <c r="C91" i="3"/>
  <c r="F90" i="3"/>
  <c r="E90" i="3"/>
  <c r="D90" i="3"/>
  <c r="C90" i="3"/>
  <c r="F89" i="3"/>
  <c r="E89" i="3"/>
  <c r="D89" i="3"/>
  <c r="C89" i="3"/>
  <c r="F88" i="3"/>
  <c r="E88" i="3"/>
  <c r="D88" i="3"/>
  <c r="C88" i="3"/>
  <c r="F87" i="3"/>
  <c r="E87" i="3"/>
  <c r="D87" i="3"/>
  <c r="C87" i="3"/>
  <c r="F86" i="3"/>
  <c r="E86" i="3"/>
  <c r="D86" i="3"/>
  <c r="C86" i="3"/>
  <c r="F85" i="3"/>
  <c r="E85" i="3"/>
  <c r="D85" i="3"/>
  <c r="C85" i="3"/>
  <c r="F84" i="3"/>
  <c r="E84" i="3"/>
  <c r="D84" i="3"/>
  <c r="C84" i="3"/>
  <c r="F83" i="3"/>
  <c r="E83" i="3"/>
  <c r="D83" i="3"/>
  <c r="C83" i="3"/>
  <c r="F82" i="3"/>
  <c r="E82" i="3"/>
  <c r="D82" i="3"/>
  <c r="C82" i="3"/>
  <c r="F81" i="3"/>
  <c r="E81" i="3"/>
  <c r="D81" i="3"/>
  <c r="C81" i="3"/>
  <c r="F80" i="3"/>
  <c r="E80" i="3"/>
  <c r="D80" i="3"/>
  <c r="C80" i="3"/>
  <c r="F79" i="3"/>
  <c r="E79" i="3"/>
  <c r="D79" i="3"/>
  <c r="C79" i="3"/>
  <c r="F78" i="3"/>
  <c r="E78" i="3"/>
  <c r="D78" i="3"/>
  <c r="C78" i="3"/>
  <c r="F77" i="3"/>
  <c r="E77" i="3"/>
  <c r="D77" i="3"/>
  <c r="C77" i="3"/>
  <c r="F76" i="3"/>
  <c r="E76" i="3"/>
  <c r="D76" i="3"/>
  <c r="C76" i="3"/>
  <c r="F75" i="3"/>
  <c r="E75" i="3"/>
  <c r="D75" i="3"/>
  <c r="C75" i="3"/>
  <c r="F74" i="3"/>
  <c r="E74" i="3"/>
  <c r="D74" i="3"/>
  <c r="C74" i="3"/>
  <c r="F73" i="3"/>
  <c r="E73" i="3"/>
  <c r="D73" i="3"/>
  <c r="C73" i="3"/>
  <c r="F72" i="3"/>
  <c r="E72" i="3"/>
  <c r="D72" i="3"/>
  <c r="C72" i="3"/>
  <c r="F71" i="3"/>
  <c r="E71" i="3"/>
  <c r="D71" i="3"/>
  <c r="C71" i="3"/>
  <c r="F70" i="3"/>
  <c r="E70" i="3"/>
  <c r="D70" i="3"/>
  <c r="C70" i="3"/>
  <c r="F69" i="3"/>
  <c r="E69" i="3"/>
  <c r="D69" i="3"/>
  <c r="C69" i="3"/>
  <c r="F68" i="3"/>
  <c r="E68" i="3"/>
  <c r="D68" i="3"/>
  <c r="C68" i="3"/>
  <c r="F67" i="3"/>
  <c r="E67" i="3"/>
  <c r="D67" i="3"/>
  <c r="C67" i="3"/>
  <c r="F66" i="3"/>
  <c r="E66" i="3"/>
  <c r="D66" i="3"/>
  <c r="C66" i="3"/>
  <c r="F65" i="3"/>
  <c r="E65" i="3"/>
  <c r="D65" i="3"/>
  <c r="C65" i="3"/>
  <c r="F64" i="3"/>
  <c r="E64" i="3"/>
  <c r="D64" i="3"/>
  <c r="C64" i="3"/>
  <c r="F63" i="3"/>
  <c r="E63" i="3"/>
  <c r="D63" i="3"/>
  <c r="C63" i="3"/>
  <c r="F62" i="3"/>
  <c r="E62" i="3"/>
  <c r="D62" i="3"/>
  <c r="C62" i="3"/>
  <c r="F61" i="3"/>
  <c r="E61" i="3"/>
  <c r="D61" i="3"/>
  <c r="C61" i="3"/>
  <c r="F60" i="3"/>
  <c r="E60" i="3"/>
  <c r="D60" i="3"/>
  <c r="C60" i="3"/>
  <c r="F59" i="3"/>
  <c r="E59" i="3"/>
  <c r="D59" i="3"/>
  <c r="C59" i="3"/>
  <c r="F58" i="3"/>
  <c r="E58" i="3"/>
  <c r="D58" i="3"/>
  <c r="C58" i="3"/>
  <c r="F57" i="3"/>
  <c r="E57" i="3"/>
  <c r="D57" i="3"/>
  <c r="C57" i="3"/>
  <c r="F56" i="3"/>
  <c r="E56" i="3"/>
  <c r="D56" i="3"/>
  <c r="C56" i="3"/>
  <c r="F55" i="3"/>
  <c r="E55" i="3"/>
  <c r="D55" i="3"/>
  <c r="C55" i="3"/>
  <c r="F54" i="3"/>
  <c r="E54" i="3"/>
  <c r="D54" i="3"/>
  <c r="C54" i="3"/>
  <c r="F53" i="3"/>
  <c r="E53" i="3"/>
  <c r="D53" i="3"/>
  <c r="C53" i="3"/>
  <c r="F52" i="3"/>
  <c r="E52" i="3"/>
  <c r="D52" i="3"/>
  <c r="C52" i="3"/>
  <c r="F51" i="3"/>
  <c r="E51" i="3"/>
  <c r="D51" i="3"/>
  <c r="C51" i="3"/>
  <c r="F50" i="3"/>
  <c r="E50" i="3"/>
  <c r="D50" i="3"/>
  <c r="C50" i="3"/>
  <c r="F49" i="3"/>
  <c r="E49" i="3"/>
  <c r="D49" i="3"/>
  <c r="C49" i="3"/>
  <c r="F48" i="3"/>
  <c r="E48" i="3"/>
  <c r="D48" i="3"/>
  <c r="C48" i="3"/>
  <c r="F47" i="3"/>
  <c r="E47" i="3"/>
  <c r="D47" i="3"/>
  <c r="C47" i="3"/>
  <c r="F46" i="3"/>
  <c r="E46" i="3"/>
  <c r="D46" i="3"/>
  <c r="C46" i="3"/>
  <c r="F45" i="3"/>
  <c r="E45" i="3"/>
  <c r="D45" i="3"/>
  <c r="C45" i="3"/>
  <c r="F44" i="3"/>
  <c r="E44" i="3"/>
  <c r="D44" i="3"/>
  <c r="C44" i="3"/>
  <c r="F43" i="3"/>
  <c r="E43" i="3"/>
  <c r="D43" i="3"/>
  <c r="C43" i="3"/>
  <c r="F42" i="3"/>
  <c r="E42" i="3"/>
  <c r="D42" i="3"/>
  <c r="C42" i="3"/>
  <c r="F41" i="3"/>
  <c r="E41" i="3"/>
  <c r="D41" i="3"/>
  <c r="C41" i="3"/>
  <c r="F40" i="3"/>
  <c r="E40" i="3"/>
  <c r="D40" i="3"/>
  <c r="C40" i="3"/>
  <c r="F39" i="3"/>
  <c r="E39" i="3"/>
  <c r="D39" i="3"/>
  <c r="C39" i="3"/>
  <c r="F38" i="3"/>
  <c r="E38" i="3"/>
  <c r="D38" i="3"/>
  <c r="C38" i="3"/>
  <c r="F2" i="3"/>
  <c r="E2" i="3"/>
  <c r="D2" i="3"/>
  <c r="C2" i="3"/>
  <c r="B21" i="13"/>
  <c r="B19" i="13"/>
  <c r="B17" i="13"/>
  <c r="F21" i="13" s="1"/>
  <c r="B2" i="13"/>
  <c r="I23" i="13" s="1"/>
  <c r="B25" i="13"/>
  <c r="B23" i="13"/>
  <c r="F19" i="13"/>
  <c r="K11" i="13"/>
  <c r="J11" i="13"/>
  <c r="I11" i="13"/>
  <c r="H11" i="13"/>
  <c r="G11" i="13"/>
  <c r="F11" i="13"/>
  <c r="E11" i="13"/>
  <c r="D11" i="13"/>
  <c r="C11" i="13"/>
  <c r="B11" i="13"/>
  <c r="K6" i="13"/>
  <c r="J6" i="13"/>
  <c r="I6" i="13"/>
  <c r="H6" i="13"/>
  <c r="G6" i="13"/>
  <c r="F6" i="13"/>
  <c r="E6" i="13"/>
  <c r="D6" i="13"/>
  <c r="C6" i="13"/>
  <c r="M3" i="13"/>
  <c r="B21" i="12"/>
  <c r="B19" i="12"/>
  <c r="B17" i="12"/>
  <c r="F21" i="12" s="1"/>
  <c r="B2" i="12"/>
  <c r="I25" i="12" s="1"/>
  <c r="B25" i="12"/>
  <c r="B23" i="12"/>
  <c r="F19" i="12"/>
  <c r="K11" i="12"/>
  <c r="J11" i="12"/>
  <c r="I11" i="12"/>
  <c r="H11" i="12"/>
  <c r="G11" i="12"/>
  <c r="F11" i="12"/>
  <c r="E11" i="12"/>
  <c r="D11" i="12"/>
  <c r="C11" i="12"/>
  <c r="B11" i="12"/>
  <c r="K6" i="12"/>
  <c r="J6" i="12"/>
  <c r="I6" i="12"/>
  <c r="H6" i="12"/>
  <c r="G6" i="12"/>
  <c r="F6" i="12"/>
  <c r="E6" i="12"/>
  <c r="D6" i="12"/>
  <c r="C6" i="12"/>
  <c r="M3" i="12"/>
  <c r="B21" i="11"/>
  <c r="B19" i="11"/>
  <c r="B17" i="11"/>
  <c r="F21" i="11" s="1"/>
  <c r="B2" i="11"/>
  <c r="I25" i="11" s="1"/>
  <c r="B25" i="11"/>
  <c r="B23" i="11"/>
  <c r="F19" i="11"/>
  <c r="K11" i="11"/>
  <c r="J11" i="11"/>
  <c r="I11" i="11"/>
  <c r="H11" i="11"/>
  <c r="G11" i="11"/>
  <c r="F11" i="11"/>
  <c r="E11" i="11"/>
  <c r="D11" i="11"/>
  <c r="C11" i="11"/>
  <c r="B11" i="11"/>
  <c r="K6" i="11"/>
  <c r="J6" i="11"/>
  <c r="I6" i="11"/>
  <c r="H6" i="11"/>
  <c r="G6" i="11"/>
  <c r="F6" i="11"/>
  <c r="E6" i="11"/>
  <c r="D6" i="11"/>
  <c r="C6" i="11"/>
  <c r="M3" i="11"/>
  <c r="M4" i="11" s="1"/>
  <c r="G47" i="17"/>
  <c r="E47" i="17"/>
  <c r="D47" i="17"/>
  <c r="C47" i="17"/>
  <c r="B47" i="17"/>
  <c r="H21" i="1" s="1"/>
  <c r="K56" i="17"/>
  <c r="J56" i="17"/>
  <c r="I56" i="17"/>
  <c r="H56" i="17"/>
  <c r="G56" i="17"/>
  <c r="F56" i="17"/>
  <c r="E56" i="17"/>
  <c r="D56" i="17"/>
  <c r="C56" i="17"/>
  <c r="B56" i="17"/>
  <c r="K51" i="17"/>
  <c r="J51" i="17"/>
  <c r="I51" i="17"/>
  <c r="H51" i="17"/>
  <c r="G51" i="17"/>
  <c r="F51" i="17"/>
  <c r="E51" i="17"/>
  <c r="D51" i="17"/>
  <c r="C51" i="17"/>
  <c r="H47" i="17"/>
  <c r="F47" i="17"/>
  <c r="K41" i="17"/>
  <c r="J41" i="17"/>
  <c r="I41" i="17"/>
  <c r="H41" i="17"/>
  <c r="G41" i="17"/>
  <c r="F41" i="17"/>
  <c r="E41" i="17"/>
  <c r="D41" i="17"/>
  <c r="C41" i="17"/>
  <c r="B41" i="17"/>
  <c r="K36" i="17"/>
  <c r="J36" i="17"/>
  <c r="I36" i="17"/>
  <c r="H36" i="17"/>
  <c r="G36" i="17"/>
  <c r="F36" i="17"/>
  <c r="E36" i="17"/>
  <c r="D36" i="17"/>
  <c r="C36" i="17"/>
  <c r="F21" i="1"/>
  <c r="D21" i="1"/>
  <c r="G32" i="17"/>
  <c r="E32" i="17"/>
  <c r="D32" i="17"/>
  <c r="C32" i="17"/>
  <c r="B32" i="17"/>
  <c r="H32" i="17"/>
  <c r="F32" i="17"/>
  <c r="G17" i="17"/>
  <c r="E17" i="17"/>
  <c r="D17" i="17"/>
  <c r="C17" i="17"/>
  <c r="B17" i="17"/>
  <c r="K26" i="17"/>
  <c r="J26" i="17"/>
  <c r="I26" i="17"/>
  <c r="H26" i="17"/>
  <c r="G26" i="17"/>
  <c r="F26" i="17"/>
  <c r="E26" i="17"/>
  <c r="D26" i="17"/>
  <c r="C26" i="17"/>
  <c r="B26" i="17"/>
  <c r="K21" i="17"/>
  <c r="J21" i="17"/>
  <c r="I21" i="17"/>
  <c r="H21" i="17"/>
  <c r="G21" i="17"/>
  <c r="F21" i="17"/>
  <c r="E21" i="17"/>
  <c r="D21" i="17"/>
  <c r="C21" i="17"/>
  <c r="H17" i="17"/>
  <c r="F17" i="17"/>
  <c r="E2" i="17"/>
  <c r="G2" i="17"/>
  <c r="D2" i="17"/>
  <c r="C2" i="17"/>
  <c r="B2" i="17"/>
  <c r="J2" i="13" l="1"/>
  <c r="E19" i="13"/>
  <c r="D17" i="13"/>
  <c r="I19" i="13"/>
  <c r="F17" i="13"/>
  <c r="J2" i="12"/>
  <c r="E19" i="12"/>
  <c r="D29" i="11"/>
  <c r="E19" i="11"/>
  <c r="D17" i="11"/>
  <c r="F17" i="11"/>
  <c r="D17" i="12"/>
  <c r="F17" i="12"/>
  <c r="I21" i="13"/>
  <c r="I25" i="13"/>
  <c r="I27" i="13"/>
  <c r="D29" i="13"/>
  <c r="F25" i="13"/>
  <c r="D27" i="13" s="1"/>
  <c r="F23" i="13"/>
  <c r="E21" i="13"/>
  <c r="E25" i="13"/>
  <c r="E23" i="13"/>
  <c r="D23" i="13"/>
  <c r="G23" i="13"/>
  <c r="I17" i="13"/>
  <c r="D21" i="13"/>
  <c r="D25" i="13"/>
  <c r="M4" i="13"/>
  <c r="G21" i="13"/>
  <c r="D29" i="12"/>
  <c r="D21" i="12"/>
  <c r="D23" i="12"/>
  <c r="D25" i="12"/>
  <c r="E21" i="12"/>
  <c r="E23" i="12"/>
  <c r="E25" i="12"/>
  <c r="F23" i="12"/>
  <c r="F25" i="12"/>
  <c r="E27" i="12" s="1"/>
  <c r="G21" i="12"/>
  <c r="G23" i="12"/>
  <c r="I27" i="12"/>
  <c r="M4" i="12"/>
  <c r="I17" i="12"/>
  <c r="I19" i="12"/>
  <c r="I21" i="12"/>
  <c r="I23" i="12"/>
  <c r="M5" i="11"/>
  <c r="D21" i="11"/>
  <c r="D25" i="11"/>
  <c r="D23" i="11"/>
  <c r="E21" i="11"/>
  <c r="E23" i="11"/>
  <c r="E25" i="11"/>
  <c r="F23" i="11"/>
  <c r="F25" i="11"/>
  <c r="D27" i="11" s="1"/>
  <c r="G21" i="11"/>
  <c r="G23" i="11"/>
  <c r="I27" i="11"/>
  <c r="J2" i="11"/>
  <c r="I17" i="11"/>
  <c r="I19" i="11"/>
  <c r="I21" i="11"/>
  <c r="I23" i="11"/>
  <c r="I47" i="17"/>
  <c r="E54" i="17" s="1"/>
  <c r="I32" i="17"/>
  <c r="I17" i="17"/>
  <c r="B21" i="1"/>
  <c r="K11" i="17"/>
  <c r="J11" i="17"/>
  <c r="I11" i="17"/>
  <c r="H11" i="17"/>
  <c r="G11" i="17"/>
  <c r="F11" i="17"/>
  <c r="E11" i="17"/>
  <c r="D11" i="17"/>
  <c r="C11" i="17"/>
  <c r="B11" i="17"/>
  <c r="K6" i="17"/>
  <c r="J6" i="17"/>
  <c r="I6" i="17"/>
  <c r="H6" i="17"/>
  <c r="G6" i="17"/>
  <c r="F6" i="17"/>
  <c r="E6" i="17"/>
  <c r="D6" i="17"/>
  <c r="C6" i="17"/>
  <c r="H2" i="11"/>
  <c r="C2" i="13"/>
  <c r="E2" i="13"/>
  <c r="H2" i="12"/>
  <c r="C2" i="11"/>
  <c r="D2" i="13"/>
  <c r="G19" i="13"/>
  <c r="D19" i="13"/>
  <c r="C2" i="12"/>
  <c r="F2" i="13"/>
  <c r="H2" i="13"/>
  <c r="F2" i="12"/>
  <c r="F2" i="11"/>
  <c r="D49" i="17" l="1"/>
  <c r="K49" i="17"/>
  <c r="I54" i="17"/>
  <c r="C54" i="17"/>
  <c r="E49" i="17"/>
  <c r="D54" i="17"/>
  <c r="I49" i="17"/>
  <c r="B54" i="17"/>
  <c r="F54" i="17"/>
  <c r="G54" i="17"/>
  <c r="J54" i="17"/>
  <c r="J49" i="17"/>
  <c r="C49" i="17"/>
  <c r="F49" i="17"/>
  <c r="H49" i="17"/>
  <c r="H54" i="17"/>
  <c r="K54" i="17"/>
  <c r="B49" i="17"/>
  <c r="G49" i="17"/>
  <c r="G25" i="13"/>
  <c r="E27" i="13"/>
  <c r="R52" i="12"/>
  <c r="P52" i="12"/>
  <c r="R52" i="13"/>
  <c r="P52" i="13"/>
  <c r="R52" i="11"/>
  <c r="R48" i="11"/>
  <c r="R44" i="11"/>
  <c r="R40" i="11"/>
  <c r="P52" i="11"/>
  <c r="P48" i="11"/>
  <c r="P44" i="11"/>
  <c r="P40" i="11"/>
  <c r="P45" i="11"/>
  <c r="R51" i="11"/>
  <c r="R47" i="11"/>
  <c r="R43" i="11"/>
  <c r="R39" i="11"/>
  <c r="P51" i="11"/>
  <c r="P47" i="11"/>
  <c r="P43" i="11"/>
  <c r="P39" i="11"/>
  <c r="R50" i="11"/>
  <c r="R46" i="11"/>
  <c r="R42" i="11"/>
  <c r="R41" i="11"/>
  <c r="P41" i="11"/>
  <c r="P50" i="11"/>
  <c r="P46" i="11"/>
  <c r="P42" i="11"/>
  <c r="R45" i="11"/>
  <c r="R49" i="11"/>
  <c r="P49" i="11"/>
  <c r="G17" i="13"/>
  <c r="G2" i="13"/>
  <c r="I2" i="13"/>
  <c r="F27" i="13"/>
  <c r="M5" i="13"/>
  <c r="I2" i="12"/>
  <c r="G2" i="12"/>
  <c r="F27" i="12"/>
  <c r="M5" i="12"/>
  <c r="D27" i="12"/>
  <c r="G25" i="12"/>
  <c r="I2" i="11"/>
  <c r="G2" i="11"/>
  <c r="M6" i="11"/>
  <c r="G25" i="11"/>
  <c r="E27" i="11"/>
  <c r="F27" i="11"/>
  <c r="F24" i="17"/>
  <c r="G19" i="17"/>
  <c r="J24" i="17"/>
  <c r="E24" i="17"/>
  <c r="F19" i="17"/>
  <c r="K19" i="17"/>
  <c r="G24" i="17"/>
  <c r="D24" i="17"/>
  <c r="E19" i="17"/>
  <c r="K24" i="17"/>
  <c r="C24" i="17"/>
  <c r="D19" i="17"/>
  <c r="C19" i="17"/>
  <c r="I24" i="17"/>
  <c r="J19" i="17"/>
  <c r="B19" i="17"/>
  <c r="H24" i="17"/>
  <c r="I19" i="17"/>
  <c r="H19" i="17"/>
  <c r="E39" i="17"/>
  <c r="H34" i="17"/>
  <c r="I34" i="17"/>
  <c r="D39" i="17"/>
  <c r="G34" i="17"/>
  <c r="J34" i="17"/>
  <c r="K39" i="17"/>
  <c r="C39" i="17"/>
  <c r="F34" i="17"/>
  <c r="J39" i="17"/>
  <c r="B39" i="17"/>
  <c r="E34" i="17"/>
  <c r="G39" i="17"/>
  <c r="I39" i="17"/>
  <c r="D34" i="17"/>
  <c r="H39" i="17"/>
  <c r="K34" i="17"/>
  <c r="C34" i="17"/>
  <c r="B34" i="17"/>
  <c r="F39" i="17"/>
  <c r="B24" i="17"/>
  <c r="F2" i="17"/>
  <c r="H2" i="17"/>
  <c r="D2" i="12"/>
  <c r="D2" i="11"/>
  <c r="D19" i="11"/>
  <c r="D19" i="12"/>
  <c r="E2" i="11"/>
  <c r="G19" i="11"/>
  <c r="E2" i="12"/>
  <c r="G19" i="12"/>
  <c r="B59" i="17" l="1"/>
  <c r="H19" i="1" s="1"/>
  <c r="G17" i="12"/>
  <c r="G17" i="11"/>
  <c r="K2" i="13"/>
  <c r="M6" i="13"/>
  <c r="K2" i="12"/>
  <c r="M6" i="12"/>
  <c r="K2" i="11"/>
  <c r="M7" i="11"/>
  <c r="B44" i="17"/>
  <c r="F19" i="1" s="1"/>
  <c r="I2" i="17"/>
  <c r="N1" i="14"/>
  <c r="M1" i="14"/>
  <c r="L1" i="14"/>
  <c r="K1" i="14"/>
  <c r="B23" i="2"/>
  <c r="B1" i="14" l="1"/>
  <c r="C4" i="13"/>
  <c r="C32" i="13"/>
  <c r="B32" i="13"/>
  <c r="C32" i="12"/>
  <c r="B32" i="12"/>
  <c r="C32" i="11"/>
  <c r="B32" i="11"/>
  <c r="H4" i="13"/>
  <c r="I4" i="13"/>
  <c r="J4" i="13"/>
  <c r="I9" i="13"/>
  <c r="D9" i="13"/>
  <c r="B9" i="13"/>
  <c r="G4" i="13"/>
  <c r="E9" i="13"/>
  <c r="J9" i="13"/>
  <c r="C9" i="13"/>
  <c r="K4" i="13"/>
  <c r="F4" i="13"/>
  <c r="B4" i="13"/>
  <c r="H9" i="13"/>
  <c r="D4" i="13"/>
  <c r="G9" i="13"/>
  <c r="F9" i="13"/>
  <c r="E4" i="13"/>
  <c r="K9" i="13"/>
  <c r="M7" i="13"/>
  <c r="M7" i="12"/>
  <c r="F9" i="12"/>
  <c r="F4" i="12"/>
  <c r="E9" i="12"/>
  <c r="E4" i="12"/>
  <c r="D9" i="12"/>
  <c r="D4" i="12"/>
  <c r="K9" i="12"/>
  <c r="C9" i="12"/>
  <c r="K4" i="12"/>
  <c r="C4" i="12"/>
  <c r="J9" i="12"/>
  <c r="B9" i="12"/>
  <c r="J4" i="12"/>
  <c r="B4" i="12"/>
  <c r="I9" i="12"/>
  <c r="I4" i="12"/>
  <c r="H9" i="12"/>
  <c r="H4" i="12"/>
  <c r="G9" i="12"/>
  <c r="G4" i="12"/>
  <c r="F9" i="11"/>
  <c r="F4" i="11"/>
  <c r="E9" i="11"/>
  <c r="E4" i="11"/>
  <c r="G9" i="11"/>
  <c r="G4" i="11"/>
  <c r="D9" i="11"/>
  <c r="D4" i="11"/>
  <c r="H4" i="11"/>
  <c r="K9" i="11"/>
  <c r="C9" i="11"/>
  <c r="K4" i="11"/>
  <c r="C4" i="11"/>
  <c r="J9" i="11"/>
  <c r="B9" i="11"/>
  <c r="J4" i="11"/>
  <c r="B4" i="11"/>
  <c r="H9" i="11"/>
  <c r="I9" i="11"/>
  <c r="I4" i="11"/>
  <c r="M8" i="11"/>
  <c r="G9" i="17"/>
  <c r="I4" i="17"/>
  <c r="F9" i="17"/>
  <c r="H4" i="17"/>
  <c r="E9" i="17"/>
  <c r="G4" i="17"/>
  <c r="D9" i="17"/>
  <c r="F4" i="17"/>
  <c r="D4" i="17"/>
  <c r="C4" i="17"/>
  <c r="K9" i="17"/>
  <c r="C9" i="17"/>
  <c r="E4" i="17"/>
  <c r="K4" i="17"/>
  <c r="B4" i="17"/>
  <c r="J9" i="17"/>
  <c r="B9" i="17"/>
  <c r="I9" i="17"/>
  <c r="J4" i="17"/>
  <c r="H9" i="17"/>
  <c r="B25" i="2"/>
  <c r="B21" i="2"/>
  <c r="B19" i="2"/>
  <c r="B17" i="2"/>
  <c r="E19" i="2" s="1"/>
  <c r="B2" i="2"/>
  <c r="I23" i="2" s="1"/>
  <c r="F21" i="2" l="1"/>
  <c r="B37" i="11"/>
  <c r="E17" i="11" s="1"/>
  <c r="B37" i="13"/>
  <c r="E17" i="13" s="1"/>
  <c r="B37" i="12"/>
  <c r="E17" i="12" s="1"/>
  <c r="B14" i="13"/>
  <c r="N3" i="13" s="1"/>
  <c r="M8" i="13"/>
  <c r="B14" i="12"/>
  <c r="N7" i="12" s="1"/>
  <c r="B14" i="11"/>
  <c r="N8" i="11" s="1"/>
  <c r="M8" i="12"/>
  <c r="M9" i="11"/>
  <c r="B29" i="17"/>
  <c r="D19" i="1" s="1"/>
  <c r="B14" i="17"/>
  <c r="B19" i="1" s="1"/>
  <c r="J2" i="2"/>
  <c r="D29" i="2"/>
  <c r="I25" i="2"/>
  <c r="I27" i="2"/>
  <c r="I17" i="2"/>
  <c r="I19" i="2"/>
  <c r="I21" i="2"/>
  <c r="H3" i="3"/>
  <c r="H4" i="3" s="1"/>
  <c r="H5" i="3" s="1"/>
  <c r="H6" i="3" s="1"/>
  <c r="H7" i="3" s="1"/>
  <c r="H8" i="3" s="1"/>
  <c r="H9" i="3" s="1"/>
  <c r="H10" i="3" s="1"/>
  <c r="H11" i="3" s="1"/>
  <c r="H12" i="3" s="1"/>
  <c r="H13" i="3" s="1"/>
  <c r="H14" i="3" s="1"/>
  <c r="H15" i="3" s="1"/>
  <c r="H16" i="3" s="1"/>
  <c r="H17" i="3" s="1"/>
  <c r="H18" i="3" s="1"/>
  <c r="H19" i="3" s="1"/>
  <c r="H20" i="3" s="1"/>
  <c r="H21" i="3" s="1"/>
  <c r="H22" i="3" s="1"/>
  <c r="D19" i="2"/>
  <c r="E2" i="2"/>
  <c r="G19" i="2"/>
  <c r="F2" i="2"/>
  <c r="D2" i="2"/>
  <c r="H2" i="2"/>
  <c r="C2" i="2"/>
  <c r="P3" i="13" l="1"/>
  <c r="S3" i="13" s="1"/>
  <c r="G27" i="13"/>
  <c r="P7" i="12"/>
  <c r="S7" i="12" s="1"/>
  <c r="G27" i="12"/>
  <c r="P8" i="11"/>
  <c r="S8" i="11" s="1"/>
  <c r="G27" i="11"/>
  <c r="N7" i="13"/>
  <c r="N6" i="13"/>
  <c r="N5" i="13"/>
  <c r="N2" i="13"/>
  <c r="N4" i="13"/>
  <c r="N8" i="13"/>
  <c r="M9" i="13"/>
  <c r="M9" i="12"/>
  <c r="N8" i="12"/>
  <c r="N3" i="12"/>
  <c r="N2" i="12"/>
  <c r="N4" i="12"/>
  <c r="N5" i="12"/>
  <c r="N6" i="12"/>
  <c r="M10" i="11"/>
  <c r="N9" i="11"/>
  <c r="N5" i="11"/>
  <c r="N4" i="11"/>
  <c r="N3" i="11"/>
  <c r="N2" i="11"/>
  <c r="P2" i="11" s="1"/>
  <c r="N6" i="11"/>
  <c r="N7" i="11"/>
  <c r="F19" i="2"/>
  <c r="G17" i="2" s="1"/>
  <c r="U6" i="1" s="1"/>
  <c r="I2" i="2"/>
  <c r="G2" i="2"/>
  <c r="P9" i="11" l="1"/>
  <c r="S9" i="11" s="1"/>
  <c r="P8" i="12"/>
  <c r="S8" i="12" s="1"/>
  <c r="P8" i="13"/>
  <c r="R3" i="13"/>
  <c r="Q3" i="13"/>
  <c r="P5" i="13"/>
  <c r="S5" i="13" s="1"/>
  <c r="P4" i="13"/>
  <c r="S4" i="13" s="1"/>
  <c r="P6" i="13"/>
  <c r="S6" i="13" s="1"/>
  <c r="P7" i="13"/>
  <c r="S7" i="13" s="1"/>
  <c r="P2" i="13"/>
  <c r="S2" i="13" s="1"/>
  <c r="Q7" i="12"/>
  <c r="R7" i="12"/>
  <c r="P3" i="12"/>
  <c r="S3" i="12" s="1"/>
  <c r="P5" i="12"/>
  <c r="S5" i="12" s="1"/>
  <c r="P6" i="12"/>
  <c r="S6" i="12" s="1"/>
  <c r="P4" i="12"/>
  <c r="S4" i="12" s="1"/>
  <c r="P2" i="12"/>
  <c r="S2" i="12" s="1"/>
  <c r="R8" i="11"/>
  <c r="Q8" i="11"/>
  <c r="P3" i="11"/>
  <c r="S3" i="11" s="1"/>
  <c r="P7" i="11"/>
  <c r="S7" i="11" s="1"/>
  <c r="P4" i="11"/>
  <c r="S4" i="11" s="1"/>
  <c r="P6" i="11"/>
  <c r="S6" i="11" s="1"/>
  <c r="P5" i="11"/>
  <c r="S5" i="11" s="1"/>
  <c r="S2" i="11"/>
  <c r="R2" i="11" s="1"/>
  <c r="S8" i="13"/>
  <c r="M10" i="13"/>
  <c r="N9" i="13"/>
  <c r="M10" i="12"/>
  <c r="N9" i="12"/>
  <c r="N10" i="11"/>
  <c r="M11" i="11"/>
  <c r="G21" i="2"/>
  <c r="U10" i="1" s="1"/>
  <c r="P9" i="13" l="1"/>
  <c r="S9" i="13" s="1"/>
  <c r="P9" i="12"/>
  <c r="S9" i="12" s="1"/>
  <c r="P10" i="11"/>
  <c r="S10" i="11" s="1"/>
  <c r="Q7" i="13"/>
  <c r="R7" i="13"/>
  <c r="R6" i="13"/>
  <c r="Q6" i="13"/>
  <c r="R4" i="13"/>
  <c r="Q4" i="13"/>
  <c r="R5" i="13"/>
  <c r="Q5" i="13"/>
  <c r="R8" i="13"/>
  <c r="Q8" i="13"/>
  <c r="R2" i="13"/>
  <c r="Q2" i="13"/>
  <c r="R4" i="12"/>
  <c r="Q4" i="12"/>
  <c r="R6" i="12"/>
  <c r="Q6" i="12"/>
  <c r="R5" i="12"/>
  <c r="Q5" i="12"/>
  <c r="Q3" i="12"/>
  <c r="R3" i="12"/>
  <c r="Q8" i="12"/>
  <c r="R8" i="12"/>
  <c r="R2" i="12"/>
  <c r="Q2" i="12"/>
  <c r="R4" i="11"/>
  <c r="Q4" i="11"/>
  <c r="R6" i="11"/>
  <c r="Q6" i="11"/>
  <c r="Q7" i="11"/>
  <c r="R7" i="11"/>
  <c r="R5" i="11"/>
  <c r="Q5" i="11"/>
  <c r="R3" i="11"/>
  <c r="Q3" i="11"/>
  <c r="R9" i="11"/>
  <c r="Q9" i="11"/>
  <c r="Q2" i="11"/>
  <c r="N10" i="13"/>
  <c r="M11" i="13"/>
  <c r="N10" i="12"/>
  <c r="M11" i="12"/>
  <c r="M12" i="11"/>
  <c r="N11" i="11"/>
  <c r="G23" i="2"/>
  <c r="U17" i="1" s="1"/>
  <c r="E25" i="2"/>
  <c r="W17" i="1" s="1"/>
  <c r="F23" i="2"/>
  <c r="E23" i="2"/>
  <c r="D23" i="2"/>
  <c r="D25" i="2"/>
  <c r="F25" i="2"/>
  <c r="F27" i="2" s="1"/>
  <c r="W15" i="1" s="1"/>
  <c r="F17" i="2"/>
  <c r="D17" i="2"/>
  <c r="D21" i="2"/>
  <c r="U8" i="1" s="1"/>
  <c r="E21" i="2"/>
  <c r="W8" i="1" s="1"/>
  <c r="U4" i="1"/>
  <c r="E3" i="14"/>
  <c r="E4" i="14" s="1"/>
  <c r="E5" i="14" s="1"/>
  <c r="E6" i="14" s="1"/>
  <c r="E7" i="14" s="1"/>
  <c r="E8" i="14" s="1"/>
  <c r="E9" i="14" s="1"/>
  <c r="E10" i="14" s="1"/>
  <c r="E11" i="14" s="1"/>
  <c r="E12" i="14" s="1"/>
  <c r="E13" i="14" s="1"/>
  <c r="E14" i="14" s="1"/>
  <c r="E15" i="14" s="1"/>
  <c r="E16" i="14" s="1"/>
  <c r="E17" i="14" s="1"/>
  <c r="E18" i="14" s="1"/>
  <c r="E19" i="14" s="1"/>
  <c r="E20" i="14" s="1"/>
  <c r="E21" i="14" s="1"/>
  <c r="E22" i="14" s="1"/>
  <c r="E23" i="14" s="1"/>
  <c r="E24" i="14" s="1"/>
  <c r="E25" i="14" s="1"/>
  <c r="E26" i="14" s="1"/>
  <c r="E27" i="14" s="1"/>
  <c r="E28" i="14" s="1"/>
  <c r="E29" i="14" s="1"/>
  <c r="E30" i="14" s="1"/>
  <c r="E31" i="14" s="1"/>
  <c r="E32" i="14" s="1"/>
  <c r="E33" i="14" s="1"/>
  <c r="E34" i="14" s="1"/>
  <c r="E35" i="14" s="1"/>
  <c r="E36" i="14" s="1"/>
  <c r="E37" i="14" s="1"/>
  <c r="E38" i="14" s="1"/>
  <c r="E39" i="14" s="1"/>
  <c r="E40" i="14" s="1"/>
  <c r="E41" i="14" s="1"/>
  <c r="E42" i="14" s="1"/>
  <c r="E43" i="14" s="1"/>
  <c r="E44" i="14" s="1"/>
  <c r="E45" i="14" s="1"/>
  <c r="E46" i="14" s="1"/>
  <c r="E47" i="14" s="1"/>
  <c r="E48" i="14" s="1"/>
  <c r="E49" i="14" s="1"/>
  <c r="E50" i="14" s="1"/>
  <c r="E51" i="14" s="1"/>
  <c r="E52" i="14" s="1"/>
  <c r="P10" i="12" l="1"/>
  <c r="S10" i="12" s="1"/>
  <c r="W4" i="1"/>
  <c r="R52" i="2"/>
  <c r="R44" i="2"/>
  <c r="R36" i="2"/>
  <c r="P52" i="2"/>
  <c r="P44" i="2"/>
  <c r="P36" i="2"/>
  <c r="R46" i="2"/>
  <c r="R51" i="2"/>
  <c r="R43" i="2"/>
  <c r="R35" i="2"/>
  <c r="P51" i="2"/>
  <c r="P43" i="2"/>
  <c r="P35" i="2"/>
  <c r="P38" i="2"/>
  <c r="P45" i="2"/>
  <c r="R50" i="2"/>
  <c r="R42" i="2"/>
  <c r="R34" i="2"/>
  <c r="P50" i="2"/>
  <c r="P42" i="2"/>
  <c r="P34" i="2"/>
  <c r="R38" i="2"/>
  <c r="R45" i="2"/>
  <c r="R49" i="2"/>
  <c r="R41" i="2"/>
  <c r="R33" i="2"/>
  <c r="P49" i="2"/>
  <c r="P41" i="2"/>
  <c r="P33" i="2"/>
  <c r="R37" i="2"/>
  <c r="R48" i="2"/>
  <c r="R40" i="2"/>
  <c r="P48" i="2"/>
  <c r="P40" i="2"/>
  <c r="P46" i="2"/>
  <c r="P37" i="2"/>
  <c r="R47" i="2"/>
  <c r="R39" i="2"/>
  <c r="P47" i="2"/>
  <c r="P39" i="2"/>
  <c r="R9" i="13"/>
  <c r="Q9" i="13"/>
  <c r="P10" i="13"/>
  <c r="S10" i="13" s="1"/>
  <c r="R9" i="12"/>
  <c r="Q9" i="12"/>
  <c r="P11" i="11"/>
  <c r="S11" i="11" s="1"/>
  <c r="R10" i="11"/>
  <c r="Q10" i="11"/>
  <c r="M12" i="13"/>
  <c r="N11" i="13"/>
  <c r="M12" i="12"/>
  <c r="N11" i="12"/>
  <c r="M13" i="11"/>
  <c r="N12" i="11"/>
  <c r="G25" i="2"/>
  <c r="U13" i="1" s="1"/>
  <c r="D27" i="2"/>
  <c r="W13" i="1" s="1"/>
  <c r="E27" i="2"/>
  <c r="U15" i="1" s="1"/>
  <c r="P11" i="13" l="1"/>
  <c r="S11" i="13" s="1"/>
  <c r="P12" i="11"/>
  <c r="S12" i="11" s="1"/>
  <c r="P11" i="12"/>
  <c r="S11" i="12" s="1"/>
  <c r="R10" i="13"/>
  <c r="Q10" i="13"/>
  <c r="R10" i="12"/>
  <c r="Q10" i="12"/>
  <c r="Q11" i="11"/>
  <c r="R11" i="11"/>
  <c r="M13" i="13"/>
  <c r="N12" i="13"/>
  <c r="M13" i="12"/>
  <c r="N12" i="12"/>
  <c r="M14" i="11"/>
  <c r="N13" i="11"/>
  <c r="O2" i="2"/>
  <c r="P13" i="11" l="1"/>
  <c r="S13" i="11" s="1"/>
  <c r="P12" i="12"/>
  <c r="S12" i="12" s="1"/>
  <c r="P12" i="13"/>
  <c r="S12" i="13" s="1"/>
  <c r="Q11" i="13"/>
  <c r="R11" i="13"/>
  <c r="R11" i="12"/>
  <c r="Q11" i="12"/>
  <c r="R12" i="11"/>
  <c r="Q12" i="11"/>
  <c r="N13" i="13"/>
  <c r="M14" i="13"/>
  <c r="M14" i="12"/>
  <c r="N13" i="12"/>
  <c r="M15" i="11"/>
  <c r="N14" i="11"/>
  <c r="P13" i="13" l="1"/>
  <c r="S13" i="13" s="1"/>
  <c r="R12" i="13"/>
  <c r="Q12" i="13"/>
  <c r="P13" i="12"/>
  <c r="S13" i="12" s="1"/>
  <c r="R12" i="12"/>
  <c r="Q12" i="12"/>
  <c r="P14" i="11"/>
  <c r="S14" i="11" s="1"/>
  <c r="R13" i="11"/>
  <c r="Q13" i="11"/>
  <c r="N14" i="13"/>
  <c r="M15" i="13"/>
  <c r="M15" i="12"/>
  <c r="N14" i="12"/>
  <c r="M16" i="11"/>
  <c r="N15" i="11"/>
  <c r="M3" i="2"/>
  <c r="O3" i="2" s="1"/>
  <c r="P14" i="13" l="1"/>
  <c r="S14" i="13" s="1"/>
  <c r="R13" i="13"/>
  <c r="Q13" i="13"/>
  <c r="R13" i="12"/>
  <c r="Q13" i="12"/>
  <c r="P14" i="12"/>
  <c r="S14" i="12" s="1"/>
  <c r="R14" i="11"/>
  <c r="Q14" i="11"/>
  <c r="P15" i="11"/>
  <c r="S15" i="11" s="1"/>
  <c r="M16" i="13"/>
  <c r="N15" i="13"/>
  <c r="M16" i="12"/>
  <c r="N15" i="12"/>
  <c r="M17" i="11"/>
  <c r="N16" i="11"/>
  <c r="H2" i="14"/>
  <c r="M4" i="2"/>
  <c r="O4" i="2" s="1"/>
  <c r="P15" i="12" l="1"/>
  <c r="S15" i="12" s="1"/>
  <c r="P15" i="13"/>
  <c r="S15" i="13" s="1"/>
  <c r="R14" i="13"/>
  <c r="Q14" i="13"/>
  <c r="Q14" i="12"/>
  <c r="R14" i="12"/>
  <c r="Q15" i="11"/>
  <c r="R15" i="11"/>
  <c r="P16" i="11"/>
  <c r="S16" i="11" s="1"/>
  <c r="M17" i="13"/>
  <c r="N16" i="13"/>
  <c r="M17" i="12"/>
  <c r="N16" i="12"/>
  <c r="M18" i="11"/>
  <c r="N17" i="11"/>
  <c r="I5" i="14"/>
  <c r="I4" i="14"/>
  <c r="H4" i="14"/>
  <c r="I3" i="14"/>
  <c r="H3" i="14"/>
  <c r="I2" i="14"/>
  <c r="D3" i="14"/>
  <c r="I6" i="14"/>
  <c r="D6" i="14"/>
  <c r="H5" i="14"/>
  <c r="M5" i="2"/>
  <c r="O5" i="2" s="1"/>
  <c r="P17" i="11" l="1"/>
  <c r="S17" i="11" s="1"/>
  <c r="Q15" i="13"/>
  <c r="R15" i="13"/>
  <c r="P16" i="13"/>
  <c r="S16" i="13" s="1"/>
  <c r="Q15" i="12"/>
  <c r="R15" i="12"/>
  <c r="P16" i="12"/>
  <c r="S16" i="12" s="1"/>
  <c r="Q16" i="11"/>
  <c r="R16" i="11"/>
  <c r="M18" i="13"/>
  <c r="N17" i="13"/>
  <c r="M18" i="12"/>
  <c r="N17" i="12"/>
  <c r="M19" i="11"/>
  <c r="N18" i="11"/>
  <c r="D5" i="14"/>
  <c r="D4" i="14"/>
  <c r="D2" i="14"/>
  <c r="D8" i="14"/>
  <c r="I7" i="14"/>
  <c r="D7" i="14"/>
  <c r="H6" i="14"/>
  <c r="B2" i="14"/>
  <c r="M6" i="2"/>
  <c r="P17" i="13" l="1"/>
  <c r="S17" i="13" s="1"/>
  <c r="Q16" i="13"/>
  <c r="R16" i="13"/>
  <c r="R16" i="12"/>
  <c r="Q16" i="12"/>
  <c r="P17" i="12"/>
  <c r="S17" i="12" s="1"/>
  <c r="R17" i="11"/>
  <c r="Q17" i="11"/>
  <c r="P18" i="11"/>
  <c r="S18" i="11" s="1"/>
  <c r="M19" i="13"/>
  <c r="N18" i="13"/>
  <c r="M19" i="12"/>
  <c r="N18" i="12"/>
  <c r="P18" i="12" s="1"/>
  <c r="M20" i="11"/>
  <c r="N19" i="11"/>
  <c r="B6" i="14"/>
  <c r="I8" i="14"/>
  <c r="H7" i="14"/>
  <c r="B3" i="14"/>
  <c r="B5" i="14"/>
  <c r="B4" i="14"/>
  <c r="M7" i="2"/>
  <c r="K11" i="2"/>
  <c r="J11" i="2"/>
  <c r="I11" i="2"/>
  <c r="H11" i="2"/>
  <c r="G11" i="2"/>
  <c r="F11" i="2"/>
  <c r="E11" i="2"/>
  <c r="D11" i="2"/>
  <c r="C11" i="2"/>
  <c r="B11" i="2"/>
  <c r="K6" i="2"/>
  <c r="J6" i="2"/>
  <c r="I6" i="2"/>
  <c r="H6" i="2"/>
  <c r="G6" i="2"/>
  <c r="F6" i="2"/>
  <c r="E6" i="2"/>
  <c r="D6" i="2"/>
  <c r="C6" i="2"/>
  <c r="P19" i="11" l="1"/>
  <c r="S19" i="11" s="1"/>
  <c r="P18" i="13"/>
  <c r="S18" i="13" s="1"/>
  <c r="R17" i="13"/>
  <c r="Q17" i="13"/>
  <c r="R17" i="12"/>
  <c r="Q17" i="12"/>
  <c r="S18" i="12"/>
  <c r="R18" i="11"/>
  <c r="Q18" i="11"/>
  <c r="M20" i="13"/>
  <c r="N19" i="13"/>
  <c r="M20" i="12"/>
  <c r="N19" i="12"/>
  <c r="M21" i="11"/>
  <c r="N20" i="11"/>
  <c r="B7" i="14"/>
  <c r="H9" i="14"/>
  <c r="I9" i="14"/>
  <c r="D9" i="14"/>
  <c r="H8" i="14"/>
  <c r="K2" i="2"/>
  <c r="M8" i="2"/>
  <c r="P19" i="13" l="1"/>
  <c r="S19" i="13" s="1"/>
  <c r="R18" i="13"/>
  <c r="Q18" i="13"/>
  <c r="P19" i="12"/>
  <c r="S19" i="12" s="1"/>
  <c r="R18" i="12"/>
  <c r="Q18" i="12"/>
  <c r="P20" i="11"/>
  <c r="S20" i="11" s="1"/>
  <c r="R19" i="11"/>
  <c r="Q19" i="11"/>
  <c r="K9" i="2"/>
  <c r="C32" i="2"/>
  <c r="B32" i="2"/>
  <c r="M21" i="13"/>
  <c r="N20" i="13"/>
  <c r="P20" i="13" s="1"/>
  <c r="M21" i="12"/>
  <c r="N20" i="12"/>
  <c r="M22" i="11"/>
  <c r="N21" i="11"/>
  <c r="I11" i="14"/>
  <c r="I10" i="14"/>
  <c r="D10" i="14"/>
  <c r="M9" i="2"/>
  <c r="J9" i="2"/>
  <c r="I9" i="2"/>
  <c r="G9" i="2"/>
  <c r="G4" i="2"/>
  <c r="J4" i="2"/>
  <c r="D9" i="2"/>
  <c r="E4" i="2"/>
  <c r="I4" i="2"/>
  <c r="B4" i="2"/>
  <c r="C9" i="2"/>
  <c r="H4" i="2"/>
  <c r="D4" i="2"/>
  <c r="B9" i="2"/>
  <c r="E9" i="2"/>
  <c r="H9" i="2"/>
  <c r="F9" i="2"/>
  <c r="C4" i="2"/>
  <c r="F4" i="2"/>
  <c r="K4" i="2"/>
  <c r="P21" i="11" l="1"/>
  <c r="S21" i="11" s="1"/>
  <c r="R19" i="13"/>
  <c r="Q19" i="13"/>
  <c r="S20" i="13"/>
  <c r="Q19" i="12"/>
  <c r="R19" i="12"/>
  <c r="P20" i="12"/>
  <c r="S20" i="12" s="1"/>
  <c r="Q20" i="11"/>
  <c r="R20" i="11"/>
  <c r="B37" i="2"/>
  <c r="E17" i="2" s="1"/>
  <c r="M22" i="13"/>
  <c r="N21" i="13"/>
  <c r="M22" i="12"/>
  <c r="N21" i="12"/>
  <c r="M23" i="11"/>
  <c r="N22" i="11"/>
  <c r="B14" i="2"/>
  <c r="D11" i="14"/>
  <c r="H11" i="14"/>
  <c r="I12" i="14"/>
  <c r="H10" i="14"/>
  <c r="B8" i="14"/>
  <c r="M10" i="2"/>
  <c r="P21" i="13" l="1"/>
  <c r="S21" i="13" s="1"/>
  <c r="Q20" i="13"/>
  <c r="R20" i="13"/>
  <c r="Q20" i="12"/>
  <c r="R20" i="12"/>
  <c r="P21" i="12"/>
  <c r="S21" i="12" s="1"/>
  <c r="Q21" i="11"/>
  <c r="R21" i="11"/>
  <c r="P22" i="11"/>
  <c r="S22" i="11" s="1"/>
  <c r="G27" i="2"/>
  <c r="W10" i="1" s="1"/>
  <c r="W6" i="1"/>
  <c r="M23" i="13"/>
  <c r="N22" i="13"/>
  <c r="M23" i="12"/>
  <c r="N22" i="12"/>
  <c r="M24" i="11"/>
  <c r="N23" i="11"/>
  <c r="N10" i="2"/>
  <c r="P10" i="2" s="1"/>
  <c r="N4" i="2"/>
  <c r="P4" i="2" s="1"/>
  <c r="N3" i="2"/>
  <c r="P3" i="2" s="1"/>
  <c r="N8" i="2"/>
  <c r="P8" i="2" s="1"/>
  <c r="N5" i="2"/>
  <c r="P5" i="2" s="1"/>
  <c r="N9" i="2"/>
  <c r="P9" i="2" s="1"/>
  <c r="N6" i="2"/>
  <c r="P6" i="2" s="1"/>
  <c r="N7" i="2"/>
  <c r="P7" i="2" s="1"/>
  <c r="D12" i="14"/>
  <c r="H12" i="14"/>
  <c r="I13" i="14"/>
  <c r="B9" i="14"/>
  <c r="N2" i="2"/>
  <c r="P2" i="2" s="1"/>
  <c r="M11" i="2"/>
  <c r="P23" i="11" l="1"/>
  <c r="S23" i="11" s="1"/>
  <c r="P22" i="12"/>
  <c r="S22" i="12" s="1"/>
  <c r="P22" i="13"/>
  <c r="S22" i="13" s="1"/>
  <c r="Q21" i="13"/>
  <c r="R21" i="13"/>
  <c r="Q21" i="12"/>
  <c r="R21" i="12"/>
  <c r="R22" i="11"/>
  <c r="Q22" i="11"/>
  <c r="S4" i="2"/>
  <c r="R4" i="2" s="1"/>
  <c r="S10" i="2"/>
  <c r="R10" i="2" s="1"/>
  <c r="S6" i="2"/>
  <c r="R6" i="2" s="1"/>
  <c r="S3" i="2"/>
  <c r="S7" i="2"/>
  <c r="R7" i="2" s="1"/>
  <c r="S9" i="2"/>
  <c r="R9" i="2" s="1"/>
  <c r="S5" i="2"/>
  <c r="R5" i="2" s="1"/>
  <c r="S8" i="2"/>
  <c r="R8" i="2" s="1"/>
  <c r="M24" i="13"/>
  <c r="N23" i="13"/>
  <c r="M24" i="12"/>
  <c r="N23" i="12"/>
  <c r="M25" i="11"/>
  <c r="N24" i="11"/>
  <c r="S2" i="2"/>
  <c r="R2" i="2" s="1"/>
  <c r="N11" i="2"/>
  <c r="P11" i="2" s="1"/>
  <c r="D13" i="14"/>
  <c r="B10" i="14"/>
  <c r="M12" i="2"/>
  <c r="P24" i="11" l="1"/>
  <c r="S24" i="11" s="1"/>
  <c r="P23" i="13"/>
  <c r="S23" i="13" s="1"/>
  <c r="R22" i="13"/>
  <c r="Q22" i="13"/>
  <c r="P23" i="12"/>
  <c r="S23" i="12" s="1"/>
  <c r="R22" i="12"/>
  <c r="Q22" i="12"/>
  <c r="R23" i="11"/>
  <c r="Q23" i="11"/>
  <c r="Q3" i="2"/>
  <c r="R3" i="2"/>
  <c r="S11" i="2"/>
  <c r="R11" i="2" s="1"/>
  <c r="A2" i="14"/>
  <c r="M25" i="13"/>
  <c r="N24" i="13"/>
  <c r="M25" i="12"/>
  <c r="N24" i="12"/>
  <c r="M26" i="11"/>
  <c r="N25" i="11"/>
  <c r="Q10" i="2"/>
  <c r="Q8" i="2"/>
  <c r="Q4" i="2"/>
  <c r="Q5" i="2"/>
  <c r="Q6" i="2"/>
  <c r="Q9" i="2"/>
  <c r="Q7" i="2"/>
  <c r="N12" i="2"/>
  <c r="C6" i="14"/>
  <c r="C8" i="14"/>
  <c r="C4" i="14"/>
  <c r="C10" i="14"/>
  <c r="C7" i="14"/>
  <c r="C9" i="14"/>
  <c r="C2" i="14"/>
  <c r="C3" i="14"/>
  <c r="C5" i="14"/>
  <c r="A8" i="14"/>
  <c r="A3" i="14"/>
  <c r="A9" i="14"/>
  <c r="A6" i="14"/>
  <c r="A7" i="14"/>
  <c r="A10" i="14"/>
  <c r="A4" i="14"/>
  <c r="A5" i="14"/>
  <c r="I14" i="14"/>
  <c r="D14" i="14"/>
  <c r="H13" i="14"/>
  <c r="B11" i="14"/>
  <c r="M13" i="2"/>
  <c r="P24" i="12" l="1"/>
  <c r="P12" i="2"/>
  <c r="S12" i="2" s="1"/>
  <c r="R12" i="2" s="1"/>
  <c r="P25" i="11"/>
  <c r="S25" i="11" s="1"/>
  <c r="P24" i="13"/>
  <c r="S24" i="13" s="1"/>
  <c r="R23" i="13"/>
  <c r="Q23" i="13"/>
  <c r="R23" i="12"/>
  <c r="Q23" i="12"/>
  <c r="S24" i="12"/>
  <c r="R24" i="11"/>
  <c r="Q24" i="11"/>
  <c r="M26" i="13"/>
  <c r="N25" i="13"/>
  <c r="M26" i="12"/>
  <c r="N25" i="12"/>
  <c r="M27" i="11"/>
  <c r="N26" i="11"/>
  <c r="Q11" i="2"/>
  <c r="N13" i="2"/>
  <c r="F3" i="14"/>
  <c r="G3" i="14"/>
  <c r="F10" i="14"/>
  <c r="G10" i="14"/>
  <c r="F4" i="14"/>
  <c r="G4" i="14"/>
  <c r="F9" i="14"/>
  <c r="G9" i="14"/>
  <c r="C11" i="14"/>
  <c r="F8" i="14"/>
  <c r="G8" i="14"/>
  <c r="F5" i="14"/>
  <c r="G5" i="14"/>
  <c r="F7" i="14"/>
  <c r="G7" i="14"/>
  <c r="F6" i="14"/>
  <c r="G6" i="14"/>
  <c r="A11" i="14"/>
  <c r="I15" i="14"/>
  <c r="D15" i="14"/>
  <c r="H14" i="14"/>
  <c r="B12" i="14"/>
  <c r="M14" i="2"/>
  <c r="P26" i="11" l="1"/>
  <c r="S26" i="11" s="1"/>
  <c r="P13" i="2"/>
  <c r="S13" i="2" s="1"/>
  <c r="R13" i="2" s="1"/>
  <c r="P25" i="13"/>
  <c r="S25" i="13" s="1"/>
  <c r="P25" i="12"/>
  <c r="S25" i="12" s="1"/>
  <c r="R24" i="13"/>
  <c r="Q24" i="13"/>
  <c r="R24" i="12"/>
  <c r="Q24" i="12"/>
  <c r="R25" i="11"/>
  <c r="Q25" i="11"/>
  <c r="M27" i="13"/>
  <c r="N26" i="13"/>
  <c r="M27" i="12"/>
  <c r="N26" i="12"/>
  <c r="M28" i="11"/>
  <c r="N27" i="11"/>
  <c r="N14" i="2"/>
  <c r="C12" i="14"/>
  <c r="F11" i="14"/>
  <c r="G11" i="14"/>
  <c r="A12" i="14"/>
  <c r="I16" i="14"/>
  <c r="D16" i="14"/>
  <c r="H15" i="14"/>
  <c r="B13" i="14"/>
  <c r="M15" i="2"/>
  <c r="P14" i="2" l="1"/>
  <c r="S14" i="2" s="1"/>
  <c r="R14" i="2" s="1"/>
  <c r="P26" i="12"/>
  <c r="S26" i="12" s="1"/>
  <c r="P26" i="13"/>
  <c r="S26" i="13" s="1"/>
  <c r="R25" i="13"/>
  <c r="Q25" i="13"/>
  <c r="R25" i="12"/>
  <c r="Q25" i="12"/>
  <c r="P27" i="11"/>
  <c r="S27" i="11" s="1"/>
  <c r="Q26" i="11"/>
  <c r="R26" i="11"/>
  <c r="M28" i="13"/>
  <c r="N27" i="13"/>
  <c r="M28" i="12"/>
  <c r="N27" i="12"/>
  <c r="N28" i="11"/>
  <c r="M29" i="11"/>
  <c r="Q12" i="2"/>
  <c r="G12" i="14"/>
  <c r="N15" i="2"/>
  <c r="C13" i="14"/>
  <c r="A13" i="14"/>
  <c r="I17" i="14"/>
  <c r="D17" i="14"/>
  <c r="H16" i="14"/>
  <c r="B14" i="14"/>
  <c r="M16" i="2"/>
  <c r="P15" i="2" l="1"/>
  <c r="S15" i="2" s="1"/>
  <c r="R15" i="2" s="1"/>
  <c r="Q26" i="13"/>
  <c r="R26" i="13"/>
  <c r="P27" i="13"/>
  <c r="S27" i="13" s="1"/>
  <c r="P27" i="12"/>
  <c r="S27" i="12" s="1"/>
  <c r="Q26" i="12"/>
  <c r="R26" i="12"/>
  <c r="R27" i="11"/>
  <c r="Q27" i="11"/>
  <c r="P28" i="11"/>
  <c r="S28" i="11" s="1"/>
  <c r="F12" i="14"/>
  <c r="N28" i="13"/>
  <c r="M29" i="13"/>
  <c r="N28" i="12"/>
  <c r="M29" i="12"/>
  <c r="M30" i="11"/>
  <c r="N29" i="11"/>
  <c r="P29" i="11" s="1"/>
  <c r="S29" i="11" s="1"/>
  <c r="R29" i="11" s="1"/>
  <c r="Q13" i="2"/>
  <c r="G13" i="14"/>
  <c r="N16" i="2"/>
  <c r="H18" i="14"/>
  <c r="C14" i="14"/>
  <c r="A14" i="14"/>
  <c r="I18" i="14"/>
  <c r="D18" i="14"/>
  <c r="H17" i="14"/>
  <c r="B15" i="14"/>
  <c r="M17" i="2"/>
  <c r="P28" i="13" l="1"/>
  <c r="P16" i="2"/>
  <c r="S16" i="2" s="1"/>
  <c r="R16" i="2" s="1"/>
  <c r="Q29" i="11"/>
  <c r="P28" i="12"/>
  <c r="S28" i="12" s="1"/>
  <c r="R27" i="13"/>
  <c r="Q27" i="13"/>
  <c r="S28" i="13"/>
  <c r="Q27" i="12"/>
  <c r="R27" i="12"/>
  <c r="R28" i="11"/>
  <c r="Q28" i="11"/>
  <c r="F13" i="14"/>
  <c r="M30" i="13"/>
  <c r="N29" i="13"/>
  <c r="P29" i="13" s="1"/>
  <c r="S29" i="13" s="1"/>
  <c r="R29" i="13" s="1"/>
  <c r="M30" i="12"/>
  <c r="N29" i="12"/>
  <c r="P29" i="12" s="1"/>
  <c r="S29" i="12" s="1"/>
  <c r="R29" i="12" s="1"/>
  <c r="M31" i="11"/>
  <c r="N30" i="11"/>
  <c r="P30" i="11" s="1"/>
  <c r="S30" i="11" s="1"/>
  <c r="R30" i="11" s="1"/>
  <c r="Q14" i="2"/>
  <c r="G14" i="14"/>
  <c r="N17" i="2"/>
  <c r="C15" i="14"/>
  <c r="A15" i="14"/>
  <c r="I19" i="14"/>
  <c r="D19" i="14"/>
  <c r="B16" i="14"/>
  <c r="M18" i="2"/>
  <c r="P17" i="2" l="1"/>
  <c r="S17" i="2" s="1"/>
  <c r="R17" i="2" s="1"/>
  <c r="Q29" i="12"/>
  <c r="Q30" i="11"/>
  <c r="Q29" i="13"/>
  <c r="R28" i="13"/>
  <c r="Q28" i="13"/>
  <c r="Q28" i="12"/>
  <c r="R28" i="12"/>
  <c r="F14" i="14"/>
  <c r="M31" i="13"/>
  <c r="N30" i="13"/>
  <c r="P30" i="13" s="1"/>
  <c r="S30" i="13" s="1"/>
  <c r="R30" i="13" s="1"/>
  <c r="M31" i="12"/>
  <c r="N30" i="12"/>
  <c r="P30" i="12" s="1"/>
  <c r="S30" i="12" s="1"/>
  <c r="R30" i="12" s="1"/>
  <c r="M32" i="11"/>
  <c r="N31" i="11"/>
  <c r="Q15" i="2"/>
  <c r="F15" i="14" s="1"/>
  <c r="G15" i="14"/>
  <c r="N18" i="2"/>
  <c r="C16" i="14"/>
  <c r="A16" i="14"/>
  <c r="I20" i="14"/>
  <c r="D20" i="14"/>
  <c r="H19" i="14"/>
  <c r="B17" i="14"/>
  <c r="M19" i="2"/>
  <c r="P31" i="11" l="1"/>
  <c r="S31" i="11" s="1"/>
  <c r="Q31" i="11" s="1"/>
  <c r="P18" i="2"/>
  <c r="S18" i="2" s="1"/>
  <c r="R18" i="2" s="1"/>
  <c r="Q30" i="12"/>
  <c r="Q30" i="13"/>
  <c r="M32" i="13"/>
  <c r="N31" i="13"/>
  <c r="P31" i="13" s="1"/>
  <c r="S31" i="13" s="1"/>
  <c r="M32" i="12"/>
  <c r="N31" i="12"/>
  <c r="M33" i="11"/>
  <c r="N32" i="11"/>
  <c r="P32" i="11" s="1"/>
  <c r="S32" i="11" s="1"/>
  <c r="Q16" i="2"/>
  <c r="F16" i="14" s="1"/>
  <c r="G16" i="14"/>
  <c r="N19" i="2"/>
  <c r="H21" i="14"/>
  <c r="C17" i="14"/>
  <c r="A17" i="14"/>
  <c r="I22" i="14"/>
  <c r="I21" i="14"/>
  <c r="D21" i="14"/>
  <c r="H20" i="14"/>
  <c r="B18" i="14"/>
  <c r="M20" i="2"/>
  <c r="P19" i="2" l="1"/>
  <c r="R31" i="11"/>
  <c r="Q32" i="11"/>
  <c r="R32" i="11"/>
  <c r="P31" i="12"/>
  <c r="S31" i="12" s="1"/>
  <c r="Q31" i="13"/>
  <c r="R31" i="13"/>
  <c r="M33" i="13"/>
  <c r="N32" i="13"/>
  <c r="M33" i="12"/>
  <c r="N32" i="12"/>
  <c r="M34" i="11"/>
  <c r="N33" i="11"/>
  <c r="P33" i="11" s="1"/>
  <c r="S33" i="11" s="1"/>
  <c r="R33" i="11" s="1"/>
  <c r="Q17" i="2"/>
  <c r="F17" i="14" s="1"/>
  <c r="G17" i="14"/>
  <c r="S19" i="2"/>
  <c r="R19" i="2" s="1"/>
  <c r="N20" i="2"/>
  <c r="C18" i="14"/>
  <c r="D23" i="14"/>
  <c r="A18" i="14"/>
  <c r="D22" i="14"/>
  <c r="B19" i="14"/>
  <c r="M21" i="2"/>
  <c r="P32" i="13" l="1"/>
  <c r="S32" i="13" s="1"/>
  <c r="R32" i="13" s="1"/>
  <c r="P32" i="12"/>
  <c r="S32" i="12" s="1"/>
  <c r="R32" i="12" s="1"/>
  <c r="Q31" i="12"/>
  <c r="R31" i="12"/>
  <c r="Q33" i="11"/>
  <c r="P20" i="2"/>
  <c r="S20" i="2" s="1"/>
  <c r="R20" i="2" s="1"/>
  <c r="M34" i="13"/>
  <c r="N33" i="13"/>
  <c r="M34" i="12"/>
  <c r="N33" i="12"/>
  <c r="P33" i="12" s="1"/>
  <c r="S33" i="12" s="1"/>
  <c r="M35" i="11"/>
  <c r="N34" i="11"/>
  <c r="P34" i="11" s="1"/>
  <c r="S34" i="11" s="1"/>
  <c r="Q18" i="2"/>
  <c r="G18" i="14"/>
  <c r="N21" i="2"/>
  <c r="I23" i="14"/>
  <c r="C19" i="14"/>
  <c r="A19" i="14"/>
  <c r="H22" i="14"/>
  <c r="B20" i="14"/>
  <c r="M22" i="2"/>
  <c r="Q32" i="12" l="1"/>
  <c r="Q32" i="13"/>
  <c r="Q34" i="11"/>
  <c r="R34" i="11"/>
  <c r="P33" i="13"/>
  <c r="S33" i="13" s="1"/>
  <c r="Q33" i="12"/>
  <c r="R33" i="12"/>
  <c r="P21" i="2"/>
  <c r="S21" i="2" s="1"/>
  <c r="R21" i="2" s="1"/>
  <c r="F18" i="14"/>
  <c r="M35" i="13"/>
  <c r="N34" i="13"/>
  <c r="M35" i="12"/>
  <c r="N34" i="12"/>
  <c r="P34" i="12" s="1"/>
  <c r="S34" i="12" s="1"/>
  <c r="R34" i="12" s="1"/>
  <c r="M36" i="11"/>
  <c r="N35" i="11"/>
  <c r="P35" i="11" s="1"/>
  <c r="S35" i="11" s="1"/>
  <c r="R35" i="11" s="1"/>
  <c r="Q19" i="2"/>
  <c r="G19" i="14"/>
  <c r="N22" i="2"/>
  <c r="I25" i="14"/>
  <c r="C20" i="14"/>
  <c r="A20" i="14"/>
  <c r="I24" i="14"/>
  <c r="D24" i="14"/>
  <c r="D25" i="14"/>
  <c r="H23" i="14"/>
  <c r="B21" i="14"/>
  <c r="M23" i="2"/>
  <c r="P34" i="13" l="1"/>
  <c r="S34" i="13" s="1"/>
  <c r="Q34" i="13" s="1"/>
  <c r="Q33" i="13"/>
  <c r="R33" i="13"/>
  <c r="Q35" i="11"/>
  <c r="Q34" i="12"/>
  <c r="P22" i="2"/>
  <c r="S22" i="2" s="1"/>
  <c r="R22" i="2" s="1"/>
  <c r="F19" i="14"/>
  <c r="M36" i="13"/>
  <c r="N35" i="13"/>
  <c r="M36" i="12"/>
  <c r="N35" i="12"/>
  <c r="P35" i="12" s="1"/>
  <c r="S35" i="12" s="1"/>
  <c r="M37" i="11"/>
  <c r="N36" i="11"/>
  <c r="Q20" i="2"/>
  <c r="G20" i="14"/>
  <c r="N23" i="2"/>
  <c r="C21" i="14"/>
  <c r="A21" i="14"/>
  <c r="H24" i="14"/>
  <c r="B22" i="14"/>
  <c r="M24" i="2"/>
  <c r="R34" i="13" l="1"/>
  <c r="P36" i="11"/>
  <c r="S36" i="11" s="1"/>
  <c r="R36" i="11" s="1"/>
  <c r="P35" i="13"/>
  <c r="S35" i="13" s="1"/>
  <c r="Q35" i="12"/>
  <c r="R35" i="12"/>
  <c r="P23" i="2"/>
  <c r="S23" i="2" s="1"/>
  <c r="R23" i="2" s="1"/>
  <c r="Q36" i="11"/>
  <c r="F20" i="14"/>
  <c r="M37" i="13"/>
  <c r="N36" i="13"/>
  <c r="M37" i="12"/>
  <c r="N36" i="12"/>
  <c r="P36" i="12" s="1"/>
  <c r="S36" i="12" s="1"/>
  <c r="M38" i="11"/>
  <c r="N37" i="11"/>
  <c r="P37" i="11" s="1"/>
  <c r="S37" i="11" s="1"/>
  <c r="Q21" i="2"/>
  <c r="F21" i="14" s="1"/>
  <c r="G21" i="14"/>
  <c r="N24" i="2"/>
  <c r="H26" i="14"/>
  <c r="C22" i="14"/>
  <c r="A22" i="14"/>
  <c r="I26" i="14"/>
  <c r="D26" i="14"/>
  <c r="H25" i="14"/>
  <c r="B23" i="14"/>
  <c r="M25" i="2"/>
  <c r="Q37" i="11" l="1"/>
  <c r="R37" i="11"/>
  <c r="P36" i="13"/>
  <c r="S36" i="13" s="1"/>
  <c r="R36" i="13" s="1"/>
  <c r="Q35" i="13"/>
  <c r="R35" i="13"/>
  <c r="Q36" i="12"/>
  <c r="R36" i="12"/>
  <c r="P24" i="2"/>
  <c r="S24" i="2" s="1"/>
  <c r="R24" i="2" s="1"/>
  <c r="M38" i="13"/>
  <c r="N37" i="13"/>
  <c r="P37" i="13" s="1"/>
  <c r="S37" i="13" s="1"/>
  <c r="R37" i="13" s="1"/>
  <c r="M38" i="12"/>
  <c r="N37" i="12"/>
  <c r="P37" i="12" s="1"/>
  <c r="S37" i="12" s="1"/>
  <c r="M39" i="11"/>
  <c r="N38" i="11"/>
  <c r="Q22" i="2"/>
  <c r="G22" i="14"/>
  <c r="N25" i="2"/>
  <c r="C23" i="14"/>
  <c r="A23" i="14"/>
  <c r="I27" i="14"/>
  <c r="D27" i="14"/>
  <c r="B24" i="14"/>
  <c r="I29" i="14"/>
  <c r="D29" i="14"/>
  <c r="M26" i="2"/>
  <c r="P38" i="11" l="1"/>
  <c r="S38" i="11" s="1"/>
  <c r="R38" i="11" s="1"/>
  <c r="Q36" i="13"/>
  <c r="Q37" i="12"/>
  <c r="R37" i="12"/>
  <c r="P25" i="2"/>
  <c r="S25" i="2" s="1"/>
  <c r="R25" i="2" s="1"/>
  <c r="Q38" i="11"/>
  <c r="Q37" i="13"/>
  <c r="F22" i="14"/>
  <c r="M39" i="13"/>
  <c r="N38" i="13"/>
  <c r="M39" i="12"/>
  <c r="N38" i="12"/>
  <c r="P38" i="12" s="1"/>
  <c r="S38" i="12" s="1"/>
  <c r="R38" i="12" s="1"/>
  <c r="S39" i="11"/>
  <c r="M40" i="11"/>
  <c r="N39" i="11"/>
  <c r="Q23" i="2"/>
  <c r="F23" i="14" s="1"/>
  <c r="G23" i="14"/>
  <c r="N26" i="2"/>
  <c r="H28" i="14"/>
  <c r="C24" i="14"/>
  <c r="A24" i="14"/>
  <c r="I28" i="14"/>
  <c r="D28" i="14"/>
  <c r="H27" i="14"/>
  <c r="B25" i="14"/>
  <c r="I30" i="14"/>
  <c r="D30" i="14"/>
  <c r="M27" i="2"/>
  <c r="P38" i="13" l="1"/>
  <c r="S38" i="13" s="1"/>
  <c r="R38" i="13" s="1"/>
  <c r="P26" i="2"/>
  <c r="S26" i="2" s="1"/>
  <c r="R26" i="2" s="1"/>
  <c r="Q39" i="11"/>
  <c r="Q38" i="12"/>
  <c r="M40" i="13"/>
  <c r="N39" i="13"/>
  <c r="P39" i="13" s="1"/>
  <c r="S39" i="13" s="1"/>
  <c r="R39" i="13" s="1"/>
  <c r="M40" i="12"/>
  <c r="N39" i="12"/>
  <c r="P39" i="12" s="1"/>
  <c r="S39" i="12" s="1"/>
  <c r="R39" i="12" s="1"/>
  <c r="S40" i="11"/>
  <c r="Q40" i="11" s="1"/>
  <c r="M41" i="11"/>
  <c r="N40" i="11"/>
  <c r="Q24" i="2"/>
  <c r="G24" i="14"/>
  <c r="N27" i="2"/>
  <c r="C25" i="14"/>
  <c r="A25" i="14"/>
  <c r="H29" i="14"/>
  <c r="B26" i="14"/>
  <c r="I31" i="14"/>
  <c r="D31" i="14"/>
  <c r="M28" i="2"/>
  <c r="Q38" i="13" l="1"/>
  <c r="Q39" i="12"/>
  <c r="P27" i="2"/>
  <c r="S27" i="2" s="1"/>
  <c r="R27" i="2" s="1"/>
  <c r="Q39" i="13"/>
  <c r="F24" i="14"/>
  <c r="M41" i="13"/>
  <c r="N40" i="13"/>
  <c r="P40" i="13" s="1"/>
  <c r="S40" i="13" s="1"/>
  <c r="R40" i="13" s="1"/>
  <c r="M41" i="12"/>
  <c r="N40" i="12"/>
  <c r="P40" i="12" s="1"/>
  <c r="S40" i="12" s="1"/>
  <c r="R40" i="12" s="1"/>
  <c r="M42" i="11"/>
  <c r="N41" i="11"/>
  <c r="S41" i="11"/>
  <c r="Q41" i="11" s="1"/>
  <c r="Q25" i="2"/>
  <c r="F25" i="14" s="1"/>
  <c r="G25" i="14"/>
  <c r="N28" i="2"/>
  <c r="P28" i="2" s="1"/>
  <c r="C26" i="14"/>
  <c r="A26" i="14"/>
  <c r="H30" i="14"/>
  <c r="B27" i="14"/>
  <c r="I32" i="14"/>
  <c r="D32" i="14"/>
  <c r="M29" i="2"/>
  <c r="Q40" i="13" l="1"/>
  <c r="Q40" i="12"/>
  <c r="M42" i="13"/>
  <c r="N41" i="13"/>
  <c r="P41" i="13" s="1"/>
  <c r="S41" i="13" s="1"/>
  <c r="M42" i="12"/>
  <c r="N41" i="12"/>
  <c r="M43" i="11"/>
  <c r="N42" i="11"/>
  <c r="S42" i="11"/>
  <c r="Q26" i="2"/>
  <c r="G26" i="14"/>
  <c r="S28" i="2"/>
  <c r="R28" i="2" s="1"/>
  <c r="N29" i="2"/>
  <c r="P29" i="2" s="1"/>
  <c r="C27" i="14"/>
  <c r="A27" i="14"/>
  <c r="H31" i="14"/>
  <c r="B28" i="14"/>
  <c r="I33" i="14"/>
  <c r="D33" i="14"/>
  <c r="M30" i="2"/>
  <c r="Q42" i="11" l="1"/>
  <c r="Q41" i="13"/>
  <c r="R41" i="13"/>
  <c r="P41" i="12"/>
  <c r="S41" i="12" s="1"/>
  <c r="F26" i="14"/>
  <c r="M43" i="13"/>
  <c r="N42" i="13"/>
  <c r="P42" i="13" s="1"/>
  <c r="S42" i="13" s="1"/>
  <c r="M43" i="12"/>
  <c r="N42" i="12"/>
  <c r="P42" i="12" s="1"/>
  <c r="S42" i="12" s="1"/>
  <c r="R42" i="12" s="1"/>
  <c r="M44" i="11"/>
  <c r="N43" i="11"/>
  <c r="S43" i="11"/>
  <c r="Q27" i="2"/>
  <c r="G27" i="14"/>
  <c r="S29" i="2"/>
  <c r="R29" i="2" s="1"/>
  <c r="N30" i="2"/>
  <c r="P30" i="2" s="1"/>
  <c r="C28" i="14"/>
  <c r="A28" i="14"/>
  <c r="H32" i="14"/>
  <c r="B29" i="14"/>
  <c r="I34" i="14"/>
  <c r="D34" i="14"/>
  <c r="M31" i="2"/>
  <c r="Q42" i="13" l="1"/>
  <c r="R42" i="13"/>
  <c r="Q41" i="12"/>
  <c r="R41" i="12"/>
  <c r="Q42" i="12"/>
  <c r="Q43" i="11"/>
  <c r="F27" i="14"/>
  <c r="M44" i="13"/>
  <c r="N43" i="13"/>
  <c r="M44" i="12"/>
  <c r="N43" i="12"/>
  <c r="P43" i="12" s="1"/>
  <c r="S43" i="12" s="1"/>
  <c r="S44" i="11"/>
  <c r="M45" i="11"/>
  <c r="N44" i="11"/>
  <c r="Q29" i="2"/>
  <c r="Q28" i="2"/>
  <c r="G28" i="14"/>
  <c r="S30" i="2"/>
  <c r="R30" i="2" s="1"/>
  <c r="N31" i="2"/>
  <c r="C29" i="14"/>
  <c r="A29" i="14"/>
  <c r="H33" i="14"/>
  <c r="B30" i="14"/>
  <c r="I35" i="14"/>
  <c r="D35" i="14"/>
  <c r="H34" i="14"/>
  <c r="M32" i="2"/>
  <c r="P31" i="2" l="1"/>
  <c r="S31" i="2" s="1"/>
  <c r="R31" i="2" s="1"/>
  <c r="P43" i="13"/>
  <c r="S43" i="13" s="1"/>
  <c r="R43" i="13" s="1"/>
  <c r="Q43" i="12"/>
  <c r="R43" i="12"/>
  <c r="Q44" i="11"/>
  <c r="F28" i="14"/>
  <c r="M45" i="13"/>
  <c r="N44" i="13"/>
  <c r="M45" i="12"/>
  <c r="N44" i="12"/>
  <c r="P44" i="12" s="1"/>
  <c r="S44" i="12" s="1"/>
  <c r="S45" i="11"/>
  <c r="M46" i="11"/>
  <c r="N45" i="11"/>
  <c r="Q30" i="2"/>
  <c r="N32" i="2"/>
  <c r="F29" i="14"/>
  <c r="G29" i="14"/>
  <c r="C30" i="14"/>
  <c r="A30" i="14"/>
  <c r="B31" i="14"/>
  <c r="I36" i="14"/>
  <c r="D36" i="14"/>
  <c r="H35" i="14"/>
  <c r="M33" i="2"/>
  <c r="P32" i="2" l="1"/>
  <c r="U19" i="1" s="1"/>
  <c r="Q43" i="13"/>
  <c r="P44" i="13"/>
  <c r="S44" i="13" s="1"/>
  <c r="R44" i="13" s="1"/>
  <c r="Q44" i="12"/>
  <c r="R44" i="12"/>
  <c r="Q45" i="11"/>
  <c r="Q44" i="13"/>
  <c r="M46" i="13"/>
  <c r="N45" i="13"/>
  <c r="P45" i="13" s="1"/>
  <c r="S45" i="13" s="1"/>
  <c r="M46" i="12"/>
  <c r="N45" i="12"/>
  <c r="P45" i="12" s="1"/>
  <c r="S45" i="12" s="1"/>
  <c r="S46" i="11"/>
  <c r="Q46" i="11" s="1"/>
  <c r="M47" i="11"/>
  <c r="N46" i="11"/>
  <c r="Q31" i="2"/>
  <c r="N33" i="2"/>
  <c r="F30" i="14"/>
  <c r="G30" i="14"/>
  <c r="C31" i="14"/>
  <c r="A31" i="14"/>
  <c r="B32" i="14"/>
  <c r="I37" i="14"/>
  <c r="D37" i="14"/>
  <c r="H36" i="14"/>
  <c r="M34" i="2"/>
  <c r="S32" i="2" l="1"/>
  <c r="Q45" i="13"/>
  <c r="R45" i="13"/>
  <c r="Q45" i="12"/>
  <c r="R45" i="12"/>
  <c r="M47" i="13"/>
  <c r="N46" i="13"/>
  <c r="P46" i="13" s="1"/>
  <c r="S46" i="13" s="1"/>
  <c r="R46" i="13" s="1"/>
  <c r="M47" i="12"/>
  <c r="N46" i="12"/>
  <c r="S47" i="11"/>
  <c r="M48" i="11"/>
  <c r="N47" i="11"/>
  <c r="S33" i="2"/>
  <c r="N34" i="2"/>
  <c r="S34" i="2" s="1"/>
  <c r="F31" i="14"/>
  <c r="G31" i="14"/>
  <c r="C32" i="14"/>
  <c r="A32" i="14"/>
  <c r="B33" i="14"/>
  <c r="I38" i="14"/>
  <c r="D38" i="14"/>
  <c r="H37" i="14"/>
  <c r="M35" i="2"/>
  <c r="R32" i="2" l="1"/>
  <c r="W19" i="1" s="1"/>
  <c r="Q32" i="2"/>
  <c r="P46" i="12"/>
  <c r="S46" i="12" s="1"/>
  <c r="Q47" i="11"/>
  <c r="Q46" i="13"/>
  <c r="M48" i="13"/>
  <c r="N47" i="13"/>
  <c r="P47" i="13" s="1"/>
  <c r="S47" i="13" s="1"/>
  <c r="R47" i="13" s="1"/>
  <c r="M48" i="12"/>
  <c r="N47" i="12"/>
  <c r="P47" i="12" s="1"/>
  <c r="S47" i="12" s="1"/>
  <c r="R47" i="12" s="1"/>
  <c r="S48" i="11"/>
  <c r="Q48" i="11" s="1"/>
  <c r="M49" i="11"/>
  <c r="N48" i="11"/>
  <c r="Q34" i="2"/>
  <c r="Q33" i="2"/>
  <c r="N35" i="2"/>
  <c r="S35" i="2" s="1"/>
  <c r="G32" i="14"/>
  <c r="C33" i="14"/>
  <c r="A33" i="14"/>
  <c r="B34" i="14"/>
  <c r="I39" i="14"/>
  <c r="D39" i="14"/>
  <c r="H38" i="14"/>
  <c r="M36" i="2"/>
  <c r="F32" i="14" l="1"/>
  <c r="Q46" i="12"/>
  <c r="R46" i="12"/>
  <c r="Q47" i="13"/>
  <c r="Q47" i="12"/>
  <c r="M49" i="13"/>
  <c r="N48" i="13"/>
  <c r="P48" i="13" s="1"/>
  <c r="S48" i="13" s="1"/>
  <c r="R48" i="13" s="1"/>
  <c r="M49" i="12"/>
  <c r="N48" i="12"/>
  <c r="P48" i="12" s="1"/>
  <c r="S48" i="12" s="1"/>
  <c r="R48" i="12" s="1"/>
  <c r="M50" i="11"/>
  <c r="N49" i="11"/>
  <c r="S49" i="11"/>
  <c r="Q49" i="11" s="1"/>
  <c r="Q35" i="2"/>
  <c r="N36" i="2"/>
  <c r="F33" i="14"/>
  <c r="G33" i="14"/>
  <c r="C34" i="14"/>
  <c r="A34" i="14"/>
  <c r="B35" i="14"/>
  <c r="I40" i="14"/>
  <c r="D40" i="14"/>
  <c r="H39" i="14"/>
  <c r="M37" i="2"/>
  <c r="Q48" i="12" l="1"/>
  <c r="Q48" i="13"/>
  <c r="M50" i="13"/>
  <c r="N49" i="13"/>
  <c r="P49" i="13" s="1"/>
  <c r="S49" i="13" s="1"/>
  <c r="M50" i="12"/>
  <c r="N49" i="12"/>
  <c r="M51" i="11"/>
  <c r="N50" i="11"/>
  <c r="S50" i="11"/>
  <c r="Q50" i="11" s="1"/>
  <c r="S36" i="2"/>
  <c r="N37" i="2"/>
  <c r="F34" i="14"/>
  <c r="G34" i="14"/>
  <c r="C35" i="14"/>
  <c r="A36" i="14"/>
  <c r="A35" i="14"/>
  <c r="B36" i="14"/>
  <c r="I41" i="14"/>
  <c r="D41" i="14"/>
  <c r="H40" i="14"/>
  <c r="M38" i="2"/>
  <c r="Q49" i="13" l="1"/>
  <c r="R49" i="13"/>
  <c r="P49" i="12"/>
  <c r="S49" i="12" s="1"/>
  <c r="M51" i="13"/>
  <c r="N50" i="13"/>
  <c r="P50" i="13" s="1"/>
  <c r="S50" i="13" s="1"/>
  <c r="M51" i="12"/>
  <c r="N50" i="12"/>
  <c r="P50" i="12" s="1"/>
  <c r="S50" i="12" s="1"/>
  <c r="M52" i="11"/>
  <c r="N51" i="11"/>
  <c r="S51" i="11"/>
  <c r="Q36" i="2"/>
  <c r="G36" i="14"/>
  <c r="C36" i="14"/>
  <c r="S37" i="2"/>
  <c r="N38" i="2"/>
  <c r="F35" i="14"/>
  <c r="G35" i="14"/>
  <c r="B37" i="14"/>
  <c r="I42" i="14"/>
  <c r="D42" i="14"/>
  <c r="H41" i="14"/>
  <c r="M39" i="2"/>
  <c r="Q51" i="11" l="1"/>
  <c r="Q50" i="13"/>
  <c r="R50" i="13"/>
  <c r="Q50" i="12"/>
  <c r="R50" i="12"/>
  <c r="Q49" i="12"/>
  <c r="R49" i="12"/>
  <c r="F36" i="14"/>
  <c r="M52" i="13"/>
  <c r="N51" i="13"/>
  <c r="M52" i="12"/>
  <c r="N51" i="12"/>
  <c r="P51" i="12" s="1"/>
  <c r="S51" i="12" s="1"/>
  <c r="S52" i="11"/>
  <c r="Q52" i="11" s="1"/>
  <c r="N52" i="11"/>
  <c r="Q37" i="2"/>
  <c r="S38" i="2"/>
  <c r="N39" i="2"/>
  <c r="C37" i="14"/>
  <c r="A37" i="14"/>
  <c r="B38" i="14"/>
  <c r="I43" i="14"/>
  <c r="D43" i="14"/>
  <c r="H42" i="14"/>
  <c r="M40" i="2"/>
  <c r="P51" i="13" l="1"/>
  <c r="S51" i="13" s="1"/>
  <c r="Q51" i="12"/>
  <c r="R51" i="12"/>
  <c r="S52" i="13"/>
  <c r="Q52" i="13" s="1"/>
  <c r="N52" i="13"/>
  <c r="S52" i="12"/>
  <c r="Q52" i="12" s="1"/>
  <c r="N52" i="12"/>
  <c r="Q38" i="2"/>
  <c r="S39" i="2"/>
  <c r="N40" i="2"/>
  <c r="C38" i="14"/>
  <c r="F37" i="14"/>
  <c r="G37" i="14"/>
  <c r="A38" i="14"/>
  <c r="B39" i="14"/>
  <c r="I44" i="14"/>
  <c r="D44" i="14"/>
  <c r="H43" i="14"/>
  <c r="M41" i="2"/>
  <c r="Q51" i="13" l="1"/>
  <c r="R51" i="13"/>
  <c r="Q39" i="2"/>
  <c r="B40" i="14"/>
  <c r="N41" i="2"/>
  <c r="C39" i="14"/>
  <c r="F38" i="14"/>
  <c r="G38" i="14"/>
  <c r="A39" i="14"/>
  <c r="I45" i="14"/>
  <c r="D45" i="14"/>
  <c r="H44" i="14"/>
  <c r="M42" i="2"/>
  <c r="S40" i="2" l="1"/>
  <c r="B41" i="14"/>
  <c r="N42" i="2"/>
  <c r="F39" i="14"/>
  <c r="G39" i="14"/>
  <c r="C40" i="14"/>
  <c r="A40" i="14"/>
  <c r="I46" i="14"/>
  <c r="D46" i="14"/>
  <c r="H45" i="14"/>
  <c r="M43" i="2"/>
  <c r="Q40" i="2" l="1"/>
  <c r="F40" i="14" s="1"/>
  <c r="S41" i="2"/>
  <c r="S42" i="2"/>
  <c r="B42" i="14"/>
  <c r="N43" i="2"/>
  <c r="S43" i="2" s="1"/>
  <c r="G40" i="14"/>
  <c r="C41" i="14"/>
  <c r="A41" i="14"/>
  <c r="I47" i="14"/>
  <c r="D47" i="14"/>
  <c r="H46" i="14"/>
  <c r="M44" i="2"/>
  <c r="Q41" i="2" l="1"/>
  <c r="G41" i="14"/>
  <c r="Q43" i="2"/>
  <c r="Q42" i="2"/>
  <c r="B43" i="14"/>
  <c r="N44" i="2"/>
  <c r="S44" i="2" s="1"/>
  <c r="C42" i="14"/>
  <c r="A42" i="14"/>
  <c r="I48" i="14"/>
  <c r="D48" i="14"/>
  <c r="H47" i="14"/>
  <c r="M45" i="2"/>
  <c r="F41" i="14" l="1"/>
  <c r="Q44" i="2"/>
  <c r="B44" i="14"/>
  <c r="N45" i="2"/>
  <c r="S45" i="2" s="1"/>
  <c r="F42" i="14"/>
  <c r="G42" i="14"/>
  <c r="C43" i="14"/>
  <c r="A43" i="14"/>
  <c r="I49" i="14"/>
  <c r="D49" i="14"/>
  <c r="H48" i="14"/>
  <c r="M46" i="2"/>
  <c r="Q45" i="2" l="1"/>
  <c r="B45" i="14"/>
  <c r="N46" i="2"/>
  <c r="F43" i="14"/>
  <c r="G43" i="14"/>
  <c r="C44" i="14"/>
  <c r="A44" i="14"/>
  <c r="I50" i="14"/>
  <c r="D50" i="14"/>
  <c r="H49" i="14"/>
  <c r="M47" i="2"/>
  <c r="S46" i="2" l="1"/>
  <c r="B46" i="14"/>
  <c r="N47" i="2"/>
  <c r="S47" i="2" s="1"/>
  <c r="F44" i="14"/>
  <c r="G44" i="14"/>
  <c r="C45" i="14"/>
  <c r="A45" i="14"/>
  <c r="I51" i="14"/>
  <c r="D51" i="14"/>
  <c r="H50" i="14"/>
  <c r="M48" i="2"/>
  <c r="Q47" i="2" l="1"/>
  <c r="Q46" i="2"/>
  <c r="B47" i="14"/>
  <c r="S48" i="2"/>
  <c r="N48" i="2"/>
  <c r="F45" i="14"/>
  <c r="G45" i="14"/>
  <c r="C46" i="14"/>
  <c r="A46" i="14"/>
  <c r="I52" i="14"/>
  <c r="D52" i="14"/>
  <c r="H51" i="14"/>
  <c r="M49" i="2"/>
  <c r="G48" i="14" l="1"/>
  <c r="Q48" i="2"/>
  <c r="F48" i="14" s="1"/>
  <c r="C48" i="14"/>
  <c r="B48" i="14"/>
  <c r="N49" i="2"/>
  <c r="S49" i="2"/>
  <c r="A48" i="14"/>
  <c r="F46" i="14"/>
  <c r="G46" i="14"/>
  <c r="C47" i="14"/>
  <c r="A47" i="14"/>
  <c r="H52" i="14"/>
  <c r="M50" i="2"/>
  <c r="Q49" i="2" l="1"/>
  <c r="G49" i="14"/>
  <c r="B49" i="14"/>
  <c r="C49" i="14"/>
  <c r="N50" i="2"/>
  <c r="S50" i="2"/>
  <c r="A49" i="14"/>
  <c r="F47" i="14"/>
  <c r="G47" i="14"/>
  <c r="M51" i="2"/>
  <c r="F49" i="14" l="1"/>
  <c r="Q50" i="2"/>
  <c r="F50" i="14" s="1"/>
  <c r="G50" i="14"/>
  <c r="B50" i="14"/>
  <c r="C50" i="14"/>
  <c r="S51" i="2"/>
  <c r="N51" i="2"/>
  <c r="A50" i="14"/>
  <c r="M52" i="2"/>
  <c r="G51" i="14" l="1"/>
  <c r="Q51" i="2"/>
  <c r="F51" i="14" s="1"/>
  <c r="B51" i="14"/>
  <c r="C51" i="14"/>
  <c r="N52" i="2"/>
  <c r="A52" i="14" s="1"/>
  <c r="S52" i="2"/>
  <c r="A51" i="14"/>
  <c r="G52" i="14" l="1"/>
  <c r="Q52" i="2"/>
  <c r="F52" i="14" s="1"/>
  <c r="C52" i="14"/>
  <c r="B52" i="14"/>
  <c r="Q2" i="2"/>
  <c r="G2" i="14"/>
  <c r="F2" i="14" l="1"/>
</calcChain>
</file>

<file path=xl/comments1.xml><?xml version="1.0" encoding="utf-8"?>
<comments xmlns="http://schemas.openxmlformats.org/spreadsheetml/2006/main">
  <authors>
    <author>Daniel Stovell</author>
  </authors>
  <commentList>
    <comment ref="G2" authorId="0">
      <text>
        <r>
          <rPr>
            <b/>
            <sz val="9"/>
            <color indexed="81"/>
            <rFont val="Tahoma"/>
            <family val="2"/>
          </rPr>
          <t>Author:</t>
        </r>
        <r>
          <rPr>
            <sz val="9"/>
            <color indexed="81"/>
            <rFont val="Tahoma"/>
            <family val="2"/>
          </rPr>
          <t xml:space="preserve">
Whether you're running the 'Shooting Skill Enhanced' mod or not.</t>
        </r>
      </text>
    </comment>
    <comment ref="L6" authorId="0">
      <text>
        <r>
          <rPr>
            <b/>
            <sz val="9"/>
            <color indexed="81"/>
            <rFont val="Tahoma"/>
            <family val="2"/>
          </rPr>
          <t>Author:</t>
        </r>
        <r>
          <rPr>
            <sz val="9"/>
            <color indexed="81"/>
            <rFont val="Tahoma"/>
            <family val="2"/>
          </rPr>
          <t xml:space="preserve">
Enhanced - Factor in projectile travel time with weighting based on how many attacks it'll take to down a human from pain.
Basic - Factor in projectile travel time without any weighting.
No - Don't factor in projectile velocity.</t>
        </r>
      </text>
    </comment>
    <comment ref="N6" authorId="0">
      <text>
        <r>
          <rPr>
            <b/>
            <sz val="9"/>
            <color indexed="81"/>
            <rFont val="Tahoma"/>
            <family val="2"/>
          </rPr>
          <t>Author:</t>
        </r>
        <r>
          <rPr>
            <sz val="9"/>
            <color indexed="81"/>
            <rFont val="Tahoma"/>
            <family val="2"/>
          </rPr>
          <t xml:space="preserve">
Whether you're running the 'Quality Cooldown' mod or not.</t>
        </r>
      </text>
    </comment>
    <comment ref="U16" authorId="0">
      <text>
        <r>
          <rPr>
            <b/>
            <sz val="9"/>
            <color indexed="81"/>
            <rFont val="Tahoma"/>
            <family val="2"/>
          </rPr>
          <t xml:space="preserve">Author:
</t>
        </r>
        <r>
          <rPr>
            <sz val="9"/>
            <color indexed="81"/>
            <rFont val="Tahoma"/>
            <family val="2"/>
          </rPr>
          <t>The total amount of cells that one projectile from this weapon can cover. Only applies to weapons whose projectiles have a blast radius, and grenades.</t>
        </r>
      </text>
    </comment>
    <comment ref="W16" authorId="0">
      <text>
        <r>
          <rPr>
            <b/>
            <sz val="9"/>
            <color indexed="81"/>
            <rFont val="Tahoma"/>
            <family val="2"/>
          </rPr>
          <t xml:space="preserve">Author:
</t>
        </r>
        <r>
          <rPr>
            <sz val="9"/>
            <color indexed="81"/>
            <rFont val="Tahoma"/>
            <family val="2"/>
          </rPr>
          <t>The amount of tiles that a projectile fired from this weapon can land on. Only applies to weapons with a forced miss radius.</t>
        </r>
      </text>
    </comment>
    <comment ref="U18" authorId="0">
      <text>
        <r>
          <rPr>
            <b/>
            <sz val="9"/>
            <color indexed="81"/>
            <rFont val="Tahoma"/>
            <family val="2"/>
          </rPr>
          <t>Author:</t>
        </r>
        <r>
          <rPr>
            <sz val="9"/>
            <color indexed="81"/>
            <rFont val="Tahoma"/>
            <family val="2"/>
          </rPr>
          <t xml:space="preserve">
Average accuracy within the weapon's range.</t>
        </r>
      </text>
    </comment>
    <comment ref="W18" authorId="0">
      <text>
        <r>
          <rPr>
            <b/>
            <sz val="9"/>
            <color indexed="81"/>
            <rFont val="Tahoma"/>
            <family val="2"/>
          </rPr>
          <t>Author:</t>
        </r>
        <r>
          <rPr>
            <sz val="9"/>
            <color indexed="81"/>
            <rFont val="Tahoma"/>
            <family val="2"/>
          </rPr>
          <t xml:space="preserve">
Average DPS within the weapon's range.</t>
        </r>
      </text>
    </comment>
  </commentList>
</comments>
</file>

<file path=xl/sharedStrings.xml><?xml version="1.0" encoding="utf-8"?>
<sst xmlns="http://schemas.openxmlformats.org/spreadsheetml/2006/main" count="843" uniqueCount="181">
  <si>
    <t>Trait</t>
  </si>
  <si>
    <t>None</t>
  </si>
  <si>
    <t>BasePrecurve</t>
  </si>
  <si>
    <t>FinalManip</t>
  </si>
  <si>
    <t>Trigger-Happy</t>
  </si>
  <si>
    <t>FinalPrecurve</t>
  </si>
  <si>
    <t>ManipOffset</t>
  </si>
  <si>
    <t>SightOffset</t>
  </si>
  <si>
    <t>SightFactor</t>
  </si>
  <si>
    <t>TraitOffset</t>
  </si>
  <si>
    <t>Curvepoint1</t>
  </si>
  <si>
    <t>Curvepoint2</t>
  </si>
  <si>
    <t>Curvepoint3</t>
  </si>
  <si>
    <t>Curvepoint4</t>
  </si>
  <si>
    <t>Curvepoint5</t>
  </si>
  <si>
    <t>Curvepoint6</t>
  </si>
  <si>
    <t>Curvepoint7</t>
  </si>
  <si>
    <t>Curvepoint8</t>
  </si>
  <si>
    <t>Curvepoint9</t>
  </si>
  <si>
    <t>Curvepoint10</t>
  </si>
  <si>
    <t>Curvepoint11</t>
  </si>
  <si>
    <t>Curvepoint12</t>
  </si>
  <si>
    <t>Curvepoint13</t>
  </si>
  <si>
    <t>Curvepoint14</t>
  </si>
  <si>
    <t>Curvepoint15</t>
  </si>
  <si>
    <t>Curvepoint16</t>
  </si>
  <si>
    <t>Curvepoint17</t>
  </si>
  <si>
    <t>Curvepoint18</t>
  </si>
  <si>
    <t>Curvepoint19</t>
  </si>
  <si>
    <t>Curvepoint20</t>
  </si>
  <si>
    <t>PostCurve</t>
  </si>
  <si>
    <t>postdifference</t>
  </si>
  <si>
    <t>pre1</t>
  </si>
  <si>
    <t>pre2</t>
  </si>
  <si>
    <t>contribution</t>
  </si>
  <si>
    <t>Careful Shooter</t>
  </si>
  <si>
    <t>InspirationOffset</t>
  </si>
  <si>
    <t>Inspiration</t>
  </si>
  <si>
    <t>Shooting Frenzy</t>
  </si>
  <si>
    <t>Offset</t>
  </si>
  <si>
    <t>Distance</t>
  </si>
  <si>
    <t>Shooter Information</t>
  </si>
  <si>
    <t>Weapon Information</t>
  </si>
  <si>
    <t>Autopistol</t>
  </si>
  <si>
    <t>Revolver</t>
  </si>
  <si>
    <t>Incendiary Launcher</t>
  </si>
  <si>
    <t>Pump Shotgun</t>
  </si>
  <si>
    <t>Chain Shotgun</t>
  </si>
  <si>
    <t>Bolt-Action Rifle</t>
  </si>
  <si>
    <t>Machine Pistol</t>
  </si>
  <si>
    <t>Heavy SMG</t>
  </si>
  <si>
    <t>LMG</t>
  </si>
  <si>
    <t>Assault Rifle</t>
  </si>
  <si>
    <t>Charge Rifle</t>
  </si>
  <si>
    <t>Sniper Rifle</t>
  </si>
  <si>
    <t>Minigun</t>
  </si>
  <si>
    <t>Triple Rocket Launcher</t>
  </si>
  <si>
    <t>Doomsday Rocket Launcher</t>
  </si>
  <si>
    <t>Short Bow</t>
  </si>
  <si>
    <t>Pila</t>
  </si>
  <si>
    <t>Recurve Bow</t>
  </si>
  <si>
    <t>Greatbow</t>
  </si>
  <si>
    <t>Frag Grenades</t>
  </si>
  <si>
    <t>Molotov Cocktails</t>
  </si>
  <si>
    <t>EMP Grenades</t>
  </si>
  <si>
    <t>Weapon</t>
  </si>
  <si>
    <t>Cooldown</t>
  </si>
  <si>
    <t>Warmup</t>
  </si>
  <si>
    <t>BurstTicks</t>
  </si>
  <si>
    <t>Damage</t>
  </si>
  <si>
    <t>-</t>
  </si>
  <si>
    <t>AoE</t>
  </si>
  <si>
    <t>FMR</t>
  </si>
  <si>
    <t>AccTouch</t>
  </si>
  <si>
    <t>AccShort</t>
  </si>
  <si>
    <t>AccMed</t>
  </si>
  <si>
    <t>AccLong</t>
  </si>
  <si>
    <t>Quality</t>
  </si>
  <si>
    <t>Health</t>
  </si>
  <si>
    <t>Acc</t>
  </si>
  <si>
    <t>Awful</t>
  </si>
  <si>
    <t>Poor</t>
  </si>
  <si>
    <t>Normal</t>
  </si>
  <si>
    <t>Good</t>
  </si>
  <si>
    <t>Excellent</t>
  </si>
  <si>
    <t>Masterwork</t>
  </si>
  <si>
    <t>Legendary</t>
  </si>
  <si>
    <t>Range</t>
  </si>
  <si>
    <t>HasQuality</t>
  </si>
  <si>
    <t>IsIncendiary</t>
  </si>
  <si>
    <t>EffWarmup</t>
  </si>
  <si>
    <t>BurstCount</t>
  </si>
  <si>
    <t>SingleUse</t>
  </si>
  <si>
    <t>EffCooldown</t>
  </si>
  <si>
    <t>Base Weapon Accuracy</t>
  </si>
  <si>
    <t>Actual DPS</t>
  </si>
  <si>
    <t>Actual Accuracy</t>
  </si>
  <si>
    <t>Base DPS</t>
  </si>
  <si>
    <t>Shooter's Accuracy</t>
  </si>
  <si>
    <t>FMT</t>
  </si>
  <si>
    <t>Effective Warmup</t>
  </si>
  <si>
    <t>Effective Cooldown</t>
  </si>
  <si>
    <t>Shots per Burst</t>
  </si>
  <si>
    <t>Burst Ticks</t>
  </si>
  <si>
    <t>Accuracy (Touch)</t>
  </si>
  <si>
    <t>Accuracy (Short)</t>
  </si>
  <si>
    <t>Accuracy (Medium)</t>
  </si>
  <si>
    <t>Accuracy (Long)</t>
  </si>
  <si>
    <t>Area of Effect</t>
  </si>
  <si>
    <t>Forced Miss Tiles</t>
  </si>
  <si>
    <r>
      <rPr>
        <b/>
        <sz val="11"/>
        <color theme="1"/>
        <rFont val="Calibri"/>
        <family val="2"/>
        <scheme val="minor"/>
      </rPr>
      <t xml:space="preserve">Instructions For Use: </t>
    </r>
    <r>
      <rPr>
        <sz val="11"/>
        <color theme="1"/>
        <rFont val="Calibri"/>
        <family val="2"/>
        <scheme val="minor"/>
      </rPr>
      <t>To be able to use this calculator, you'll have to make your own copy (e.g. clone to your drive). Cells that have a slight red tinge are feedback cells, thus changing them won't have any effect on the graphs. View graphs on the corresponding sheets below.</t>
    </r>
  </si>
  <si>
    <t>Raw DPS</t>
  </si>
  <si>
    <t>Avg. Useful Acc.</t>
  </si>
  <si>
    <t>Avg. Useful DPS</t>
  </si>
  <si>
    <t>ProjectileSpeed</t>
  </si>
  <si>
    <t>Projectile Speed</t>
  </si>
  <si>
    <t>ShootAccOfset</t>
  </si>
  <si>
    <t>WeaponOffset</t>
  </si>
  <si>
    <t>Weapon 1</t>
  </si>
  <si>
    <t>Weapon 2</t>
  </si>
  <si>
    <t>Weapon 3</t>
  </si>
  <si>
    <t>Weapon 4</t>
  </si>
  <si>
    <t>Feedback</t>
  </si>
  <si>
    <t>Graph</t>
  </si>
  <si>
    <t>Distance (Cells)</t>
  </si>
  <si>
    <r>
      <rPr>
        <b/>
        <sz val="11"/>
        <color theme="1"/>
        <rFont val="Calibri"/>
        <family val="2"/>
        <scheme val="minor"/>
      </rPr>
      <t xml:space="preserve">Graphing Notes: </t>
    </r>
    <r>
      <rPr>
        <sz val="11"/>
        <color theme="1"/>
        <rFont val="Calibri"/>
        <family val="2"/>
        <scheme val="minor"/>
      </rPr>
      <t>If you choose to graph all weapons at once, the graphs will only show the 'Actual Accuracy' and 'Actual DPS' values for each weapon. This is to keep everything as legible as possible.</t>
    </r>
  </si>
  <si>
    <t>Mod</t>
  </si>
  <si>
    <t>Core</t>
  </si>
  <si>
    <t>Weapon1</t>
  </si>
  <si>
    <t>Weapon2</t>
  </si>
  <si>
    <t>Weapon3</t>
  </si>
  <si>
    <t>Weapon4</t>
  </si>
  <si>
    <t>ExplosionDelay</t>
  </si>
  <si>
    <t>ExploisonDelay</t>
  </si>
  <si>
    <t>AimDelayFactorOffset</t>
  </si>
  <si>
    <t>WeapWarmOff</t>
  </si>
  <si>
    <t>TraitWarmOff</t>
  </si>
  <si>
    <t>RawDPS</t>
  </si>
  <si>
    <t>IsExplosive</t>
  </si>
  <si>
    <r>
      <rPr>
        <b/>
        <sz val="11"/>
        <color theme="1"/>
        <rFont val="Calibri"/>
        <family val="2"/>
        <scheme val="minor"/>
      </rPr>
      <t xml:space="preserve">Adding Custom Weapons: </t>
    </r>
    <r>
      <rPr>
        <sz val="11"/>
        <color theme="1"/>
        <rFont val="Calibri"/>
        <family val="2"/>
        <scheme val="minor"/>
      </rPr>
      <t>Add the name of the weapon's mod to the 'vlookups' sheet (unhidden by default) on the appropriate column. After that, go to the 'weapons' sheet, copy an existing row (e.g. Revolver's), and paste it on the row underneath the filled rows, ensuring that all columns are aligned, then fill the new values as shown in the weapon's XML file!</t>
    </r>
  </si>
  <si>
    <t>To find the 'AoE' value, you'll need to have a colonist fire that weapon, and then count the tiles that the explosion covers. Similar case for FMT (Forced Miss Tiles), except with the forced miss radius; do something such as modify the sun lamp's special display radius to be the same as the weapon's forced miss radius and count from there.</t>
  </si>
  <si>
    <t>Skill</t>
  </si>
  <si>
    <t>Shooter</t>
  </si>
  <si>
    <t>Quality Cooldown</t>
  </si>
  <si>
    <t>No</t>
  </si>
  <si>
    <t>Shooting Skill Enhanced</t>
  </si>
  <si>
    <t>Shooter 1</t>
  </si>
  <si>
    <t>Shooter 2</t>
  </si>
  <si>
    <t>Shooter 3</t>
  </si>
  <si>
    <t>Shooter 4</t>
  </si>
  <si>
    <t>Skill Level</t>
  </si>
  <si>
    <t>Consciousness</t>
  </si>
  <si>
    <t>Manipulation</t>
  </si>
  <si>
    <t>Sight</t>
  </si>
  <si>
    <t>Shooting Accuracy</t>
  </si>
  <si>
    <t>Aiming Time</t>
  </si>
  <si>
    <t>Aiming</t>
  </si>
  <si>
    <t>SkillCell</t>
  </si>
  <si>
    <t>TraitCell</t>
  </si>
  <si>
    <t>InspirationCell</t>
  </si>
  <si>
    <t>ConscCell</t>
  </si>
  <si>
    <t>ManipCell</t>
  </si>
  <si>
    <t>SightCell</t>
  </si>
  <si>
    <t>SkillWarmFac</t>
  </si>
  <si>
    <t>FactorProj</t>
  </si>
  <si>
    <t>Enhanced</t>
  </si>
  <si>
    <t>ProjWgt</t>
  </si>
  <si>
    <t>PainPerDmg</t>
  </si>
  <si>
    <t>DmgToIncapBase</t>
  </si>
  <si>
    <t>AimTime</t>
  </si>
  <si>
    <t>InsWarmOff</t>
  </si>
  <si>
    <t>HPCDFactor</t>
  </si>
  <si>
    <t>Charge Lance</t>
  </si>
  <si>
    <t>All</t>
  </si>
  <si>
    <t>MG Emplacement</t>
  </si>
  <si>
    <t>TE Turrets</t>
  </si>
  <si>
    <t>Mini-Turret</t>
  </si>
  <si>
    <t>Mini-Sniper Turret</t>
  </si>
  <si>
    <t>Autocannon Turret</t>
  </si>
  <si>
    <t>Uranium Slug Turret</t>
  </si>
  <si>
    <t>Ballista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</si>
</sst>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quot;£&quot;* #,##0.00_-;_-&quot;£&quot;* &quot;-&quot;??_-;_-@_-"/>
  </numFmts>
  <fonts count="8"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6"/>
      <color theme="1"/>
      <name val="Calibri"/>
      <family val="2"/>
      <scheme val="minor"/>
    </font>
    <font>
      <sz val="9"/>
      <color indexed="81"/>
      <name val="Tahoma"/>
      <family val="2"/>
    </font>
    <font>
      <b/>
      <sz val="9"/>
      <color indexed="81"/>
      <name val="Tahoma"/>
      <family val="2"/>
    </font>
    <font>
      <sz val="11"/>
      <color rgb="FFFF0000"/>
      <name val="Calibri"/>
      <family val="2"/>
      <scheme val="minor"/>
    </font>
  </fonts>
  <fills count="6">
    <fill>
      <patternFill patternType="none"/>
    </fill>
    <fill>
      <patternFill patternType="gray125"/>
    </fill>
    <fill>
      <patternFill patternType="solid">
        <fgColor theme="0" tint="-0.499984740745262"/>
        <bgColor indexed="64"/>
      </patternFill>
    </fill>
    <fill>
      <patternFill patternType="solid">
        <fgColor theme="1"/>
        <bgColor indexed="64"/>
      </patternFill>
    </fill>
    <fill>
      <patternFill patternType="solid">
        <fgColor theme="5" tint="0.79998168889431442"/>
        <bgColor indexed="64"/>
      </patternFill>
    </fill>
    <fill>
      <patternFill patternType="solid">
        <fgColor theme="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diagonal/>
    </border>
    <border>
      <left style="medium">
        <color indexed="64"/>
      </left>
      <right/>
      <top/>
      <bottom style="medium">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ck">
        <color indexed="64"/>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85">
    <xf numFmtId="0" fontId="0" fillId="0" borderId="0" xfId="0"/>
    <xf numFmtId="0" fontId="0" fillId="0" borderId="0" xfId="0" applyBorder="1"/>
    <xf numFmtId="0" fontId="0" fillId="0" borderId="4" xfId="0" applyBorder="1"/>
    <xf numFmtId="0" fontId="3" fillId="0" borderId="0" xfId="0" applyFont="1" applyAlignment="1">
      <alignment horizontal="left"/>
    </xf>
    <xf numFmtId="0" fontId="0" fillId="0" borderId="0" xfId="0" applyAlignment="1">
      <alignment horizontal="left"/>
    </xf>
    <xf numFmtId="0" fontId="3" fillId="0" borderId="0" xfId="0" applyFont="1" applyBorder="1" applyAlignment="1">
      <alignment horizontal="left"/>
    </xf>
    <xf numFmtId="0" fontId="0" fillId="0" borderId="0" xfId="0" applyBorder="1" applyAlignment="1">
      <alignment horizontal="left"/>
    </xf>
    <xf numFmtId="0" fontId="3" fillId="0" borderId="0" xfId="0" applyFont="1" applyFill="1" applyBorder="1" applyAlignment="1">
      <alignment horizontal="left"/>
    </xf>
    <xf numFmtId="0" fontId="0" fillId="0" borderId="0" xfId="0" applyFont="1" applyFill="1" applyBorder="1" applyAlignment="1">
      <alignment horizontal="left"/>
    </xf>
    <xf numFmtId="0" fontId="0" fillId="0" borderId="0" xfId="0" applyFill="1" applyBorder="1" applyAlignment="1">
      <alignment horizontal="left"/>
    </xf>
    <xf numFmtId="0" fontId="0" fillId="0" borderId="0" xfId="1" applyNumberFormat="1" applyFont="1" applyAlignment="1">
      <alignment horizontal="left"/>
    </xf>
    <xf numFmtId="0" fontId="0" fillId="0" borderId="0" xfId="0" applyNumberFormat="1" applyAlignment="1">
      <alignment horizontal="left"/>
    </xf>
    <xf numFmtId="0" fontId="0" fillId="0" borderId="7" xfId="0" applyBorder="1"/>
    <xf numFmtId="0" fontId="0" fillId="3" borderId="20" xfId="0" applyFill="1" applyBorder="1"/>
    <xf numFmtId="0" fontId="0" fillId="3" borderId="0" xfId="0" applyFill="1"/>
    <xf numFmtId="0" fontId="0" fillId="3" borderId="7" xfId="0" applyFill="1" applyBorder="1"/>
    <xf numFmtId="0" fontId="0" fillId="3" borderId="0" xfId="0" applyFill="1" applyBorder="1"/>
    <xf numFmtId="0" fontId="0" fillId="0" borderId="0" xfId="0" applyFill="1"/>
    <xf numFmtId="0" fontId="0" fillId="0" borderId="0" xfId="0" applyBorder="1" applyAlignment="1"/>
    <xf numFmtId="0" fontId="3" fillId="0" borderId="0" xfId="0" applyFont="1" applyAlignment="1">
      <alignment horizontal="center" vertical="center"/>
    </xf>
    <xf numFmtId="0" fontId="0" fillId="0" borderId="0" xfId="0" applyAlignment="1">
      <alignment horizontal="center" vertical="center"/>
    </xf>
    <xf numFmtId="0" fontId="3" fillId="0" borderId="0" xfId="0" applyFont="1"/>
    <xf numFmtId="0" fontId="0" fillId="3" borderId="18" xfId="0" applyFill="1" applyBorder="1"/>
    <xf numFmtId="0" fontId="0" fillId="3" borderId="4" xfId="0" applyFill="1" applyBorder="1"/>
    <xf numFmtId="9" fontId="0" fillId="0" borderId="0" xfId="0" applyNumberFormat="1" applyAlignment="1">
      <alignment horizontal="left"/>
    </xf>
    <xf numFmtId="0" fontId="0" fillId="0" borderId="0" xfId="2" applyNumberFormat="1" applyFont="1" applyAlignment="1">
      <alignment horizontal="left"/>
    </xf>
    <xf numFmtId="0" fontId="0" fillId="0" borderId="22" xfId="0" applyBorder="1" applyAlignment="1">
      <alignment horizontal="center"/>
    </xf>
    <xf numFmtId="0" fontId="0" fillId="0" borderId="23" xfId="0" applyBorder="1" applyAlignment="1">
      <alignment horizontal="center"/>
    </xf>
    <xf numFmtId="0" fontId="2" fillId="2" borderId="24" xfId="0" applyFont="1" applyFill="1" applyBorder="1" applyAlignment="1">
      <alignment horizontal="center"/>
    </xf>
    <xf numFmtId="0" fontId="2" fillId="2" borderId="25" xfId="0" applyFont="1" applyFill="1" applyBorder="1" applyAlignment="1">
      <alignment horizontal="center"/>
    </xf>
    <xf numFmtId="0" fontId="0" fillId="0" borderId="1" xfId="0" applyBorder="1" applyAlignment="1">
      <alignment horizontal="center"/>
    </xf>
    <xf numFmtId="0" fontId="2" fillId="2" borderId="1" xfId="0" applyFont="1" applyFill="1" applyBorder="1" applyAlignment="1">
      <alignment horizontal="center"/>
    </xf>
    <xf numFmtId="0" fontId="0" fillId="0" borderId="1" xfId="1" applyNumberFormat="1" applyFont="1"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9" fontId="0" fillId="0" borderId="22" xfId="1" applyNumberFormat="1" applyFont="1" applyBorder="1" applyAlignment="1">
      <alignment horizontal="center"/>
    </xf>
    <xf numFmtId="9" fontId="0" fillId="0" borderId="23" xfId="1" applyNumberFormat="1" applyFont="1" applyBorder="1" applyAlignment="1">
      <alignment horizontal="center"/>
    </xf>
    <xf numFmtId="0" fontId="2" fillId="3" borderId="17" xfId="0" applyFont="1" applyFill="1" applyBorder="1" applyAlignment="1">
      <alignment horizontal="center"/>
    </xf>
    <xf numFmtId="0" fontId="2" fillId="3" borderId="19"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9" fontId="0" fillId="0" borderId="28" xfId="1" applyNumberFormat="1" applyFont="1" applyBorder="1" applyAlignment="1">
      <alignment horizontal="center"/>
    </xf>
    <xf numFmtId="9" fontId="0" fillId="0" borderId="29" xfId="1" applyNumberFormat="1" applyFont="1" applyBorder="1" applyAlignment="1">
      <alignment horizontal="center"/>
    </xf>
    <xf numFmtId="0" fontId="2" fillId="2" borderId="22" xfId="0" applyFont="1" applyFill="1" applyBorder="1" applyAlignment="1">
      <alignment horizontal="center"/>
    </xf>
    <xf numFmtId="0" fontId="2" fillId="2" borderId="23" xfId="0" applyFont="1" applyFill="1" applyBorder="1" applyAlignment="1">
      <alignment horizontal="center"/>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0"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21" xfId="0" applyBorder="1" applyAlignment="1">
      <alignment horizontal="center" vertical="center" wrapText="1"/>
    </xf>
    <xf numFmtId="0" fontId="0" fillId="4" borderId="1" xfId="0" applyFill="1" applyBorder="1" applyAlignment="1">
      <alignment horizontal="center"/>
    </xf>
    <xf numFmtId="0" fontId="7" fillId="5" borderId="7" xfId="0" applyFont="1" applyFill="1" applyBorder="1" applyAlignment="1">
      <alignment horizontal="center"/>
    </xf>
    <xf numFmtId="0" fontId="7" fillId="5" borderId="0" xfId="0" applyFont="1" applyFill="1" applyBorder="1" applyAlignment="1">
      <alignment horizontal="center"/>
    </xf>
    <xf numFmtId="0" fontId="7" fillId="5" borderId="4" xfId="0" applyFont="1" applyFill="1" applyBorder="1" applyAlignment="1">
      <alignment horizontal="center"/>
    </xf>
    <xf numFmtId="0" fontId="0" fillId="0" borderId="7" xfId="0" applyBorder="1" applyAlignment="1">
      <alignment horizontal="center" wrapText="1"/>
    </xf>
    <xf numFmtId="0" fontId="0" fillId="0" borderId="0" xfId="0" applyBorder="1" applyAlignment="1">
      <alignment horizontal="center" wrapText="1"/>
    </xf>
    <xf numFmtId="0" fontId="0" fillId="0" borderId="4" xfId="0" applyBorder="1" applyAlignment="1">
      <alignment horizontal="center" wrapText="1"/>
    </xf>
    <xf numFmtId="0" fontId="0" fillId="0" borderId="8" xfId="0" applyBorder="1" applyAlignment="1">
      <alignment horizontal="center" wrapText="1"/>
    </xf>
    <xf numFmtId="0" fontId="0" fillId="0" borderId="6" xfId="0" applyBorder="1" applyAlignment="1">
      <alignment horizontal="center" wrapText="1"/>
    </xf>
    <xf numFmtId="0" fontId="0" fillId="0" borderId="5" xfId="0" applyBorder="1" applyAlignment="1">
      <alignment horizont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19" xfId="0" applyBorder="1" applyAlignment="1">
      <alignment horizontal="center" vertical="center" wrapText="1"/>
    </xf>
    <xf numFmtId="0" fontId="0" fillId="0" borderId="7" xfId="0" applyBorder="1" applyAlignment="1">
      <alignment horizontal="center" vertical="center" wrapText="1"/>
    </xf>
    <xf numFmtId="0" fontId="0" fillId="0" borderId="4" xfId="0" applyBorder="1" applyAlignment="1">
      <alignment horizontal="center" vertical="center" wrapText="1"/>
    </xf>
    <xf numFmtId="0" fontId="0" fillId="4" borderId="24" xfId="1" applyNumberFormat="1" applyFont="1" applyFill="1" applyBorder="1" applyAlignment="1">
      <alignment horizontal="center"/>
    </xf>
    <xf numFmtId="0" fontId="0" fillId="4" borderId="25" xfId="1" applyNumberFormat="1" applyFont="1" applyFill="1" applyBorder="1" applyAlignment="1">
      <alignment horizontal="center"/>
    </xf>
    <xf numFmtId="0" fontId="0" fillId="4" borderId="26" xfId="1" applyNumberFormat="1" applyFont="1" applyFill="1" applyBorder="1" applyAlignment="1">
      <alignment horizontal="center"/>
    </xf>
    <xf numFmtId="0" fontId="0" fillId="4" borderId="27" xfId="1" applyNumberFormat="1" applyFont="1" applyFill="1" applyBorder="1" applyAlignment="1">
      <alignment horizontal="center"/>
    </xf>
    <xf numFmtId="0" fontId="0" fillId="4" borderId="1" xfId="1" applyNumberFormat="1" applyFont="1" applyFill="1" applyBorder="1" applyAlignment="1">
      <alignment horizontal="center"/>
    </xf>
    <xf numFmtId="0" fontId="4" fillId="0" borderId="17" xfId="0" applyFont="1" applyBorder="1" applyAlignment="1">
      <alignment horizontal="center"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8" xfId="0" applyFont="1" applyBorder="1" applyAlignment="1">
      <alignment horizontal="center" vertical="center"/>
    </xf>
    <xf numFmtId="0" fontId="4" fillId="0" borderId="6" xfId="0" applyFont="1" applyBorder="1" applyAlignment="1">
      <alignment horizontal="center" vertical="center"/>
    </xf>
    <xf numFmtId="0" fontId="4" fillId="0" borderId="5" xfId="0" applyFont="1" applyBorder="1" applyAlignment="1">
      <alignment horizontal="center" vertical="center"/>
    </xf>
    <xf numFmtId="0" fontId="0" fillId="0" borderId="22" xfId="1" applyNumberFormat="1" applyFont="1" applyBorder="1" applyAlignment="1">
      <alignment horizontal="center"/>
    </xf>
    <xf numFmtId="0" fontId="0" fillId="0" borderId="23" xfId="1" applyNumberFormat="1" applyFont="1" applyBorder="1" applyAlignment="1">
      <alignment horizontal="center"/>
    </xf>
  </cellXfs>
  <cellStyles count="3">
    <cellStyle name="Currency" xfId="2" builtinId="4"/>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n-GB" sz="2400"/>
              <a:t>Accuracy Graph</a:t>
            </a:r>
          </a:p>
        </c:rich>
      </c:tx>
      <c:layout/>
      <c:overlay val="0"/>
    </c:title>
    <c:autoTitleDeleted val="0"/>
    <c:plotArea>
      <c:layout/>
      <c:lineChart>
        <c:grouping val="standard"/>
        <c:varyColors val="0"/>
        <c:ser>
          <c:idx val="2"/>
          <c:order val="1"/>
          <c:tx>
            <c:strRef>
              <c:f>graphdataranges!$B$1</c:f>
              <c:strCache>
                <c:ptCount val="1"/>
                <c:pt idx="0">
                  <c:v>LMG (normal)</c:v>
                </c:pt>
              </c:strCache>
            </c:strRef>
          </c:tx>
          <c:marker>
            <c:symbol val="circle"/>
            <c:size val="6"/>
          </c:marker>
          <c:cat>
            <c:numRef>
              <c:f>calculations!$M$2:$M$52</c:f>
              <c:numCache>
                <c:formatCode>General</c:formatCode>
                <c:ptCount val="5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numCache>
            </c:numRef>
          </c:cat>
          <c:val>
            <c:numRef>
              <c:f>graphdataranges!$B$2:$B$52</c:f>
              <c:numCache>
                <c:formatCode>General</c:formatCode>
                <c:ptCount val="51"/>
                <c:pt idx="0">
                  <c:v>40</c:v>
                </c:pt>
                <c:pt idx="1">
                  <c:v>40</c:v>
                </c:pt>
                <c:pt idx="2">
                  <c:v>40</c:v>
                </c:pt>
                <c:pt idx="3">
                  <c:v>40</c:v>
                </c:pt>
                <c:pt idx="4">
                  <c:v>40.889000000000003</c:v>
                </c:pt>
                <c:pt idx="5">
                  <c:v>41.777999999999999</c:v>
                </c:pt>
                <c:pt idx="6">
                  <c:v>42.667000000000002</c:v>
                </c:pt>
                <c:pt idx="7">
                  <c:v>43.555999999999997</c:v>
                </c:pt>
                <c:pt idx="8">
                  <c:v>44.444000000000003</c:v>
                </c:pt>
                <c:pt idx="9">
                  <c:v>45.332999999999998</c:v>
                </c:pt>
                <c:pt idx="10">
                  <c:v>46.222000000000001</c:v>
                </c:pt>
                <c:pt idx="11">
                  <c:v>47.110999999999997</c:v>
                </c:pt>
                <c:pt idx="12">
                  <c:v>48</c:v>
                </c:pt>
                <c:pt idx="13">
                  <c:v>47</c:v>
                </c:pt>
                <c:pt idx="14">
                  <c:v>46</c:v>
                </c:pt>
                <c:pt idx="15">
                  <c:v>45</c:v>
                </c:pt>
                <c:pt idx="16">
                  <c:v>44</c:v>
                </c:pt>
                <c:pt idx="17">
                  <c:v>43</c:v>
                </c:pt>
                <c:pt idx="18">
                  <c:v>42</c:v>
                </c:pt>
                <c:pt idx="19">
                  <c:v>41</c:v>
                </c:pt>
                <c:pt idx="20">
                  <c:v>40</c:v>
                </c:pt>
                <c:pt idx="21">
                  <c:v>39</c:v>
                </c:pt>
                <c:pt idx="22">
                  <c:v>38</c:v>
                </c:pt>
                <c:pt idx="23">
                  <c:v>37</c:v>
                </c:pt>
                <c:pt idx="24">
                  <c:v>36</c:v>
                </c:pt>
                <c:pt idx="25">
                  <c:v>35</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mooth val="0"/>
        </c:ser>
        <c:ser>
          <c:idx val="3"/>
          <c:order val="2"/>
          <c:tx>
            <c:strRef>
              <c:f>graphdataranges!$C$1</c:f>
              <c:strCache>
                <c:ptCount val="1"/>
                <c:pt idx="0">
                  <c:v>MG Emplacement (normal)</c:v>
                </c:pt>
              </c:strCache>
            </c:strRef>
          </c:tx>
          <c:marker>
            <c:symbol val="circle"/>
            <c:size val="6"/>
          </c:marker>
          <c:cat>
            <c:numRef>
              <c:f>calculations!$M$2:$M$52</c:f>
              <c:numCache>
                <c:formatCode>General</c:formatCode>
                <c:ptCount val="5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numCache>
            </c:numRef>
          </c:cat>
          <c:val>
            <c:numRef>
              <c:f>graphdataranges!$C$2:$C$52</c:f>
              <c:numCache>
                <c:formatCode>General</c:formatCode>
                <c:ptCount val="51"/>
                <c:pt idx="0">
                  <c:v>44</c:v>
                </c:pt>
                <c:pt idx="1">
                  <c:v>44</c:v>
                </c:pt>
                <c:pt idx="2">
                  <c:v>44</c:v>
                </c:pt>
                <c:pt idx="3">
                  <c:v>44</c:v>
                </c:pt>
                <c:pt idx="4">
                  <c:v>45</c:v>
                </c:pt>
                <c:pt idx="5">
                  <c:v>46</c:v>
                </c:pt>
                <c:pt idx="6">
                  <c:v>47</c:v>
                </c:pt>
                <c:pt idx="7">
                  <c:v>48</c:v>
                </c:pt>
                <c:pt idx="8">
                  <c:v>49</c:v>
                </c:pt>
                <c:pt idx="9">
                  <c:v>50</c:v>
                </c:pt>
                <c:pt idx="10">
                  <c:v>51</c:v>
                </c:pt>
                <c:pt idx="11">
                  <c:v>52</c:v>
                </c:pt>
                <c:pt idx="12">
                  <c:v>53</c:v>
                </c:pt>
                <c:pt idx="13">
                  <c:v>51.923000000000002</c:v>
                </c:pt>
                <c:pt idx="14">
                  <c:v>50.845999999999997</c:v>
                </c:pt>
                <c:pt idx="15">
                  <c:v>49.768999999999998</c:v>
                </c:pt>
                <c:pt idx="16">
                  <c:v>48.692</c:v>
                </c:pt>
                <c:pt idx="17">
                  <c:v>47.615000000000002</c:v>
                </c:pt>
                <c:pt idx="18">
                  <c:v>46.537999999999997</c:v>
                </c:pt>
                <c:pt idx="19">
                  <c:v>45.462000000000003</c:v>
                </c:pt>
                <c:pt idx="20">
                  <c:v>44.384999999999998</c:v>
                </c:pt>
                <c:pt idx="21">
                  <c:v>43.308</c:v>
                </c:pt>
                <c:pt idx="22">
                  <c:v>42.231000000000002</c:v>
                </c:pt>
                <c:pt idx="23">
                  <c:v>41.154000000000003</c:v>
                </c:pt>
                <c:pt idx="24">
                  <c:v>40.076999999999998</c:v>
                </c:pt>
                <c:pt idx="25">
                  <c:v>39</c:v>
                </c:pt>
                <c:pt idx="26">
                  <c:v>37.866999999999997</c:v>
                </c:pt>
                <c:pt idx="27">
                  <c:v>36.732999999999997</c:v>
                </c:pt>
                <c:pt idx="28">
                  <c:v>35.6</c:v>
                </c:pt>
                <c:pt idx="29">
                  <c:v>34.466999999999999</c:v>
                </c:pt>
                <c:pt idx="30">
                  <c:v>33.332999999999998</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mooth val="0"/>
        </c:ser>
        <c:dLbls>
          <c:showLegendKey val="0"/>
          <c:showVal val="0"/>
          <c:showCatName val="0"/>
          <c:showSerName val="0"/>
          <c:showPercent val="0"/>
          <c:showBubbleSize val="0"/>
        </c:dLbls>
        <c:marker val="1"/>
        <c:smooth val="0"/>
        <c:axId val="139650560"/>
        <c:axId val="139267456"/>
      </c:lineChart>
      <c:lineChart>
        <c:grouping val="standard"/>
        <c:varyColors val="0"/>
        <c:ser>
          <c:idx val="1"/>
          <c:order val="0"/>
          <c:tx>
            <c:strRef>
              <c:f>graphdataranges!$A$1</c:f>
              <c:strCache>
                <c:ptCount val="1"/>
                <c:pt idx="0">
                  <c:v>Assault Rifle (normal)</c:v>
                </c:pt>
              </c:strCache>
            </c:strRef>
          </c:tx>
          <c:marker>
            <c:symbol val="circle"/>
            <c:size val="6"/>
          </c:marker>
          <c:cat>
            <c:numRef>
              <c:f>graphdataranges!$E$2:$E$52</c:f>
              <c:numCache>
                <c:formatCode>General</c:formatCode>
                <c:ptCount val="5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numCache>
            </c:numRef>
          </c:cat>
          <c:val>
            <c:numRef>
              <c:f>graphdataranges!$A$2:$A$52</c:f>
              <c:numCache>
                <c:formatCode>General</c:formatCode>
                <c:ptCount val="51"/>
                <c:pt idx="0">
                  <c:v>60</c:v>
                </c:pt>
                <c:pt idx="1">
                  <c:v>60</c:v>
                </c:pt>
                <c:pt idx="2">
                  <c:v>60</c:v>
                </c:pt>
                <c:pt idx="3">
                  <c:v>60</c:v>
                </c:pt>
                <c:pt idx="4">
                  <c:v>61.110999999999997</c:v>
                </c:pt>
                <c:pt idx="5">
                  <c:v>62.222000000000001</c:v>
                </c:pt>
                <c:pt idx="6">
                  <c:v>63.332999999999998</c:v>
                </c:pt>
                <c:pt idx="7">
                  <c:v>64.444000000000003</c:v>
                </c:pt>
                <c:pt idx="8">
                  <c:v>65.555999999999997</c:v>
                </c:pt>
                <c:pt idx="9">
                  <c:v>66.667000000000002</c:v>
                </c:pt>
                <c:pt idx="10">
                  <c:v>67.778000000000006</c:v>
                </c:pt>
                <c:pt idx="11">
                  <c:v>68.888999999999996</c:v>
                </c:pt>
                <c:pt idx="12">
                  <c:v>70</c:v>
                </c:pt>
                <c:pt idx="13">
                  <c:v>69.614999999999995</c:v>
                </c:pt>
                <c:pt idx="14">
                  <c:v>69.230999999999995</c:v>
                </c:pt>
                <c:pt idx="15">
                  <c:v>68.846000000000004</c:v>
                </c:pt>
                <c:pt idx="16">
                  <c:v>68.462000000000003</c:v>
                </c:pt>
                <c:pt idx="17">
                  <c:v>68.076999999999998</c:v>
                </c:pt>
                <c:pt idx="18">
                  <c:v>67.691999999999993</c:v>
                </c:pt>
                <c:pt idx="19">
                  <c:v>67.308000000000007</c:v>
                </c:pt>
                <c:pt idx="20">
                  <c:v>66.923000000000002</c:v>
                </c:pt>
                <c:pt idx="21">
                  <c:v>66.537999999999997</c:v>
                </c:pt>
                <c:pt idx="22">
                  <c:v>66.153999999999996</c:v>
                </c:pt>
                <c:pt idx="23">
                  <c:v>65.769000000000005</c:v>
                </c:pt>
                <c:pt idx="24">
                  <c:v>65.385000000000005</c:v>
                </c:pt>
                <c:pt idx="25">
                  <c:v>65</c:v>
                </c:pt>
                <c:pt idx="26">
                  <c:v>64.332999999999998</c:v>
                </c:pt>
                <c:pt idx="27">
                  <c:v>63.667000000000002</c:v>
                </c:pt>
                <c:pt idx="28">
                  <c:v>63</c:v>
                </c:pt>
                <c:pt idx="29">
                  <c:v>62.332999999999998</c:v>
                </c:pt>
                <c:pt idx="30">
                  <c:v>61.667000000000002</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mooth val="0"/>
        </c:ser>
        <c:ser>
          <c:idx val="0"/>
          <c:order val="3"/>
          <c:tx>
            <c:strRef>
              <c:f>graphdataranges!$D$1</c:f>
              <c:strCache>
                <c:ptCount val="1"/>
                <c:pt idx="0">
                  <c:v>MG Emplacement (normal)</c:v>
                </c:pt>
              </c:strCache>
            </c:strRef>
          </c:tx>
          <c:marker>
            <c:symbol val="circle"/>
            <c:size val="6"/>
          </c:marker>
          <c:val>
            <c:numRef>
              <c:f>graphdataranges!$D$2:$D$52</c:f>
              <c:numCache>
                <c:formatCode>General</c:formatCode>
                <c:ptCount val="51"/>
                <c:pt idx="0">
                  <c:v>44</c:v>
                </c:pt>
                <c:pt idx="1">
                  <c:v>44</c:v>
                </c:pt>
                <c:pt idx="2">
                  <c:v>44</c:v>
                </c:pt>
                <c:pt idx="3">
                  <c:v>44</c:v>
                </c:pt>
                <c:pt idx="4">
                  <c:v>45</c:v>
                </c:pt>
                <c:pt idx="5">
                  <c:v>46</c:v>
                </c:pt>
                <c:pt idx="6">
                  <c:v>47</c:v>
                </c:pt>
                <c:pt idx="7">
                  <c:v>48</c:v>
                </c:pt>
                <c:pt idx="8">
                  <c:v>49</c:v>
                </c:pt>
                <c:pt idx="9">
                  <c:v>50</c:v>
                </c:pt>
                <c:pt idx="10">
                  <c:v>51</c:v>
                </c:pt>
                <c:pt idx="11">
                  <c:v>52</c:v>
                </c:pt>
                <c:pt idx="12">
                  <c:v>53</c:v>
                </c:pt>
                <c:pt idx="13">
                  <c:v>51.923000000000002</c:v>
                </c:pt>
                <c:pt idx="14">
                  <c:v>50.845999999999997</c:v>
                </c:pt>
                <c:pt idx="15">
                  <c:v>49.768999999999998</c:v>
                </c:pt>
                <c:pt idx="16">
                  <c:v>48.692</c:v>
                </c:pt>
                <c:pt idx="17">
                  <c:v>47.615000000000002</c:v>
                </c:pt>
                <c:pt idx="18">
                  <c:v>46.537999999999997</c:v>
                </c:pt>
                <c:pt idx="19">
                  <c:v>45.462000000000003</c:v>
                </c:pt>
                <c:pt idx="20">
                  <c:v>44.384999999999998</c:v>
                </c:pt>
                <c:pt idx="21">
                  <c:v>43.308</c:v>
                </c:pt>
                <c:pt idx="22">
                  <c:v>42.231000000000002</c:v>
                </c:pt>
                <c:pt idx="23">
                  <c:v>41.154000000000003</c:v>
                </c:pt>
                <c:pt idx="24">
                  <c:v>40.076999999999998</c:v>
                </c:pt>
                <c:pt idx="25">
                  <c:v>39</c:v>
                </c:pt>
                <c:pt idx="26">
                  <c:v>37.866999999999997</c:v>
                </c:pt>
                <c:pt idx="27">
                  <c:v>36.732999999999997</c:v>
                </c:pt>
                <c:pt idx="28">
                  <c:v>35.6</c:v>
                </c:pt>
                <c:pt idx="29">
                  <c:v>34.466999999999999</c:v>
                </c:pt>
                <c:pt idx="30">
                  <c:v>33.332999999999998</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mooth val="0"/>
        </c:ser>
        <c:dLbls>
          <c:showLegendKey val="0"/>
          <c:showVal val="0"/>
          <c:showCatName val="0"/>
          <c:showSerName val="0"/>
          <c:showPercent val="0"/>
          <c:showBubbleSize val="0"/>
        </c:dLbls>
        <c:marker val="1"/>
        <c:smooth val="0"/>
        <c:axId val="139651584"/>
        <c:axId val="139268032"/>
      </c:lineChart>
      <c:catAx>
        <c:axId val="139650560"/>
        <c:scaling>
          <c:orientation val="minMax"/>
        </c:scaling>
        <c:delete val="0"/>
        <c:axPos val="b"/>
        <c:majorGridlines>
          <c:spPr>
            <a:ln w="9525"/>
          </c:spPr>
        </c:majorGridlines>
        <c:title>
          <c:tx>
            <c:rich>
              <a:bodyPr/>
              <a:lstStyle/>
              <a:p>
                <a:pPr>
                  <a:defRPr sz="1400"/>
                </a:pPr>
                <a:r>
                  <a:rPr lang="en-GB" sz="1400"/>
                  <a:t>Distance (Cells)</a:t>
                </a:r>
              </a:p>
            </c:rich>
          </c:tx>
          <c:layout/>
          <c:overlay val="0"/>
        </c:title>
        <c:numFmt formatCode="General" sourceLinked="1"/>
        <c:majorTickMark val="none"/>
        <c:minorTickMark val="none"/>
        <c:tickLblPos val="nextTo"/>
        <c:crossAx val="139267456"/>
        <c:crosses val="autoZero"/>
        <c:auto val="1"/>
        <c:lblAlgn val="ctr"/>
        <c:lblOffset val="100"/>
        <c:tickLblSkip val="1"/>
        <c:tickMarkSkip val="5"/>
        <c:noMultiLvlLbl val="0"/>
      </c:catAx>
      <c:valAx>
        <c:axId val="139267456"/>
        <c:scaling>
          <c:orientation val="minMax"/>
          <c:max val="100"/>
          <c:min val="0"/>
        </c:scaling>
        <c:delete val="0"/>
        <c:axPos val="l"/>
        <c:majorGridlines/>
        <c:minorGridlines/>
        <c:title>
          <c:tx>
            <c:rich>
              <a:bodyPr/>
              <a:lstStyle/>
              <a:p>
                <a:pPr>
                  <a:defRPr sz="1400"/>
                </a:pPr>
                <a:r>
                  <a:rPr lang="en-GB" sz="1400"/>
                  <a:t>Accuracy (%)</a:t>
                </a:r>
              </a:p>
            </c:rich>
          </c:tx>
          <c:layout/>
          <c:overlay val="0"/>
        </c:title>
        <c:numFmt formatCode="General" sourceLinked="1"/>
        <c:majorTickMark val="none"/>
        <c:minorTickMark val="none"/>
        <c:tickLblPos val="nextTo"/>
        <c:crossAx val="139650560"/>
        <c:crossesAt val="1"/>
        <c:crossBetween val="midCat"/>
      </c:valAx>
      <c:valAx>
        <c:axId val="139268032"/>
        <c:scaling>
          <c:orientation val="minMax"/>
          <c:max val="100"/>
          <c:min val="0"/>
        </c:scaling>
        <c:delete val="0"/>
        <c:axPos val="r"/>
        <c:numFmt formatCode="General" sourceLinked="1"/>
        <c:majorTickMark val="out"/>
        <c:minorTickMark val="none"/>
        <c:tickLblPos val="nextTo"/>
        <c:crossAx val="139651584"/>
        <c:crosses val="max"/>
        <c:crossBetween val="between"/>
      </c:valAx>
      <c:catAx>
        <c:axId val="139651584"/>
        <c:scaling>
          <c:orientation val="minMax"/>
        </c:scaling>
        <c:delete val="1"/>
        <c:axPos val="b"/>
        <c:numFmt formatCode="General" sourceLinked="1"/>
        <c:majorTickMark val="out"/>
        <c:minorTickMark val="none"/>
        <c:tickLblPos val="nextTo"/>
        <c:crossAx val="139268032"/>
        <c:crosses val="autoZero"/>
        <c:auto val="1"/>
        <c:lblAlgn val="ctr"/>
        <c:lblOffset val="100"/>
        <c:noMultiLvlLbl val="0"/>
      </c:catAx>
    </c:plotArea>
    <c:legend>
      <c:legendPos val="r"/>
      <c:layout/>
      <c:overlay val="0"/>
    </c:legend>
    <c:plotVisOnly val="1"/>
    <c:dispBlanksAs val="gap"/>
    <c:showDLblsOverMax val="0"/>
  </c:chart>
  <c:spPr>
    <a:solidFill>
      <a:schemeClr val="lt1"/>
    </a:solidFill>
    <a:ln w="25400"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400"/>
            </a:pPr>
            <a:r>
              <a:rPr lang="en-GB" sz="2400"/>
              <a:t>DPS Graph</a:t>
            </a:r>
          </a:p>
        </c:rich>
      </c:tx>
      <c:layout/>
      <c:overlay val="0"/>
    </c:title>
    <c:autoTitleDeleted val="0"/>
    <c:plotArea>
      <c:layout/>
      <c:lineChart>
        <c:grouping val="standard"/>
        <c:varyColors val="0"/>
        <c:ser>
          <c:idx val="0"/>
          <c:order val="0"/>
          <c:tx>
            <c:strRef>
              <c:f>graphdataranges!$F$1</c:f>
              <c:strCache>
                <c:ptCount val="1"/>
                <c:pt idx="0">
                  <c:v>Assault Rifle (normal)</c:v>
                </c:pt>
              </c:strCache>
            </c:strRef>
          </c:tx>
          <c:marker>
            <c:symbol val="square"/>
            <c:size val="7"/>
          </c:marker>
          <c:cat>
            <c:numRef>
              <c:f>graphdataranges!$E$2:$E$52</c:f>
              <c:numCache>
                <c:formatCode>General</c:formatCode>
                <c:ptCount val="5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numCache>
            </c:numRef>
          </c:cat>
          <c:val>
            <c:numRef>
              <c:f>graphdataranges!$F$2:$F$52</c:f>
              <c:numCache>
                <c:formatCode>General</c:formatCode>
                <c:ptCount val="51"/>
                <c:pt idx="0">
                  <c:v>6.524</c:v>
                </c:pt>
                <c:pt idx="1">
                  <c:v>6.524</c:v>
                </c:pt>
                <c:pt idx="2">
                  <c:v>6.516</c:v>
                </c:pt>
                <c:pt idx="3">
                  <c:v>6.5129999999999999</c:v>
                </c:pt>
                <c:pt idx="4">
                  <c:v>6.625</c:v>
                </c:pt>
                <c:pt idx="5">
                  <c:v>6.7409999999999997</c:v>
                </c:pt>
                <c:pt idx="6">
                  <c:v>6.8529999999999998</c:v>
                </c:pt>
                <c:pt idx="7">
                  <c:v>6.9690000000000003</c:v>
                </c:pt>
                <c:pt idx="8">
                  <c:v>7.0839999999999996</c:v>
                </c:pt>
                <c:pt idx="9">
                  <c:v>7.194</c:v>
                </c:pt>
                <c:pt idx="10">
                  <c:v>7.3079999999999998</c:v>
                </c:pt>
                <c:pt idx="11">
                  <c:v>7.4169999999999998</c:v>
                </c:pt>
                <c:pt idx="12">
                  <c:v>7.5309999999999997</c:v>
                </c:pt>
                <c:pt idx="13">
                  <c:v>7.48</c:v>
                </c:pt>
                <c:pt idx="14">
                  <c:v>7.4349999999999996</c:v>
                </c:pt>
                <c:pt idx="15">
                  <c:v>7.3890000000000002</c:v>
                </c:pt>
                <c:pt idx="16">
                  <c:v>7.3390000000000004</c:v>
                </c:pt>
                <c:pt idx="17">
                  <c:v>7.2939999999999996</c:v>
                </c:pt>
                <c:pt idx="18">
                  <c:v>7.2439999999999998</c:v>
                </c:pt>
                <c:pt idx="19">
                  <c:v>7.1989999999999998</c:v>
                </c:pt>
                <c:pt idx="20">
                  <c:v>7.15</c:v>
                </c:pt>
                <c:pt idx="21">
                  <c:v>7.1050000000000004</c:v>
                </c:pt>
                <c:pt idx="22">
                  <c:v>7.06</c:v>
                </c:pt>
                <c:pt idx="23">
                  <c:v>7.0110000000000001</c:v>
                </c:pt>
                <c:pt idx="24">
                  <c:v>6.9669999999999996</c:v>
                </c:pt>
                <c:pt idx="25">
                  <c:v>6.9189999999999996</c:v>
                </c:pt>
                <c:pt idx="26">
                  <c:v>6.8449999999999998</c:v>
                </c:pt>
                <c:pt idx="27">
                  <c:v>6.7679999999999998</c:v>
                </c:pt>
                <c:pt idx="28">
                  <c:v>6.6950000000000003</c:v>
                </c:pt>
                <c:pt idx="29">
                  <c:v>6.6210000000000004</c:v>
                </c:pt>
                <c:pt idx="30">
                  <c:v>6.5449999999999999</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mooth val="0"/>
        </c:ser>
        <c:ser>
          <c:idx val="1"/>
          <c:order val="1"/>
          <c:tx>
            <c:strRef>
              <c:f>graphdataranges!$G$1</c:f>
              <c:strCache>
                <c:ptCount val="1"/>
                <c:pt idx="0">
                  <c:v>LMG (normal)</c:v>
                </c:pt>
              </c:strCache>
            </c:strRef>
          </c:tx>
          <c:marker>
            <c:symbol val="square"/>
            <c:size val="7"/>
          </c:marker>
          <c:cat>
            <c:numRef>
              <c:f>graphdataranges!$E$2:$E$52</c:f>
              <c:numCache>
                <c:formatCode>General</c:formatCode>
                <c:ptCount val="5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numCache>
            </c:numRef>
          </c:cat>
          <c:val>
            <c:numRef>
              <c:f>graphdataranges!$G$2:$G$52</c:f>
              <c:numCache>
                <c:formatCode>General</c:formatCode>
                <c:ptCount val="51"/>
                <c:pt idx="0">
                  <c:v>6.3090000000000002</c:v>
                </c:pt>
                <c:pt idx="1">
                  <c:v>6.3070000000000004</c:v>
                </c:pt>
                <c:pt idx="2">
                  <c:v>6.3040000000000003</c:v>
                </c:pt>
                <c:pt idx="3">
                  <c:v>6.2990000000000004</c:v>
                </c:pt>
                <c:pt idx="4">
                  <c:v>6.4349999999999996</c:v>
                </c:pt>
                <c:pt idx="5">
                  <c:v>6.5709999999999997</c:v>
                </c:pt>
                <c:pt idx="6">
                  <c:v>6.7060000000000004</c:v>
                </c:pt>
                <c:pt idx="7">
                  <c:v>6.8410000000000002</c:v>
                </c:pt>
                <c:pt idx="8">
                  <c:v>6.976</c:v>
                </c:pt>
                <c:pt idx="9">
                  <c:v>7.1079999999999997</c:v>
                </c:pt>
                <c:pt idx="10">
                  <c:v>7.242</c:v>
                </c:pt>
                <c:pt idx="11">
                  <c:v>7.3760000000000003</c:v>
                </c:pt>
                <c:pt idx="12">
                  <c:v>7.5090000000000003</c:v>
                </c:pt>
                <c:pt idx="13">
                  <c:v>7.3490000000000002</c:v>
                </c:pt>
                <c:pt idx="14">
                  <c:v>7.1890000000000001</c:v>
                </c:pt>
                <c:pt idx="15">
                  <c:v>7.0279999999999996</c:v>
                </c:pt>
                <c:pt idx="16">
                  <c:v>6.8689999999999998</c:v>
                </c:pt>
                <c:pt idx="17">
                  <c:v>6.7110000000000003</c:v>
                </c:pt>
                <c:pt idx="18">
                  <c:v>6.5529999999999999</c:v>
                </c:pt>
                <c:pt idx="19">
                  <c:v>6.3949999999999996</c:v>
                </c:pt>
                <c:pt idx="20">
                  <c:v>6.2370000000000001</c:v>
                </c:pt>
                <c:pt idx="21">
                  <c:v>6.0780000000000003</c:v>
                </c:pt>
                <c:pt idx="22">
                  <c:v>5.9210000000000003</c:v>
                </c:pt>
                <c:pt idx="23">
                  <c:v>5.7640000000000002</c:v>
                </c:pt>
                <c:pt idx="24">
                  <c:v>5.6079999999999997</c:v>
                </c:pt>
                <c:pt idx="25">
                  <c:v>5.4509999999999996</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mooth val="0"/>
        </c:ser>
        <c:ser>
          <c:idx val="2"/>
          <c:order val="2"/>
          <c:tx>
            <c:strRef>
              <c:f>graphdataranges!$H$1</c:f>
              <c:strCache>
                <c:ptCount val="1"/>
                <c:pt idx="0">
                  <c:v>MG Emplacement (normal)</c:v>
                </c:pt>
              </c:strCache>
            </c:strRef>
          </c:tx>
          <c:marker>
            <c:symbol val="square"/>
            <c:size val="7"/>
          </c:marker>
          <c:val>
            <c:numRef>
              <c:f>graphdataranges!$H$2:$H$52</c:f>
              <c:numCache>
                <c:formatCode>General</c:formatCode>
                <c:ptCount val="51"/>
                <c:pt idx="0">
                  <c:v>7.7240000000000002</c:v>
                </c:pt>
                <c:pt idx="1">
                  <c:v>7.7240000000000002</c:v>
                </c:pt>
                <c:pt idx="2">
                  <c:v>7.7190000000000003</c:v>
                </c:pt>
                <c:pt idx="3">
                  <c:v>7.7160000000000002</c:v>
                </c:pt>
                <c:pt idx="4">
                  <c:v>7.8860000000000001</c:v>
                </c:pt>
                <c:pt idx="5">
                  <c:v>8.0579999999999998</c:v>
                </c:pt>
                <c:pt idx="6">
                  <c:v>8.2270000000000003</c:v>
                </c:pt>
                <c:pt idx="7">
                  <c:v>8.3989999999999991</c:v>
                </c:pt>
                <c:pt idx="8">
                  <c:v>8.57</c:v>
                </c:pt>
                <c:pt idx="9">
                  <c:v>8.7370000000000001</c:v>
                </c:pt>
                <c:pt idx="10">
                  <c:v>8.9079999999999995</c:v>
                </c:pt>
                <c:pt idx="11">
                  <c:v>9.0739999999999998</c:v>
                </c:pt>
                <c:pt idx="12">
                  <c:v>9.2439999999999998</c:v>
                </c:pt>
                <c:pt idx="13">
                  <c:v>9.0500000000000007</c:v>
                </c:pt>
                <c:pt idx="14">
                  <c:v>8.86</c:v>
                </c:pt>
                <c:pt idx="15">
                  <c:v>8.6709999999999994</c:v>
                </c:pt>
                <c:pt idx="16">
                  <c:v>8.4779999999999998</c:v>
                </c:pt>
                <c:pt idx="17">
                  <c:v>8.2889999999999997</c:v>
                </c:pt>
                <c:pt idx="18">
                  <c:v>8.0980000000000008</c:v>
                </c:pt>
                <c:pt idx="19">
                  <c:v>7.91</c:v>
                </c:pt>
                <c:pt idx="20">
                  <c:v>7.7190000000000003</c:v>
                </c:pt>
                <c:pt idx="21">
                  <c:v>7.5309999999999997</c:v>
                </c:pt>
                <c:pt idx="22">
                  <c:v>7.343</c:v>
                </c:pt>
                <c:pt idx="23">
                  <c:v>7.1529999999999996</c:v>
                </c:pt>
                <c:pt idx="24">
                  <c:v>6.9660000000000002</c:v>
                </c:pt>
                <c:pt idx="25">
                  <c:v>6.7759999999999998</c:v>
                </c:pt>
                <c:pt idx="26">
                  <c:v>6.58</c:v>
                </c:pt>
                <c:pt idx="27">
                  <c:v>6.3810000000000002</c:v>
                </c:pt>
                <c:pt idx="28">
                  <c:v>6.1849999999999996</c:v>
                </c:pt>
                <c:pt idx="29">
                  <c:v>5.9880000000000004</c:v>
                </c:pt>
                <c:pt idx="30">
                  <c:v>5.79</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mooth val="0"/>
        </c:ser>
        <c:ser>
          <c:idx val="3"/>
          <c:order val="3"/>
          <c:tx>
            <c:strRef>
              <c:f>graphdataranges!$I$1</c:f>
              <c:strCache>
                <c:ptCount val="1"/>
                <c:pt idx="0">
                  <c:v>MG Emplacement (normal)</c:v>
                </c:pt>
              </c:strCache>
            </c:strRef>
          </c:tx>
          <c:marker>
            <c:symbol val="square"/>
            <c:size val="7"/>
          </c:marker>
          <c:val>
            <c:numRef>
              <c:f>graphdataranges!$I$2:$I$52</c:f>
              <c:numCache>
                <c:formatCode>General</c:formatCode>
                <c:ptCount val="51"/>
                <c:pt idx="0">
                  <c:v>7.7240000000000002</c:v>
                </c:pt>
                <c:pt idx="1">
                  <c:v>7.7240000000000002</c:v>
                </c:pt>
                <c:pt idx="2">
                  <c:v>7.7190000000000003</c:v>
                </c:pt>
                <c:pt idx="3">
                  <c:v>7.7160000000000002</c:v>
                </c:pt>
                <c:pt idx="4">
                  <c:v>7.8860000000000001</c:v>
                </c:pt>
                <c:pt idx="5">
                  <c:v>8.0579999999999998</c:v>
                </c:pt>
                <c:pt idx="6">
                  <c:v>8.2270000000000003</c:v>
                </c:pt>
                <c:pt idx="7">
                  <c:v>8.3989999999999991</c:v>
                </c:pt>
                <c:pt idx="8">
                  <c:v>8.57</c:v>
                </c:pt>
                <c:pt idx="9">
                  <c:v>8.7370000000000001</c:v>
                </c:pt>
                <c:pt idx="10">
                  <c:v>8.9079999999999995</c:v>
                </c:pt>
                <c:pt idx="11">
                  <c:v>9.0739999999999998</c:v>
                </c:pt>
                <c:pt idx="12">
                  <c:v>9.2439999999999998</c:v>
                </c:pt>
                <c:pt idx="13">
                  <c:v>9.0500000000000007</c:v>
                </c:pt>
                <c:pt idx="14">
                  <c:v>8.86</c:v>
                </c:pt>
                <c:pt idx="15">
                  <c:v>8.6709999999999994</c:v>
                </c:pt>
                <c:pt idx="16">
                  <c:v>8.4779999999999998</c:v>
                </c:pt>
                <c:pt idx="17">
                  <c:v>8.2889999999999997</c:v>
                </c:pt>
                <c:pt idx="18">
                  <c:v>8.0980000000000008</c:v>
                </c:pt>
                <c:pt idx="19">
                  <c:v>7.91</c:v>
                </c:pt>
                <c:pt idx="20">
                  <c:v>7.7190000000000003</c:v>
                </c:pt>
                <c:pt idx="21">
                  <c:v>7.5309999999999997</c:v>
                </c:pt>
                <c:pt idx="22">
                  <c:v>7.343</c:v>
                </c:pt>
                <c:pt idx="23">
                  <c:v>7.1529999999999996</c:v>
                </c:pt>
                <c:pt idx="24">
                  <c:v>6.9660000000000002</c:v>
                </c:pt>
                <c:pt idx="25">
                  <c:v>6.7759999999999998</c:v>
                </c:pt>
                <c:pt idx="26">
                  <c:v>6.58</c:v>
                </c:pt>
                <c:pt idx="27">
                  <c:v>6.3810000000000002</c:v>
                </c:pt>
                <c:pt idx="28">
                  <c:v>6.1849999999999996</c:v>
                </c:pt>
                <c:pt idx="29">
                  <c:v>5.9880000000000004</c:v>
                </c:pt>
                <c:pt idx="30">
                  <c:v>5.79</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numCache>
            </c:numRef>
          </c:val>
          <c:smooth val="0"/>
        </c:ser>
        <c:dLbls>
          <c:showLegendKey val="0"/>
          <c:showVal val="0"/>
          <c:showCatName val="0"/>
          <c:showSerName val="0"/>
          <c:showPercent val="0"/>
          <c:showBubbleSize val="0"/>
        </c:dLbls>
        <c:marker val="1"/>
        <c:smooth val="0"/>
        <c:axId val="140457472"/>
        <c:axId val="139270336"/>
      </c:lineChart>
      <c:catAx>
        <c:axId val="140457472"/>
        <c:scaling>
          <c:orientation val="minMax"/>
        </c:scaling>
        <c:delete val="0"/>
        <c:axPos val="b"/>
        <c:majorGridlines/>
        <c:title>
          <c:tx>
            <c:rich>
              <a:bodyPr/>
              <a:lstStyle/>
              <a:p>
                <a:pPr>
                  <a:defRPr sz="1400"/>
                </a:pPr>
                <a:r>
                  <a:rPr lang="en-GB" sz="1400"/>
                  <a:t>Distance</a:t>
                </a:r>
                <a:r>
                  <a:rPr lang="en-GB" sz="1400" baseline="0"/>
                  <a:t> (Cells)</a:t>
                </a:r>
              </a:p>
            </c:rich>
          </c:tx>
          <c:layout/>
          <c:overlay val="0"/>
        </c:title>
        <c:numFmt formatCode="General" sourceLinked="1"/>
        <c:majorTickMark val="none"/>
        <c:minorTickMark val="none"/>
        <c:tickLblPos val="nextTo"/>
        <c:crossAx val="139270336"/>
        <c:crosses val="autoZero"/>
        <c:auto val="1"/>
        <c:lblAlgn val="ctr"/>
        <c:lblOffset val="100"/>
        <c:tickLblSkip val="1"/>
        <c:tickMarkSkip val="5"/>
        <c:noMultiLvlLbl val="0"/>
      </c:catAx>
      <c:valAx>
        <c:axId val="139270336"/>
        <c:scaling>
          <c:orientation val="minMax"/>
          <c:min val="0"/>
        </c:scaling>
        <c:delete val="0"/>
        <c:axPos val="l"/>
        <c:majorGridlines/>
        <c:minorGridlines/>
        <c:title>
          <c:tx>
            <c:rich>
              <a:bodyPr/>
              <a:lstStyle/>
              <a:p>
                <a:pPr>
                  <a:defRPr sz="1400"/>
                </a:pPr>
                <a:r>
                  <a:rPr lang="en-GB" sz="1400"/>
                  <a:t>Damage Per Second (DPS)</a:t>
                </a:r>
              </a:p>
            </c:rich>
          </c:tx>
          <c:layout/>
          <c:overlay val="0"/>
        </c:title>
        <c:numFmt formatCode="General" sourceLinked="1"/>
        <c:majorTickMark val="none"/>
        <c:minorTickMark val="none"/>
        <c:tickLblPos val="nextTo"/>
        <c:crossAx val="140457472"/>
        <c:crosses val="autoZero"/>
        <c:crossBetween val="midCat"/>
      </c:valAx>
    </c:plotArea>
    <c:legend>
      <c:legendPos val="r"/>
      <c:layout/>
      <c:overlay val="0"/>
    </c:legend>
    <c:plotVisOnly val="1"/>
    <c:dispBlanksAs val="gap"/>
    <c:showDLblsOverMax val="0"/>
  </c:chart>
  <c:spPr>
    <a:solidFill>
      <a:schemeClr val="lt1"/>
    </a:solidFill>
    <a:ln w="25400" cap="flat" cmpd="sng" algn="ctr">
      <a:solidFill>
        <a:schemeClr val="dk1"/>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600074</xdr:colOff>
      <xdr:row>0</xdr:row>
      <xdr:rowOff>180975</xdr:rowOff>
    </xdr:from>
    <xdr:to>
      <xdr:col>25</xdr:col>
      <xdr:colOff>19050</xdr:colOff>
      <xdr:row>41</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609599</xdr:colOff>
      <xdr:row>0</xdr:row>
      <xdr:rowOff>166686</xdr:rowOff>
    </xdr:from>
    <xdr:to>
      <xdr:col>24</xdr:col>
      <xdr:colOff>590550</xdr:colOff>
      <xdr:row>41</xdr:row>
      <xdr:rowOff>19049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43"/>
  <sheetViews>
    <sheetView tabSelected="1" zoomScaleNormal="100" workbookViewId="0">
      <selection activeCell="R15" sqref="R15:S15"/>
    </sheetView>
  </sheetViews>
  <sheetFormatPr defaultRowHeight="15" x14ac:dyDescent="0.25"/>
  <sheetData>
    <row r="1" spans="1:26" ht="15.75" thickBot="1" x14ac:dyDescent="0.3">
      <c r="A1" s="1"/>
      <c r="B1" s="1"/>
      <c r="C1" s="1"/>
      <c r="D1" s="1"/>
      <c r="E1" s="1"/>
      <c r="F1" s="1"/>
      <c r="G1" s="1"/>
      <c r="H1" s="1"/>
      <c r="I1" s="1"/>
      <c r="J1" s="2"/>
      <c r="S1" s="1"/>
      <c r="T1" s="1"/>
      <c r="Z1" s="14"/>
    </row>
    <row r="2" spans="1:26" ht="15.75" thickBot="1" x14ac:dyDescent="0.3">
      <c r="A2" s="1"/>
      <c r="B2" s="77" t="s">
        <v>41</v>
      </c>
      <c r="C2" s="78"/>
      <c r="D2" s="78"/>
      <c r="E2" s="79"/>
      <c r="G2" s="31" t="s">
        <v>145</v>
      </c>
      <c r="H2" s="31"/>
      <c r="I2" s="31"/>
      <c r="J2" s="2"/>
      <c r="Z2" s="14"/>
    </row>
    <row r="3" spans="1:26" ht="15.75" thickBot="1" x14ac:dyDescent="0.3">
      <c r="A3" s="1"/>
      <c r="B3" s="80"/>
      <c r="C3" s="81"/>
      <c r="D3" s="81"/>
      <c r="E3" s="82"/>
      <c r="G3" s="30" t="s">
        <v>144</v>
      </c>
      <c r="H3" s="30"/>
      <c r="I3" s="30"/>
      <c r="J3" s="2"/>
      <c r="N3" s="77" t="s">
        <v>42</v>
      </c>
      <c r="O3" s="78"/>
      <c r="P3" s="78"/>
      <c r="Q3" s="79"/>
      <c r="U3" s="31" t="s">
        <v>69</v>
      </c>
      <c r="V3" s="31"/>
      <c r="W3" s="31" t="s">
        <v>87</v>
      </c>
      <c r="X3" s="31"/>
      <c r="Z3" s="14"/>
    </row>
    <row r="4" spans="1:26" ht="15.75" thickBot="1" x14ac:dyDescent="0.3">
      <c r="A4" s="1"/>
      <c r="B4" s="1"/>
      <c r="C4" s="1"/>
      <c r="D4" s="1"/>
      <c r="E4" s="1"/>
      <c r="F4" s="1"/>
      <c r="G4" s="1"/>
      <c r="H4" s="1"/>
      <c r="I4" s="1"/>
      <c r="J4" s="2"/>
      <c r="N4" s="80"/>
      <c r="O4" s="81"/>
      <c r="P4" s="81"/>
      <c r="Q4" s="82"/>
      <c r="U4" s="57">
        <f>IF($P$7="Weapon 1",calculations!F21,IF($P$7="Weapon 2",calculations2!F21,IF($P$7="Weapon 3",calculations3!F21,calculations4!F21)))</f>
        <v>11</v>
      </c>
      <c r="V4" s="57"/>
      <c r="W4" s="57">
        <f>IF($P$7="Weapon 1",calculations!D17,IF($P$7="Weapon 2",calculations2!D17,IF($P$7="Weapon 3",calculations3!D17,calculations4!D17)))</f>
        <v>30.9</v>
      </c>
      <c r="X4" s="57"/>
      <c r="Z4" s="14"/>
    </row>
    <row r="5" spans="1:26" x14ac:dyDescent="0.25">
      <c r="A5" s="1"/>
      <c r="B5" s="37" t="s">
        <v>146</v>
      </c>
      <c r="C5" s="38"/>
      <c r="D5" s="37" t="s">
        <v>147</v>
      </c>
      <c r="E5" s="38"/>
      <c r="F5" s="37" t="s">
        <v>148</v>
      </c>
      <c r="G5" s="38"/>
      <c r="H5" s="37" t="s">
        <v>149</v>
      </c>
      <c r="I5" s="38"/>
      <c r="J5" s="2"/>
      <c r="U5" s="31" t="s">
        <v>100</v>
      </c>
      <c r="V5" s="31"/>
      <c r="W5" s="31" t="s">
        <v>101</v>
      </c>
      <c r="X5" s="31"/>
      <c r="Z5" s="14"/>
    </row>
    <row r="6" spans="1:26" x14ac:dyDescent="0.25">
      <c r="A6" s="1"/>
      <c r="B6" s="45" t="s">
        <v>150</v>
      </c>
      <c r="C6" s="46"/>
      <c r="D6" s="45" t="s">
        <v>150</v>
      </c>
      <c r="E6" s="46"/>
      <c r="F6" s="45" t="s">
        <v>150</v>
      </c>
      <c r="G6" s="46"/>
      <c r="H6" s="45" t="s">
        <v>150</v>
      </c>
      <c r="I6" s="46"/>
      <c r="J6" s="2"/>
      <c r="L6" s="31" t="s">
        <v>115</v>
      </c>
      <c r="M6" s="31"/>
      <c r="N6" s="39" t="s">
        <v>143</v>
      </c>
      <c r="O6" s="40"/>
      <c r="P6" s="39" t="s">
        <v>122</v>
      </c>
      <c r="Q6" s="40"/>
      <c r="R6" s="39" t="s">
        <v>123</v>
      </c>
      <c r="S6" s="40"/>
      <c r="U6" s="57">
        <f ca="1">ROUND(IF($P$7="Weapon 1",calculations!G17,IF($P$7="Weapon 2",calculations2!G17,IF($P$7="Weapon 3",calculations3!G17,calculations4!G17))),2)</f>
        <v>1</v>
      </c>
      <c r="V6" s="57"/>
      <c r="W6" s="57">
        <f ca="1">ROUND(IF($P$7="Weapon 1",calculations!E17,IF($P$7="Weapon 2",calculations2!E17,IF($P$7="Weapon 3",calculations3!E17,calculations4!E17))),2)</f>
        <v>1.7</v>
      </c>
      <c r="X6" s="57"/>
      <c r="Z6" s="14"/>
    </row>
    <row r="7" spans="1:26" x14ac:dyDescent="0.25">
      <c r="A7" s="1"/>
      <c r="B7" s="83">
        <v>8</v>
      </c>
      <c r="C7" s="84"/>
      <c r="D7" s="83">
        <v>14</v>
      </c>
      <c r="E7" s="84"/>
      <c r="F7" s="83">
        <v>26</v>
      </c>
      <c r="G7" s="84"/>
      <c r="H7" s="83">
        <v>6</v>
      </c>
      <c r="I7" s="84"/>
      <c r="J7" s="2"/>
      <c r="L7" s="32" t="s">
        <v>165</v>
      </c>
      <c r="M7" s="32"/>
      <c r="N7" s="41" t="s">
        <v>144</v>
      </c>
      <c r="O7" s="42"/>
      <c r="P7" s="41" t="s">
        <v>118</v>
      </c>
      <c r="Q7" s="42"/>
      <c r="R7" s="41" t="s">
        <v>173</v>
      </c>
      <c r="S7" s="42"/>
      <c r="U7" s="31" t="s">
        <v>102</v>
      </c>
      <c r="V7" s="31"/>
      <c r="W7" s="31" t="s">
        <v>103</v>
      </c>
      <c r="X7" s="31"/>
      <c r="Z7" s="14"/>
    </row>
    <row r="8" spans="1:26" ht="15.75" thickBot="1" x14ac:dyDescent="0.3">
      <c r="A8" s="1"/>
      <c r="B8" s="45" t="s">
        <v>0</v>
      </c>
      <c r="C8" s="46"/>
      <c r="D8" s="45" t="s">
        <v>0</v>
      </c>
      <c r="E8" s="46"/>
      <c r="F8" s="45" t="s">
        <v>0</v>
      </c>
      <c r="G8" s="46"/>
      <c r="H8" s="45" t="s">
        <v>0</v>
      </c>
      <c r="I8" s="46"/>
      <c r="J8" s="2"/>
      <c r="U8" s="57">
        <f>IF($P$7="Weapon 1",calculations!D21,IF($P$7="Weapon 2",calculations2!D21,IF($P$7="Weapon 3",calculations3!D21,calculations4!D21)))</f>
        <v>3</v>
      </c>
      <c r="V8" s="57"/>
      <c r="W8" s="57">
        <f>IF($P$7="Weapon 1",calculations!E21,IF($P$7="Weapon 2",calculations2!E21,IF($P$7="Weapon 3",calculations3!E21,calculations4!E21)))</f>
        <v>10</v>
      </c>
      <c r="X8" s="57"/>
      <c r="Z8" s="14"/>
    </row>
    <row r="9" spans="1:26" x14ac:dyDescent="0.25">
      <c r="A9" s="1"/>
      <c r="B9" s="83" t="s">
        <v>1</v>
      </c>
      <c r="C9" s="84"/>
      <c r="D9" s="83" t="s">
        <v>1</v>
      </c>
      <c r="E9" s="84"/>
      <c r="F9" s="83" t="s">
        <v>1</v>
      </c>
      <c r="G9" s="84"/>
      <c r="H9" s="83" t="s">
        <v>1</v>
      </c>
      <c r="I9" s="84"/>
      <c r="J9" s="2"/>
      <c r="L9" s="37" t="s">
        <v>118</v>
      </c>
      <c r="M9" s="38"/>
      <c r="N9" s="37" t="s">
        <v>119</v>
      </c>
      <c r="O9" s="38"/>
      <c r="P9" s="37" t="s">
        <v>120</v>
      </c>
      <c r="Q9" s="38"/>
      <c r="R9" s="37" t="s">
        <v>121</v>
      </c>
      <c r="S9" s="38"/>
      <c r="U9" s="31" t="s">
        <v>115</v>
      </c>
      <c r="V9" s="31"/>
      <c r="W9" s="31" t="s">
        <v>111</v>
      </c>
      <c r="X9" s="31"/>
      <c r="Z9" s="14"/>
    </row>
    <row r="10" spans="1:26" x14ac:dyDescent="0.25">
      <c r="A10" s="1"/>
      <c r="B10" s="45" t="s">
        <v>37</v>
      </c>
      <c r="C10" s="46"/>
      <c r="D10" s="45" t="s">
        <v>37</v>
      </c>
      <c r="E10" s="46"/>
      <c r="F10" s="45" t="s">
        <v>37</v>
      </c>
      <c r="G10" s="46"/>
      <c r="H10" s="45" t="s">
        <v>37</v>
      </c>
      <c r="I10" s="46"/>
      <c r="J10" s="2"/>
      <c r="L10" s="28" t="s">
        <v>142</v>
      </c>
      <c r="M10" s="29"/>
      <c r="N10" s="28" t="s">
        <v>142</v>
      </c>
      <c r="O10" s="29"/>
      <c r="P10" s="28" t="s">
        <v>142</v>
      </c>
      <c r="Q10" s="29"/>
      <c r="R10" s="28" t="s">
        <v>142</v>
      </c>
      <c r="S10" s="29"/>
      <c r="U10" s="57">
        <f>IF($P$7="Weapon 1",calculations!G21,IF($P$7="Weapon 2",calculations2!G21,IF($P$7="Weapon 3",calculations3!G21,calculations4!G21)))</f>
        <v>70</v>
      </c>
      <c r="V10" s="57"/>
      <c r="W10" s="57">
        <f ca="1">ROUND(IF($P$7="Weapon 1",calculations!G27,IF($P$7="Weapon 2",calculations2!G27,IF($P$7="Weapon 3",calculations3!G27,calculations4!G27))),3)</f>
        <v>10.879</v>
      </c>
      <c r="X10" s="57"/>
      <c r="Z10" s="14"/>
    </row>
    <row r="11" spans="1:26" x14ac:dyDescent="0.25">
      <c r="A11" s="1"/>
      <c r="B11" s="83" t="s">
        <v>1</v>
      </c>
      <c r="C11" s="84"/>
      <c r="D11" s="83" t="s">
        <v>1</v>
      </c>
      <c r="E11" s="84"/>
      <c r="F11" s="83" t="s">
        <v>1</v>
      </c>
      <c r="G11" s="84"/>
      <c r="H11" s="83" t="s">
        <v>1</v>
      </c>
      <c r="I11" s="84"/>
      <c r="J11" s="2"/>
      <c r="L11" s="35" t="s">
        <v>1</v>
      </c>
      <c r="M11" s="36"/>
      <c r="N11" s="35" t="s">
        <v>1</v>
      </c>
      <c r="O11" s="36"/>
      <c r="P11" s="35" t="s">
        <v>1</v>
      </c>
      <c r="Q11" s="36"/>
      <c r="R11" s="35" t="s">
        <v>1</v>
      </c>
      <c r="S11" s="36"/>
      <c r="Z11" s="14"/>
    </row>
    <row r="12" spans="1:26" x14ac:dyDescent="0.25">
      <c r="A12" s="1"/>
      <c r="B12" s="45" t="s">
        <v>151</v>
      </c>
      <c r="C12" s="46"/>
      <c r="D12" s="45" t="s">
        <v>151</v>
      </c>
      <c r="E12" s="46"/>
      <c r="F12" s="45" t="s">
        <v>151</v>
      </c>
      <c r="G12" s="46"/>
      <c r="H12" s="45" t="s">
        <v>151</v>
      </c>
      <c r="I12" s="46"/>
      <c r="J12" s="2"/>
      <c r="L12" s="28" t="s">
        <v>126</v>
      </c>
      <c r="M12" s="29"/>
      <c r="N12" s="28" t="s">
        <v>126</v>
      </c>
      <c r="O12" s="29"/>
      <c r="P12" s="28" t="s">
        <v>126</v>
      </c>
      <c r="Q12" s="29"/>
      <c r="R12" s="28" t="s">
        <v>126</v>
      </c>
      <c r="S12" s="29"/>
      <c r="U12" s="31" t="s">
        <v>104</v>
      </c>
      <c r="V12" s="31"/>
      <c r="W12" s="31" t="s">
        <v>105</v>
      </c>
      <c r="X12" s="31"/>
      <c r="Z12" s="14"/>
    </row>
    <row r="13" spans="1:26" x14ac:dyDescent="0.25">
      <c r="A13" s="1"/>
      <c r="B13" s="35">
        <v>1</v>
      </c>
      <c r="C13" s="36"/>
      <c r="D13" s="35">
        <v>1</v>
      </c>
      <c r="E13" s="36"/>
      <c r="F13" s="35">
        <v>1</v>
      </c>
      <c r="G13" s="36"/>
      <c r="H13" s="35">
        <v>1</v>
      </c>
      <c r="I13" s="36"/>
      <c r="J13" s="2"/>
      <c r="L13" s="26" t="s">
        <v>127</v>
      </c>
      <c r="M13" s="27"/>
      <c r="N13" s="26" t="s">
        <v>127</v>
      </c>
      <c r="O13" s="27"/>
      <c r="P13" s="26" t="s">
        <v>175</v>
      </c>
      <c r="Q13" s="27"/>
      <c r="R13" s="26" t="s">
        <v>175</v>
      </c>
      <c r="S13" s="27"/>
      <c r="U13" s="76" t="str">
        <f>CONCATENATE(ROUND(IF($P$7="Weapon 1",calculations!G25,IF($P$7="Weapon 2",calculations2!G25,IF($P$7="Weapon 3",calculations3!G25,calculations4!G25)))*100,2),"%")</f>
        <v>60%</v>
      </c>
      <c r="V13" s="76"/>
      <c r="W13" s="76" t="str">
        <f>CONCATENATE(ROUND(IF($P$7="Weapon 1",calculations!D27,IF($P$7="Weapon 2",calculations2!D27,IF($P$7="Weapon 3",calculations3!D27,calculations4!D27)))*100,2),"%")</f>
        <v>70%</v>
      </c>
      <c r="X13" s="76"/>
      <c r="Z13" s="14"/>
    </row>
    <row r="14" spans="1:26" x14ac:dyDescent="0.25">
      <c r="A14" s="1"/>
      <c r="B14" s="45" t="s">
        <v>152</v>
      </c>
      <c r="C14" s="46"/>
      <c r="D14" s="45" t="s">
        <v>152</v>
      </c>
      <c r="E14" s="46"/>
      <c r="F14" s="45" t="s">
        <v>152</v>
      </c>
      <c r="G14" s="46"/>
      <c r="H14" s="45" t="s">
        <v>152</v>
      </c>
      <c r="I14" s="46"/>
      <c r="J14" s="2"/>
      <c r="L14" s="28" t="s">
        <v>65</v>
      </c>
      <c r="M14" s="29"/>
      <c r="N14" s="28" t="s">
        <v>65</v>
      </c>
      <c r="O14" s="29"/>
      <c r="P14" s="28" t="s">
        <v>65</v>
      </c>
      <c r="Q14" s="29"/>
      <c r="R14" s="28" t="s">
        <v>65</v>
      </c>
      <c r="S14" s="29"/>
      <c r="U14" s="31" t="s">
        <v>106</v>
      </c>
      <c r="V14" s="31"/>
      <c r="W14" s="31" t="s">
        <v>107</v>
      </c>
      <c r="X14" s="31"/>
      <c r="Z14" s="14"/>
    </row>
    <row r="15" spans="1:26" x14ac:dyDescent="0.25">
      <c r="A15" s="1"/>
      <c r="B15" s="35">
        <v>1</v>
      </c>
      <c r="C15" s="36"/>
      <c r="D15" s="35">
        <v>1</v>
      </c>
      <c r="E15" s="36"/>
      <c r="F15" s="35">
        <v>1</v>
      </c>
      <c r="G15" s="36"/>
      <c r="H15" s="35">
        <v>1</v>
      </c>
      <c r="I15" s="36"/>
      <c r="J15" s="2"/>
      <c r="L15" s="33" t="s">
        <v>52</v>
      </c>
      <c r="M15" s="34"/>
      <c r="N15" s="33" t="s">
        <v>51</v>
      </c>
      <c r="O15" s="34"/>
      <c r="P15" s="33" t="s">
        <v>174</v>
      </c>
      <c r="Q15" s="34"/>
      <c r="R15" s="33" t="s">
        <v>174</v>
      </c>
      <c r="S15" s="34"/>
      <c r="U15" s="76" t="str">
        <f>CONCATENATE(ROUND(IF($P$7="Weapon 1",calculations!E27,IF($P$7="Weapon 2",calculations2!E27,IF($P$7="Weapon 3",calculations3!E27,calculations4!E27)))*100,2),"%")</f>
        <v>65%</v>
      </c>
      <c r="V15" s="76"/>
      <c r="W15" s="76" t="str">
        <f>CONCATENATE(ROUND(IF($P$7="Weapon 1",calculations!F27,IF($P$7="Weapon 2",calculations2!F27,IF($P$7="Weapon 3",calculations3!F27,calculations4!F27)))*100,2),"%")</f>
        <v>55%</v>
      </c>
      <c r="X15" s="76"/>
      <c r="Z15" s="14"/>
    </row>
    <row r="16" spans="1:26" x14ac:dyDescent="0.25">
      <c r="A16" s="12"/>
      <c r="B16" s="45" t="s">
        <v>153</v>
      </c>
      <c r="C16" s="46"/>
      <c r="D16" s="45" t="s">
        <v>153</v>
      </c>
      <c r="E16" s="46"/>
      <c r="F16" s="45" t="s">
        <v>153</v>
      </c>
      <c r="G16" s="46"/>
      <c r="H16" s="45" t="s">
        <v>153</v>
      </c>
      <c r="I16" s="46"/>
      <c r="J16" s="2"/>
      <c r="L16" s="45" t="s">
        <v>77</v>
      </c>
      <c r="M16" s="46"/>
      <c r="N16" s="45" t="s">
        <v>77</v>
      </c>
      <c r="O16" s="46"/>
      <c r="P16" s="45" t="s">
        <v>77</v>
      </c>
      <c r="Q16" s="46"/>
      <c r="R16" s="45" t="s">
        <v>77</v>
      </c>
      <c r="S16" s="46"/>
      <c r="U16" s="31" t="s">
        <v>108</v>
      </c>
      <c r="V16" s="31"/>
      <c r="W16" s="31" t="s">
        <v>109</v>
      </c>
      <c r="X16" s="31"/>
      <c r="Z16" s="14"/>
    </row>
    <row r="17" spans="1:26" ht="15" customHeight="1" x14ac:dyDescent="0.25">
      <c r="B17" s="35">
        <v>1</v>
      </c>
      <c r="C17" s="36"/>
      <c r="D17" s="35">
        <v>1</v>
      </c>
      <c r="E17" s="36"/>
      <c r="F17" s="35">
        <v>1</v>
      </c>
      <c r="G17" s="36"/>
      <c r="H17" s="35">
        <v>1</v>
      </c>
      <c r="I17" s="36"/>
      <c r="J17" s="2"/>
      <c r="K17" s="12"/>
      <c r="L17" s="26" t="s">
        <v>82</v>
      </c>
      <c r="M17" s="27"/>
      <c r="N17" s="26" t="s">
        <v>82</v>
      </c>
      <c r="O17" s="27"/>
      <c r="P17" s="26" t="s">
        <v>82</v>
      </c>
      <c r="Q17" s="27"/>
      <c r="R17" s="26" t="s">
        <v>82</v>
      </c>
      <c r="S17" s="27"/>
      <c r="U17" s="57">
        <f>IF($P$7="Weapon 1",calculations!G23,IF($P$7="Weapon 2",calculations2!G23,IF($P$7="Weapon 3",calculations3!G23,calculations4!G23)))</f>
        <v>1</v>
      </c>
      <c r="V17" s="57"/>
      <c r="W17" s="57" t="str">
        <f>IF($P$7="Weapon 1",calculations!E25,IF($P$7="Weapon 2",calculations2!E25,IF($P$7="Weapon 3",calculations3!E25,calculations4!E25)))</f>
        <v>-</v>
      </c>
      <c r="X17" s="57"/>
      <c r="Z17" s="16"/>
    </row>
    <row r="18" spans="1:26" ht="15" customHeight="1" x14ac:dyDescent="0.25">
      <c r="B18" s="28" t="s">
        <v>154</v>
      </c>
      <c r="C18" s="29"/>
      <c r="D18" s="28" t="s">
        <v>154</v>
      </c>
      <c r="E18" s="29"/>
      <c r="F18" s="28" t="s">
        <v>154</v>
      </c>
      <c r="G18" s="29"/>
      <c r="H18" s="28" t="s">
        <v>154</v>
      </c>
      <c r="I18" s="29"/>
      <c r="J18" s="2"/>
      <c r="K18" s="1"/>
      <c r="L18" s="45" t="s">
        <v>78</v>
      </c>
      <c r="M18" s="46"/>
      <c r="N18" s="45" t="s">
        <v>78</v>
      </c>
      <c r="O18" s="46"/>
      <c r="P18" s="45" t="s">
        <v>78</v>
      </c>
      <c r="Q18" s="46"/>
      <c r="R18" s="45" t="s">
        <v>78</v>
      </c>
      <c r="S18" s="46"/>
      <c r="U18" s="31" t="s">
        <v>112</v>
      </c>
      <c r="V18" s="31"/>
      <c r="W18" s="31" t="s">
        <v>113</v>
      </c>
      <c r="X18" s="31"/>
      <c r="Z18" s="16"/>
    </row>
    <row r="19" spans="1:26" ht="15" customHeight="1" thickBot="1" x14ac:dyDescent="0.3">
      <c r="B19" s="72" t="str">
        <f>CONCATENATE(ROUND(shootercalcs!$B$14*100,2),"%")</f>
        <v>100%</v>
      </c>
      <c r="C19" s="73"/>
      <c r="D19" s="72" t="str">
        <f>CONCATENATE(ROUND(shootercalcs!$B$29*100,2),"%")</f>
        <v>100%</v>
      </c>
      <c r="E19" s="73"/>
      <c r="F19" s="72" t="str">
        <f>CONCATENATE(ROUND(shootercalcs!$B$44*100,2),"%")</f>
        <v>100%</v>
      </c>
      <c r="G19" s="73"/>
      <c r="H19" s="72" t="str">
        <f>CONCATENATE(ROUND(shootercalcs!$B$59*100,2),"%")</f>
        <v>100%</v>
      </c>
      <c r="I19" s="73"/>
      <c r="J19" s="2"/>
      <c r="K19" s="1"/>
      <c r="L19" s="43">
        <v>1</v>
      </c>
      <c r="M19" s="44"/>
      <c r="N19" s="43">
        <v>1</v>
      </c>
      <c r="O19" s="44"/>
      <c r="P19" s="43">
        <v>1</v>
      </c>
      <c r="Q19" s="44"/>
      <c r="R19" s="43">
        <v>1</v>
      </c>
      <c r="S19" s="44"/>
      <c r="U19" s="57" t="str">
        <f ca="1">CONCATENATE(ROUND(AVERAGE(IF($P$7="Weapon 1",calculations!$P$2:$P$52,IF($P$7="Weapon 2",calculations2!$P$2:$P$52,IF($P$7="Weapon 3",calculations3!$P$2:$P$52,calculations4!$P$2:$P$52)))),2),"%")</f>
        <v>65.16%</v>
      </c>
      <c r="V19" s="57"/>
      <c r="W19" s="57">
        <f ca="1">ROUND(AVERAGE(IF($P$7="Weapon 1",calculations!$R$2:$R$52,IF($P$7="Weapon 2",calculations2!$R$2:$R$52,IF($P$7="Weapon 3",calculations3!$R$2:$R$52,calculations4!$R$2:$R$52)))),3)</f>
        <v>6.9960000000000004</v>
      </c>
      <c r="X19" s="57"/>
      <c r="Z19" s="16"/>
    </row>
    <row r="20" spans="1:26" ht="15" customHeight="1" x14ac:dyDescent="0.25">
      <c r="A20" s="1"/>
      <c r="B20" s="28" t="s">
        <v>155</v>
      </c>
      <c r="C20" s="29"/>
      <c r="D20" s="28" t="s">
        <v>155</v>
      </c>
      <c r="E20" s="29"/>
      <c r="F20" s="28" t="s">
        <v>155</v>
      </c>
      <c r="G20" s="29"/>
      <c r="H20" s="28" t="s">
        <v>155</v>
      </c>
      <c r="I20" s="29"/>
      <c r="J20" s="2"/>
      <c r="K20" s="1"/>
      <c r="Z20" s="16"/>
    </row>
    <row r="21" spans="1:26" ht="15" customHeight="1" thickBot="1" x14ac:dyDescent="0.3">
      <c r="A21" s="1"/>
      <c r="B21" s="74" t="str">
        <f>CONCATENATE(ROUND(shootercalcs!$C$14*100,2),"%")</f>
        <v>100%</v>
      </c>
      <c r="C21" s="75"/>
      <c r="D21" s="74" t="str">
        <f>CONCATENATE(ROUND(shootercalcs!$C$29*100,2),"%")</f>
        <v>100%</v>
      </c>
      <c r="E21" s="75"/>
      <c r="F21" s="74" t="str">
        <f>CONCATENATE(ROUND(shootercalcs!$C$44*100,2),"%")</f>
        <v>100%</v>
      </c>
      <c r="G21" s="75"/>
      <c r="H21" s="74" t="str">
        <f>CONCATENATE(ROUND(shootercalcs!$C$59*100,2),"%")</f>
        <v>100%</v>
      </c>
      <c r="I21" s="75"/>
      <c r="J21" s="2"/>
      <c r="K21" s="1"/>
      <c r="Y21" s="1"/>
      <c r="Z21" s="16"/>
    </row>
    <row r="22" spans="1:26" ht="15" customHeight="1" thickBot="1" x14ac:dyDescent="0.3">
      <c r="J22" s="2"/>
      <c r="K22" s="1"/>
      <c r="L22" s="1"/>
      <c r="M22" s="1"/>
      <c r="N22" s="1"/>
      <c r="O22" s="1"/>
      <c r="P22" s="1"/>
      <c r="Q22" s="1"/>
      <c r="R22" s="1"/>
      <c r="S22" s="1"/>
      <c r="T22" s="1"/>
      <c r="U22" s="1"/>
      <c r="V22" s="1"/>
      <c r="W22" s="1"/>
      <c r="X22" s="1"/>
      <c r="Y22" s="1"/>
      <c r="Z22" s="16"/>
    </row>
    <row r="23" spans="1:26" ht="15" customHeight="1" thickTop="1" thickBot="1" x14ac:dyDescent="0.3">
      <c r="A23" s="56" t="s">
        <v>110</v>
      </c>
      <c r="B23" s="56"/>
      <c r="C23" s="56"/>
      <c r="D23" s="56"/>
      <c r="E23" s="56"/>
      <c r="F23" s="56"/>
      <c r="G23" s="56"/>
      <c r="H23" s="22"/>
      <c r="I23" s="13"/>
      <c r="J23" s="47" t="s">
        <v>125</v>
      </c>
      <c r="K23" s="48"/>
      <c r="L23" s="48"/>
      <c r="M23" s="48"/>
      <c r="N23" s="48"/>
      <c r="O23" s="49"/>
      <c r="P23" s="13"/>
      <c r="Q23" s="13"/>
      <c r="R23" s="13"/>
      <c r="S23" s="13"/>
      <c r="T23" s="13"/>
      <c r="U23" s="13"/>
      <c r="V23" s="13"/>
      <c r="W23" s="13"/>
      <c r="X23" s="13"/>
      <c r="Y23" s="13"/>
      <c r="Z23" s="14"/>
    </row>
    <row r="24" spans="1:26" ht="15.75" thickBot="1" x14ac:dyDescent="0.3">
      <c r="A24" s="56"/>
      <c r="B24" s="56"/>
      <c r="C24" s="56"/>
      <c r="D24" s="56"/>
      <c r="E24" s="56"/>
      <c r="F24" s="56"/>
      <c r="G24" s="56"/>
      <c r="H24" s="22"/>
      <c r="I24" s="13"/>
      <c r="J24" s="50"/>
      <c r="K24" s="51"/>
      <c r="L24" s="51"/>
      <c r="M24" s="51"/>
      <c r="N24" s="51"/>
      <c r="O24" s="52"/>
      <c r="P24" s="14"/>
      <c r="Q24" s="14"/>
      <c r="R24" s="14"/>
      <c r="S24" s="14"/>
      <c r="T24" s="14"/>
      <c r="U24" s="14"/>
      <c r="V24" s="14"/>
      <c r="W24" s="14"/>
      <c r="X24" s="14"/>
      <c r="Y24" s="14"/>
      <c r="Z24" s="14"/>
    </row>
    <row r="25" spans="1:26" ht="15.75" thickBot="1" x14ac:dyDescent="0.3">
      <c r="A25" s="56"/>
      <c r="B25" s="56"/>
      <c r="C25" s="56"/>
      <c r="D25" s="56"/>
      <c r="E25" s="56"/>
      <c r="F25" s="56"/>
      <c r="G25" s="56"/>
      <c r="H25" s="14"/>
      <c r="I25" s="14"/>
      <c r="J25" s="50"/>
      <c r="K25" s="51"/>
      <c r="L25" s="51"/>
      <c r="M25" s="51"/>
      <c r="N25" s="51"/>
      <c r="O25" s="52"/>
      <c r="P25" s="14"/>
      <c r="Q25" s="14"/>
      <c r="R25" s="14"/>
      <c r="S25" s="14"/>
      <c r="T25" s="14"/>
      <c r="U25" s="14"/>
      <c r="V25" s="14"/>
      <c r="W25" s="14"/>
      <c r="X25" s="14"/>
      <c r="Y25" s="14"/>
      <c r="Z25" s="14"/>
    </row>
    <row r="26" spans="1:26" ht="15.75" thickBot="1" x14ac:dyDescent="0.3">
      <c r="A26" s="56"/>
      <c r="B26" s="56"/>
      <c r="C26" s="56"/>
      <c r="D26" s="56"/>
      <c r="E26" s="56"/>
      <c r="F26" s="56"/>
      <c r="G26" s="56"/>
      <c r="H26" s="14"/>
      <c r="I26" s="14"/>
      <c r="J26" s="50"/>
      <c r="K26" s="51"/>
      <c r="L26" s="51"/>
      <c r="M26" s="51"/>
      <c r="N26" s="51"/>
      <c r="O26" s="52"/>
      <c r="P26" s="14"/>
      <c r="U26" s="17"/>
      <c r="V26" s="17"/>
      <c r="W26" s="17"/>
      <c r="X26" s="17"/>
    </row>
    <row r="27" spans="1:26" ht="15.75" thickBot="1" x14ac:dyDescent="0.3">
      <c r="A27" s="56"/>
      <c r="B27" s="56"/>
      <c r="C27" s="56"/>
      <c r="D27" s="56"/>
      <c r="E27" s="56"/>
      <c r="F27" s="56"/>
      <c r="G27" s="56"/>
      <c r="H27" s="14"/>
      <c r="I27" s="14"/>
      <c r="J27" s="53"/>
      <c r="K27" s="54"/>
      <c r="L27" s="54"/>
      <c r="M27" s="54"/>
      <c r="N27" s="54"/>
      <c r="O27" s="55"/>
      <c r="P27" s="14"/>
    </row>
    <row r="28" spans="1:26" ht="15.75" thickBot="1" x14ac:dyDescent="0.3">
      <c r="A28" s="15"/>
      <c r="B28" s="16"/>
      <c r="C28" s="16"/>
      <c r="D28" s="16"/>
      <c r="E28" s="16"/>
      <c r="F28" s="16"/>
      <c r="G28" s="23"/>
      <c r="H28" s="14"/>
      <c r="I28" s="14"/>
      <c r="J28" s="14"/>
      <c r="K28" s="14"/>
      <c r="L28" s="14"/>
      <c r="M28" s="14"/>
      <c r="N28" s="14"/>
      <c r="O28" s="14"/>
      <c r="P28" s="14"/>
    </row>
    <row r="29" spans="1:26" ht="15.75" customHeight="1" x14ac:dyDescent="0.25">
      <c r="A29" s="67" t="s">
        <v>139</v>
      </c>
      <c r="B29" s="68"/>
      <c r="C29" s="68"/>
      <c r="D29" s="68"/>
      <c r="E29" s="68"/>
      <c r="F29" s="68"/>
      <c r="G29" s="69"/>
      <c r="H29" s="14"/>
      <c r="I29" s="14"/>
      <c r="J29" s="14"/>
      <c r="K29" s="14"/>
      <c r="L29" s="14"/>
      <c r="M29" s="14"/>
      <c r="N29" s="14"/>
      <c r="O29" s="14"/>
      <c r="P29" s="14"/>
    </row>
    <row r="30" spans="1:26" x14ac:dyDescent="0.25">
      <c r="A30" s="70"/>
      <c r="B30" s="51"/>
      <c r="C30" s="51"/>
      <c r="D30" s="51"/>
      <c r="E30" s="51"/>
      <c r="F30" s="51"/>
      <c r="G30" s="71"/>
      <c r="H30" s="14"/>
      <c r="I30" s="14"/>
      <c r="J30" s="14"/>
      <c r="K30" s="14"/>
      <c r="L30" s="14"/>
      <c r="M30" s="14"/>
      <c r="N30" s="14"/>
      <c r="O30" s="14"/>
      <c r="P30" s="14"/>
    </row>
    <row r="31" spans="1:26" x14ac:dyDescent="0.25">
      <c r="A31" s="70"/>
      <c r="B31" s="51"/>
      <c r="C31" s="51"/>
      <c r="D31" s="51"/>
      <c r="E31" s="51"/>
      <c r="F31" s="51"/>
      <c r="G31" s="71"/>
      <c r="H31" s="14"/>
      <c r="I31" s="14"/>
    </row>
    <row r="32" spans="1:26" x14ac:dyDescent="0.25">
      <c r="A32" s="70"/>
      <c r="B32" s="51"/>
      <c r="C32" s="51"/>
      <c r="D32" s="51"/>
      <c r="E32" s="51"/>
      <c r="F32" s="51"/>
      <c r="G32" s="71"/>
      <c r="H32" s="14"/>
      <c r="I32" s="14"/>
    </row>
    <row r="33" spans="1:9" x14ac:dyDescent="0.25">
      <c r="A33" s="70"/>
      <c r="B33" s="51"/>
      <c r="C33" s="51"/>
      <c r="D33" s="51"/>
      <c r="E33" s="51"/>
      <c r="F33" s="51"/>
      <c r="G33" s="71"/>
      <c r="H33" s="14"/>
      <c r="I33" s="14"/>
    </row>
    <row r="34" spans="1:9" x14ac:dyDescent="0.25">
      <c r="A34" s="70"/>
      <c r="B34" s="51"/>
      <c r="C34" s="51"/>
      <c r="D34" s="51"/>
      <c r="E34" s="51"/>
      <c r="F34" s="51"/>
      <c r="G34" s="71"/>
      <c r="H34" s="16"/>
      <c r="I34" s="16"/>
    </row>
    <row r="35" spans="1:9" x14ac:dyDescent="0.25">
      <c r="A35" s="58"/>
      <c r="B35" s="59"/>
      <c r="C35" s="59"/>
      <c r="D35" s="59"/>
      <c r="E35" s="59"/>
      <c r="F35" s="59"/>
      <c r="G35" s="60"/>
      <c r="H35" s="16"/>
      <c r="I35" s="16"/>
    </row>
    <row r="36" spans="1:9" ht="15.75" customHeight="1" x14ac:dyDescent="0.25">
      <c r="A36" s="61" t="s">
        <v>140</v>
      </c>
      <c r="B36" s="62"/>
      <c r="C36" s="62"/>
      <c r="D36" s="62"/>
      <c r="E36" s="62"/>
      <c r="F36" s="62"/>
      <c r="G36" s="63"/>
      <c r="H36" s="16"/>
      <c r="I36" s="16"/>
    </row>
    <row r="37" spans="1:9" ht="15" customHeight="1" x14ac:dyDescent="0.25">
      <c r="A37" s="61"/>
      <c r="B37" s="62"/>
      <c r="C37" s="62"/>
      <c r="D37" s="62"/>
      <c r="E37" s="62"/>
      <c r="F37" s="62"/>
      <c r="G37" s="63"/>
      <c r="H37" s="14"/>
      <c r="I37" s="14"/>
    </row>
    <row r="38" spans="1:9" x14ac:dyDescent="0.25">
      <c r="A38" s="61"/>
      <c r="B38" s="62"/>
      <c r="C38" s="62"/>
      <c r="D38" s="62"/>
      <c r="E38" s="62"/>
      <c r="F38" s="62"/>
      <c r="G38" s="63"/>
      <c r="H38" s="14"/>
      <c r="I38" s="14"/>
    </row>
    <row r="39" spans="1:9" x14ac:dyDescent="0.25">
      <c r="A39" s="61"/>
      <c r="B39" s="62"/>
      <c r="C39" s="62"/>
      <c r="D39" s="62"/>
      <c r="E39" s="62"/>
      <c r="F39" s="62"/>
      <c r="G39" s="63"/>
      <c r="H39" s="14"/>
      <c r="I39" s="14"/>
    </row>
    <row r="40" spans="1:9" ht="15.75" thickBot="1" x14ac:dyDescent="0.3">
      <c r="A40" s="64"/>
      <c r="B40" s="65"/>
      <c r="C40" s="65"/>
      <c r="D40" s="65"/>
      <c r="E40" s="65"/>
      <c r="F40" s="65"/>
      <c r="G40" s="66"/>
      <c r="H40" s="14"/>
      <c r="I40" s="14"/>
    </row>
    <row r="41" spans="1:9" x14ac:dyDescent="0.25">
      <c r="A41" s="14"/>
      <c r="B41" s="14"/>
      <c r="C41" s="14"/>
      <c r="D41" s="14"/>
      <c r="E41" s="14"/>
      <c r="F41" s="14"/>
      <c r="G41" s="14"/>
      <c r="H41" s="14"/>
      <c r="I41" s="14"/>
    </row>
    <row r="42" spans="1:9" x14ac:dyDescent="0.25">
      <c r="A42" s="14"/>
      <c r="B42" s="14"/>
      <c r="C42" s="14"/>
      <c r="D42" s="14"/>
      <c r="E42" s="14"/>
      <c r="F42" s="14"/>
      <c r="G42" s="14"/>
      <c r="H42" s="14"/>
      <c r="I42" s="14"/>
    </row>
    <row r="43" spans="1:9" x14ac:dyDescent="0.25">
      <c r="A43" s="14"/>
      <c r="B43" s="14"/>
      <c r="C43" s="14"/>
      <c r="D43" s="14"/>
      <c r="E43" s="14"/>
      <c r="F43" s="14"/>
      <c r="G43" s="14"/>
      <c r="H43" s="14"/>
      <c r="I43" s="14"/>
    </row>
  </sheetData>
  <mergeCells count="161">
    <mergeCell ref="H19:I19"/>
    <mergeCell ref="H20:I20"/>
    <mergeCell ref="H21:I21"/>
    <mergeCell ref="F19:G19"/>
    <mergeCell ref="F20:G20"/>
    <mergeCell ref="F21:G21"/>
    <mergeCell ref="H6:I6"/>
    <mergeCell ref="H7:I7"/>
    <mergeCell ref="H8:I8"/>
    <mergeCell ref="H9:I9"/>
    <mergeCell ref="H10:I10"/>
    <mergeCell ref="H11:I11"/>
    <mergeCell ref="H12:I12"/>
    <mergeCell ref="H13:I13"/>
    <mergeCell ref="H14:I14"/>
    <mergeCell ref="H15:I15"/>
    <mergeCell ref="H16:I16"/>
    <mergeCell ref="H17:I17"/>
    <mergeCell ref="H18:I18"/>
    <mergeCell ref="D19:E19"/>
    <mergeCell ref="D20:E20"/>
    <mergeCell ref="D21:E21"/>
    <mergeCell ref="F6:G6"/>
    <mergeCell ref="F7:G7"/>
    <mergeCell ref="F8:G8"/>
    <mergeCell ref="F9:G9"/>
    <mergeCell ref="F10:G10"/>
    <mergeCell ref="F11:G11"/>
    <mergeCell ref="F12:G12"/>
    <mergeCell ref="F13:G13"/>
    <mergeCell ref="F14:G14"/>
    <mergeCell ref="F15:G15"/>
    <mergeCell ref="F16:G16"/>
    <mergeCell ref="F17:G17"/>
    <mergeCell ref="F18:G18"/>
    <mergeCell ref="D11:E11"/>
    <mergeCell ref="D12:E12"/>
    <mergeCell ref="D13:E13"/>
    <mergeCell ref="D14:E14"/>
    <mergeCell ref="D15:E15"/>
    <mergeCell ref="D6:E6"/>
    <mergeCell ref="D7:E7"/>
    <mergeCell ref="D8:E8"/>
    <mergeCell ref="D9:E9"/>
    <mergeCell ref="D10:E10"/>
    <mergeCell ref="B11:C11"/>
    <mergeCell ref="B12:C12"/>
    <mergeCell ref="B13:C13"/>
    <mergeCell ref="B14:C14"/>
    <mergeCell ref="B15:C15"/>
    <mergeCell ref="B6:C6"/>
    <mergeCell ref="B7:C7"/>
    <mergeCell ref="B8:C8"/>
    <mergeCell ref="B9:C9"/>
    <mergeCell ref="B10:C10"/>
    <mergeCell ref="B2:E3"/>
    <mergeCell ref="B5:C5"/>
    <mergeCell ref="D5:E5"/>
    <mergeCell ref="F5:G5"/>
    <mergeCell ref="H5:I5"/>
    <mergeCell ref="R6:S6"/>
    <mergeCell ref="R7:S7"/>
    <mergeCell ref="N6:O6"/>
    <mergeCell ref="N7:O7"/>
    <mergeCell ref="W10:X10"/>
    <mergeCell ref="N3:Q4"/>
    <mergeCell ref="U12:V12"/>
    <mergeCell ref="U13:V13"/>
    <mergeCell ref="W12:X12"/>
    <mergeCell ref="W13:X13"/>
    <mergeCell ref="W3:X3"/>
    <mergeCell ref="W4:X4"/>
    <mergeCell ref="W5:X5"/>
    <mergeCell ref="W6:X6"/>
    <mergeCell ref="U3:V3"/>
    <mergeCell ref="U4:V4"/>
    <mergeCell ref="U7:V7"/>
    <mergeCell ref="U8:V8"/>
    <mergeCell ref="W7:X7"/>
    <mergeCell ref="W8:X8"/>
    <mergeCell ref="U5:V5"/>
    <mergeCell ref="U6:V6"/>
    <mergeCell ref="U9:V9"/>
    <mergeCell ref="U10:V10"/>
    <mergeCell ref="W9:X9"/>
    <mergeCell ref="R10:S10"/>
    <mergeCell ref="R11:S11"/>
    <mergeCell ref="R12:S12"/>
    <mergeCell ref="U18:V18"/>
    <mergeCell ref="U19:V19"/>
    <mergeCell ref="U16:V16"/>
    <mergeCell ref="U17:V17"/>
    <mergeCell ref="W16:X16"/>
    <mergeCell ref="W17:X17"/>
    <mergeCell ref="U14:V14"/>
    <mergeCell ref="U15:V15"/>
    <mergeCell ref="W14:X14"/>
    <mergeCell ref="W15:X15"/>
    <mergeCell ref="J23:O27"/>
    <mergeCell ref="B16:C16"/>
    <mergeCell ref="B17:C17"/>
    <mergeCell ref="A23:G27"/>
    <mergeCell ref="B18:C18"/>
    <mergeCell ref="W18:X18"/>
    <mergeCell ref="W19:X19"/>
    <mergeCell ref="A35:G35"/>
    <mergeCell ref="A36:G40"/>
    <mergeCell ref="A29:G34"/>
    <mergeCell ref="B19:C19"/>
    <mergeCell ref="B20:C20"/>
    <mergeCell ref="B21:C21"/>
    <mergeCell ref="D16:E16"/>
    <mergeCell ref="D17:E17"/>
    <mergeCell ref="D18:E18"/>
    <mergeCell ref="L16:M16"/>
    <mergeCell ref="L17:M17"/>
    <mergeCell ref="L18:M18"/>
    <mergeCell ref="L19:M19"/>
    <mergeCell ref="R16:S16"/>
    <mergeCell ref="R17:S17"/>
    <mergeCell ref="R18:S18"/>
    <mergeCell ref="R19:S19"/>
    <mergeCell ref="N19:O19"/>
    <mergeCell ref="P10:Q10"/>
    <mergeCell ref="P11:Q11"/>
    <mergeCell ref="P12:Q12"/>
    <mergeCell ref="P13:Q13"/>
    <mergeCell ref="P14:Q14"/>
    <mergeCell ref="P15:Q15"/>
    <mergeCell ref="P16:Q16"/>
    <mergeCell ref="P17:Q17"/>
    <mergeCell ref="P18:Q18"/>
    <mergeCell ref="P19:Q19"/>
    <mergeCell ref="N14:O14"/>
    <mergeCell ref="N15:O15"/>
    <mergeCell ref="N16:O16"/>
    <mergeCell ref="N17:O17"/>
    <mergeCell ref="N18:O18"/>
    <mergeCell ref="R13:S13"/>
    <mergeCell ref="R14:S14"/>
    <mergeCell ref="G3:I3"/>
    <mergeCell ref="G2:I2"/>
    <mergeCell ref="L6:M6"/>
    <mergeCell ref="L7:M7"/>
    <mergeCell ref="R15:S15"/>
    <mergeCell ref="L11:M11"/>
    <mergeCell ref="N10:O10"/>
    <mergeCell ref="N11:O11"/>
    <mergeCell ref="N12:O12"/>
    <mergeCell ref="N13:O13"/>
    <mergeCell ref="L9:M9"/>
    <mergeCell ref="N9:O9"/>
    <mergeCell ref="P9:Q9"/>
    <mergeCell ref="R9:S9"/>
    <mergeCell ref="P6:Q6"/>
    <mergeCell ref="P7:Q7"/>
    <mergeCell ref="L10:M10"/>
    <mergeCell ref="L12:M12"/>
    <mergeCell ref="L13:M13"/>
    <mergeCell ref="L14:M14"/>
    <mergeCell ref="L15:M15"/>
  </mergeCells>
  <dataValidations count="6">
    <dataValidation type="list" allowBlank="1" showInputMessage="1" showErrorMessage="1" sqref="P7:Q7">
      <formula1>"Weapon 1,Weapon 2,Weapon 3,Weapon 4"</formula1>
    </dataValidation>
    <dataValidation type="list" allowBlank="1" showInputMessage="1" showErrorMessage="1" sqref="R7:S7">
      <formula1>"Weapon 1,Weapon 2,Weapon 3,Weapon 4,All"</formula1>
    </dataValidation>
    <dataValidation type="list" allowBlank="1" showInputMessage="1" showErrorMessage="1" sqref="L7">
      <formula1>"Enhanced,Basic,No"</formula1>
    </dataValidation>
    <dataValidation type="list" allowBlank="1" showInputMessage="1" showErrorMessage="1" sqref="N7:O7 G3">
      <formula1>"No,Yes"</formula1>
    </dataValidation>
    <dataValidation type="list" allowBlank="1" showInputMessage="1" showErrorMessage="1" sqref="L11:S11">
      <formula1>"None,Shooter 1,Shooter 2,Shooter 3,Shooter 4"</formula1>
    </dataValidation>
    <dataValidation type="whole" allowBlank="1" showInputMessage="1" showErrorMessage="1" sqref="B7:C7">
      <formula1>0</formula1>
      <formula2>20</formula2>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vlookups!$A$2:$A$999</xm:f>
          </x14:formula1>
          <xm:sqref>L13:S13</xm:sqref>
        </x14:dataValidation>
        <x14:dataValidation type="list" allowBlank="1" showInputMessage="1" showErrorMessage="1">
          <x14:formula1>
            <xm:f>vlookups!$C$2:$C$999</xm:f>
          </x14:formula1>
          <xm:sqref>L15</xm:sqref>
        </x14:dataValidation>
        <x14:dataValidation type="list" allowBlank="1" showInputMessage="1" showErrorMessage="1">
          <x14:formula1>
            <xm:f>vlookups!$P$2:$P$3</xm:f>
          </x14:formula1>
          <xm:sqref>B11:I11</xm:sqref>
        </x14:dataValidation>
        <x14:dataValidation type="list" allowBlank="1" showInputMessage="1" showErrorMessage="1">
          <x14:formula1>
            <xm:f>vlookups!$L$2:$L$4</xm:f>
          </x14:formula1>
          <xm:sqref>B9:I9</xm:sqref>
        </x14:dataValidation>
        <x14:dataValidation type="list" allowBlank="1" showInputMessage="1" showErrorMessage="1">
          <x14:formula1>
            <xm:f>vlookups!$H$25:$H$31</xm:f>
          </x14:formula1>
          <xm:sqref>L17:S17</xm:sqref>
        </x14:dataValidation>
        <x14:dataValidation type="list" allowBlank="1" showInputMessage="1" showErrorMessage="1">
          <x14:formula1>
            <xm:f>vlookups!$D$2:$D$999</xm:f>
          </x14:formula1>
          <xm:sqref>N15:O15</xm:sqref>
        </x14:dataValidation>
        <x14:dataValidation type="list" allowBlank="1" showInputMessage="1" showErrorMessage="1">
          <x14:formula1>
            <xm:f>vlookups!$E$2:$E$999</xm:f>
          </x14:formula1>
          <xm:sqref>P15:Q15</xm:sqref>
        </x14:dataValidation>
        <x14:dataValidation type="list" allowBlank="1" showInputMessage="1" showErrorMessage="1">
          <x14:formula1>
            <xm:f>vlookups!$F$2:$F$999</xm:f>
          </x14:formula1>
          <xm:sqref>R15:S15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workbookViewId="0">
      <selection activeCell="J25" sqref="J25"/>
    </sheetView>
  </sheetViews>
  <sheetFormatPr defaultRowHeight="15" x14ac:dyDescent="0.25"/>
  <cols>
    <col min="1" max="1" width="14.28515625" bestFit="1" customWidth="1"/>
    <col min="2" max="2" width="13.140625" bestFit="1" customWidth="1"/>
    <col min="3" max="4" width="12.85546875" customWidth="1"/>
    <col min="5" max="5" width="15.28515625" customWidth="1"/>
    <col min="6" max="7" width="12.85546875" customWidth="1"/>
    <col min="8" max="8" width="16.28515625" bestFit="1" customWidth="1"/>
    <col min="9" max="9" width="14.28515625" bestFit="1" customWidth="1"/>
    <col min="10" max="10" width="13.28515625" bestFit="1" customWidth="1"/>
    <col min="11" max="11" width="12.85546875" bestFit="1" customWidth="1"/>
    <col min="13" max="13" width="8.5703125" customWidth="1"/>
    <col min="14" max="14" width="17.85546875" bestFit="1" customWidth="1"/>
    <col min="15" max="15" width="21.7109375" bestFit="1" customWidth="1"/>
    <col min="16" max="16" width="14.85546875" bestFit="1" customWidth="1"/>
    <col min="17" max="17" width="9" bestFit="1" customWidth="1"/>
    <col min="18" max="18" width="10.42578125" bestFit="1" customWidth="1"/>
  </cols>
  <sheetData>
    <row r="1" spans="1:19" x14ac:dyDescent="0.25">
      <c r="A1" s="4"/>
      <c r="B1" s="21" t="s">
        <v>142</v>
      </c>
      <c r="C1" s="3" t="s">
        <v>2</v>
      </c>
      <c r="D1" s="3" t="s">
        <v>9</v>
      </c>
      <c r="E1" s="3" t="s">
        <v>36</v>
      </c>
      <c r="F1" s="3" t="s">
        <v>3</v>
      </c>
      <c r="G1" s="3" t="s">
        <v>6</v>
      </c>
      <c r="H1" s="3" t="s">
        <v>8</v>
      </c>
      <c r="I1" s="3" t="s">
        <v>7</v>
      </c>
      <c r="J1" s="3" t="s">
        <v>117</v>
      </c>
      <c r="K1" s="3" t="s">
        <v>5</v>
      </c>
      <c r="L1" s="3"/>
      <c r="M1" s="3" t="s">
        <v>40</v>
      </c>
      <c r="N1" s="3" t="s">
        <v>98</v>
      </c>
      <c r="O1" s="3" t="s">
        <v>94</v>
      </c>
      <c r="P1" s="3" t="s">
        <v>96</v>
      </c>
      <c r="Q1" s="3" t="s">
        <v>97</v>
      </c>
      <c r="R1" s="3" t="s">
        <v>95</v>
      </c>
      <c r="S1" s="21" t="s">
        <v>166</v>
      </c>
    </row>
    <row r="2" spans="1:19" x14ac:dyDescent="0.25">
      <c r="A2" s="4"/>
      <c r="B2" s="24" t="str">
        <f>Main!R11</f>
        <v>None</v>
      </c>
      <c r="C2" s="4">
        <f ca="1">INDIRECT(I17)</f>
        <v>6</v>
      </c>
      <c r="D2" s="4">
        <f ca="1">VLOOKUP(INDIRECT($I$19),vlookups!$L$2:$N$999,2,FALSE)</f>
        <v>0</v>
      </c>
      <c r="E2" s="4">
        <f ca="1">VLOOKUP(INDIRECT($I$21),vlookups!$P$2:$R$999,2,FALSE)</f>
        <v>0</v>
      </c>
      <c r="F2" s="10">
        <f ca="1">INDIRECT($I$23)*INDIRECT($I$25)</f>
        <v>1</v>
      </c>
      <c r="G2" s="4">
        <f ca="1">(MIN(F2,1)-1)*8</f>
        <v>0</v>
      </c>
      <c r="H2" s="11">
        <f ca="1">INDIRECT($I$27)</f>
        <v>1</v>
      </c>
      <c r="I2" s="4">
        <f ca="1">(MIN(H2,2)-1)*12</f>
        <v>0</v>
      </c>
      <c r="J2" s="4">
        <f>VLOOKUP($B$17,weapons!$B$2:$W$999,21,FALSE)</f>
        <v>0</v>
      </c>
      <c r="K2" s="4">
        <f ca="1">C2+D2+G2+I2+E2+J2</f>
        <v>6</v>
      </c>
      <c r="L2" s="4"/>
      <c r="M2" s="4">
        <v>0</v>
      </c>
      <c r="N2" s="4">
        <f ca="1">IF(M2&lt;=$D$17,MEDIAN(2,ROUND($B$14^M2*100,3),100),0)</f>
        <v>100</v>
      </c>
      <c r="O2" s="4">
        <f>IF(M2&lt;=$D$17,$G$25*100,0)</f>
        <v>44</v>
      </c>
      <c r="P2" s="4">
        <f ca="1">IF(M2&lt;=$D$17,ROUND(MIN((IF(AND($D$23,M2&gt;$D$25),1,($N2/100))*($O2/100)+(1-IF(AND($D$23,M2&gt;$D$25),1,($N2/100))*($O2/100))*($G$23-1)/(IF($E$25="-",9,IF($E$25=0,2,$E$25))-1))*IF(OR($D$25="-",$M2&lt;=$D$25),1,$G$23/IF($E$25=0,1,$E$25)),1)*100,3),"-")</f>
        <v>44</v>
      </c>
      <c r="Q2" s="4">
        <f ca="1">ROUND((($F$21*$D$21)/($E$17+$G$17+($D$21-1)*($E$21/60)+(IF(OR($B$23,$B$25),MAX(ROUND($M2/($G$21/100),0),1)/60,0)*S2)+IF($D$23,$E$23/60,0))+IF($F$23,6/4.5,0))*O2/100,3)</f>
        <v>7.7240000000000002</v>
      </c>
      <c r="R2" s="4">
        <f ca="1">IF(M2&lt;=$D$17,ROUND((($F$21*$D$21)/($E$17+$G$17+($D$21-1)*($E$21/60)+(IF(OR($B$23,$B$25),MAX(ROUND($M2/($G$21/100),0),1)/60,0)*S2)+IF($D$23,$E$23/60,0))+IF($F$23,6/4.5,0))*P2/100,3),"-")</f>
        <v>7.7240000000000002</v>
      </c>
      <c r="S2" s="4">
        <f t="shared" ref="S2:S33" ca="1" si="0">MIN(1/($D$29/($F$21*$P2/100))^IF($B$25,1,0),1)</f>
        <v>0.12375</v>
      </c>
    </row>
    <row r="3" spans="1:19" x14ac:dyDescent="0.25">
      <c r="A3" s="4"/>
      <c r="B3" s="3" t="s">
        <v>10</v>
      </c>
      <c r="C3" s="3" t="s">
        <v>11</v>
      </c>
      <c r="D3" s="3" t="s">
        <v>12</v>
      </c>
      <c r="E3" s="3" t="s">
        <v>13</v>
      </c>
      <c r="F3" s="3" t="s">
        <v>14</v>
      </c>
      <c r="G3" s="3" t="s">
        <v>15</v>
      </c>
      <c r="H3" s="3" t="s">
        <v>16</v>
      </c>
      <c r="I3" s="3" t="s">
        <v>17</v>
      </c>
      <c r="J3" s="3" t="s">
        <v>18</v>
      </c>
      <c r="K3" s="3" t="s">
        <v>19</v>
      </c>
      <c r="L3" s="3"/>
      <c r="M3" s="4">
        <f>M2+1</f>
        <v>1</v>
      </c>
      <c r="N3" s="4">
        <f t="shared" ref="N3:N52" ca="1" si="1">IF(M3&lt;=$D$17,MEDIAN(2,ROUND($B$14^M3*100,3),100),0)</f>
        <v>100</v>
      </c>
      <c r="O3" s="4">
        <f>IF(M3&lt;=$D$17,$G$25*100,0)</f>
        <v>44</v>
      </c>
      <c r="P3" s="4">
        <f t="shared" ref="P3:P52" ca="1" si="2">IF(M3&lt;=$D$17,ROUND(MIN((IF(AND($D$23,M3&gt;$D$25),1,($N3/100))*($O3/100)+(1-IF(AND($D$23,M3&gt;$D$25),1,($N3/100))*($O3/100))*($G$23-1)/(IF($E$25="-",9,IF($E$25=0,2,$E$25))-1))*IF(OR($D$25="-",$M3&lt;=$D$25),1,$G$23/IF($E$25=0,1,$E$25)),1)*100,3),"-")</f>
        <v>44</v>
      </c>
      <c r="Q3" s="4">
        <f t="shared" ref="Q3:Q52" ca="1" si="3">ROUND((($F$21*$D$21)/($E$17+$G$17+($D$21-1)*($E$21/60)+(IF(OR($B$23,$B$25),MAX(ROUND($M3/($G$21/100),0),1)/60,0)*S3)+IF($D$23,$E$23/60,0))+IF($F$23,6/4.5,0))*O3/100,3)</f>
        <v>7.7240000000000002</v>
      </c>
      <c r="R3" s="4">
        <f t="shared" ref="R3:R52" ca="1" si="4">IF(M3&lt;=$D$17,ROUND((($F$21*$D$21)/($E$17+$G$17+($D$21-1)*($E$21/60)+(IF(OR($B$23,$B$25),MAX(ROUND($M3/($G$21/100),0),1)/60,0)*S3)+IF($D$23,$E$23/60,0))+IF($F$23,6/4.5,0))*P3/100,3),"-")</f>
        <v>7.7240000000000002</v>
      </c>
      <c r="S3" s="4">
        <f t="shared" ca="1" si="0"/>
        <v>0.12375</v>
      </c>
    </row>
    <row r="4" spans="1:19" x14ac:dyDescent="0.25">
      <c r="A4" s="4" t="s">
        <v>34</v>
      </c>
      <c r="B4" s="4">
        <f t="shared" ref="B4:K4" ca="1" si="5">MAX(IF($K$2&gt;B7,B5,(1-ABS($K$2-B7)/ABS(B6-B7))*B5),0)</f>
        <v>0.1</v>
      </c>
      <c r="C4" s="4">
        <f t="shared" ca="1" si="5"/>
        <v>0.03</v>
      </c>
      <c r="D4" s="4">
        <f t="shared" ca="1" si="5"/>
        <v>0.02</v>
      </c>
      <c r="E4" s="4">
        <f t="shared" ca="1" si="5"/>
        <v>0.02</v>
      </c>
      <c r="F4" s="4">
        <f t="shared" ca="1" si="5"/>
        <v>0.02</v>
      </c>
      <c r="G4" s="4">
        <f t="shared" ca="1" si="5"/>
        <v>0.04</v>
      </c>
      <c r="H4" s="4">
        <f t="shared" ca="1" si="5"/>
        <v>0.01</v>
      </c>
      <c r="I4" s="4">
        <f t="shared" ca="1" si="5"/>
        <v>0.01</v>
      </c>
      <c r="J4" s="4">
        <f t="shared" ca="1" si="5"/>
        <v>0</v>
      </c>
      <c r="K4" s="4">
        <f t="shared" ca="1" si="5"/>
        <v>0</v>
      </c>
      <c r="L4" s="4"/>
      <c r="M4" s="4">
        <f t="shared" ref="M4:M52" si="6">M3+1</f>
        <v>2</v>
      </c>
      <c r="N4" s="4">
        <f t="shared" ca="1" si="1"/>
        <v>100</v>
      </c>
      <c r="O4" s="4">
        <f>IF(M4&lt;=$D$17,$G$25*100,0)</f>
        <v>44</v>
      </c>
      <c r="P4" s="4">
        <f t="shared" ca="1" si="2"/>
        <v>44</v>
      </c>
      <c r="Q4" s="4">
        <f t="shared" ca="1" si="3"/>
        <v>7.7190000000000003</v>
      </c>
      <c r="R4" s="4">
        <f t="shared" ca="1" si="4"/>
        <v>7.7190000000000003</v>
      </c>
      <c r="S4" s="4">
        <f t="shared" ca="1" si="0"/>
        <v>0.12375</v>
      </c>
    </row>
    <row r="5" spans="1:19" x14ac:dyDescent="0.25">
      <c r="A5" s="4" t="s">
        <v>31</v>
      </c>
      <c r="B5" s="4">
        <v>0.1</v>
      </c>
      <c r="C5" s="4">
        <v>0.03</v>
      </c>
      <c r="D5" s="4">
        <v>0.02</v>
      </c>
      <c r="E5" s="4">
        <v>0.02</v>
      </c>
      <c r="F5" s="4">
        <v>0.02</v>
      </c>
      <c r="G5" s="4">
        <v>0.04</v>
      </c>
      <c r="H5" s="4">
        <v>0.01</v>
      </c>
      <c r="I5" s="4">
        <v>0.01</v>
      </c>
      <c r="J5" s="4">
        <v>0.01</v>
      </c>
      <c r="K5" s="4">
        <v>0.01</v>
      </c>
      <c r="L5" s="4"/>
      <c r="M5" s="4">
        <f t="shared" si="6"/>
        <v>3</v>
      </c>
      <c r="N5" s="4">
        <f t="shared" ca="1" si="1"/>
        <v>100</v>
      </c>
      <c r="O5" s="4">
        <f>IF(M5&lt;=$D$17,$G$25*100,0)</f>
        <v>44</v>
      </c>
      <c r="P5" s="4">
        <f t="shared" ca="1" si="2"/>
        <v>44</v>
      </c>
      <c r="Q5" s="4">
        <f t="shared" ca="1" si="3"/>
        <v>7.7160000000000002</v>
      </c>
      <c r="R5" s="4">
        <f t="shared" ca="1" si="4"/>
        <v>7.7160000000000002</v>
      </c>
      <c r="S5" s="4">
        <f t="shared" ca="1" si="0"/>
        <v>0.12375</v>
      </c>
    </row>
    <row r="6" spans="1:19" x14ac:dyDescent="0.25">
      <c r="A6" s="4" t="s">
        <v>32</v>
      </c>
      <c r="B6" s="4">
        <v>-20</v>
      </c>
      <c r="C6" s="4">
        <f>B7</f>
        <v>-10</v>
      </c>
      <c r="D6" s="4">
        <f t="shared" ref="D6:K6" si="7">C7</f>
        <v>-6</v>
      </c>
      <c r="E6" s="4">
        <f t="shared" si="7"/>
        <v>-4</v>
      </c>
      <c r="F6" s="4">
        <f t="shared" si="7"/>
        <v>-2</v>
      </c>
      <c r="G6" s="4">
        <f t="shared" si="7"/>
        <v>0</v>
      </c>
      <c r="H6" s="4">
        <f t="shared" si="7"/>
        <v>2</v>
      </c>
      <c r="I6" s="4">
        <f t="shared" si="7"/>
        <v>4</v>
      </c>
      <c r="J6" s="4">
        <f t="shared" si="7"/>
        <v>6</v>
      </c>
      <c r="K6" s="4">
        <f t="shared" si="7"/>
        <v>8</v>
      </c>
      <c r="L6" s="4"/>
      <c r="M6" s="4">
        <f t="shared" si="6"/>
        <v>4</v>
      </c>
      <c r="N6" s="4">
        <f t="shared" ca="1" si="1"/>
        <v>100</v>
      </c>
      <c r="O6" s="4">
        <f>IF(M6&lt;=$D$17,ROUND(($G$25+($D$27-$G$25)/9*(M6-3))*100,3),0)</f>
        <v>45</v>
      </c>
      <c r="P6" s="4">
        <f t="shared" ca="1" si="2"/>
        <v>45</v>
      </c>
      <c r="Q6" s="4">
        <f t="shared" ca="1" si="3"/>
        <v>7.8860000000000001</v>
      </c>
      <c r="R6" s="4">
        <f t="shared" ca="1" si="4"/>
        <v>7.8860000000000001</v>
      </c>
      <c r="S6" s="4">
        <f t="shared" ca="1" si="0"/>
        <v>0.12656249999999999</v>
      </c>
    </row>
    <row r="7" spans="1:19" x14ac:dyDescent="0.25">
      <c r="A7" s="4" t="s">
        <v>33</v>
      </c>
      <c r="B7" s="4">
        <v>-10</v>
      </c>
      <c r="C7" s="4">
        <v>-6</v>
      </c>
      <c r="D7" s="4">
        <v>-4</v>
      </c>
      <c r="E7" s="4">
        <v>-2</v>
      </c>
      <c r="F7" s="4">
        <v>0</v>
      </c>
      <c r="G7" s="4">
        <v>2</v>
      </c>
      <c r="H7" s="4">
        <v>4</v>
      </c>
      <c r="I7" s="4">
        <v>6</v>
      </c>
      <c r="J7" s="4">
        <v>8</v>
      </c>
      <c r="K7" s="4">
        <v>10</v>
      </c>
      <c r="L7" s="4"/>
      <c r="M7" s="4">
        <f t="shared" si="6"/>
        <v>5</v>
      </c>
      <c r="N7" s="4">
        <f t="shared" ca="1" si="1"/>
        <v>100</v>
      </c>
      <c r="O7" s="4">
        <f t="shared" ref="O7:O14" si="8">IF(M7&lt;=$D$17,ROUND(($G$25+($D$27-$G$25)/9*(M7-3))*100,3),0)</f>
        <v>46</v>
      </c>
      <c r="P7" s="4">
        <f t="shared" ca="1" si="2"/>
        <v>46</v>
      </c>
      <c r="Q7" s="4">
        <f t="shared" ca="1" si="3"/>
        <v>8.0579999999999998</v>
      </c>
      <c r="R7" s="4">
        <f t="shared" ca="1" si="4"/>
        <v>8.0579999999999998</v>
      </c>
      <c r="S7" s="4">
        <f t="shared" ca="1" si="0"/>
        <v>0.12937499999999999</v>
      </c>
    </row>
    <row r="8" spans="1:19" x14ac:dyDescent="0.25">
      <c r="A8" s="4"/>
      <c r="B8" s="3" t="s">
        <v>20</v>
      </c>
      <c r="C8" s="3" t="s">
        <v>21</v>
      </c>
      <c r="D8" s="3" t="s">
        <v>22</v>
      </c>
      <c r="E8" s="3" t="s">
        <v>23</v>
      </c>
      <c r="F8" s="3" t="s">
        <v>24</v>
      </c>
      <c r="G8" s="3" t="s">
        <v>25</v>
      </c>
      <c r="H8" s="3" t="s">
        <v>26</v>
      </c>
      <c r="I8" s="3" t="s">
        <v>27</v>
      </c>
      <c r="J8" s="3" t="s">
        <v>28</v>
      </c>
      <c r="K8" s="3" t="s">
        <v>29</v>
      </c>
      <c r="L8" s="3"/>
      <c r="M8" s="4">
        <f t="shared" si="6"/>
        <v>6</v>
      </c>
      <c r="N8" s="4">
        <f t="shared" ca="1" si="1"/>
        <v>100</v>
      </c>
      <c r="O8" s="4">
        <f t="shared" si="8"/>
        <v>47</v>
      </c>
      <c r="P8" s="4">
        <f t="shared" ca="1" si="2"/>
        <v>47</v>
      </c>
      <c r="Q8" s="4">
        <f t="shared" ca="1" si="3"/>
        <v>8.2270000000000003</v>
      </c>
      <c r="R8" s="4">
        <f t="shared" ca="1" si="4"/>
        <v>8.2270000000000003</v>
      </c>
      <c r="S8" s="4">
        <f t="shared" ca="1" si="0"/>
        <v>0.13218750000000001</v>
      </c>
    </row>
    <row r="9" spans="1:19" x14ac:dyDescent="0.25">
      <c r="A9" s="4" t="s">
        <v>34</v>
      </c>
      <c r="B9" s="4">
        <f t="shared" ref="B9:K9" ca="1" si="9">MAX(IF($K$2&gt;B12,B10,(1-ABS($K$2-B12)/ABS(B11-B12))*B10),0)</f>
        <v>0</v>
      </c>
      <c r="C9" s="4">
        <f t="shared" ca="1" si="9"/>
        <v>0</v>
      </c>
      <c r="D9" s="4">
        <f t="shared" ca="1" si="9"/>
        <v>0</v>
      </c>
      <c r="E9" s="4">
        <f t="shared" ca="1" si="9"/>
        <v>0</v>
      </c>
      <c r="F9" s="4">
        <f t="shared" ca="1" si="9"/>
        <v>0</v>
      </c>
      <c r="G9" s="4">
        <f t="shared" ca="1" si="9"/>
        <v>0</v>
      </c>
      <c r="H9" s="4">
        <f t="shared" ca="1" si="9"/>
        <v>0</v>
      </c>
      <c r="I9" s="4">
        <f t="shared" ca="1" si="9"/>
        <v>0</v>
      </c>
      <c r="J9" s="4">
        <f t="shared" ca="1" si="9"/>
        <v>0</v>
      </c>
      <c r="K9" s="4">
        <f t="shared" ca="1" si="9"/>
        <v>0</v>
      </c>
      <c r="L9" s="4"/>
      <c r="M9" s="4">
        <f t="shared" si="6"/>
        <v>7</v>
      </c>
      <c r="N9" s="4">
        <f t="shared" ca="1" si="1"/>
        <v>100</v>
      </c>
      <c r="O9" s="4">
        <f t="shared" si="8"/>
        <v>48</v>
      </c>
      <c r="P9" s="4">
        <f t="shared" ca="1" si="2"/>
        <v>48</v>
      </c>
      <c r="Q9" s="4">
        <f t="shared" ca="1" si="3"/>
        <v>8.3989999999999991</v>
      </c>
      <c r="R9" s="4">
        <f t="shared" ca="1" si="4"/>
        <v>8.3989999999999991</v>
      </c>
      <c r="S9" s="4">
        <f t="shared" ca="1" si="0"/>
        <v>0.13500000000000001</v>
      </c>
    </row>
    <row r="10" spans="1:19" x14ac:dyDescent="0.25">
      <c r="A10" s="4" t="s">
        <v>31</v>
      </c>
      <c r="B10" s="4">
        <v>5.0000000000000001E-3</v>
      </c>
      <c r="C10" s="4">
        <v>5.0000000000000001E-3</v>
      </c>
      <c r="D10" s="4">
        <v>3.3300000000000001E-3</v>
      </c>
      <c r="E10" s="4">
        <v>3.3300000000000001E-3</v>
      </c>
      <c r="F10" s="4">
        <v>3.3400000000000001E-3</v>
      </c>
      <c r="G10" s="4">
        <v>2.5000000000000001E-3</v>
      </c>
      <c r="H10" s="4">
        <v>2.5000000000000001E-3</v>
      </c>
      <c r="I10" s="4">
        <v>1.5E-3</v>
      </c>
      <c r="J10" s="4">
        <v>1.5E-3</v>
      </c>
      <c r="K10" s="4">
        <v>1E-3</v>
      </c>
      <c r="L10" s="4"/>
      <c r="M10" s="4">
        <f t="shared" si="6"/>
        <v>8</v>
      </c>
      <c r="N10" s="4">
        <f t="shared" ca="1" si="1"/>
        <v>100</v>
      </c>
      <c r="O10" s="4">
        <f t="shared" si="8"/>
        <v>49</v>
      </c>
      <c r="P10" s="4">
        <f t="shared" ca="1" si="2"/>
        <v>49</v>
      </c>
      <c r="Q10" s="4">
        <f t="shared" ca="1" si="3"/>
        <v>8.57</v>
      </c>
      <c r="R10" s="4">
        <f t="shared" ca="1" si="4"/>
        <v>8.57</v>
      </c>
      <c r="S10" s="4">
        <f t="shared" ca="1" si="0"/>
        <v>0.1378125</v>
      </c>
    </row>
    <row r="11" spans="1:19" x14ac:dyDescent="0.25">
      <c r="A11" s="4" t="s">
        <v>32</v>
      </c>
      <c r="B11" s="4">
        <f>K7</f>
        <v>10</v>
      </c>
      <c r="C11" s="4">
        <f>B12</f>
        <v>12</v>
      </c>
      <c r="D11" s="4">
        <f t="shared" ref="D11:K11" si="10">C12</f>
        <v>14</v>
      </c>
      <c r="E11" s="4">
        <f t="shared" si="10"/>
        <v>16</v>
      </c>
      <c r="F11" s="4">
        <f t="shared" si="10"/>
        <v>18</v>
      </c>
      <c r="G11" s="4">
        <f t="shared" si="10"/>
        <v>20</v>
      </c>
      <c r="H11" s="4">
        <f t="shared" si="10"/>
        <v>22</v>
      </c>
      <c r="I11" s="4">
        <f t="shared" si="10"/>
        <v>26</v>
      </c>
      <c r="J11" s="4">
        <f t="shared" si="10"/>
        <v>30</v>
      </c>
      <c r="K11" s="4">
        <f t="shared" si="10"/>
        <v>40</v>
      </c>
      <c r="L11" s="4"/>
      <c r="M11" s="4">
        <f t="shared" si="6"/>
        <v>9</v>
      </c>
      <c r="N11" s="4">
        <f t="shared" ca="1" si="1"/>
        <v>100</v>
      </c>
      <c r="O11" s="4">
        <f t="shared" si="8"/>
        <v>50</v>
      </c>
      <c r="P11" s="4">
        <f t="shared" ca="1" si="2"/>
        <v>50</v>
      </c>
      <c r="Q11" s="4">
        <f t="shared" ca="1" si="3"/>
        <v>8.7370000000000001</v>
      </c>
      <c r="R11" s="4">
        <f t="shared" ca="1" si="4"/>
        <v>8.7370000000000001</v>
      </c>
      <c r="S11" s="4">
        <f t="shared" ca="1" si="0"/>
        <v>0.140625</v>
      </c>
    </row>
    <row r="12" spans="1:19" x14ac:dyDescent="0.25">
      <c r="A12" s="4" t="s">
        <v>33</v>
      </c>
      <c r="B12" s="4">
        <v>12</v>
      </c>
      <c r="C12" s="4">
        <v>14</v>
      </c>
      <c r="D12" s="4">
        <v>16</v>
      </c>
      <c r="E12" s="4">
        <v>18</v>
      </c>
      <c r="F12" s="4">
        <v>20</v>
      </c>
      <c r="G12" s="4">
        <v>22</v>
      </c>
      <c r="H12" s="4">
        <v>26</v>
      </c>
      <c r="I12" s="4">
        <v>30</v>
      </c>
      <c r="J12" s="4">
        <v>40</v>
      </c>
      <c r="K12" s="4">
        <v>60</v>
      </c>
      <c r="L12" s="4"/>
      <c r="M12" s="4">
        <f t="shared" si="6"/>
        <v>10</v>
      </c>
      <c r="N12" s="4">
        <f t="shared" ca="1" si="1"/>
        <v>100</v>
      </c>
      <c r="O12" s="4">
        <f t="shared" si="8"/>
        <v>51</v>
      </c>
      <c r="P12" s="4">
        <f t="shared" ca="1" si="2"/>
        <v>51</v>
      </c>
      <c r="Q12" s="4">
        <f t="shared" ca="1" si="3"/>
        <v>8.9079999999999995</v>
      </c>
      <c r="R12" s="4">
        <f t="shared" ca="1" si="4"/>
        <v>8.9079999999999995</v>
      </c>
      <c r="S12" s="4">
        <f t="shared" ca="1" si="0"/>
        <v>0.1434375</v>
      </c>
    </row>
    <row r="13" spans="1:19" x14ac:dyDescent="0.25">
      <c r="A13" s="4"/>
      <c r="B13" s="3" t="s">
        <v>30</v>
      </c>
      <c r="C13" s="4"/>
      <c r="D13" s="4"/>
      <c r="E13" s="4"/>
      <c r="F13" s="4"/>
      <c r="G13" s="4"/>
      <c r="H13" s="4"/>
      <c r="I13" s="4"/>
      <c r="J13" s="4"/>
      <c r="K13" s="4"/>
      <c r="L13" s="4"/>
      <c r="M13" s="4">
        <f t="shared" si="6"/>
        <v>11</v>
      </c>
      <c r="N13" s="4">
        <f t="shared" ca="1" si="1"/>
        <v>100</v>
      </c>
      <c r="O13" s="4">
        <f t="shared" si="8"/>
        <v>52</v>
      </c>
      <c r="P13" s="4">
        <f t="shared" ca="1" si="2"/>
        <v>52</v>
      </c>
      <c r="Q13" s="4">
        <f t="shared" ca="1" si="3"/>
        <v>9.0739999999999998</v>
      </c>
      <c r="R13" s="4">
        <f t="shared" ca="1" si="4"/>
        <v>9.0739999999999998</v>
      </c>
      <c r="S13" s="4">
        <f t="shared" ca="1" si="0"/>
        <v>0.14624999999999999</v>
      </c>
    </row>
    <row r="14" spans="1:19" x14ac:dyDescent="0.25">
      <c r="A14" s="4"/>
      <c r="B14" s="4">
        <f ca="1">SUM(0.7,B4:K4,B9:K9)^IF(Main!$R$11="None",0,1)</f>
        <v>1</v>
      </c>
      <c r="C14" s="4"/>
      <c r="D14" s="4"/>
      <c r="E14" s="4"/>
      <c r="F14" s="4"/>
      <c r="G14" s="4"/>
      <c r="H14" s="4"/>
      <c r="I14" s="4"/>
      <c r="J14" s="4"/>
      <c r="K14" s="4"/>
      <c r="L14" s="4"/>
      <c r="M14" s="4">
        <f t="shared" si="6"/>
        <v>12</v>
      </c>
      <c r="N14" s="4">
        <f t="shared" ca="1" si="1"/>
        <v>100</v>
      </c>
      <c r="O14" s="4">
        <f t="shared" si="8"/>
        <v>53</v>
      </c>
      <c r="P14" s="4">
        <f t="shared" ca="1" si="2"/>
        <v>53</v>
      </c>
      <c r="Q14" s="4">
        <f t="shared" ca="1" si="3"/>
        <v>9.2439999999999998</v>
      </c>
      <c r="R14" s="4">
        <f t="shared" ca="1" si="4"/>
        <v>9.2439999999999998</v>
      </c>
      <c r="S14" s="4">
        <f t="shared" ca="1" si="0"/>
        <v>0.14906249999999999</v>
      </c>
    </row>
    <row r="15" spans="1:19" x14ac:dyDescent="0.25">
      <c r="A15" s="4"/>
      <c r="B15" s="4"/>
      <c r="C15" s="4"/>
      <c r="D15" s="4"/>
      <c r="E15" s="4"/>
      <c r="F15" s="4"/>
      <c r="G15" s="4"/>
      <c r="H15" s="4"/>
      <c r="I15" s="4"/>
      <c r="J15" s="4"/>
      <c r="K15" s="4"/>
      <c r="L15" s="4"/>
      <c r="M15" s="4">
        <f t="shared" si="6"/>
        <v>13</v>
      </c>
      <c r="N15" s="4">
        <f t="shared" ca="1" si="1"/>
        <v>100</v>
      </c>
      <c r="O15" s="4">
        <f>IF(M15&lt;=$D$17,ROUND(($D$27+($E$27-$D$27)/13*(M15-12))*100,3),0)</f>
        <v>51.923000000000002</v>
      </c>
      <c r="P15" s="4">
        <f t="shared" ca="1" si="2"/>
        <v>51.923000000000002</v>
      </c>
      <c r="Q15" s="4">
        <f t="shared" ca="1" si="3"/>
        <v>9.0500000000000007</v>
      </c>
      <c r="R15" s="4">
        <f t="shared" ca="1" si="4"/>
        <v>9.0500000000000007</v>
      </c>
      <c r="S15" s="4">
        <f t="shared" ca="1" si="0"/>
        <v>0.1460334375</v>
      </c>
    </row>
    <row r="16" spans="1:19" x14ac:dyDescent="0.25">
      <c r="A16" s="4"/>
      <c r="B16" s="3" t="s">
        <v>65</v>
      </c>
      <c r="D16" s="3" t="s">
        <v>87</v>
      </c>
      <c r="E16" s="3" t="s">
        <v>93</v>
      </c>
      <c r="F16" s="3" t="s">
        <v>92</v>
      </c>
      <c r="G16" s="3" t="s">
        <v>90</v>
      </c>
      <c r="I16" s="3" t="s">
        <v>157</v>
      </c>
      <c r="M16" s="4">
        <f t="shared" si="6"/>
        <v>14</v>
      </c>
      <c r="N16" s="4">
        <f t="shared" ca="1" si="1"/>
        <v>100</v>
      </c>
      <c r="O16" s="4">
        <f t="shared" ref="O16:O27" si="11">IF(M16&lt;=$D$17,ROUND(($D$27+($E$27-$D$27)/13*(M16-12))*100,3),0)</f>
        <v>50.845999999999997</v>
      </c>
      <c r="P16" s="4">
        <f t="shared" ca="1" si="2"/>
        <v>50.845999999999997</v>
      </c>
      <c r="Q16" s="4">
        <f t="shared" ca="1" si="3"/>
        <v>8.86</v>
      </c>
      <c r="R16" s="4">
        <f t="shared" ca="1" si="4"/>
        <v>8.86</v>
      </c>
      <c r="S16" s="4">
        <f t="shared" ca="1" si="0"/>
        <v>0.14300437499999999</v>
      </c>
    </row>
    <row r="17" spans="1:19" x14ac:dyDescent="0.25">
      <c r="A17" s="4"/>
      <c r="B17" s="4" t="str">
        <f>Main!R15</f>
        <v>MG Emplacement</v>
      </c>
      <c r="D17" s="4">
        <f>VLOOKUP($B$17,weapons!$B$2:$W$999,2,FALSE)</f>
        <v>30.9</v>
      </c>
      <c r="E17" s="4">
        <f ca="1">VLOOKUP($B$17,weapons!$B$2:$W$999,3,FALSE)*IF($F$17,0,1)*IF(Main!$N$7="Yes",VLOOKUP($B$19,vlookups!$H$25:$J$31,3,FALSE),1)*$B$37</f>
        <v>3.6</v>
      </c>
      <c r="F17" s="4" t="b">
        <f>VLOOKUP($B$17,weapons!$B$2:$W$999,4,FALSE)</f>
        <v>0</v>
      </c>
      <c r="G17" s="4">
        <f ca="1">VLOOKUP($B$17,weapons!$B$2:$W$999,5,FALSE)*(1+$D$19)*(1+$E$19)*$F$19*(1+$G$19)</f>
        <v>1.8</v>
      </c>
      <c r="I17" s="4" t="str">
        <f>CONCATENATE("Main!",IF($B$2="Shooter 1","B7",IF($B$2="Shooter 2","D7",IF($B$2="Shooter 3","F7","H7"))))</f>
        <v>Main!H7</v>
      </c>
      <c r="M17" s="4">
        <f t="shared" si="6"/>
        <v>15</v>
      </c>
      <c r="N17" s="4">
        <f t="shared" ca="1" si="1"/>
        <v>100</v>
      </c>
      <c r="O17" s="4">
        <f t="shared" si="11"/>
        <v>49.768999999999998</v>
      </c>
      <c r="P17" s="4">
        <f t="shared" ca="1" si="2"/>
        <v>49.768999999999998</v>
      </c>
      <c r="Q17" s="4">
        <f t="shared" ca="1" si="3"/>
        <v>8.6709999999999994</v>
      </c>
      <c r="R17" s="4">
        <f t="shared" ca="1" si="4"/>
        <v>8.6709999999999994</v>
      </c>
      <c r="S17" s="4">
        <f t="shared" ca="1" si="0"/>
        <v>0.1399753125</v>
      </c>
    </row>
    <row r="18" spans="1:19" x14ac:dyDescent="0.25">
      <c r="A18" s="4"/>
      <c r="B18" s="3" t="s">
        <v>77</v>
      </c>
      <c r="D18" s="3" t="s">
        <v>136</v>
      </c>
      <c r="E18" s="3" t="s">
        <v>135</v>
      </c>
      <c r="F18" s="3" t="s">
        <v>163</v>
      </c>
      <c r="G18" s="3" t="s">
        <v>170</v>
      </c>
      <c r="I18" s="3" t="s">
        <v>158</v>
      </c>
      <c r="J18" s="4"/>
      <c r="K18" s="4"/>
      <c r="L18" s="4"/>
      <c r="M18" s="4">
        <f t="shared" si="6"/>
        <v>16</v>
      </c>
      <c r="N18" s="4">
        <f t="shared" ca="1" si="1"/>
        <v>100</v>
      </c>
      <c r="O18" s="4">
        <f t="shared" si="11"/>
        <v>48.692</v>
      </c>
      <c r="P18" s="4">
        <f t="shared" ca="1" si="2"/>
        <v>48.692</v>
      </c>
      <c r="Q18" s="4">
        <f t="shared" ca="1" si="3"/>
        <v>8.4779999999999998</v>
      </c>
      <c r="R18" s="4">
        <f t="shared" ca="1" si="4"/>
        <v>8.4779999999999998</v>
      </c>
      <c r="S18" s="4">
        <f t="shared" ca="1" si="0"/>
        <v>0.13694624999999999</v>
      </c>
    </row>
    <row r="19" spans="1:19" x14ac:dyDescent="0.25">
      <c r="A19" s="4"/>
      <c r="B19" s="4" t="str">
        <f>Main!R17</f>
        <v>Normal</v>
      </c>
      <c r="D19" s="4">
        <f ca="1">VLOOKUP(INDIRECT($I$19),vlookups!$L$2:$N$4,3,FALSE)</f>
        <v>0</v>
      </c>
      <c r="E19" s="4">
        <f>VLOOKUP($B$17,weapons!$B$2:$W$999,22,FALSE)</f>
        <v>0</v>
      </c>
      <c r="F19" s="4">
        <f>IF(Main!$G$3="Yes",VLOOKUP($C$2,vlookups!$H$2:$I$22,2,FALSE)/(1+MIN(($F$2-1),0.2)*0.5)/(1+MIN(($H$2-1),0.5)*0.33),1)</f>
        <v>1</v>
      </c>
      <c r="G19" s="4">
        <f ca="1">VLOOKUP(INDIRECT($I$21),vlookups!$P$2:$R$999,3,FALSE)</f>
        <v>0</v>
      </c>
      <c r="I19" s="4" t="str">
        <f>CONCATENATE("Main!",IF($B$2="Shooter 1","B9",IF($B$2="Shooter 2","D9",IF($B$2="Shooter 3","F9","H9"))))</f>
        <v>Main!H9</v>
      </c>
      <c r="J19" s="4"/>
      <c r="K19" s="4"/>
      <c r="L19" s="4"/>
      <c r="M19" s="4">
        <f t="shared" si="6"/>
        <v>17</v>
      </c>
      <c r="N19" s="4">
        <f t="shared" ca="1" si="1"/>
        <v>100</v>
      </c>
      <c r="O19" s="4">
        <f t="shared" si="11"/>
        <v>47.615000000000002</v>
      </c>
      <c r="P19" s="4">
        <f t="shared" ca="1" si="2"/>
        <v>47.615000000000002</v>
      </c>
      <c r="Q19" s="4">
        <f t="shared" ca="1" si="3"/>
        <v>8.2889999999999997</v>
      </c>
      <c r="R19" s="4">
        <f t="shared" ca="1" si="4"/>
        <v>8.2889999999999997</v>
      </c>
      <c r="S19" s="4">
        <f t="shared" ca="1" si="0"/>
        <v>0.13391718750000001</v>
      </c>
    </row>
    <row r="20" spans="1:19" x14ac:dyDescent="0.25">
      <c r="A20" s="4"/>
      <c r="B20" s="3" t="s">
        <v>78</v>
      </c>
      <c r="D20" s="3" t="s">
        <v>91</v>
      </c>
      <c r="E20" s="3" t="s">
        <v>68</v>
      </c>
      <c r="F20" s="3" t="s">
        <v>69</v>
      </c>
      <c r="G20" s="3" t="s">
        <v>114</v>
      </c>
      <c r="I20" s="3" t="s">
        <v>159</v>
      </c>
      <c r="J20" s="4"/>
      <c r="K20" s="4"/>
      <c r="L20" s="4"/>
      <c r="M20" s="4">
        <f t="shared" si="6"/>
        <v>18</v>
      </c>
      <c r="N20" s="4">
        <f t="shared" ca="1" si="1"/>
        <v>100</v>
      </c>
      <c r="O20" s="4">
        <f t="shared" si="11"/>
        <v>46.537999999999997</v>
      </c>
      <c r="P20" s="4">
        <f t="shared" ca="1" si="2"/>
        <v>46.537999999999997</v>
      </c>
      <c r="Q20" s="4">
        <f t="shared" ca="1" si="3"/>
        <v>8.0980000000000008</v>
      </c>
      <c r="R20" s="4">
        <f t="shared" ca="1" si="4"/>
        <v>8.0980000000000008</v>
      </c>
      <c r="S20" s="4">
        <f t="shared" ca="1" si="0"/>
        <v>0.13088812499999999</v>
      </c>
    </row>
    <row r="21" spans="1:19" x14ac:dyDescent="0.25">
      <c r="A21" s="4"/>
      <c r="B21" s="24">
        <f>Main!R19</f>
        <v>1</v>
      </c>
      <c r="D21" s="4">
        <f>IF(VLOOKUP($B$17,weapons!$B$2:$W$999,6,FALSE)="-",1,VLOOKUP($B$17,weapons!$B$2:$W$999,6,FALSE))</f>
        <v>6</v>
      </c>
      <c r="E21" s="4">
        <f>IF(VLOOKUP($B$17,weapons!$B$2:$W$999,7,FALSE)="-",1,VLOOKUP($B$17,weapons!$B$2:$W$999,7,FALSE))</f>
        <v>9</v>
      </c>
      <c r="F21" s="4">
        <f>FLOOR(VLOOKUP($B$17,weapons!$B$2:$W$999,8,FALSE)*VLOOKUP(B19,vlookups!$H$25:$K$31,4,FALSE), 1)</f>
        <v>18</v>
      </c>
      <c r="G21" s="4">
        <f>VLOOKUP($B$17,weapons!$B$2:$W$999,9,FALSE)</f>
        <v>70</v>
      </c>
      <c r="I21" s="4" t="str">
        <f>CONCATENATE("Main!",IF($B$2="Shooter 1","B11",IF($B$2="Shooter 2","D11",IF($B$2="Shooter 3","F11","H11"))))</f>
        <v>Main!H11</v>
      </c>
      <c r="J21" s="4"/>
      <c r="K21" s="4"/>
      <c r="L21" s="4"/>
      <c r="M21" s="4">
        <f t="shared" si="6"/>
        <v>19</v>
      </c>
      <c r="N21" s="4">
        <f t="shared" ca="1" si="1"/>
        <v>100</v>
      </c>
      <c r="O21" s="4">
        <f t="shared" si="11"/>
        <v>45.462000000000003</v>
      </c>
      <c r="P21" s="4">
        <f t="shared" ca="1" si="2"/>
        <v>45.462000000000003</v>
      </c>
      <c r="Q21" s="4">
        <f t="shared" ca="1" si="3"/>
        <v>7.91</v>
      </c>
      <c r="R21" s="4">
        <f t="shared" ca="1" si="4"/>
        <v>7.91</v>
      </c>
      <c r="S21" s="4">
        <f t="shared" ca="1" si="0"/>
        <v>0.12786187500000001</v>
      </c>
    </row>
    <row r="22" spans="1:19" x14ac:dyDescent="0.25">
      <c r="A22" s="4"/>
      <c r="B22" s="21" t="s">
        <v>164</v>
      </c>
      <c r="D22" s="3" t="s">
        <v>138</v>
      </c>
      <c r="E22" s="3" t="s">
        <v>132</v>
      </c>
      <c r="F22" s="3" t="s">
        <v>89</v>
      </c>
      <c r="G22" s="3" t="s">
        <v>71</v>
      </c>
      <c r="I22" s="3" t="s">
        <v>160</v>
      </c>
      <c r="J22" s="4"/>
      <c r="K22" s="4"/>
      <c r="L22" s="4"/>
      <c r="M22" s="4">
        <f t="shared" si="6"/>
        <v>20</v>
      </c>
      <c r="N22" s="4">
        <f t="shared" ca="1" si="1"/>
        <v>100</v>
      </c>
      <c r="O22" s="4">
        <f t="shared" si="11"/>
        <v>44.384999999999998</v>
      </c>
      <c r="P22" s="4">
        <f t="shared" ca="1" si="2"/>
        <v>44.384999999999998</v>
      </c>
      <c r="Q22" s="4">
        <f t="shared" ca="1" si="3"/>
        <v>7.7190000000000003</v>
      </c>
      <c r="R22" s="4">
        <f t="shared" ca="1" si="4"/>
        <v>7.7190000000000003</v>
      </c>
      <c r="S22" s="4">
        <f t="shared" ca="1" si="0"/>
        <v>0.12483281249999999</v>
      </c>
    </row>
    <row r="23" spans="1:19" x14ac:dyDescent="0.25">
      <c r="A23" s="4"/>
      <c r="B23" t="b">
        <f>Main!$L$7="Basic"</f>
        <v>0</v>
      </c>
      <c r="D23" s="4" t="b">
        <f>VLOOKUP($B$17,weapons!$B$2:$W$999,10,FALSE)</f>
        <v>0</v>
      </c>
      <c r="E23" s="4">
        <f>VLOOKUP($B$17,weapons!$B$2:$W$999,11,FALSE)</f>
        <v>0</v>
      </c>
      <c r="F23" s="4" t="b">
        <f>VLOOKUP($B$17,weapons!$B$2:$W$999,12,FALSE)</f>
        <v>0</v>
      </c>
      <c r="G23" s="4">
        <f>IF(VLOOKUP($B$17,weapons!$B$2:$W$999,13,FALSE)="-",1,VLOOKUP($B$17,weapons!$B$2:$W$999,13,FALSE))</f>
        <v>1</v>
      </c>
      <c r="I23" s="4" t="str">
        <f>CONCATENATE("Main!",IF($B$2="Shooter 1","B13",IF($B$2="Shooter 2","D13",IF($B$2="Shooter 3","F13","H13"))))</f>
        <v>Main!H13</v>
      </c>
      <c r="J23" s="4"/>
      <c r="K23" s="4"/>
      <c r="L23" s="4"/>
      <c r="M23" s="4">
        <f t="shared" si="6"/>
        <v>21</v>
      </c>
      <c r="N23" s="4">
        <f t="shared" ca="1" si="1"/>
        <v>100</v>
      </c>
      <c r="O23" s="4">
        <f t="shared" si="11"/>
        <v>43.308</v>
      </c>
      <c r="P23" s="4">
        <f t="shared" ca="1" si="2"/>
        <v>43.308</v>
      </c>
      <c r="Q23" s="4">
        <f t="shared" ca="1" si="3"/>
        <v>7.5309999999999997</v>
      </c>
      <c r="R23" s="4">
        <f t="shared" ca="1" si="4"/>
        <v>7.5309999999999997</v>
      </c>
      <c r="S23" s="4">
        <f t="shared" ca="1" si="0"/>
        <v>0.12180375</v>
      </c>
    </row>
    <row r="24" spans="1:19" x14ac:dyDescent="0.25">
      <c r="A24" s="4"/>
      <c r="B24" s="21" t="s">
        <v>165</v>
      </c>
      <c r="D24" s="3" t="s">
        <v>72</v>
      </c>
      <c r="E24" s="3" t="s">
        <v>99</v>
      </c>
      <c r="F24" s="3" t="s">
        <v>88</v>
      </c>
      <c r="G24" s="3" t="s">
        <v>73</v>
      </c>
      <c r="I24" s="3" t="s">
        <v>161</v>
      </c>
      <c r="J24" s="4"/>
      <c r="K24" s="4"/>
      <c r="L24" s="4"/>
      <c r="M24" s="4">
        <f t="shared" si="6"/>
        <v>22</v>
      </c>
      <c r="N24" s="4">
        <f t="shared" ca="1" si="1"/>
        <v>100</v>
      </c>
      <c r="O24" s="4">
        <f t="shared" si="11"/>
        <v>42.231000000000002</v>
      </c>
      <c r="P24" s="4">
        <f t="shared" ca="1" si="2"/>
        <v>42.231000000000002</v>
      </c>
      <c r="Q24" s="4">
        <f t="shared" ca="1" si="3"/>
        <v>7.343</v>
      </c>
      <c r="R24" s="4">
        <f t="shared" ca="1" si="4"/>
        <v>7.343</v>
      </c>
      <c r="S24" s="4">
        <f t="shared" ca="1" si="0"/>
        <v>0.1187746875</v>
      </c>
    </row>
    <row r="25" spans="1:19" x14ac:dyDescent="0.25">
      <c r="A25" s="4"/>
      <c r="B25" t="b">
        <f>Main!$L$7="Enhanced"</f>
        <v>1</v>
      </c>
      <c r="D25" s="4" t="str">
        <f>VLOOKUP($B$17,weapons!$B$2:$W$999,14,FALSE)</f>
        <v>-</v>
      </c>
      <c r="E25" s="4" t="str">
        <f>VLOOKUP($B$17,weapons!$B$2:$W$999,15,FALSE)</f>
        <v>-</v>
      </c>
      <c r="F25" s="4" t="b">
        <f>VLOOKUP($B$17,weapons!$B$2:$W$999,16,FALSE)</f>
        <v>0</v>
      </c>
      <c r="G25" s="4">
        <f>MEDIAN(VLOOKUP($B$17,weapons!$B$2:$W$999,17,FALSE)*IF($F$25,VLOOKUP($B$19,vlookups!$H$25:$I$31,2,FALSE),1)*(1-(1-$B$21)*0.4)/100,1,0.1)</f>
        <v>0.44</v>
      </c>
      <c r="I25" s="4" t="str">
        <f>CONCATENATE("Main!",IF($B$2="Shooter 1","B15",IF($B$2="Shooter 2","D15",IF($B$2="Shooter 3","F15","H15"))))</f>
        <v>Main!H15</v>
      </c>
      <c r="J25" s="4"/>
      <c r="K25" s="4"/>
      <c r="L25" s="4"/>
      <c r="M25" s="4">
        <f t="shared" si="6"/>
        <v>23</v>
      </c>
      <c r="N25" s="4">
        <f t="shared" ca="1" si="1"/>
        <v>100</v>
      </c>
      <c r="O25" s="4">
        <f t="shared" si="11"/>
        <v>41.154000000000003</v>
      </c>
      <c r="P25" s="4">
        <f t="shared" ca="1" si="2"/>
        <v>41.154000000000003</v>
      </c>
      <c r="Q25" s="4">
        <f t="shared" ca="1" si="3"/>
        <v>7.1529999999999996</v>
      </c>
      <c r="R25" s="4">
        <f t="shared" ca="1" si="4"/>
        <v>7.1529999999999996</v>
      </c>
      <c r="S25" s="4">
        <f t="shared" ca="1" si="0"/>
        <v>0.11574562499999999</v>
      </c>
    </row>
    <row r="26" spans="1:19" x14ac:dyDescent="0.25">
      <c r="A26" s="4"/>
      <c r="D26" s="3" t="s">
        <v>74</v>
      </c>
      <c r="E26" s="3" t="s">
        <v>75</v>
      </c>
      <c r="F26" s="3" t="s">
        <v>76</v>
      </c>
      <c r="G26" s="3" t="s">
        <v>137</v>
      </c>
      <c r="I26" s="3" t="s">
        <v>162</v>
      </c>
      <c r="J26" s="4"/>
      <c r="K26" s="4"/>
      <c r="L26" s="4"/>
      <c r="M26" s="4">
        <f t="shared" si="6"/>
        <v>24</v>
      </c>
      <c r="N26" s="4">
        <f t="shared" ca="1" si="1"/>
        <v>100</v>
      </c>
      <c r="O26" s="4">
        <f t="shared" si="11"/>
        <v>40.076999999999998</v>
      </c>
      <c r="P26" s="4">
        <f t="shared" ca="1" si="2"/>
        <v>40.076999999999998</v>
      </c>
      <c r="Q26" s="4">
        <f t="shared" ca="1" si="3"/>
        <v>6.9660000000000002</v>
      </c>
      <c r="R26" s="4">
        <f t="shared" ca="1" si="4"/>
        <v>6.9660000000000002</v>
      </c>
      <c r="S26" s="4">
        <f t="shared" ca="1" si="0"/>
        <v>0.11271656249999999</v>
      </c>
    </row>
    <row r="27" spans="1:19" x14ac:dyDescent="0.25">
      <c r="A27" s="4"/>
      <c r="D27" s="4">
        <f>MEDIAN(VLOOKUP($B$17,weapons!$B$2:$W$999,18,FALSE)*IF($F$25,VLOOKUP($B$19,vlookups!$H$25:$I$31,2,FALSE),1)*(1-(1-$B$21)*0.4)/100,1,0.1)</f>
        <v>0.53</v>
      </c>
      <c r="E27" s="4">
        <f>MEDIAN(VLOOKUP($B$17,weapons!$B$2:$W$999,19,FALSE)*IF($F$25,VLOOKUP($B$19,vlookups!$H$25:$I$31,2,FALSE),1)*(1-(1-$B$21)*0.4)/100,1,0.1)</f>
        <v>0.39</v>
      </c>
      <c r="F27" s="4">
        <f>MEDIAN(VLOOKUP($B$17,weapons!$B$2:$W$999,20,FALSE)*IF($F$25,VLOOKUP($B$19,vlookups!$H$25:$I$31,2,FALSE),1)*(1-(1-$B$21)*0.4)/100,1,0.1)</f>
        <v>0.22</v>
      </c>
      <c r="G27" s="4">
        <f ca="1">($F$21*$D$21)/($E$17+$G$17+($D$21-1)*($E$21/60))+IF(F23,6/4.5,0)</f>
        <v>17.560975609756095</v>
      </c>
      <c r="I27" s="4" t="str">
        <f>CONCATENATE("Main!",IF($B$2="Shooter 1","B17",IF($B$2="Shooter 2","D17",IF($B$2="Shooter 3","F17","H17"))))</f>
        <v>Main!H17</v>
      </c>
      <c r="J27" s="4"/>
      <c r="K27" s="4"/>
      <c r="L27" s="4"/>
      <c r="M27" s="4">
        <f t="shared" si="6"/>
        <v>25</v>
      </c>
      <c r="N27" s="4">
        <f t="shared" ca="1" si="1"/>
        <v>100</v>
      </c>
      <c r="O27" s="4">
        <f t="shared" si="11"/>
        <v>39</v>
      </c>
      <c r="P27" s="4">
        <f t="shared" ca="1" si="2"/>
        <v>39</v>
      </c>
      <c r="Q27" s="4">
        <f t="shared" ca="1" si="3"/>
        <v>6.7759999999999998</v>
      </c>
      <c r="R27" s="4">
        <f t="shared" ca="1" si="4"/>
        <v>6.7759999999999998</v>
      </c>
      <c r="S27" s="4">
        <f t="shared" ca="1" si="0"/>
        <v>0.10968749999999999</v>
      </c>
    </row>
    <row r="28" spans="1:19" x14ac:dyDescent="0.25">
      <c r="A28" s="4"/>
      <c r="B28" s="4"/>
      <c r="C28" s="4"/>
      <c r="D28" s="3" t="s">
        <v>168</v>
      </c>
      <c r="E28" s="4"/>
      <c r="F28" s="4"/>
      <c r="G28" s="4"/>
      <c r="H28" s="4"/>
      <c r="I28" s="4"/>
      <c r="J28" s="4"/>
      <c r="K28" s="4"/>
      <c r="L28" s="4"/>
      <c r="M28" s="4">
        <f t="shared" si="6"/>
        <v>26</v>
      </c>
      <c r="N28" s="4">
        <f t="shared" ca="1" si="1"/>
        <v>100</v>
      </c>
      <c r="O28" s="4">
        <f>IF(M28&lt;=$D$17,ROUND(($E$27+($F$27-$E$27)/15*(M28-25))*100,3),0)</f>
        <v>37.866999999999997</v>
      </c>
      <c r="P28" s="4">
        <f t="shared" ca="1" si="2"/>
        <v>37.866999999999997</v>
      </c>
      <c r="Q28" s="4">
        <f t="shared" ca="1" si="3"/>
        <v>6.58</v>
      </c>
      <c r="R28" s="4">
        <f t="shared" ca="1" si="4"/>
        <v>6.58</v>
      </c>
      <c r="S28" s="4">
        <f t="shared" ca="1" si="0"/>
        <v>0.10650093750000002</v>
      </c>
    </row>
    <row r="29" spans="1:19" x14ac:dyDescent="0.25">
      <c r="D29" s="4">
        <f>CEILING(0.8/VLOOKUP($B$17,weapons!$B$2:$X$999,COUNTA(weapons!$B$1:$X$1),FALSE)*100,1)</f>
        <v>64</v>
      </c>
      <c r="M29" s="4">
        <f t="shared" si="6"/>
        <v>27</v>
      </c>
      <c r="N29" s="4">
        <f t="shared" ca="1" si="1"/>
        <v>100</v>
      </c>
      <c r="O29" s="4">
        <f t="shared" ref="O29:O42" si="12">IF(M29&lt;=$D$17,ROUND(($E$27+($F$27-$E$27)/15*(M29-25))*100,3),0)</f>
        <v>36.732999999999997</v>
      </c>
      <c r="P29" s="4">
        <f t="shared" ca="1" si="2"/>
        <v>36.732999999999997</v>
      </c>
      <c r="Q29" s="4">
        <f t="shared" ca="1" si="3"/>
        <v>6.3810000000000002</v>
      </c>
      <c r="R29" s="4">
        <f t="shared" ca="1" si="4"/>
        <v>6.3810000000000002</v>
      </c>
      <c r="S29" s="4">
        <f t="shared" ca="1" si="0"/>
        <v>0.1033115625</v>
      </c>
    </row>
    <row r="30" spans="1:19" x14ac:dyDescent="0.25">
      <c r="M30" s="4">
        <f t="shared" si="6"/>
        <v>28</v>
      </c>
      <c r="N30" s="4">
        <f t="shared" ca="1" si="1"/>
        <v>100</v>
      </c>
      <c r="O30" s="4">
        <f t="shared" si="12"/>
        <v>35.6</v>
      </c>
      <c r="P30" s="4">
        <f t="shared" ca="1" si="2"/>
        <v>35.6</v>
      </c>
      <c r="Q30" s="4">
        <f t="shared" ca="1" si="3"/>
        <v>6.1849999999999996</v>
      </c>
      <c r="R30" s="4">
        <f t="shared" ca="1" si="4"/>
        <v>6.1849999999999996</v>
      </c>
      <c r="S30" s="4">
        <f t="shared" ca="1" si="0"/>
        <v>0.10012500000000001</v>
      </c>
    </row>
    <row r="31" spans="1:19" x14ac:dyDescent="0.25">
      <c r="A31" s="4"/>
      <c r="B31" s="3" t="s">
        <v>10</v>
      </c>
      <c r="C31" s="3" t="s">
        <v>11</v>
      </c>
      <c r="M31" s="4">
        <f t="shared" si="6"/>
        <v>29</v>
      </c>
      <c r="N31" s="4">
        <f t="shared" ca="1" si="1"/>
        <v>100</v>
      </c>
      <c r="O31" s="4">
        <f t="shared" si="12"/>
        <v>34.466999999999999</v>
      </c>
      <c r="P31" s="4">
        <f t="shared" ca="1" si="2"/>
        <v>34.466999999999999</v>
      </c>
      <c r="Q31" s="4">
        <f t="shared" ca="1" si="3"/>
        <v>5.9880000000000004</v>
      </c>
      <c r="R31" s="4">
        <f t="shared" ca="1" si="4"/>
        <v>5.9880000000000004</v>
      </c>
      <c r="S31" s="4">
        <f t="shared" ca="1" si="0"/>
        <v>9.6938437499999988E-2</v>
      </c>
    </row>
    <row r="32" spans="1:19" x14ac:dyDescent="0.25">
      <c r="A32" s="4" t="s">
        <v>34</v>
      </c>
      <c r="B32" s="4">
        <f t="shared" ref="B32:C32" ca="1" si="13">MAX(IF($K$2&gt;B35,B33,(1-ABS($K$2-B35)/ABS(B34-B35))*B33),0)</f>
        <v>0.45</v>
      </c>
      <c r="C32" s="4">
        <f t="shared" ca="1" si="13"/>
        <v>0.3</v>
      </c>
      <c r="M32" s="4">
        <f t="shared" si="6"/>
        <v>30</v>
      </c>
      <c r="N32" s="4">
        <f t="shared" ca="1" si="1"/>
        <v>100</v>
      </c>
      <c r="O32" s="4">
        <f t="shared" si="12"/>
        <v>33.332999999999998</v>
      </c>
      <c r="P32" s="4">
        <f t="shared" ca="1" si="2"/>
        <v>33.332999999999998</v>
      </c>
      <c r="Q32" s="4">
        <f t="shared" ca="1" si="3"/>
        <v>5.79</v>
      </c>
      <c r="R32" s="4">
        <f t="shared" ca="1" si="4"/>
        <v>5.79</v>
      </c>
      <c r="S32" s="4">
        <f t="shared" ca="1" si="0"/>
        <v>9.374906249999998E-2</v>
      </c>
    </row>
    <row r="33" spans="1:19" x14ac:dyDescent="0.25">
      <c r="A33" s="4" t="s">
        <v>31</v>
      </c>
      <c r="B33" s="4">
        <v>0.45</v>
      </c>
      <c r="C33" s="4">
        <v>0.3</v>
      </c>
      <c r="M33" s="4">
        <f t="shared" si="6"/>
        <v>31</v>
      </c>
      <c r="N33" s="4">
        <f t="shared" si="1"/>
        <v>0</v>
      </c>
      <c r="O33" s="4">
        <f t="shared" si="12"/>
        <v>0</v>
      </c>
      <c r="P33" s="4" t="str">
        <f t="shared" si="2"/>
        <v>-</v>
      </c>
      <c r="Q33" s="4" t="e">
        <f t="shared" ca="1" si="3"/>
        <v>#VALUE!</v>
      </c>
      <c r="R33" s="4" t="str">
        <f t="shared" si="4"/>
        <v>-</v>
      </c>
      <c r="S33" s="4" t="e">
        <f t="shared" si="0"/>
        <v>#VALUE!</v>
      </c>
    </row>
    <row r="34" spans="1:19" x14ac:dyDescent="0.25">
      <c r="A34" s="4" t="s">
        <v>32</v>
      </c>
      <c r="B34" s="4">
        <v>0</v>
      </c>
      <c r="C34" s="4">
        <f>B35</f>
        <v>0.3</v>
      </c>
      <c r="M34" s="4">
        <f t="shared" si="6"/>
        <v>32</v>
      </c>
      <c r="N34" s="4">
        <f t="shared" si="1"/>
        <v>0</v>
      </c>
      <c r="O34" s="4">
        <f t="shared" si="12"/>
        <v>0</v>
      </c>
      <c r="P34" s="4" t="str">
        <f t="shared" si="2"/>
        <v>-</v>
      </c>
      <c r="Q34" s="4" t="e">
        <f t="shared" ca="1" si="3"/>
        <v>#VALUE!</v>
      </c>
      <c r="R34" s="4" t="str">
        <f t="shared" si="4"/>
        <v>-</v>
      </c>
      <c r="S34" s="4" t="e">
        <f t="shared" ref="S34:S52" si="14">MIN(1/($D$29/($F$21*$P34/100))^IF($B$25,1,0),1)</f>
        <v>#VALUE!</v>
      </c>
    </row>
    <row r="35" spans="1:19" x14ac:dyDescent="0.25">
      <c r="A35" s="4" t="s">
        <v>33</v>
      </c>
      <c r="B35" s="4">
        <v>0.3</v>
      </c>
      <c r="C35" s="4">
        <v>0.9</v>
      </c>
      <c r="M35" s="4">
        <f t="shared" si="6"/>
        <v>33</v>
      </c>
      <c r="N35" s="4">
        <f t="shared" si="1"/>
        <v>0</v>
      </c>
      <c r="O35" s="4">
        <f t="shared" si="12"/>
        <v>0</v>
      </c>
      <c r="P35" s="4" t="str">
        <f t="shared" si="2"/>
        <v>-</v>
      </c>
      <c r="Q35" s="4" t="e">
        <f t="shared" ca="1" si="3"/>
        <v>#VALUE!</v>
      </c>
      <c r="R35" s="4" t="str">
        <f t="shared" si="4"/>
        <v>-</v>
      </c>
      <c r="S35" s="4" t="e">
        <f t="shared" si="14"/>
        <v>#VALUE!</v>
      </c>
    </row>
    <row r="36" spans="1:19" x14ac:dyDescent="0.25">
      <c r="B36" s="21" t="s">
        <v>171</v>
      </c>
      <c r="M36" s="4">
        <f t="shared" si="6"/>
        <v>34</v>
      </c>
      <c r="N36" s="4">
        <f t="shared" si="1"/>
        <v>0</v>
      </c>
      <c r="O36" s="4">
        <f t="shared" si="12"/>
        <v>0</v>
      </c>
      <c r="P36" s="4" t="str">
        <f t="shared" si="2"/>
        <v>-</v>
      </c>
      <c r="Q36" s="4" t="e">
        <f t="shared" ca="1" si="3"/>
        <v>#VALUE!</v>
      </c>
      <c r="R36" s="4" t="str">
        <f t="shared" si="4"/>
        <v>-</v>
      </c>
      <c r="S36" s="4" t="e">
        <f t="shared" si="14"/>
        <v>#VALUE!</v>
      </c>
    </row>
    <row r="37" spans="1:19" x14ac:dyDescent="0.25">
      <c r="B37" s="4">
        <f ca="1">(1.75-(B32+C32))^IF(Main!$N$7="Yes",1,0)</f>
        <v>1</v>
      </c>
      <c r="M37" s="4">
        <f t="shared" si="6"/>
        <v>35</v>
      </c>
      <c r="N37" s="4">
        <f t="shared" si="1"/>
        <v>0</v>
      </c>
      <c r="O37" s="4">
        <f t="shared" si="12"/>
        <v>0</v>
      </c>
      <c r="P37" s="4" t="str">
        <f t="shared" si="2"/>
        <v>-</v>
      </c>
      <c r="Q37" s="4" t="e">
        <f t="shared" ca="1" si="3"/>
        <v>#VALUE!</v>
      </c>
      <c r="R37" s="4" t="str">
        <f t="shared" si="4"/>
        <v>-</v>
      </c>
      <c r="S37" s="4" t="e">
        <f t="shared" si="14"/>
        <v>#VALUE!</v>
      </c>
    </row>
    <row r="38" spans="1:19" x14ac:dyDescent="0.25">
      <c r="M38" s="4">
        <f t="shared" si="6"/>
        <v>36</v>
      </c>
      <c r="N38" s="4">
        <f t="shared" si="1"/>
        <v>0</v>
      </c>
      <c r="O38" s="4">
        <f t="shared" si="12"/>
        <v>0</v>
      </c>
      <c r="P38" s="4" t="str">
        <f t="shared" si="2"/>
        <v>-</v>
      </c>
      <c r="Q38" s="4" t="e">
        <f t="shared" ca="1" si="3"/>
        <v>#VALUE!</v>
      </c>
      <c r="R38" s="4" t="str">
        <f t="shared" si="4"/>
        <v>-</v>
      </c>
      <c r="S38" s="4" t="e">
        <f t="shared" si="14"/>
        <v>#VALUE!</v>
      </c>
    </row>
    <row r="39" spans="1:19" x14ac:dyDescent="0.25">
      <c r="M39" s="4">
        <f t="shared" si="6"/>
        <v>37</v>
      </c>
      <c r="N39" s="4">
        <f t="shared" si="1"/>
        <v>0</v>
      </c>
      <c r="O39" s="4">
        <f t="shared" si="12"/>
        <v>0</v>
      </c>
      <c r="P39" s="4" t="str">
        <f t="shared" si="2"/>
        <v>-</v>
      </c>
      <c r="Q39" s="4" t="e">
        <f t="shared" ca="1" si="3"/>
        <v>#VALUE!</v>
      </c>
      <c r="R39" s="4" t="str">
        <f t="shared" si="4"/>
        <v>-</v>
      </c>
      <c r="S39" s="4" t="e">
        <f t="shared" si="14"/>
        <v>#VALUE!</v>
      </c>
    </row>
    <row r="40" spans="1:19" x14ac:dyDescent="0.25">
      <c r="M40" s="4">
        <f t="shared" si="6"/>
        <v>38</v>
      </c>
      <c r="N40" s="4">
        <f t="shared" si="1"/>
        <v>0</v>
      </c>
      <c r="O40" s="4">
        <f t="shared" si="12"/>
        <v>0</v>
      </c>
      <c r="P40" s="4" t="str">
        <f t="shared" si="2"/>
        <v>-</v>
      </c>
      <c r="Q40" s="4" t="e">
        <f t="shared" ca="1" si="3"/>
        <v>#VALUE!</v>
      </c>
      <c r="R40" s="4" t="str">
        <f t="shared" si="4"/>
        <v>-</v>
      </c>
      <c r="S40" s="4" t="e">
        <f t="shared" si="14"/>
        <v>#VALUE!</v>
      </c>
    </row>
    <row r="41" spans="1:19" x14ac:dyDescent="0.25">
      <c r="M41" s="4">
        <f t="shared" si="6"/>
        <v>39</v>
      </c>
      <c r="N41" s="4">
        <f t="shared" si="1"/>
        <v>0</v>
      </c>
      <c r="O41" s="4">
        <f t="shared" si="12"/>
        <v>0</v>
      </c>
      <c r="P41" s="4" t="str">
        <f t="shared" si="2"/>
        <v>-</v>
      </c>
      <c r="Q41" s="4" t="e">
        <f t="shared" ca="1" si="3"/>
        <v>#VALUE!</v>
      </c>
      <c r="R41" s="4" t="str">
        <f t="shared" si="4"/>
        <v>-</v>
      </c>
      <c r="S41" s="4" t="e">
        <f t="shared" si="14"/>
        <v>#VALUE!</v>
      </c>
    </row>
    <row r="42" spans="1:19" x14ac:dyDescent="0.25">
      <c r="M42" s="4">
        <f t="shared" si="6"/>
        <v>40</v>
      </c>
      <c r="N42" s="4">
        <f t="shared" si="1"/>
        <v>0</v>
      </c>
      <c r="O42" s="4">
        <f t="shared" si="12"/>
        <v>0</v>
      </c>
      <c r="P42" s="4" t="str">
        <f t="shared" si="2"/>
        <v>-</v>
      </c>
      <c r="Q42" s="4" t="e">
        <f t="shared" ca="1" si="3"/>
        <v>#VALUE!</v>
      </c>
      <c r="R42" s="4" t="str">
        <f t="shared" si="4"/>
        <v>-</v>
      </c>
      <c r="S42" s="4" t="e">
        <f t="shared" si="14"/>
        <v>#VALUE!</v>
      </c>
    </row>
    <row r="43" spans="1:19" x14ac:dyDescent="0.25">
      <c r="M43" s="4">
        <f t="shared" si="6"/>
        <v>41</v>
      </c>
      <c r="N43" s="4">
        <f t="shared" si="1"/>
        <v>0</v>
      </c>
      <c r="O43" s="4">
        <f>IF(M43&lt;=$D$17,$F$27*100,0)</f>
        <v>0</v>
      </c>
      <c r="P43" s="4" t="str">
        <f t="shared" si="2"/>
        <v>-</v>
      </c>
      <c r="Q43" s="4" t="e">
        <f t="shared" ca="1" si="3"/>
        <v>#VALUE!</v>
      </c>
      <c r="R43" s="4" t="str">
        <f t="shared" si="4"/>
        <v>-</v>
      </c>
      <c r="S43" s="4" t="e">
        <f t="shared" si="14"/>
        <v>#VALUE!</v>
      </c>
    </row>
    <row r="44" spans="1:19" x14ac:dyDescent="0.25">
      <c r="M44" s="4">
        <f t="shared" si="6"/>
        <v>42</v>
      </c>
      <c r="N44" s="4">
        <f t="shared" si="1"/>
        <v>0</v>
      </c>
      <c r="O44" s="4">
        <f t="shared" ref="O44:O52" si="15">IF(M44&lt;=$D$17,$F$27*100,0)</f>
        <v>0</v>
      </c>
      <c r="P44" s="4" t="str">
        <f t="shared" si="2"/>
        <v>-</v>
      </c>
      <c r="Q44" s="4" t="e">
        <f t="shared" ca="1" si="3"/>
        <v>#VALUE!</v>
      </c>
      <c r="R44" s="4" t="str">
        <f t="shared" si="4"/>
        <v>-</v>
      </c>
      <c r="S44" s="4" t="e">
        <f t="shared" si="14"/>
        <v>#VALUE!</v>
      </c>
    </row>
    <row r="45" spans="1:19" x14ac:dyDescent="0.25">
      <c r="M45" s="4">
        <f t="shared" si="6"/>
        <v>43</v>
      </c>
      <c r="N45" s="4">
        <f t="shared" si="1"/>
        <v>0</v>
      </c>
      <c r="O45" s="4">
        <f t="shared" si="15"/>
        <v>0</v>
      </c>
      <c r="P45" s="4" t="str">
        <f t="shared" si="2"/>
        <v>-</v>
      </c>
      <c r="Q45" s="4" t="e">
        <f t="shared" ca="1" si="3"/>
        <v>#VALUE!</v>
      </c>
      <c r="R45" s="4" t="str">
        <f t="shared" si="4"/>
        <v>-</v>
      </c>
      <c r="S45" s="4" t="e">
        <f t="shared" si="14"/>
        <v>#VALUE!</v>
      </c>
    </row>
    <row r="46" spans="1:19" x14ac:dyDescent="0.25">
      <c r="M46" s="4">
        <f t="shared" si="6"/>
        <v>44</v>
      </c>
      <c r="N46" s="4">
        <f t="shared" si="1"/>
        <v>0</v>
      </c>
      <c r="O46" s="4">
        <f t="shared" si="15"/>
        <v>0</v>
      </c>
      <c r="P46" s="4" t="str">
        <f t="shared" si="2"/>
        <v>-</v>
      </c>
      <c r="Q46" s="4" t="e">
        <f t="shared" ca="1" si="3"/>
        <v>#VALUE!</v>
      </c>
      <c r="R46" s="4" t="str">
        <f t="shared" si="4"/>
        <v>-</v>
      </c>
      <c r="S46" s="4" t="e">
        <f t="shared" si="14"/>
        <v>#VALUE!</v>
      </c>
    </row>
    <row r="47" spans="1:19" x14ac:dyDescent="0.25">
      <c r="M47" s="4">
        <f t="shared" si="6"/>
        <v>45</v>
      </c>
      <c r="N47" s="4">
        <f t="shared" si="1"/>
        <v>0</v>
      </c>
      <c r="O47" s="4">
        <f t="shared" si="15"/>
        <v>0</v>
      </c>
      <c r="P47" s="4" t="str">
        <f t="shared" si="2"/>
        <v>-</v>
      </c>
      <c r="Q47" s="4" t="e">
        <f t="shared" ca="1" si="3"/>
        <v>#VALUE!</v>
      </c>
      <c r="R47" s="4" t="str">
        <f t="shared" si="4"/>
        <v>-</v>
      </c>
      <c r="S47" s="4" t="e">
        <f t="shared" si="14"/>
        <v>#VALUE!</v>
      </c>
    </row>
    <row r="48" spans="1:19" x14ac:dyDescent="0.25">
      <c r="M48" s="4">
        <f t="shared" si="6"/>
        <v>46</v>
      </c>
      <c r="N48" s="4">
        <f t="shared" si="1"/>
        <v>0</v>
      </c>
      <c r="O48" s="4">
        <f t="shared" si="15"/>
        <v>0</v>
      </c>
      <c r="P48" s="4" t="str">
        <f t="shared" si="2"/>
        <v>-</v>
      </c>
      <c r="Q48" s="4" t="e">
        <f t="shared" ca="1" si="3"/>
        <v>#VALUE!</v>
      </c>
      <c r="R48" s="4" t="str">
        <f t="shared" si="4"/>
        <v>-</v>
      </c>
      <c r="S48" s="4" t="e">
        <f t="shared" si="14"/>
        <v>#VALUE!</v>
      </c>
    </row>
    <row r="49" spans="13:19" x14ac:dyDescent="0.25">
      <c r="M49" s="4">
        <f t="shared" si="6"/>
        <v>47</v>
      </c>
      <c r="N49" s="4">
        <f t="shared" si="1"/>
        <v>0</v>
      </c>
      <c r="O49" s="4">
        <f t="shared" si="15"/>
        <v>0</v>
      </c>
      <c r="P49" s="4" t="str">
        <f t="shared" si="2"/>
        <v>-</v>
      </c>
      <c r="Q49" s="4" t="e">
        <f t="shared" ca="1" si="3"/>
        <v>#VALUE!</v>
      </c>
      <c r="R49" s="4" t="str">
        <f t="shared" si="4"/>
        <v>-</v>
      </c>
      <c r="S49" s="4" t="e">
        <f t="shared" si="14"/>
        <v>#VALUE!</v>
      </c>
    </row>
    <row r="50" spans="13:19" x14ac:dyDescent="0.25">
      <c r="M50" s="4">
        <f t="shared" si="6"/>
        <v>48</v>
      </c>
      <c r="N50" s="4">
        <f t="shared" si="1"/>
        <v>0</v>
      </c>
      <c r="O50" s="4">
        <f t="shared" si="15"/>
        <v>0</v>
      </c>
      <c r="P50" s="4" t="str">
        <f t="shared" si="2"/>
        <v>-</v>
      </c>
      <c r="Q50" s="4" t="e">
        <f t="shared" ca="1" si="3"/>
        <v>#VALUE!</v>
      </c>
      <c r="R50" s="4" t="str">
        <f t="shared" si="4"/>
        <v>-</v>
      </c>
      <c r="S50" s="4" t="e">
        <f t="shared" si="14"/>
        <v>#VALUE!</v>
      </c>
    </row>
    <row r="51" spans="13:19" x14ac:dyDescent="0.25">
      <c r="M51" s="4">
        <f t="shared" si="6"/>
        <v>49</v>
      </c>
      <c r="N51" s="4">
        <f t="shared" si="1"/>
        <v>0</v>
      </c>
      <c r="O51" s="4">
        <f t="shared" si="15"/>
        <v>0</v>
      </c>
      <c r="P51" s="4" t="str">
        <f t="shared" si="2"/>
        <v>-</v>
      </c>
      <c r="Q51" s="4" t="e">
        <f t="shared" ca="1" si="3"/>
        <v>#VALUE!</v>
      </c>
      <c r="R51" s="4" t="str">
        <f t="shared" si="4"/>
        <v>-</v>
      </c>
      <c r="S51" s="4" t="e">
        <f t="shared" si="14"/>
        <v>#VALUE!</v>
      </c>
    </row>
    <row r="52" spans="13:19" x14ac:dyDescent="0.25">
      <c r="M52" s="4">
        <f t="shared" si="6"/>
        <v>50</v>
      </c>
      <c r="N52" s="4">
        <f t="shared" si="1"/>
        <v>0</v>
      </c>
      <c r="O52" s="4">
        <f t="shared" si="15"/>
        <v>0</v>
      </c>
      <c r="P52" s="4" t="str">
        <f t="shared" si="2"/>
        <v>-</v>
      </c>
      <c r="Q52" s="4" t="e">
        <f t="shared" ca="1" si="3"/>
        <v>#VALUE!</v>
      </c>
      <c r="R52" s="4" t="str">
        <f t="shared" si="4"/>
        <v>-</v>
      </c>
      <c r="S52" s="4" t="e">
        <f t="shared" si="14"/>
        <v>#VALUE!</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9"/>
  <sheetViews>
    <sheetView workbookViewId="0">
      <selection activeCell="G37" sqref="G37"/>
    </sheetView>
  </sheetViews>
  <sheetFormatPr defaultRowHeight="15" x14ac:dyDescent="0.25"/>
  <cols>
    <col min="1" max="2" width="18.28515625" customWidth="1"/>
    <col min="3" max="4" width="9.5703125" customWidth="1"/>
    <col min="5" max="5" width="9.5703125" bestFit="1" customWidth="1"/>
    <col min="6" max="6" width="9.5703125" customWidth="1"/>
    <col min="7" max="7" width="9.140625" customWidth="1"/>
    <col min="8" max="8" width="11.5703125" customWidth="1"/>
    <col min="9" max="9" width="7.28515625" customWidth="1"/>
    <col min="10" max="10" width="10" customWidth="1"/>
    <col min="11" max="11" width="8.7109375" customWidth="1"/>
    <col min="12" max="12" width="15" customWidth="1"/>
    <col min="13" max="13" width="6.5703125" customWidth="1"/>
    <col min="14" max="14" width="7.28515625" customWidth="1"/>
    <col min="15" max="15" width="9.140625" customWidth="1"/>
    <col min="16" max="16" width="15.28515625" customWidth="1"/>
    <col min="17" max="17" width="6.5703125" customWidth="1"/>
    <col min="18" max="18" width="7.28515625" customWidth="1"/>
    <col min="19" max="19" width="5" customWidth="1"/>
    <col min="20" max="20" width="4.85546875" customWidth="1"/>
    <col min="21" max="21" width="10.5703125" customWidth="1"/>
    <col min="22" max="22" width="9.28515625" customWidth="1"/>
    <col min="23" max="23" width="8.7109375" customWidth="1"/>
    <col min="24" max="25" width="8.140625" customWidth="1"/>
    <col min="26" max="26" width="14.140625" customWidth="1"/>
    <col min="27" max="27" width="15.85546875" customWidth="1"/>
    <col min="28" max="28" width="14.140625" customWidth="1"/>
    <col min="29" max="29" width="15.85546875" customWidth="1"/>
  </cols>
  <sheetData>
    <row r="1" spans="1:27" x14ac:dyDescent="0.25">
      <c r="A1" s="19" t="s">
        <v>126</v>
      </c>
      <c r="B1" s="19"/>
      <c r="C1" s="19" t="s">
        <v>128</v>
      </c>
      <c r="D1" s="19" t="s">
        <v>129</v>
      </c>
      <c r="E1" s="19" t="s">
        <v>130</v>
      </c>
      <c r="F1" s="19" t="s">
        <v>131</v>
      </c>
      <c r="H1" s="3" t="s">
        <v>141</v>
      </c>
      <c r="I1" s="7" t="s">
        <v>156</v>
      </c>
      <c r="L1" s="3" t="s">
        <v>0</v>
      </c>
      <c r="M1" s="3" t="s">
        <v>39</v>
      </c>
      <c r="N1" s="3" t="s">
        <v>156</v>
      </c>
      <c r="O1" s="7"/>
      <c r="P1" s="3" t="s">
        <v>37</v>
      </c>
      <c r="Q1" s="5" t="s">
        <v>39</v>
      </c>
      <c r="R1" s="7" t="s">
        <v>156</v>
      </c>
      <c r="S1" s="7"/>
      <c r="T1" s="7"/>
      <c r="U1" s="7"/>
      <c r="V1" s="7"/>
      <c r="W1" s="7"/>
      <c r="X1" s="7"/>
      <c r="Y1" s="7"/>
      <c r="Z1" s="7"/>
      <c r="AA1" s="7"/>
    </row>
    <row r="2" spans="1:27" x14ac:dyDescent="0.25">
      <c r="A2" s="20" t="s">
        <v>127</v>
      </c>
      <c r="B2" s="20"/>
      <c r="C2" s="20" t="str">
        <f>IF(weapons!$A2=Main!$L$13,weapons!$B2,"")</f>
        <v>Revolver</v>
      </c>
      <c r="D2" s="20" t="str">
        <f>IF(weapons!$A2=Main!$N$13,weapons!$B2,"")</f>
        <v>Revolver</v>
      </c>
      <c r="E2" s="20" t="str">
        <f>IF(weapons!$A2=Main!$P$13,weapons!$B2,"")</f>
        <v/>
      </c>
      <c r="F2" s="20" t="str">
        <f>IF(weapons!$A2=Main!$R$13,weapons!$B2,"")</f>
        <v/>
      </c>
      <c r="H2" s="4">
        <v>0</v>
      </c>
      <c r="I2" s="4">
        <v>1.67</v>
      </c>
      <c r="L2" s="4" t="s">
        <v>1</v>
      </c>
      <c r="M2" s="4">
        <v>0</v>
      </c>
      <c r="N2" s="4">
        <v>0</v>
      </c>
      <c r="O2" s="4"/>
      <c r="P2" s="4" t="s">
        <v>1</v>
      </c>
      <c r="Q2" s="6">
        <v>0</v>
      </c>
      <c r="R2" s="4">
        <v>0</v>
      </c>
      <c r="S2" s="4"/>
      <c r="T2" s="4"/>
      <c r="U2" s="4"/>
      <c r="V2" s="4"/>
      <c r="W2" s="4"/>
      <c r="X2" s="4"/>
      <c r="Y2" s="4"/>
      <c r="Z2" s="4"/>
      <c r="AA2" s="4"/>
    </row>
    <row r="3" spans="1:27" x14ac:dyDescent="0.25">
      <c r="A3" s="20" t="s">
        <v>175</v>
      </c>
      <c r="C3" s="20" t="str">
        <f>IF(weapons!$A3=Main!$L$13,weapons!$B3,"")</f>
        <v>Autopistol</v>
      </c>
      <c r="D3" s="20" t="str">
        <f>IF(weapons!$A3=Main!$N$13,weapons!$B3,"")</f>
        <v>Autopistol</v>
      </c>
      <c r="E3" s="20" t="str">
        <f>IF(weapons!$A3=Main!$P$13,weapons!$B3,"")</f>
        <v/>
      </c>
      <c r="F3" s="20" t="str">
        <f>IF(weapons!$A3=Main!$R$13,weapons!$B3,"")</f>
        <v/>
      </c>
      <c r="H3" s="4">
        <f>H2+1</f>
        <v>1</v>
      </c>
      <c r="I3" s="4">
        <v>1.5</v>
      </c>
      <c r="L3" s="4" t="s">
        <v>35</v>
      </c>
      <c r="M3" s="4">
        <v>5</v>
      </c>
      <c r="N3" s="4">
        <v>0.25</v>
      </c>
      <c r="O3" s="4"/>
      <c r="P3" s="4" t="s">
        <v>38</v>
      </c>
      <c r="Q3" s="6">
        <v>8</v>
      </c>
      <c r="R3" s="4">
        <v>0</v>
      </c>
      <c r="S3" s="4"/>
      <c r="T3" s="4"/>
      <c r="U3" s="4"/>
      <c r="V3" s="4"/>
      <c r="W3" s="4"/>
      <c r="X3" s="4"/>
      <c r="Y3" s="4"/>
      <c r="Z3" s="4"/>
      <c r="AA3" s="4"/>
    </row>
    <row r="4" spans="1:27" x14ac:dyDescent="0.25">
      <c r="A4" s="20"/>
      <c r="C4" s="20" t="str">
        <f>IF(weapons!$A4=Main!$L$13,weapons!$B4,"")</f>
        <v>Machine Pistol</v>
      </c>
      <c r="D4" s="20" t="str">
        <f>IF(weapons!$A4=Main!$N$13,weapons!$B4,"")</f>
        <v>Machine Pistol</v>
      </c>
      <c r="E4" s="20" t="str">
        <f>IF(weapons!$A4=Main!$P$13,weapons!$B4,"")</f>
        <v/>
      </c>
      <c r="F4" s="20" t="str">
        <f>IF(weapons!$A4=Main!$R$13,weapons!$B4,"")</f>
        <v/>
      </c>
      <c r="H4" s="4">
        <f t="shared" ref="H4:H22" si="0">H3+1</f>
        <v>2</v>
      </c>
      <c r="I4" s="4">
        <v>1.33</v>
      </c>
      <c r="L4" s="6" t="s">
        <v>4</v>
      </c>
      <c r="M4" s="6">
        <v>-5</v>
      </c>
      <c r="N4" s="6">
        <v>-0.5</v>
      </c>
      <c r="O4" s="4"/>
      <c r="P4" s="4"/>
      <c r="Q4" s="4"/>
      <c r="R4" s="4"/>
      <c r="S4" s="4"/>
      <c r="T4" s="4"/>
      <c r="U4" s="4"/>
      <c r="V4" s="4"/>
      <c r="W4" s="4"/>
      <c r="X4" s="4"/>
      <c r="Y4" s="4"/>
      <c r="Z4" s="4"/>
      <c r="AA4" s="4"/>
    </row>
    <row r="5" spans="1:27" x14ac:dyDescent="0.25">
      <c r="A5" s="20"/>
      <c r="C5" s="20" t="str">
        <f>IF(weapons!$A5=Main!$L$13,weapons!$B5,"")</f>
        <v>Incendiary Launcher</v>
      </c>
      <c r="D5" s="20" t="str">
        <f>IF(weapons!$A5=Main!$N$13,weapons!$B5,"")</f>
        <v>Incendiary Launcher</v>
      </c>
      <c r="E5" s="20" t="str">
        <f>IF(weapons!$A5=Main!$P$13,weapons!$B5,"")</f>
        <v/>
      </c>
      <c r="F5" s="20" t="str">
        <f>IF(weapons!$A5=Main!$R$13,weapons!$B5,"")</f>
        <v/>
      </c>
      <c r="H5" s="4">
        <f t="shared" si="0"/>
        <v>3</v>
      </c>
      <c r="I5" s="4">
        <v>1.2</v>
      </c>
      <c r="J5" s="4"/>
      <c r="O5" s="4"/>
      <c r="P5" s="4"/>
      <c r="Q5" s="4"/>
      <c r="R5" s="4"/>
      <c r="S5" s="4"/>
      <c r="T5" s="4"/>
      <c r="U5" s="4"/>
      <c r="V5" s="4"/>
      <c r="W5" s="4"/>
      <c r="X5" s="4"/>
      <c r="Y5" s="4"/>
      <c r="Z5" s="4"/>
      <c r="AA5" s="4"/>
    </row>
    <row r="6" spans="1:27" x14ac:dyDescent="0.25">
      <c r="A6" s="20"/>
      <c r="C6" s="20" t="str">
        <f>IF(weapons!$A6=Main!$L$13,weapons!$B6,"")</f>
        <v>Bolt-Action Rifle</v>
      </c>
      <c r="D6" s="20" t="str">
        <f>IF(weapons!$A6=Main!$N$13,weapons!$B6,"")</f>
        <v>Bolt-Action Rifle</v>
      </c>
      <c r="E6" s="20" t="str">
        <f>IF(weapons!$A6=Main!$P$13,weapons!$B6,"")</f>
        <v/>
      </c>
      <c r="F6" s="20" t="str">
        <f>IF(weapons!$A6=Main!$R$13,weapons!$B6,"")</f>
        <v/>
      </c>
      <c r="H6" s="4">
        <f t="shared" si="0"/>
        <v>4</v>
      </c>
      <c r="I6" s="4">
        <v>1.1000000000000001</v>
      </c>
      <c r="J6" s="4"/>
      <c r="O6" s="4"/>
      <c r="P6" s="4"/>
      <c r="Q6" s="4"/>
      <c r="R6" s="4"/>
      <c r="S6" s="4"/>
      <c r="T6" s="4"/>
      <c r="U6" s="4"/>
      <c r="V6" s="4"/>
      <c r="W6" s="4"/>
      <c r="X6" s="4"/>
      <c r="Y6" s="4"/>
      <c r="Z6" s="4"/>
      <c r="AA6" s="4"/>
    </row>
    <row r="7" spans="1:27" x14ac:dyDescent="0.25">
      <c r="A7" s="20"/>
      <c r="C7" s="20" t="str">
        <f>IF(weapons!$A7=Main!$L$13,weapons!$B7,"")</f>
        <v>Pump Shotgun</v>
      </c>
      <c r="D7" s="20" t="str">
        <f>IF(weapons!$A7=Main!$N$13,weapons!$B7,"")</f>
        <v>Pump Shotgun</v>
      </c>
      <c r="E7" s="20" t="str">
        <f>IF(weapons!$A7=Main!$P$13,weapons!$B7,"")</f>
        <v/>
      </c>
      <c r="F7" s="20" t="str">
        <f>IF(weapons!$A7=Main!$R$13,weapons!$B7,"")</f>
        <v/>
      </c>
      <c r="H7" s="4">
        <f t="shared" si="0"/>
        <v>5</v>
      </c>
      <c r="I7" s="4">
        <v>1.05</v>
      </c>
      <c r="J7" s="4"/>
      <c r="O7" s="4"/>
      <c r="R7" s="4"/>
      <c r="S7" s="4"/>
      <c r="T7" s="4"/>
      <c r="U7" s="4"/>
      <c r="V7" s="4"/>
      <c r="W7" s="4"/>
      <c r="X7" s="4"/>
      <c r="Y7" s="4"/>
      <c r="Z7" s="4"/>
      <c r="AA7" s="4"/>
    </row>
    <row r="8" spans="1:27" x14ac:dyDescent="0.25">
      <c r="A8" s="20"/>
      <c r="C8" s="20" t="str">
        <f>IF(weapons!$A8=Main!$L$13,weapons!$B8,"")</f>
        <v>Chain Shotgun</v>
      </c>
      <c r="D8" s="20" t="str">
        <f>IF(weapons!$A8=Main!$N$13,weapons!$B8,"")</f>
        <v>Chain Shotgun</v>
      </c>
      <c r="E8" s="20" t="str">
        <f>IF(weapons!$A8=Main!$P$13,weapons!$B8,"")</f>
        <v/>
      </c>
      <c r="F8" s="20" t="str">
        <f>IF(weapons!$A8=Main!$R$13,weapons!$B8,"")</f>
        <v/>
      </c>
      <c r="H8" s="4">
        <f t="shared" si="0"/>
        <v>6</v>
      </c>
      <c r="I8" s="4">
        <v>1</v>
      </c>
      <c r="J8" s="4"/>
      <c r="O8" s="4"/>
      <c r="R8" s="4"/>
      <c r="S8" s="4"/>
      <c r="T8" s="4"/>
      <c r="U8" s="4"/>
      <c r="V8" s="4"/>
      <c r="W8" s="4"/>
      <c r="X8" s="4"/>
      <c r="Y8" s="4"/>
      <c r="Z8" s="4"/>
      <c r="AA8" s="4"/>
    </row>
    <row r="9" spans="1:27" x14ac:dyDescent="0.25">
      <c r="A9" s="20"/>
      <c r="C9" s="20" t="str">
        <f>IF(weapons!$A9=Main!$L$13,weapons!$B9,"")</f>
        <v>Heavy SMG</v>
      </c>
      <c r="D9" s="20" t="str">
        <f>IF(weapons!$A9=Main!$N$13,weapons!$B9,"")</f>
        <v>Heavy SMG</v>
      </c>
      <c r="E9" s="20" t="str">
        <f>IF(weapons!$A9=Main!$P$13,weapons!$B9,"")</f>
        <v/>
      </c>
      <c r="F9" s="20" t="str">
        <f>IF(weapons!$A9=Main!$R$13,weapons!$B9,"")</f>
        <v/>
      </c>
      <c r="H9" s="4">
        <f t="shared" si="0"/>
        <v>7</v>
      </c>
      <c r="I9" s="4">
        <v>1</v>
      </c>
      <c r="J9" s="4"/>
      <c r="O9" s="4"/>
      <c r="R9" s="4"/>
      <c r="S9" s="4"/>
      <c r="T9" s="4"/>
      <c r="U9" s="4"/>
      <c r="V9" s="4"/>
      <c r="W9" s="4"/>
      <c r="X9" s="4"/>
      <c r="Y9" s="4"/>
      <c r="Z9" s="4"/>
      <c r="AA9" s="4"/>
    </row>
    <row r="10" spans="1:27" x14ac:dyDescent="0.25">
      <c r="A10" s="20"/>
      <c r="C10" s="20" t="str">
        <f>IF(weapons!$A10=Main!$L$13,weapons!$B10,"")</f>
        <v>LMG</v>
      </c>
      <c r="D10" s="20" t="str">
        <f>IF(weapons!$A10=Main!$N$13,weapons!$B10,"")</f>
        <v>LMG</v>
      </c>
      <c r="E10" s="20" t="str">
        <f>IF(weapons!$A10=Main!$P$13,weapons!$B10,"")</f>
        <v/>
      </c>
      <c r="F10" s="20" t="str">
        <f>IF(weapons!$A10=Main!$R$13,weapons!$B10,"")</f>
        <v/>
      </c>
      <c r="H10" s="4">
        <f t="shared" si="0"/>
        <v>8</v>
      </c>
      <c r="I10" s="4">
        <v>1</v>
      </c>
      <c r="J10" s="4"/>
      <c r="O10" s="4"/>
      <c r="R10" s="4"/>
      <c r="S10" s="4"/>
      <c r="T10" s="4"/>
      <c r="U10" s="4"/>
      <c r="V10" s="4"/>
      <c r="W10" s="4"/>
      <c r="X10" s="4"/>
      <c r="Y10" s="4"/>
      <c r="Z10" s="4"/>
      <c r="AA10" s="4"/>
    </row>
    <row r="11" spans="1:27" x14ac:dyDescent="0.25">
      <c r="A11" s="20"/>
      <c r="C11" s="20" t="str">
        <f>IF(weapons!$A11=Main!$L$13,weapons!$B11,"")</f>
        <v>Assault Rifle</v>
      </c>
      <c r="D11" s="20" t="str">
        <f>IF(weapons!$A11=Main!$N$13,weapons!$B11,"")</f>
        <v>Assault Rifle</v>
      </c>
      <c r="E11" s="20" t="str">
        <f>IF(weapons!$A11=Main!$P$13,weapons!$B11,"")</f>
        <v/>
      </c>
      <c r="F11" s="20" t="str">
        <f>IF(weapons!$A11=Main!$R$13,weapons!$B11,"")</f>
        <v/>
      </c>
      <c r="H11" s="4">
        <f t="shared" si="0"/>
        <v>9</v>
      </c>
      <c r="I11" s="4">
        <v>0.98</v>
      </c>
      <c r="J11" s="4"/>
      <c r="L11" s="4"/>
      <c r="M11" s="4"/>
      <c r="N11" s="4"/>
      <c r="O11" s="4"/>
      <c r="R11" s="4"/>
      <c r="S11" s="4"/>
      <c r="T11" s="4"/>
      <c r="U11" s="4"/>
      <c r="V11" s="4"/>
      <c r="W11" s="4"/>
      <c r="X11" s="4"/>
      <c r="Y11" s="4"/>
      <c r="Z11" s="4"/>
      <c r="AA11" s="4"/>
    </row>
    <row r="12" spans="1:27" x14ac:dyDescent="0.25">
      <c r="A12" s="20"/>
      <c r="C12" s="20" t="str">
        <f>IF(weapons!$A12=Main!$L$13,weapons!$B12,"")</f>
        <v>Sniper Rifle</v>
      </c>
      <c r="D12" s="20" t="str">
        <f>IF(weapons!$A12=Main!$N$13,weapons!$B12,"")</f>
        <v>Sniper Rifle</v>
      </c>
      <c r="E12" s="20" t="str">
        <f>IF(weapons!$A12=Main!$P$13,weapons!$B12,"")</f>
        <v/>
      </c>
      <c r="F12" s="20" t="str">
        <f>IF(weapons!$A12=Main!$R$13,weapons!$B12,"")</f>
        <v/>
      </c>
      <c r="H12" s="4">
        <f t="shared" si="0"/>
        <v>10</v>
      </c>
      <c r="I12" s="4">
        <v>0.96</v>
      </c>
      <c r="J12" s="4"/>
      <c r="L12" s="4"/>
      <c r="M12" s="4"/>
      <c r="N12" s="4"/>
      <c r="O12" s="4"/>
      <c r="R12" s="4"/>
      <c r="S12" s="4"/>
      <c r="T12" s="4"/>
      <c r="U12" s="4"/>
      <c r="V12" s="4"/>
      <c r="W12" s="4"/>
      <c r="X12" s="4"/>
      <c r="Y12" s="4"/>
      <c r="Z12" s="4"/>
      <c r="AA12" s="4"/>
    </row>
    <row r="13" spans="1:27" x14ac:dyDescent="0.25">
      <c r="A13" s="20"/>
      <c r="C13" s="20" t="str">
        <f>IF(weapons!$A13=Main!$L$13,weapons!$B13,"")</f>
        <v>Minigun</v>
      </c>
      <c r="D13" s="20" t="str">
        <f>IF(weapons!$A13=Main!$N$13,weapons!$B13,"")</f>
        <v>Minigun</v>
      </c>
      <c r="E13" s="20" t="str">
        <f>IF(weapons!$A13=Main!$P$13,weapons!$B13,"")</f>
        <v/>
      </c>
      <c r="F13" s="20" t="str">
        <f>IF(weapons!$A13=Main!$R$13,weapons!$B13,"")</f>
        <v/>
      </c>
      <c r="H13" s="4">
        <f t="shared" si="0"/>
        <v>11</v>
      </c>
      <c r="I13" s="4">
        <v>0.94</v>
      </c>
      <c r="J13" s="4"/>
      <c r="N13" s="4"/>
      <c r="R13" s="4"/>
      <c r="S13" s="4"/>
      <c r="T13" s="4"/>
      <c r="U13" s="4"/>
      <c r="V13" s="4"/>
      <c r="W13" s="4"/>
      <c r="X13" s="4"/>
      <c r="Y13" s="4"/>
      <c r="Z13" s="4"/>
      <c r="AA13" s="4"/>
    </row>
    <row r="14" spans="1:27" x14ac:dyDescent="0.25">
      <c r="A14" s="20"/>
      <c r="C14" s="20" t="str">
        <f>IF(weapons!$A14=Main!$L$13,weapons!$B14,"")</f>
        <v>Triple Rocket Launcher</v>
      </c>
      <c r="D14" s="20" t="str">
        <f>IF(weapons!$A14=Main!$N$13,weapons!$B14,"")</f>
        <v>Triple Rocket Launcher</v>
      </c>
      <c r="E14" s="20" t="str">
        <f>IF(weapons!$A14=Main!$P$13,weapons!$B14,"")</f>
        <v/>
      </c>
      <c r="F14" s="20" t="str">
        <f>IF(weapons!$A14=Main!$R$13,weapons!$B14,"")</f>
        <v/>
      </c>
      <c r="H14" s="4">
        <f t="shared" si="0"/>
        <v>12</v>
      </c>
      <c r="I14" s="4">
        <v>0.92</v>
      </c>
      <c r="J14" s="4"/>
      <c r="N14" s="4"/>
      <c r="R14" s="4"/>
      <c r="S14" s="4"/>
      <c r="T14" s="4"/>
      <c r="U14" s="4"/>
      <c r="V14" s="4"/>
      <c r="W14" s="4"/>
      <c r="X14" s="4"/>
      <c r="Y14" s="4"/>
      <c r="Z14" s="4"/>
      <c r="AA14" s="4"/>
    </row>
    <row r="15" spans="1:27" x14ac:dyDescent="0.25">
      <c r="A15" s="20"/>
      <c r="C15" s="20" t="str">
        <f>IF(weapons!$A15=Main!$L$13,weapons!$B15,"")</f>
        <v>Doomsday Rocket Launcher</v>
      </c>
      <c r="D15" s="20" t="str">
        <f>IF(weapons!$A15=Main!$N$13,weapons!$B15,"")</f>
        <v>Doomsday Rocket Launcher</v>
      </c>
      <c r="E15" s="20" t="str">
        <f>IF(weapons!$A15=Main!$P$13,weapons!$B15,"")</f>
        <v/>
      </c>
      <c r="F15" s="20" t="str">
        <f>IF(weapons!$A15=Main!$R$13,weapons!$B15,"")</f>
        <v/>
      </c>
      <c r="H15" s="4">
        <f t="shared" si="0"/>
        <v>13</v>
      </c>
      <c r="I15" s="4">
        <v>0.9</v>
      </c>
      <c r="J15" s="4"/>
      <c r="N15" s="4"/>
      <c r="R15" s="4"/>
      <c r="S15" s="4"/>
      <c r="T15" s="4"/>
      <c r="U15" s="4"/>
      <c r="V15" s="4"/>
      <c r="W15" s="4"/>
      <c r="X15" s="4"/>
      <c r="Y15" s="4"/>
      <c r="Z15" s="4"/>
      <c r="AA15" s="4"/>
    </row>
    <row r="16" spans="1:27" x14ac:dyDescent="0.25">
      <c r="A16" s="20"/>
      <c r="C16" s="20" t="str">
        <f>IF(weapons!$A16=Main!$L$13,weapons!$B16,"")</f>
        <v>Frag Grenades</v>
      </c>
      <c r="D16" s="20" t="str">
        <f>IF(weapons!$A16=Main!$N$13,weapons!$B16,"")</f>
        <v>Frag Grenades</v>
      </c>
      <c r="E16" s="20" t="str">
        <f>IF(weapons!$A16=Main!$P$13,weapons!$B16,"")</f>
        <v/>
      </c>
      <c r="F16" s="20" t="str">
        <f>IF(weapons!$A16=Main!$R$13,weapons!$B16,"")</f>
        <v/>
      </c>
      <c r="H16" s="4">
        <f t="shared" si="0"/>
        <v>14</v>
      </c>
      <c r="I16" s="4">
        <v>0.875</v>
      </c>
      <c r="J16" s="4"/>
      <c r="N16" s="4"/>
      <c r="R16" s="4"/>
      <c r="S16" s="4"/>
      <c r="T16" s="4"/>
      <c r="U16" s="4"/>
      <c r="V16" s="4"/>
      <c r="W16" s="4"/>
      <c r="X16" s="4"/>
      <c r="Y16" s="4"/>
      <c r="Z16" s="4"/>
      <c r="AA16" s="4"/>
    </row>
    <row r="17" spans="1:27" x14ac:dyDescent="0.25">
      <c r="A17" s="20"/>
      <c r="C17" s="20" t="str">
        <f>IF(weapons!$A17=Main!$L$13,weapons!$B17,"")</f>
        <v>Molotov Cocktails</v>
      </c>
      <c r="D17" s="20" t="str">
        <f>IF(weapons!$A17=Main!$N$13,weapons!$B17,"")</f>
        <v>Molotov Cocktails</v>
      </c>
      <c r="E17" s="20" t="str">
        <f>IF(weapons!$A17=Main!$P$13,weapons!$B17,"")</f>
        <v/>
      </c>
      <c r="F17" s="20" t="str">
        <f>IF(weapons!$A17=Main!$R$13,weapons!$B17,"")</f>
        <v/>
      </c>
      <c r="H17" s="4">
        <f t="shared" si="0"/>
        <v>15</v>
      </c>
      <c r="I17" s="4">
        <v>0.85</v>
      </c>
      <c r="J17" s="4"/>
      <c r="N17" s="4"/>
      <c r="O17" s="4"/>
      <c r="R17" s="4"/>
      <c r="S17" s="4"/>
      <c r="T17" s="4"/>
      <c r="U17" s="4"/>
      <c r="V17" s="4"/>
      <c r="W17" s="4"/>
      <c r="X17" s="4"/>
      <c r="Y17" s="4"/>
      <c r="Z17" s="4"/>
      <c r="AA17" s="4"/>
    </row>
    <row r="18" spans="1:27" x14ac:dyDescent="0.25">
      <c r="A18" s="20"/>
      <c r="C18" s="20" t="str">
        <f>IF(weapons!$A18=Main!$L$13,weapons!$B18,"")</f>
        <v>EMP Grenades</v>
      </c>
      <c r="D18" s="20" t="str">
        <f>IF(weapons!$A18=Main!$N$13,weapons!$B18,"")</f>
        <v>EMP Grenades</v>
      </c>
      <c r="E18" s="20" t="str">
        <f>IF(weapons!$A18=Main!$P$13,weapons!$B18,"")</f>
        <v/>
      </c>
      <c r="F18" s="20" t="str">
        <f>IF(weapons!$A18=Main!$R$13,weapons!$B18,"")</f>
        <v/>
      </c>
      <c r="H18" s="4">
        <f t="shared" si="0"/>
        <v>16</v>
      </c>
      <c r="I18" s="4">
        <v>0.82499999999999996</v>
      </c>
      <c r="J18" s="4"/>
      <c r="N18" s="4"/>
      <c r="O18" s="4"/>
      <c r="R18" s="4"/>
      <c r="S18" s="4"/>
      <c r="T18" s="4"/>
      <c r="U18" s="4"/>
      <c r="V18" s="4"/>
      <c r="W18" s="4"/>
      <c r="X18" s="4"/>
      <c r="Y18" s="4"/>
      <c r="Z18" s="4"/>
      <c r="AA18" s="4"/>
    </row>
    <row r="19" spans="1:27" x14ac:dyDescent="0.25">
      <c r="A19" s="20"/>
      <c r="C19" s="20" t="str">
        <f>IF(weapons!$A19=Main!$L$13,weapons!$B19,"")</f>
        <v>Short Bow</v>
      </c>
      <c r="D19" s="20" t="str">
        <f>IF(weapons!$A19=Main!$N$13,weapons!$B19,"")</f>
        <v>Short Bow</v>
      </c>
      <c r="E19" s="20" t="str">
        <f>IF(weapons!$A19=Main!$P$13,weapons!$B19,"")</f>
        <v/>
      </c>
      <c r="F19" s="20" t="str">
        <f>IF(weapons!$A19=Main!$R$13,weapons!$B19,"")</f>
        <v/>
      </c>
      <c r="H19" s="4">
        <f t="shared" si="0"/>
        <v>17</v>
      </c>
      <c r="I19" s="4">
        <v>0.8</v>
      </c>
      <c r="J19" s="4"/>
      <c r="N19" s="4"/>
      <c r="O19" s="4"/>
      <c r="R19" s="4"/>
      <c r="S19" s="4"/>
      <c r="T19" s="4"/>
      <c r="U19" s="4"/>
      <c r="V19" s="4"/>
      <c r="W19" s="4"/>
      <c r="X19" s="4"/>
      <c r="Y19" s="4"/>
      <c r="Z19" s="4"/>
      <c r="AA19" s="4"/>
    </row>
    <row r="20" spans="1:27" x14ac:dyDescent="0.25">
      <c r="A20" s="20"/>
      <c r="C20" s="20" t="str">
        <f>IF(weapons!$A20=Main!$L$13,weapons!$B20,"")</f>
        <v>Pila</v>
      </c>
      <c r="D20" s="20" t="str">
        <f>IF(weapons!$A20=Main!$N$13,weapons!$B20,"")</f>
        <v>Pila</v>
      </c>
      <c r="E20" s="20" t="str">
        <f>IF(weapons!$A20=Main!$P$13,weapons!$B20,"")</f>
        <v/>
      </c>
      <c r="F20" s="20" t="str">
        <f>IF(weapons!$A20=Main!$R$13,weapons!$B20,"")</f>
        <v/>
      </c>
      <c r="G20" s="8"/>
      <c r="H20" s="4">
        <f t="shared" si="0"/>
        <v>18</v>
      </c>
      <c r="I20" s="4">
        <v>0.78749999999999998</v>
      </c>
      <c r="J20" s="9"/>
      <c r="K20" s="9"/>
      <c r="N20" s="4"/>
      <c r="O20" s="4"/>
      <c r="R20" s="4"/>
      <c r="S20" s="4"/>
      <c r="T20" s="4"/>
      <c r="U20" s="4"/>
      <c r="V20" s="4"/>
      <c r="W20" s="4"/>
      <c r="X20" s="4"/>
      <c r="Y20" s="4"/>
      <c r="Z20" s="4"/>
      <c r="AA20" s="4"/>
    </row>
    <row r="21" spans="1:27" x14ac:dyDescent="0.25">
      <c r="A21" s="20"/>
      <c r="B21" s="4"/>
      <c r="C21" s="20" t="str">
        <f>IF(weapons!$A21=Main!$L$13,weapons!$B21,"")</f>
        <v>Recurve Bow</v>
      </c>
      <c r="D21" s="20" t="str">
        <f>IF(weapons!$A21=Main!$N$13,weapons!$B21,"")</f>
        <v>Recurve Bow</v>
      </c>
      <c r="E21" s="20" t="str">
        <f>IF(weapons!$A21=Main!$P$13,weapons!$B21,"")</f>
        <v/>
      </c>
      <c r="F21" s="20" t="str">
        <f>IF(weapons!$A21=Main!$R$13,weapons!$B21,"")</f>
        <v/>
      </c>
      <c r="G21" s="8"/>
      <c r="H21" s="4">
        <f t="shared" si="0"/>
        <v>19</v>
      </c>
      <c r="I21" s="4">
        <v>0.77500000000000002</v>
      </c>
      <c r="J21" s="9"/>
      <c r="K21" s="9"/>
      <c r="N21" s="4"/>
      <c r="O21" s="4"/>
      <c r="R21" s="4"/>
      <c r="S21" s="4"/>
      <c r="T21" s="4"/>
      <c r="U21" s="4"/>
      <c r="V21" s="4"/>
      <c r="W21" s="4"/>
      <c r="X21" s="4"/>
      <c r="Y21" s="4"/>
      <c r="Z21" s="4"/>
      <c r="AA21" s="4"/>
    </row>
    <row r="22" spans="1:27" x14ac:dyDescent="0.25">
      <c r="A22" s="20"/>
      <c r="B22" s="4"/>
      <c r="C22" s="20" t="str">
        <f>IF(weapons!$A22=Main!$L$13,weapons!$B22,"")</f>
        <v>Greatbow</v>
      </c>
      <c r="D22" s="20" t="str">
        <f>IF(weapons!$A22=Main!$N$13,weapons!$B22,"")</f>
        <v>Greatbow</v>
      </c>
      <c r="E22" s="20" t="str">
        <f>IF(weapons!$A22=Main!$P$13,weapons!$B22,"")</f>
        <v/>
      </c>
      <c r="F22" s="20" t="str">
        <f>IF(weapons!$A22=Main!$R$13,weapons!$B22,"")</f>
        <v/>
      </c>
      <c r="G22" s="8"/>
      <c r="H22" s="4">
        <f t="shared" si="0"/>
        <v>20</v>
      </c>
      <c r="I22" s="4">
        <v>0.75</v>
      </c>
      <c r="J22" s="9"/>
      <c r="K22" s="9"/>
      <c r="N22" s="4"/>
      <c r="O22" s="4"/>
      <c r="P22" s="4"/>
      <c r="Q22" s="4"/>
      <c r="R22" s="4"/>
      <c r="S22" s="4"/>
      <c r="T22" s="4"/>
      <c r="U22" s="4"/>
      <c r="V22" s="4"/>
      <c r="W22" s="4"/>
      <c r="X22" s="4"/>
      <c r="Y22" s="4"/>
      <c r="Z22" s="4"/>
      <c r="AA22" s="4"/>
    </row>
    <row r="23" spans="1:27" x14ac:dyDescent="0.25">
      <c r="A23" s="20"/>
      <c r="B23" s="4"/>
      <c r="C23" s="20" t="str">
        <f>IF(weapons!$A23=Main!$L$13,weapons!$B23,"")</f>
        <v>Charge Rifle</v>
      </c>
      <c r="D23" s="20" t="str">
        <f>IF(weapons!$A23=Main!$N$13,weapons!$B23,"")</f>
        <v>Charge Rifle</v>
      </c>
      <c r="E23" s="20" t="str">
        <f>IF(weapons!$A23=Main!$P$13,weapons!$B23,"")</f>
        <v/>
      </c>
      <c r="F23" s="20" t="str">
        <f>IF(weapons!$A23=Main!$R$13,weapons!$B23,"")</f>
        <v/>
      </c>
      <c r="G23" s="8"/>
      <c r="J23" s="9"/>
      <c r="K23" s="9"/>
      <c r="M23" s="4"/>
      <c r="N23" s="4"/>
      <c r="O23" s="4"/>
      <c r="P23" s="4"/>
      <c r="Q23" s="4"/>
      <c r="R23" s="4"/>
      <c r="S23" s="4"/>
      <c r="T23" s="4"/>
      <c r="U23" s="4"/>
      <c r="V23" s="4"/>
      <c r="W23" s="4"/>
      <c r="X23" s="4"/>
      <c r="Y23" s="4"/>
      <c r="Z23" s="4"/>
      <c r="AA23" s="4"/>
    </row>
    <row r="24" spans="1:27" x14ac:dyDescent="0.25">
      <c r="A24" s="20"/>
      <c r="B24" s="4"/>
      <c r="C24" s="20" t="str">
        <f>IF(weapons!$A24=Main!$L$13,weapons!$B24,"")</f>
        <v>Charge Lance</v>
      </c>
      <c r="D24" s="20" t="str">
        <f>IF(weapons!$A24=Main!$N$13,weapons!$B24,"")</f>
        <v>Charge Lance</v>
      </c>
      <c r="E24" s="20" t="str">
        <f>IF(weapons!$A24=Main!$P$13,weapons!$B24,"")</f>
        <v/>
      </c>
      <c r="F24" s="20" t="str">
        <f>IF(weapons!$A24=Main!$R$13,weapons!$B24,"")</f>
        <v/>
      </c>
      <c r="G24" s="4"/>
      <c r="H24" s="3" t="s">
        <v>77</v>
      </c>
      <c r="I24" s="3" t="s">
        <v>79</v>
      </c>
      <c r="J24" s="7" t="s">
        <v>66</v>
      </c>
      <c r="K24" s="7" t="s">
        <v>69</v>
      </c>
    </row>
    <row r="25" spans="1:27" x14ac:dyDescent="0.25">
      <c r="A25" s="20"/>
      <c r="B25" s="4"/>
      <c r="C25" s="20" t="str">
        <f>IF(weapons!$A25=Main!$L$13,weapons!$B25,"")</f>
        <v>Mini-Turret</v>
      </c>
      <c r="D25" s="20" t="str">
        <f>IF(weapons!$A25=Main!$N$13,weapons!$B25,"")</f>
        <v>Mini-Turret</v>
      </c>
      <c r="E25" s="20" t="str">
        <f>IF(weapons!$A25=Main!$P$13,weapons!$B25,"")</f>
        <v/>
      </c>
      <c r="F25" s="20" t="str">
        <f>IF(weapons!$A25=Main!$R$13,weapons!$B25,"")</f>
        <v/>
      </c>
      <c r="G25" s="4"/>
      <c r="H25" s="4" t="s">
        <v>80</v>
      </c>
      <c r="I25" s="4">
        <v>0.7</v>
      </c>
      <c r="J25" s="4">
        <v>1.2</v>
      </c>
      <c r="K25">
        <v>0.9</v>
      </c>
    </row>
    <row r="26" spans="1:27" x14ac:dyDescent="0.25">
      <c r="A26" s="20"/>
      <c r="B26" s="4"/>
      <c r="C26" s="20" t="str">
        <f>IF(weapons!$A26=Main!$L$13,weapons!$B26,"")</f>
        <v>Autocannon Turret</v>
      </c>
      <c r="D26" s="20" t="str">
        <f>IF(weapons!$A26=Main!$N$13,weapons!$B26,"")</f>
        <v>Autocannon Turret</v>
      </c>
      <c r="E26" s="20" t="str">
        <f>IF(weapons!$A26=Main!$P$13,weapons!$B26,"")</f>
        <v/>
      </c>
      <c r="F26" s="20" t="str">
        <f>IF(weapons!$A26=Main!$R$13,weapons!$B26,"")</f>
        <v/>
      </c>
      <c r="G26" s="4"/>
      <c r="H26" s="4" t="s">
        <v>81</v>
      </c>
      <c r="I26" s="4">
        <v>0.93</v>
      </c>
      <c r="J26" s="4">
        <v>1.05</v>
      </c>
      <c r="K26">
        <v>1</v>
      </c>
    </row>
    <row r="27" spans="1:27" x14ac:dyDescent="0.25">
      <c r="A27" s="20"/>
      <c r="B27" s="4"/>
      <c r="C27" s="20" t="str">
        <f>IF(weapons!$A27=Main!$L$13,weapons!$B27,"")</f>
        <v>Uranium Slug Turret</v>
      </c>
      <c r="D27" s="20" t="str">
        <f>IF(weapons!$A27=Main!$N$13,weapons!$B27,"")</f>
        <v>Uranium Slug Turret</v>
      </c>
      <c r="E27" s="20" t="str">
        <f>IF(weapons!$A27=Main!$P$13,weapons!$B27,"")</f>
        <v/>
      </c>
      <c r="F27" s="20" t="str">
        <f>IF(weapons!$A27=Main!$R$13,weapons!$B27,"")</f>
        <v/>
      </c>
      <c r="G27" s="4"/>
      <c r="H27" s="4" t="s">
        <v>82</v>
      </c>
      <c r="I27" s="4">
        <v>1</v>
      </c>
      <c r="J27" s="4">
        <v>1</v>
      </c>
      <c r="K27">
        <v>1</v>
      </c>
    </row>
    <row r="28" spans="1:27" x14ac:dyDescent="0.25">
      <c r="A28" s="20"/>
      <c r="C28" s="20" t="str">
        <f>IF(weapons!$A28=Main!$L$13,weapons!$B28,"")</f>
        <v/>
      </c>
      <c r="D28" s="20" t="str">
        <f>IF(weapons!$A28=Main!$N$13,weapons!$B28,"")</f>
        <v/>
      </c>
      <c r="E28" s="20" t="str">
        <f>IF(weapons!$A28=Main!$P$13,weapons!$B28,"")</f>
        <v>Ballista</v>
      </c>
      <c r="F28" s="20" t="str">
        <f>IF(weapons!$A28=Main!$R$13,weapons!$B28,"")</f>
        <v>Ballista</v>
      </c>
      <c r="H28" s="4" t="s">
        <v>83</v>
      </c>
      <c r="I28" s="4">
        <v>1.05</v>
      </c>
      <c r="J28" s="4">
        <v>0.96</v>
      </c>
      <c r="K28">
        <v>1</v>
      </c>
    </row>
    <row r="29" spans="1:27" x14ac:dyDescent="0.25">
      <c r="A29" s="20"/>
      <c r="C29" s="20" t="str">
        <f>IF(weapons!$A29=Main!$L$13,weapons!$B29,"")</f>
        <v/>
      </c>
      <c r="D29" s="20" t="str">
        <f>IF(weapons!$A29=Main!$N$13,weapons!$B29,"")</f>
        <v/>
      </c>
      <c r="E29" s="20" t="str">
        <f>IF(weapons!$A29=Main!$P$13,weapons!$B29,"")</f>
        <v>Mini-Sniper Turret</v>
      </c>
      <c r="F29" s="20" t="str">
        <f>IF(weapons!$A29=Main!$R$13,weapons!$B29,"")</f>
        <v>Mini-Sniper Turret</v>
      </c>
      <c r="H29" s="4" t="s">
        <v>84</v>
      </c>
      <c r="I29" s="4">
        <v>1.2</v>
      </c>
      <c r="J29" s="4">
        <v>0.89300000000000002</v>
      </c>
      <c r="K29">
        <v>1</v>
      </c>
    </row>
    <row r="30" spans="1:27" x14ac:dyDescent="0.25">
      <c r="A30" s="20"/>
      <c r="C30" s="20" t="str">
        <f>IF(weapons!$A30=Main!$L$13,weapons!$B30,"")</f>
        <v/>
      </c>
      <c r="D30" s="20" t="str">
        <f>IF(weapons!$A30=Main!$N$13,weapons!$B30,"")</f>
        <v/>
      </c>
      <c r="E30" s="20" t="str">
        <f>IF(weapons!$A30=Main!$P$13,weapons!$B30,"")</f>
        <v>MG Emplacement</v>
      </c>
      <c r="F30" s="20" t="str">
        <f>IF(weapons!$A30=Main!$R$13,weapons!$B30,"")</f>
        <v>MG Emplacement</v>
      </c>
      <c r="H30" s="4" t="s">
        <v>85</v>
      </c>
      <c r="I30" s="4">
        <v>1.35</v>
      </c>
      <c r="J30" s="4">
        <v>0.86199999999999999</v>
      </c>
      <c r="K30">
        <v>1.25</v>
      </c>
    </row>
    <row r="31" spans="1:27" x14ac:dyDescent="0.25">
      <c r="A31" s="20"/>
      <c r="C31" s="20" t="str">
        <f>IF(weapons!$A31=Main!$L$13,weapons!$B31,"")</f>
        <v/>
      </c>
      <c r="D31" s="20" t="str">
        <f>IF(weapons!$A31=Main!$N$13,weapons!$B31,"")</f>
        <v/>
      </c>
      <c r="E31" s="20" t="str">
        <f>IF(weapons!$A31=Main!$P$13,weapons!$B31,"")</f>
        <v/>
      </c>
      <c r="F31" s="20" t="str">
        <f>IF(weapons!$A31=Main!$R$13,weapons!$B31,"")</f>
        <v/>
      </c>
      <c r="H31" s="4" t="s">
        <v>86</v>
      </c>
      <c r="I31" s="4">
        <v>1.5</v>
      </c>
      <c r="J31" s="4">
        <v>0.83299999999999996</v>
      </c>
      <c r="K31">
        <v>1.5</v>
      </c>
    </row>
    <row r="32" spans="1:27" x14ac:dyDescent="0.25">
      <c r="A32" s="20"/>
      <c r="C32" s="20" t="str">
        <f>IF(weapons!$A32=Main!$L$13,weapons!$B32,"")</f>
        <v/>
      </c>
      <c r="D32" s="20" t="str">
        <f>IF(weapons!$A32=Main!$N$13,weapons!$B32,"")</f>
        <v/>
      </c>
      <c r="E32" s="20" t="str">
        <f>IF(weapons!$A32=Main!$P$13,weapons!$B32,"")</f>
        <v/>
      </c>
      <c r="F32" s="20" t="str">
        <f>IF(weapons!$A32=Main!$R$13,weapons!$B32,"")</f>
        <v/>
      </c>
    </row>
    <row r="33" spans="1:6" x14ac:dyDescent="0.25">
      <c r="A33" s="20"/>
      <c r="C33" s="20" t="str">
        <f>IF(weapons!$A33=Main!$L$13,weapons!$B33,"")</f>
        <v/>
      </c>
      <c r="D33" s="20" t="str">
        <f>IF(weapons!$A33=Main!$N$13,weapons!$B33,"")</f>
        <v/>
      </c>
      <c r="E33" s="20" t="str">
        <f>IF(weapons!$A33=Main!$P$13,weapons!$B33,"")</f>
        <v/>
      </c>
      <c r="F33" s="20" t="str">
        <f>IF(weapons!$A33=Main!$R$13,weapons!$B33,"")</f>
        <v/>
      </c>
    </row>
    <row r="34" spans="1:6" x14ac:dyDescent="0.25">
      <c r="A34" s="20"/>
      <c r="C34" s="20" t="str">
        <f>IF(weapons!$A34=Main!$L$13,weapons!$B34,"")</f>
        <v/>
      </c>
      <c r="D34" s="20" t="str">
        <f>IF(weapons!$A34=Main!$N$13,weapons!$B34,"")</f>
        <v/>
      </c>
      <c r="E34" s="20" t="str">
        <f>IF(weapons!$A34=Main!$P$13,weapons!$B34,"")</f>
        <v/>
      </c>
      <c r="F34" s="20" t="str">
        <f>IF(weapons!$A34=Main!$R$13,weapons!$B34,"")</f>
        <v/>
      </c>
    </row>
    <row r="35" spans="1:6" x14ac:dyDescent="0.25">
      <c r="A35" s="20"/>
      <c r="C35" s="20" t="str">
        <f>IF(weapons!$A35=Main!$L$13,weapons!$B35,"")</f>
        <v/>
      </c>
      <c r="D35" s="20" t="str">
        <f>IF(weapons!$A35=Main!$N$13,weapons!$B35,"")</f>
        <v/>
      </c>
      <c r="E35" s="20" t="str">
        <f>IF(weapons!$A35=Main!$P$13,weapons!$B35,"")</f>
        <v/>
      </c>
      <c r="F35" s="20" t="str">
        <f>IF(weapons!$A35=Main!$R$13,weapons!$B35,"")</f>
        <v/>
      </c>
    </row>
    <row r="36" spans="1:6" x14ac:dyDescent="0.25">
      <c r="A36" s="20"/>
      <c r="C36" s="20" t="str">
        <f>IF(weapons!$A36=Main!$L$13,weapons!$B36,"")</f>
        <v/>
      </c>
      <c r="D36" s="20" t="str">
        <f>IF(weapons!$A36=Main!$N$13,weapons!$B36,"")</f>
        <v/>
      </c>
      <c r="E36" s="20" t="str">
        <f>IF(weapons!$A36=Main!$P$13,weapons!$B36,"")</f>
        <v/>
      </c>
      <c r="F36" s="20" t="str">
        <f>IF(weapons!$A36=Main!$R$13,weapons!$B36,"")</f>
        <v/>
      </c>
    </row>
    <row r="37" spans="1:6" x14ac:dyDescent="0.25">
      <c r="A37" s="20"/>
      <c r="C37" s="20" t="str">
        <f>IF(weapons!$A37=Main!$L$13,weapons!$B37,"")</f>
        <v/>
      </c>
      <c r="D37" s="20" t="str">
        <f>IF(weapons!$A37=Main!$N$13,weapons!$B37,"")</f>
        <v/>
      </c>
      <c r="E37" s="20" t="str">
        <f>IF(weapons!$A37=Main!$P$13,weapons!$B37,"")</f>
        <v/>
      </c>
      <c r="F37" s="20" t="str">
        <f>IF(weapons!$A37=Main!$R$13,weapons!$B37,"")</f>
        <v/>
      </c>
    </row>
    <row r="38" spans="1:6" x14ac:dyDescent="0.25">
      <c r="A38" s="20"/>
      <c r="C38" s="20" t="str">
        <f>IF(weapons!$A38=Main!$L$13,weapons!$B38,"")</f>
        <v/>
      </c>
      <c r="D38" s="20" t="str">
        <f>IF(weapons!$A38=Main!$N$13,weapons!$B38,"")</f>
        <v/>
      </c>
      <c r="E38" s="20" t="str">
        <f>IF(weapons!$A38=Main!$P$13,weapons!$B38,"")</f>
        <v/>
      </c>
      <c r="F38" s="20" t="str">
        <f>IF(weapons!$A38=Main!$R$13,weapons!$B38,"")</f>
        <v/>
      </c>
    </row>
    <row r="39" spans="1:6" x14ac:dyDescent="0.25">
      <c r="A39" s="20"/>
      <c r="C39" s="20" t="str">
        <f>IF(weapons!$A39=Main!$L$13,weapons!$B39,"")</f>
        <v/>
      </c>
      <c r="D39" s="20" t="str">
        <f>IF(weapons!$A39=Main!$N$13,weapons!$B39,"")</f>
        <v/>
      </c>
      <c r="E39" s="20" t="str">
        <f>IF(weapons!$A39=Main!$P$13,weapons!$B39,"")</f>
        <v/>
      </c>
      <c r="F39" s="20" t="str">
        <f>IF(weapons!$A39=Main!$R$13,weapons!$B39,"")</f>
        <v/>
      </c>
    </row>
    <row r="40" spans="1:6" x14ac:dyDescent="0.25">
      <c r="A40" s="20"/>
      <c r="C40" s="20" t="str">
        <f>IF(weapons!$A40=Main!$L$13,weapons!$B40,"")</f>
        <v/>
      </c>
      <c r="D40" s="20" t="str">
        <f>IF(weapons!$A40=Main!$N$13,weapons!$B40,"")</f>
        <v/>
      </c>
      <c r="E40" s="20" t="str">
        <f>IF(weapons!$A40=Main!$P$13,weapons!$B40,"")</f>
        <v/>
      </c>
      <c r="F40" s="20" t="str">
        <f>IF(weapons!$A40=Main!$R$13,weapons!$B40,"")</f>
        <v/>
      </c>
    </row>
    <row r="41" spans="1:6" x14ac:dyDescent="0.25">
      <c r="A41" s="20"/>
      <c r="C41" s="20" t="str">
        <f>IF(weapons!$A41=Main!$L$13,weapons!$B41,"")</f>
        <v/>
      </c>
      <c r="D41" s="20" t="str">
        <f>IF(weapons!$A41=Main!$N$13,weapons!$B41,"")</f>
        <v/>
      </c>
      <c r="E41" s="20" t="str">
        <f>IF(weapons!$A41=Main!$P$13,weapons!$B41,"")</f>
        <v/>
      </c>
      <c r="F41" s="20" t="str">
        <f>IF(weapons!$A41=Main!$R$13,weapons!$B41,"")</f>
        <v/>
      </c>
    </row>
    <row r="42" spans="1:6" x14ac:dyDescent="0.25">
      <c r="A42" s="20"/>
      <c r="C42" s="20" t="str">
        <f>IF(weapons!$A42=Main!$L$13,weapons!$B42,"")</f>
        <v/>
      </c>
      <c r="D42" s="20" t="str">
        <f>IF(weapons!$A42=Main!$N$13,weapons!$B42,"")</f>
        <v/>
      </c>
      <c r="E42" s="20" t="str">
        <f>IF(weapons!$A42=Main!$P$13,weapons!$B42,"")</f>
        <v/>
      </c>
      <c r="F42" s="20" t="str">
        <f>IF(weapons!$A42=Main!$R$13,weapons!$B42,"")</f>
        <v/>
      </c>
    </row>
    <row r="43" spans="1:6" x14ac:dyDescent="0.25">
      <c r="A43" s="20"/>
      <c r="C43" s="20" t="str">
        <f>IF(weapons!$A43=Main!$L$13,weapons!$B43,"")</f>
        <v/>
      </c>
      <c r="D43" s="20" t="str">
        <f>IF(weapons!$A43=Main!$N$13,weapons!$B43,"")</f>
        <v/>
      </c>
      <c r="E43" s="20" t="str">
        <f>IF(weapons!$A43=Main!$P$13,weapons!$B43,"")</f>
        <v/>
      </c>
      <c r="F43" s="20" t="str">
        <f>IF(weapons!$A43=Main!$R$13,weapons!$B43,"")</f>
        <v/>
      </c>
    </row>
    <row r="44" spans="1:6" x14ac:dyDescent="0.25">
      <c r="A44" s="20"/>
      <c r="C44" s="20" t="str">
        <f>IF(weapons!$A44=Main!$L$13,weapons!$B44,"")</f>
        <v/>
      </c>
      <c r="D44" s="20" t="str">
        <f>IF(weapons!$A44=Main!$N$13,weapons!$B44,"")</f>
        <v/>
      </c>
      <c r="E44" s="20" t="str">
        <f>IF(weapons!$A44=Main!$P$13,weapons!$B44,"")</f>
        <v/>
      </c>
      <c r="F44" s="20" t="str">
        <f>IF(weapons!$A44=Main!$R$13,weapons!$B44,"")</f>
        <v/>
      </c>
    </row>
    <row r="45" spans="1:6" x14ac:dyDescent="0.25">
      <c r="A45" s="20"/>
      <c r="C45" s="20" t="str">
        <f>IF(weapons!$A45=Main!$L$13,weapons!$B45,"")</f>
        <v/>
      </c>
      <c r="D45" s="20" t="str">
        <f>IF(weapons!$A45=Main!$N$13,weapons!$B45,"")</f>
        <v/>
      </c>
      <c r="E45" s="20" t="str">
        <f>IF(weapons!$A45=Main!$P$13,weapons!$B45,"")</f>
        <v/>
      </c>
      <c r="F45" s="20" t="str">
        <f>IF(weapons!$A45=Main!$R$13,weapons!$B45,"")</f>
        <v/>
      </c>
    </row>
    <row r="46" spans="1:6" x14ac:dyDescent="0.25">
      <c r="A46" s="20"/>
      <c r="C46" s="20" t="str">
        <f>IF(weapons!$A46=Main!$L$13,weapons!$B46,"")</f>
        <v/>
      </c>
      <c r="D46" s="20" t="str">
        <f>IF(weapons!$A46=Main!$N$13,weapons!$B46,"")</f>
        <v/>
      </c>
      <c r="E46" s="20" t="str">
        <f>IF(weapons!$A46=Main!$P$13,weapons!$B46,"")</f>
        <v/>
      </c>
      <c r="F46" s="20" t="str">
        <f>IF(weapons!$A46=Main!$R$13,weapons!$B46,"")</f>
        <v/>
      </c>
    </row>
    <row r="47" spans="1:6" x14ac:dyDescent="0.25">
      <c r="A47" s="20"/>
      <c r="C47" s="20" t="str">
        <f>IF(weapons!$A47=Main!$L$13,weapons!$B47,"")</f>
        <v/>
      </c>
      <c r="D47" s="20" t="str">
        <f>IF(weapons!$A47=Main!$N$13,weapons!$B47,"")</f>
        <v/>
      </c>
      <c r="E47" s="20" t="str">
        <f>IF(weapons!$A47=Main!$P$13,weapons!$B47,"")</f>
        <v/>
      </c>
      <c r="F47" s="20" t="str">
        <f>IF(weapons!$A47=Main!$R$13,weapons!$B47,"")</f>
        <v/>
      </c>
    </row>
    <row r="48" spans="1:6" x14ac:dyDescent="0.25">
      <c r="A48" s="20"/>
      <c r="C48" s="20" t="str">
        <f>IF(weapons!$A48=Main!$L$13,weapons!$B48,"")</f>
        <v/>
      </c>
      <c r="D48" s="20" t="str">
        <f>IF(weapons!$A48=Main!$N$13,weapons!$B48,"")</f>
        <v/>
      </c>
      <c r="E48" s="20" t="str">
        <f>IF(weapons!$A48=Main!$P$13,weapons!$B48,"")</f>
        <v/>
      </c>
      <c r="F48" s="20" t="str">
        <f>IF(weapons!$A48=Main!$R$13,weapons!$B48,"")</f>
        <v/>
      </c>
    </row>
    <row r="49" spans="1:6" x14ac:dyDescent="0.25">
      <c r="A49" s="20"/>
      <c r="C49" s="20" t="str">
        <f>IF(weapons!$A49=Main!$L$13,weapons!$B49,"")</f>
        <v/>
      </c>
      <c r="D49" s="20" t="str">
        <f>IF(weapons!$A49=Main!$N$13,weapons!$B49,"")</f>
        <v/>
      </c>
      <c r="E49" s="20" t="str">
        <f>IF(weapons!$A49=Main!$P$13,weapons!$B49,"")</f>
        <v/>
      </c>
      <c r="F49" s="20" t="str">
        <f>IF(weapons!$A49=Main!$R$13,weapons!$B49,"")</f>
        <v/>
      </c>
    </row>
    <row r="50" spans="1:6" x14ac:dyDescent="0.25">
      <c r="A50" s="20"/>
      <c r="C50" s="20" t="str">
        <f>IF(weapons!$A50=Main!$L$13,weapons!$B50,"")</f>
        <v/>
      </c>
      <c r="D50" s="20" t="str">
        <f>IF(weapons!$A50=Main!$N$13,weapons!$B50,"")</f>
        <v/>
      </c>
      <c r="E50" s="20" t="str">
        <f>IF(weapons!$A50=Main!$P$13,weapons!$B50,"")</f>
        <v/>
      </c>
      <c r="F50" s="20" t="str">
        <f>IF(weapons!$A50=Main!$R$13,weapons!$B50,"")</f>
        <v/>
      </c>
    </row>
    <row r="51" spans="1:6" x14ac:dyDescent="0.25">
      <c r="A51" s="20"/>
      <c r="C51" s="20" t="str">
        <f>IF(weapons!$A51=Main!$L$13,weapons!$B51,"")</f>
        <v/>
      </c>
      <c r="D51" s="20" t="str">
        <f>IF(weapons!$A51=Main!$N$13,weapons!$B51,"")</f>
        <v/>
      </c>
      <c r="E51" s="20" t="str">
        <f>IF(weapons!$A51=Main!$P$13,weapons!$B51,"")</f>
        <v/>
      </c>
      <c r="F51" s="20" t="str">
        <f>IF(weapons!$A51=Main!$R$13,weapons!$B51,"")</f>
        <v/>
      </c>
    </row>
    <row r="52" spans="1:6" x14ac:dyDescent="0.25">
      <c r="A52" s="20"/>
      <c r="C52" s="20" t="str">
        <f>IF(weapons!$A52=Main!$L$13,weapons!$B52,"")</f>
        <v/>
      </c>
      <c r="D52" s="20" t="str">
        <f>IF(weapons!$A52=Main!$N$13,weapons!$B52,"")</f>
        <v/>
      </c>
      <c r="E52" s="20" t="str">
        <f>IF(weapons!$A52=Main!$P$13,weapons!$B52,"")</f>
        <v/>
      </c>
      <c r="F52" s="20" t="str">
        <f>IF(weapons!$A52=Main!$R$13,weapons!$B52,"")</f>
        <v/>
      </c>
    </row>
    <row r="53" spans="1:6" x14ac:dyDescent="0.25">
      <c r="A53" s="20"/>
      <c r="C53" s="20" t="str">
        <f>IF(weapons!$A53=Main!$L$13,weapons!$B53,"")</f>
        <v/>
      </c>
      <c r="D53" s="20" t="str">
        <f>IF(weapons!$A53=Main!$N$13,weapons!$B53,"")</f>
        <v/>
      </c>
      <c r="E53" s="20" t="str">
        <f>IF(weapons!$A53=Main!$P$13,weapons!$B53,"")</f>
        <v/>
      </c>
      <c r="F53" s="20" t="str">
        <f>IF(weapons!$A53=Main!$R$13,weapons!$B53,"")</f>
        <v/>
      </c>
    </row>
    <row r="54" spans="1:6" x14ac:dyDescent="0.25">
      <c r="A54" s="20"/>
      <c r="C54" s="20" t="str">
        <f>IF(weapons!$A54=Main!$L$13,weapons!$B54,"")</f>
        <v/>
      </c>
      <c r="D54" s="20" t="str">
        <f>IF(weapons!$A54=Main!$N$13,weapons!$B54,"")</f>
        <v/>
      </c>
      <c r="E54" s="20" t="str">
        <f>IF(weapons!$A54=Main!$P$13,weapons!$B54,"")</f>
        <v/>
      </c>
      <c r="F54" s="20" t="str">
        <f>IF(weapons!$A54=Main!$R$13,weapons!$B54,"")</f>
        <v/>
      </c>
    </row>
    <row r="55" spans="1:6" x14ac:dyDescent="0.25">
      <c r="A55" s="20"/>
      <c r="C55" s="20" t="str">
        <f>IF(weapons!$A55=Main!$L$13,weapons!$B55,"")</f>
        <v/>
      </c>
      <c r="D55" s="20" t="str">
        <f>IF(weapons!$A55=Main!$N$13,weapons!$B55,"")</f>
        <v/>
      </c>
      <c r="E55" s="20" t="str">
        <f>IF(weapons!$A55=Main!$P$13,weapons!$B55,"")</f>
        <v/>
      </c>
      <c r="F55" s="20" t="str">
        <f>IF(weapons!$A55=Main!$R$13,weapons!$B55,"")</f>
        <v/>
      </c>
    </row>
    <row r="56" spans="1:6" x14ac:dyDescent="0.25">
      <c r="A56" s="20"/>
      <c r="C56" s="20" t="str">
        <f>IF(weapons!$A56=Main!$L$13,weapons!$B56,"")</f>
        <v/>
      </c>
      <c r="D56" s="20" t="str">
        <f>IF(weapons!$A56=Main!$N$13,weapons!$B56,"")</f>
        <v/>
      </c>
      <c r="E56" s="20" t="str">
        <f>IF(weapons!$A56=Main!$P$13,weapons!$B56,"")</f>
        <v/>
      </c>
      <c r="F56" s="20" t="str">
        <f>IF(weapons!$A56=Main!$R$13,weapons!$B56,"")</f>
        <v/>
      </c>
    </row>
    <row r="57" spans="1:6" x14ac:dyDescent="0.25">
      <c r="A57" s="20"/>
      <c r="C57" s="20" t="str">
        <f>IF(weapons!$A57=Main!$L$13,weapons!$B57,"")</f>
        <v/>
      </c>
      <c r="D57" s="20" t="str">
        <f>IF(weapons!$A57=Main!$N$13,weapons!$B57,"")</f>
        <v/>
      </c>
      <c r="E57" s="20" t="str">
        <f>IF(weapons!$A57=Main!$P$13,weapons!$B57,"")</f>
        <v/>
      </c>
      <c r="F57" s="20" t="str">
        <f>IF(weapons!$A57=Main!$R$13,weapons!$B57,"")</f>
        <v/>
      </c>
    </row>
    <row r="58" spans="1:6" x14ac:dyDescent="0.25">
      <c r="A58" s="20"/>
      <c r="C58" s="20" t="str">
        <f>IF(weapons!$A58=Main!$L$13,weapons!$B58,"")</f>
        <v/>
      </c>
      <c r="D58" s="20" t="str">
        <f>IF(weapons!$A58=Main!$N$13,weapons!$B58,"")</f>
        <v/>
      </c>
      <c r="E58" s="20" t="str">
        <f>IF(weapons!$A58=Main!$P$13,weapons!$B58,"")</f>
        <v/>
      </c>
      <c r="F58" s="20" t="str">
        <f>IF(weapons!$A58=Main!$R$13,weapons!$B58,"")</f>
        <v/>
      </c>
    </row>
    <row r="59" spans="1:6" x14ac:dyDescent="0.25">
      <c r="A59" s="20"/>
      <c r="C59" s="20" t="str">
        <f>IF(weapons!$A59=Main!$L$13,weapons!$B59,"")</f>
        <v/>
      </c>
      <c r="D59" s="20" t="str">
        <f>IF(weapons!$A59=Main!$N$13,weapons!$B59,"")</f>
        <v/>
      </c>
      <c r="E59" s="20" t="str">
        <f>IF(weapons!$A59=Main!$P$13,weapons!$B59,"")</f>
        <v/>
      </c>
      <c r="F59" s="20" t="str">
        <f>IF(weapons!$A59=Main!$R$13,weapons!$B59,"")</f>
        <v/>
      </c>
    </row>
    <row r="60" spans="1:6" x14ac:dyDescent="0.25">
      <c r="A60" s="20"/>
      <c r="C60" s="20" t="str">
        <f>IF(weapons!$A60=Main!$L$13,weapons!$B60,"")</f>
        <v/>
      </c>
      <c r="D60" s="20" t="str">
        <f>IF(weapons!$A60=Main!$N$13,weapons!$B60,"")</f>
        <v/>
      </c>
      <c r="E60" s="20" t="str">
        <f>IF(weapons!$A60=Main!$P$13,weapons!$B60,"")</f>
        <v/>
      </c>
      <c r="F60" s="20" t="str">
        <f>IF(weapons!$A60=Main!$R$13,weapons!$B60,"")</f>
        <v/>
      </c>
    </row>
    <row r="61" spans="1:6" x14ac:dyDescent="0.25">
      <c r="A61" s="20"/>
      <c r="C61" s="20" t="str">
        <f>IF(weapons!$A61=Main!$L$13,weapons!$B61,"")</f>
        <v/>
      </c>
      <c r="D61" s="20" t="str">
        <f>IF(weapons!$A61=Main!$N$13,weapons!$B61,"")</f>
        <v/>
      </c>
      <c r="E61" s="20" t="str">
        <f>IF(weapons!$A61=Main!$P$13,weapons!$B61,"")</f>
        <v/>
      </c>
      <c r="F61" s="20" t="str">
        <f>IF(weapons!$A61=Main!$R$13,weapons!$B61,"")</f>
        <v/>
      </c>
    </row>
    <row r="62" spans="1:6" x14ac:dyDescent="0.25">
      <c r="A62" s="20"/>
      <c r="C62" s="20" t="str">
        <f>IF(weapons!$A62=Main!$L$13,weapons!$B62,"")</f>
        <v/>
      </c>
      <c r="D62" s="20" t="str">
        <f>IF(weapons!$A62=Main!$N$13,weapons!$B62,"")</f>
        <v/>
      </c>
      <c r="E62" s="20" t="str">
        <f>IF(weapons!$A62=Main!$P$13,weapons!$B62,"")</f>
        <v/>
      </c>
      <c r="F62" s="20" t="str">
        <f>IF(weapons!$A62=Main!$R$13,weapons!$B62,"")</f>
        <v/>
      </c>
    </row>
    <row r="63" spans="1:6" x14ac:dyDescent="0.25">
      <c r="A63" s="20"/>
      <c r="C63" s="20" t="str">
        <f>IF(weapons!$A63=Main!$L$13,weapons!$B63,"")</f>
        <v/>
      </c>
      <c r="D63" s="20" t="str">
        <f>IF(weapons!$A63=Main!$N$13,weapons!$B63,"")</f>
        <v/>
      </c>
      <c r="E63" s="20" t="str">
        <f>IF(weapons!$A63=Main!$P$13,weapons!$B63,"")</f>
        <v/>
      </c>
      <c r="F63" s="20" t="str">
        <f>IF(weapons!$A63=Main!$R$13,weapons!$B63,"")</f>
        <v/>
      </c>
    </row>
    <row r="64" spans="1:6" x14ac:dyDescent="0.25">
      <c r="A64" s="20"/>
      <c r="C64" s="20" t="str">
        <f>IF(weapons!$A64=Main!$L$13,weapons!$B64,"")</f>
        <v/>
      </c>
      <c r="D64" s="20" t="str">
        <f>IF(weapons!$A64=Main!$N$13,weapons!$B64,"")</f>
        <v/>
      </c>
      <c r="E64" s="20" t="str">
        <f>IF(weapons!$A64=Main!$P$13,weapons!$B64,"")</f>
        <v/>
      </c>
      <c r="F64" s="20" t="str">
        <f>IF(weapons!$A64=Main!$R$13,weapons!$B64,"")</f>
        <v/>
      </c>
    </row>
    <row r="65" spans="1:6" x14ac:dyDescent="0.25">
      <c r="A65" s="20"/>
      <c r="C65" s="20" t="str">
        <f>IF(weapons!$A65=Main!$L$13,weapons!$B65,"")</f>
        <v/>
      </c>
      <c r="D65" s="20" t="str">
        <f>IF(weapons!$A65=Main!$N$13,weapons!$B65,"")</f>
        <v/>
      </c>
      <c r="E65" s="20" t="str">
        <f>IF(weapons!$A65=Main!$P$13,weapons!$B65,"")</f>
        <v/>
      </c>
      <c r="F65" s="20" t="str">
        <f>IF(weapons!$A65=Main!$R$13,weapons!$B65,"")</f>
        <v/>
      </c>
    </row>
    <row r="66" spans="1:6" x14ac:dyDescent="0.25">
      <c r="A66" s="20"/>
      <c r="C66" s="20" t="str">
        <f>IF(weapons!$A66=Main!$L$13,weapons!$B66,"")</f>
        <v/>
      </c>
      <c r="D66" s="20" t="str">
        <f>IF(weapons!$A66=Main!$N$13,weapons!$B66,"")</f>
        <v/>
      </c>
      <c r="E66" s="20" t="str">
        <f>IF(weapons!$A66=Main!$P$13,weapons!$B66,"")</f>
        <v/>
      </c>
      <c r="F66" s="20" t="str">
        <f>IF(weapons!$A66=Main!$R$13,weapons!$B66,"")</f>
        <v/>
      </c>
    </row>
    <row r="67" spans="1:6" x14ac:dyDescent="0.25">
      <c r="A67" s="20"/>
      <c r="C67" s="20" t="str">
        <f>IF(weapons!$A67=Main!$L$13,weapons!$B67,"")</f>
        <v/>
      </c>
      <c r="D67" s="20" t="str">
        <f>IF(weapons!$A67=Main!$N$13,weapons!$B67,"")</f>
        <v/>
      </c>
      <c r="E67" s="20" t="str">
        <f>IF(weapons!$A67=Main!$P$13,weapons!$B67,"")</f>
        <v/>
      </c>
      <c r="F67" s="20" t="str">
        <f>IF(weapons!$A67=Main!$R$13,weapons!$B67,"")</f>
        <v/>
      </c>
    </row>
    <row r="68" spans="1:6" x14ac:dyDescent="0.25">
      <c r="A68" s="20"/>
      <c r="C68" s="20" t="str">
        <f>IF(weapons!$A68=Main!$L$13,weapons!$B68,"")</f>
        <v/>
      </c>
      <c r="D68" s="20" t="str">
        <f>IF(weapons!$A68=Main!$N$13,weapons!$B68,"")</f>
        <v/>
      </c>
      <c r="E68" s="20" t="str">
        <f>IF(weapons!$A68=Main!$P$13,weapons!$B68,"")</f>
        <v/>
      </c>
      <c r="F68" s="20" t="str">
        <f>IF(weapons!$A68=Main!$R$13,weapons!$B68,"")</f>
        <v/>
      </c>
    </row>
    <row r="69" spans="1:6" x14ac:dyDescent="0.25">
      <c r="A69" s="20"/>
      <c r="C69" s="20" t="str">
        <f>IF(weapons!$A69=Main!$L$13,weapons!$B69,"")</f>
        <v/>
      </c>
      <c r="D69" s="20" t="str">
        <f>IF(weapons!$A69=Main!$N$13,weapons!$B69,"")</f>
        <v/>
      </c>
      <c r="E69" s="20" t="str">
        <f>IF(weapons!$A69=Main!$P$13,weapons!$B69,"")</f>
        <v/>
      </c>
      <c r="F69" s="20" t="str">
        <f>IF(weapons!$A69=Main!$R$13,weapons!$B69,"")</f>
        <v/>
      </c>
    </row>
    <row r="70" spans="1:6" x14ac:dyDescent="0.25">
      <c r="A70" s="20"/>
      <c r="C70" s="20" t="str">
        <f>IF(weapons!$A70=Main!$L$13,weapons!$B70,"")</f>
        <v/>
      </c>
      <c r="D70" s="20" t="str">
        <f>IF(weapons!$A70=Main!$N$13,weapons!$B70,"")</f>
        <v/>
      </c>
      <c r="E70" s="20" t="str">
        <f>IF(weapons!$A70=Main!$P$13,weapons!$B70,"")</f>
        <v/>
      </c>
      <c r="F70" s="20" t="str">
        <f>IF(weapons!$A70=Main!$R$13,weapons!$B70,"")</f>
        <v/>
      </c>
    </row>
    <row r="71" spans="1:6" x14ac:dyDescent="0.25">
      <c r="A71" s="20"/>
      <c r="C71" s="20" t="str">
        <f>IF(weapons!$A71=Main!$L$13,weapons!$B71,"")</f>
        <v/>
      </c>
      <c r="D71" s="20" t="str">
        <f>IF(weapons!$A71=Main!$N$13,weapons!$B71,"")</f>
        <v/>
      </c>
      <c r="E71" s="20" t="str">
        <f>IF(weapons!$A71=Main!$P$13,weapons!$B71,"")</f>
        <v/>
      </c>
      <c r="F71" s="20" t="str">
        <f>IF(weapons!$A71=Main!$R$13,weapons!$B71,"")</f>
        <v/>
      </c>
    </row>
    <row r="72" spans="1:6" x14ac:dyDescent="0.25">
      <c r="A72" s="20"/>
      <c r="C72" s="20" t="str">
        <f>IF(weapons!$A72=Main!$L$13,weapons!$B72,"")</f>
        <v/>
      </c>
      <c r="D72" s="20" t="str">
        <f>IF(weapons!$A72=Main!$N$13,weapons!$B72,"")</f>
        <v/>
      </c>
      <c r="E72" s="20" t="str">
        <f>IF(weapons!$A72=Main!$P$13,weapons!$B72,"")</f>
        <v/>
      </c>
      <c r="F72" s="20" t="str">
        <f>IF(weapons!$A72=Main!$R$13,weapons!$B72,"")</f>
        <v/>
      </c>
    </row>
    <row r="73" spans="1:6" x14ac:dyDescent="0.25">
      <c r="A73" s="20"/>
      <c r="C73" s="20" t="str">
        <f>IF(weapons!$A73=Main!$L$13,weapons!$B73,"")</f>
        <v/>
      </c>
      <c r="D73" s="20" t="str">
        <f>IF(weapons!$A73=Main!$N$13,weapons!$B73,"")</f>
        <v/>
      </c>
      <c r="E73" s="20" t="str">
        <f>IF(weapons!$A73=Main!$P$13,weapons!$B73,"")</f>
        <v/>
      </c>
      <c r="F73" s="20" t="str">
        <f>IF(weapons!$A73=Main!$R$13,weapons!$B73,"")</f>
        <v/>
      </c>
    </row>
    <row r="74" spans="1:6" x14ac:dyDescent="0.25">
      <c r="A74" s="20"/>
      <c r="C74" s="20" t="str">
        <f>IF(weapons!$A74=Main!$L$13,weapons!$B74,"")</f>
        <v/>
      </c>
      <c r="D74" s="20" t="str">
        <f>IF(weapons!$A74=Main!$N$13,weapons!$B74,"")</f>
        <v/>
      </c>
      <c r="E74" s="20" t="str">
        <f>IF(weapons!$A74=Main!$P$13,weapons!$B74,"")</f>
        <v/>
      </c>
      <c r="F74" s="20" t="str">
        <f>IF(weapons!$A74=Main!$R$13,weapons!$B74,"")</f>
        <v/>
      </c>
    </row>
    <row r="75" spans="1:6" x14ac:dyDescent="0.25">
      <c r="A75" s="20"/>
      <c r="C75" s="20" t="str">
        <f>IF(weapons!$A75=Main!$L$13,weapons!$B75,"")</f>
        <v/>
      </c>
      <c r="D75" s="20" t="str">
        <f>IF(weapons!$A75=Main!$N$13,weapons!$B75,"")</f>
        <v/>
      </c>
      <c r="E75" s="20" t="str">
        <f>IF(weapons!$A75=Main!$P$13,weapons!$B75,"")</f>
        <v/>
      </c>
      <c r="F75" s="20" t="str">
        <f>IF(weapons!$A75=Main!$R$13,weapons!$B75,"")</f>
        <v/>
      </c>
    </row>
    <row r="76" spans="1:6" x14ac:dyDescent="0.25">
      <c r="A76" s="20"/>
      <c r="C76" s="20" t="str">
        <f>IF(weapons!$A76=Main!$L$13,weapons!$B76,"")</f>
        <v/>
      </c>
      <c r="D76" s="20" t="str">
        <f>IF(weapons!$A76=Main!$N$13,weapons!$B76,"")</f>
        <v/>
      </c>
      <c r="E76" s="20" t="str">
        <f>IF(weapons!$A76=Main!$P$13,weapons!$B76,"")</f>
        <v/>
      </c>
      <c r="F76" s="20" t="str">
        <f>IF(weapons!$A76=Main!$R$13,weapons!$B76,"")</f>
        <v/>
      </c>
    </row>
    <row r="77" spans="1:6" x14ac:dyDescent="0.25">
      <c r="A77" s="20"/>
      <c r="C77" s="20" t="str">
        <f>IF(weapons!$A77=Main!$L$13,weapons!$B77,"")</f>
        <v/>
      </c>
      <c r="D77" s="20" t="str">
        <f>IF(weapons!$A77=Main!$N$13,weapons!$B77,"")</f>
        <v/>
      </c>
      <c r="E77" s="20" t="str">
        <f>IF(weapons!$A77=Main!$P$13,weapons!$B77,"")</f>
        <v/>
      </c>
      <c r="F77" s="20" t="str">
        <f>IF(weapons!$A77=Main!$R$13,weapons!$B77,"")</f>
        <v/>
      </c>
    </row>
    <row r="78" spans="1:6" x14ac:dyDescent="0.25">
      <c r="A78" s="20"/>
      <c r="C78" s="20" t="str">
        <f>IF(weapons!$A78=Main!$L$13,weapons!$B78,"")</f>
        <v/>
      </c>
      <c r="D78" s="20" t="str">
        <f>IF(weapons!$A78=Main!$N$13,weapons!$B78,"")</f>
        <v/>
      </c>
      <c r="E78" s="20" t="str">
        <f>IF(weapons!$A78=Main!$P$13,weapons!$B78,"")</f>
        <v/>
      </c>
      <c r="F78" s="20" t="str">
        <f>IF(weapons!$A78=Main!$R$13,weapons!$B78,"")</f>
        <v/>
      </c>
    </row>
    <row r="79" spans="1:6" x14ac:dyDescent="0.25">
      <c r="A79" s="20"/>
      <c r="C79" s="20" t="str">
        <f>IF(weapons!$A79=Main!$L$13,weapons!$B79,"")</f>
        <v/>
      </c>
      <c r="D79" s="20" t="str">
        <f>IF(weapons!$A79=Main!$N$13,weapons!$B79,"")</f>
        <v/>
      </c>
      <c r="E79" s="20" t="str">
        <f>IF(weapons!$A79=Main!$P$13,weapons!$B79,"")</f>
        <v/>
      </c>
      <c r="F79" s="20" t="str">
        <f>IF(weapons!$A79=Main!$R$13,weapons!$B79,"")</f>
        <v/>
      </c>
    </row>
    <row r="80" spans="1:6" x14ac:dyDescent="0.25">
      <c r="A80" s="20"/>
      <c r="C80" s="20" t="str">
        <f>IF(weapons!$A80=Main!$L$13,weapons!$B80,"")</f>
        <v/>
      </c>
      <c r="D80" s="20" t="str">
        <f>IF(weapons!$A80=Main!$N$13,weapons!$B80,"")</f>
        <v/>
      </c>
      <c r="E80" s="20" t="str">
        <f>IF(weapons!$A80=Main!$P$13,weapons!$B80,"")</f>
        <v/>
      </c>
      <c r="F80" s="20" t="str">
        <f>IF(weapons!$A80=Main!$R$13,weapons!$B80,"")</f>
        <v/>
      </c>
    </row>
    <row r="81" spans="1:6" x14ac:dyDescent="0.25">
      <c r="A81" s="20"/>
      <c r="C81" s="20" t="str">
        <f>IF(weapons!$A81=Main!$L$13,weapons!$B81,"")</f>
        <v/>
      </c>
      <c r="D81" s="20" t="str">
        <f>IF(weapons!$A81=Main!$N$13,weapons!$B81,"")</f>
        <v/>
      </c>
      <c r="E81" s="20" t="str">
        <f>IF(weapons!$A81=Main!$P$13,weapons!$B81,"")</f>
        <v/>
      </c>
      <c r="F81" s="20" t="str">
        <f>IF(weapons!$A81=Main!$R$13,weapons!$B81,"")</f>
        <v/>
      </c>
    </row>
    <row r="82" spans="1:6" x14ac:dyDescent="0.25">
      <c r="A82" s="20"/>
      <c r="C82" s="20" t="str">
        <f>IF(weapons!$A82=Main!$L$13,weapons!$B82,"")</f>
        <v/>
      </c>
      <c r="D82" s="20" t="str">
        <f>IF(weapons!$A82=Main!$N$13,weapons!$B82,"")</f>
        <v/>
      </c>
      <c r="E82" s="20" t="str">
        <f>IF(weapons!$A82=Main!$P$13,weapons!$B82,"")</f>
        <v/>
      </c>
      <c r="F82" s="20" t="str">
        <f>IF(weapons!$A82=Main!$R$13,weapons!$B82,"")</f>
        <v/>
      </c>
    </row>
    <row r="83" spans="1:6" x14ac:dyDescent="0.25">
      <c r="A83" s="20"/>
      <c r="C83" s="20" t="str">
        <f>IF(weapons!$A83=Main!$L$13,weapons!$B83,"")</f>
        <v/>
      </c>
      <c r="D83" s="20" t="str">
        <f>IF(weapons!$A83=Main!$N$13,weapons!$B83,"")</f>
        <v/>
      </c>
      <c r="E83" s="20" t="str">
        <f>IF(weapons!$A83=Main!$P$13,weapons!$B83,"")</f>
        <v/>
      </c>
      <c r="F83" s="20" t="str">
        <f>IF(weapons!$A83=Main!$R$13,weapons!$B83,"")</f>
        <v/>
      </c>
    </row>
    <row r="84" spans="1:6" x14ac:dyDescent="0.25">
      <c r="A84" s="20"/>
      <c r="C84" s="20" t="str">
        <f>IF(weapons!$A84=Main!$L$13,weapons!$B84,"")</f>
        <v/>
      </c>
      <c r="D84" s="20" t="str">
        <f>IF(weapons!$A84=Main!$N$13,weapons!$B84,"")</f>
        <v/>
      </c>
      <c r="E84" s="20" t="str">
        <f>IF(weapons!$A84=Main!$P$13,weapons!$B84,"")</f>
        <v/>
      </c>
      <c r="F84" s="20" t="str">
        <f>IF(weapons!$A84=Main!$R$13,weapons!$B84,"")</f>
        <v/>
      </c>
    </row>
    <row r="85" spans="1:6" x14ac:dyDescent="0.25">
      <c r="A85" s="20"/>
      <c r="C85" s="20" t="str">
        <f>IF(weapons!$A85=Main!$L$13,weapons!$B85,"")</f>
        <v/>
      </c>
      <c r="D85" s="20" t="str">
        <f>IF(weapons!$A85=Main!$N$13,weapons!$B85,"")</f>
        <v/>
      </c>
      <c r="E85" s="20" t="str">
        <f>IF(weapons!$A85=Main!$P$13,weapons!$B85,"")</f>
        <v/>
      </c>
      <c r="F85" s="20" t="str">
        <f>IF(weapons!$A85=Main!$R$13,weapons!$B85,"")</f>
        <v/>
      </c>
    </row>
    <row r="86" spans="1:6" x14ac:dyDescent="0.25">
      <c r="A86" s="20"/>
      <c r="C86" s="20" t="str">
        <f>IF(weapons!$A86=Main!$L$13,weapons!$B86,"")</f>
        <v/>
      </c>
      <c r="D86" s="20" t="str">
        <f>IF(weapons!$A86=Main!$N$13,weapons!$B86,"")</f>
        <v/>
      </c>
      <c r="E86" s="20" t="str">
        <f>IF(weapons!$A86=Main!$P$13,weapons!$B86,"")</f>
        <v/>
      </c>
      <c r="F86" s="20" t="str">
        <f>IF(weapons!$A86=Main!$R$13,weapons!$B86,"")</f>
        <v/>
      </c>
    </row>
    <row r="87" spans="1:6" x14ac:dyDescent="0.25">
      <c r="A87" s="20"/>
      <c r="C87" s="20" t="str">
        <f>IF(weapons!$A87=Main!$L$13,weapons!$B87,"")</f>
        <v/>
      </c>
      <c r="D87" s="20" t="str">
        <f>IF(weapons!$A87=Main!$N$13,weapons!$B87,"")</f>
        <v/>
      </c>
      <c r="E87" s="20" t="str">
        <f>IF(weapons!$A87=Main!$P$13,weapons!$B87,"")</f>
        <v/>
      </c>
      <c r="F87" s="20" t="str">
        <f>IF(weapons!$A87=Main!$R$13,weapons!$B87,"")</f>
        <v/>
      </c>
    </row>
    <row r="88" spans="1:6" x14ac:dyDescent="0.25">
      <c r="A88" s="20"/>
      <c r="C88" s="20" t="str">
        <f>IF(weapons!$A88=Main!$L$13,weapons!$B88,"")</f>
        <v/>
      </c>
      <c r="D88" s="20" t="str">
        <f>IF(weapons!$A88=Main!$N$13,weapons!$B88,"")</f>
        <v/>
      </c>
      <c r="E88" s="20" t="str">
        <f>IF(weapons!$A88=Main!$P$13,weapons!$B88,"")</f>
        <v/>
      </c>
      <c r="F88" s="20" t="str">
        <f>IF(weapons!$A88=Main!$R$13,weapons!$B88,"")</f>
        <v/>
      </c>
    </row>
    <row r="89" spans="1:6" x14ac:dyDescent="0.25">
      <c r="A89" s="20"/>
      <c r="C89" s="20" t="str">
        <f>IF(weapons!$A89=Main!$L$13,weapons!$B89,"")</f>
        <v/>
      </c>
      <c r="D89" s="20" t="str">
        <f>IF(weapons!$A89=Main!$N$13,weapons!$B89,"")</f>
        <v/>
      </c>
      <c r="E89" s="20" t="str">
        <f>IF(weapons!$A89=Main!$P$13,weapons!$B89,"")</f>
        <v/>
      </c>
      <c r="F89" s="20" t="str">
        <f>IF(weapons!$A89=Main!$R$13,weapons!$B89,"")</f>
        <v/>
      </c>
    </row>
    <row r="90" spans="1:6" x14ac:dyDescent="0.25">
      <c r="A90" s="20"/>
      <c r="C90" s="20" t="str">
        <f>IF(weapons!$A90=Main!$L$13,weapons!$B90,"")</f>
        <v/>
      </c>
      <c r="D90" s="20" t="str">
        <f>IF(weapons!$A90=Main!$N$13,weapons!$B90,"")</f>
        <v/>
      </c>
      <c r="E90" s="20" t="str">
        <f>IF(weapons!$A90=Main!$P$13,weapons!$B90,"")</f>
        <v/>
      </c>
      <c r="F90" s="20" t="str">
        <f>IF(weapons!$A90=Main!$R$13,weapons!$B90,"")</f>
        <v/>
      </c>
    </row>
    <row r="91" spans="1:6" x14ac:dyDescent="0.25">
      <c r="A91" s="20"/>
      <c r="C91" s="20" t="str">
        <f>IF(weapons!$A91=Main!$L$13,weapons!$B91,"")</f>
        <v/>
      </c>
      <c r="D91" s="20" t="str">
        <f>IF(weapons!$A91=Main!$N$13,weapons!$B91,"")</f>
        <v/>
      </c>
      <c r="E91" s="20" t="str">
        <f>IF(weapons!$A91=Main!$P$13,weapons!$B91,"")</f>
        <v/>
      </c>
      <c r="F91" s="20" t="str">
        <f>IF(weapons!$A91=Main!$R$13,weapons!$B91,"")</f>
        <v/>
      </c>
    </row>
    <row r="92" spans="1:6" x14ac:dyDescent="0.25">
      <c r="A92" s="20"/>
      <c r="C92" s="20" t="str">
        <f>IF(weapons!$A92=Main!$L$13,weapons!$B92,"")</f>
        <v/>
      </c>
      <c r="D92" s="20" t="str">
        <f>IF(weapons!$A92=Main!$N$13,weapons!$B92,"")</f>
        <v/>
      </c>
      <c r="E92" s="20" t="str">
        <f>IF(weapons!$A92=Main!$P$13,weapons!$B92,"")</f>
        <v/>
      </c>
      <c r="F92" s="20" t="str">
        <f>IF(weapons!$A92=Main!$R$13,weapons!$B92,"")</f>
        <v/>
      </c>
    </row>
    <row r="93" spans="1:6" x14ac:dyDescent="0.25">
      <c r="A93" s="20"/>
      <c r="C93" s="20" t="str">
        <f>IF(weapons!$A93=Main!$L$13,weapons!$B93,"")</f>
        <v/>
      </c>
      <c r="D93" s="20" t="str">
        <f>IF(weapons!$A93=Main!$N$13,weapons!$B93,"")</f>
        <v/>
      </c>
      <c r="E93" s="20" t="str">
        <f>IF(weapons!$A93=Main!$P$13,weapons!$B93,"")</f>
        <v/>
      </c>
      <c r="F93" s="20" t="str">
        <f>IF(weapons!$A93=Main!$R$13,weapons!$B93,"")</f>
        <v/>
      </c>
    </row>
    <row r="94" spans="1:6" x14ac:dyDescent="0.25">
      <c r="A94" s="20"/>
      <c r="C94" s="20" t="str">
        <f>IF(weapons!$A94=Main!$L$13,weapons!$B94,"")</f>
        <v/>
      </c>
      <c r="D94" s="20" t="str">
        <f>IF(weapons!$A94=Main!$N$13,weapons!$B94,"")</f>
        <v/>
      </c>
      <c r="E94" s="20" t="str">
        <f>IF(weapons!$A94=Main!$P$13,weapons!$B94,"")</f>
        <v/>
      </c>
      <c r="F94" s="20" t="str">
        <f>IF(weapons!$A94=Main!$R$13,weapons!$B94,"")</f>
        <v/>
      </c>
    </row>
    <row r="95" spans="1:6" x14ac:dyDescent="0.25">
      <c r="A95" s="20"/>
      <c r="C95" s="20" t="str">
        <f>IF(weapons!$A95=Main!$L$13,weapons!$B95,"")</f>
        <v/>
      </c>
      <c r="D95" s="20" t="str">
        <f>IF(weapons!$A95=Main!$N$13,weapons!$B95,"")</f>
        <v/>
      </c>
      <c r="E95" s="20" t="str">
        <f>IF(weapons!$A95=Main!$P$13,weapons!$B95,"")</f>
        <v/>
      </c>
      <c r="F95" s="20" t="str">
        <f>IF(weapons!$A95=Main!$R$13,weapons!$B95,"")</f>
        <v/>
      </c>
    </row>
    <row r="96" spans="1:6" x14ac:dyDescent="0.25">
      <c r="A96" s="20"/>
      <c r="C96" s="20" t="str">
        <f>IF(weapons!$A96=Main!$L$13,weapons!$B96,"")</f>
        <v/>
      </c>
      <c r="D96" s="20" t="str">
        <f>IF(weapons!$A96=Main!$N$13,weapons!$B96,"")</f>
        <v/>
      </c>
      <c r="E96" s="20" t="str">
        <f>IF(weapons!$A96=Main!$P$13,weapons!$B96,"")</f>
        <v/>
      </c>
      <c r="F96" s="20" t="str">
        <f>IF(weapons!$A96=Main!$R$13,weapons!$B96,"")</f>
        <v/>
      </c>
    </row>
    <row r="97" spans="1:6" x14ac:dyDescent="0.25">
      <c r="A97" s="20"/>
      <c r="C97" s="20" t="str">
        <f>IF(weapons!$A97=Main!$L$13,weapons!$B97,"")</f>
        <v/>
      </c>
      <c r="D97" s="20" t="str">
        <f>IF(weapons!$A97=Main!$N$13,weapons!$B97,"")</f>
        <v/>
      </c>
      <c r="E97" s="20" t="str">
        <f>IF(weapons!$A97=Main!$P$13,weapons!$B97,"")</f>
        <v/>
      </c>
      <c r="F97" s="20" t="str">
        <f>IF(weapons!$A97=Main!$R$13,weapons!$B97,"")</f>
        <v/>
      </c>
    </row>
    <row r="98" spans="1:6" x14ac:dyDescent="0.25">
      <c r="A98" s="20"/>
      <c r="C98" s="20" t="str">
        <f>IF(weapons!$A98=Main!$L$13,weapons!$B98,"")</f>
        <v/>
      </c>
      <c r="D98" s="20" t="str">
        <f>IF(weapons!$A98=Main!$N$13,weapons!$B98,"")</f>
        <v/>
      </c>
      <c r="E98" s="20" t="str">
        <f>IF(weapons!$A98=Main!$P$13,weapons!$B98,"")</f>
        <v/>
      </c>
      <c r="F98" s="20" t="str">
        <f>IF(weapons!$A98=Main!$R$13,weapons!$B98,"")</f>
        <v/>
      </c>
    </row>
    <row r="99" spans="1:6" x14ac:dyDescent="0.25">
      <c r="A99" s="20"/>
      <c r="C99" s="20" t="str">
        <f>IF(weapons!$A99=Main!$L$13,weapons!$B99,"")</f>
        <v/>
      </c>
      <c r="D99" s="20" t="str">
        <f>IF(weapons!$A99=Main!$N$13,weapons!$B99,"")</f>
        <v/>
      </c>
      <c r="E99" s="20" t="str">
        <f>IF(weapons!$A99=Main!$P$13,weapons!$B99,"")</f>
        <v/>
      </c>
      <c r="F99" s="20" t="str">
        <f>IF(weapons!$A99=Main!$R$13,weapons!$B99,"")</f>
        <v/>
      </c>
    </row>
    <row r="100" spans="1:6" x14ac:dyDescent="0.25">
      <c r="A100" s="20"/>
      <c r="C100" s="20" t="str">
        <f>IF(weapons!$A100=Main!$L$13,weapons!$B100,"")</f>
        <v/>
      </c>
      <c r="D100" s="20" t="str">
        <f>IF(weapons!$A100=Main!$N$13,weapons!$B100,"")</f>
        <v/>
      </c>
      <c r="E100" s="20" t="str">
        <f>IF(weapons!$A100=Main!$P$13,weapons!$B100,"")</f>
        <v/>
      </c>
      <c r="F100" s="20" t="str">
        <f>IF(weapons!$A100=Main!$R$13,weapons!$B100,"")</f>
        <v/>
      </c>
    </row>
    <row r="101" spans="1:6" x14ac:dyDescent="0.25">
      <c r="A101" s="20"/>
      <c r="C101" s="20" t="str">
        <f>IF(weapons!$A101=Main!$L$13,weapons!$B101,"")</f>
        <v/>
      </c>
      <c r="D101" s="20" t="str">
        <f>IF(weapons!$A101=Main!$N$13,weapons!$B101,"")</f>
        <v/>
      </c>
      <c r="E101" s="20" t="str">
        <f>IF(weapons!$A101=Main!$P$13,weapons!$B101,"")</f>
        <v/>
      </c>
      <c r="F101" s="20" t="str">
        <f>IF(weapons!$A101=Main!$R$13,weapons!$B101,"")</f>
        <v/>
      </c>
    </row>
    <row r="102" spans="1:6" x14ac:dyDescent="0.25">
      <c r="A102" s="20"/>
      <c r="C102" s="20" t="str">
        <f>IF(weapons!$A102=Main!$L$13,weapons!$B102,"")</f>
        <v/>
      </c>
      <c r="D102" s="20" t="str">
        <f>IF(weapons!$A102=Main!$N$13,weapons!$B102,"")</f>
        <v/>
      </c>
      <c r="E102" s="20" t="str">
        <f>IF(weapons!$A102=Main!$P$13,weapons!$B102,"")</f>
        <v/>
      </c>
      <c r="F102" s="20" t="str">
        <f>IF(weapons!$A102=Main!$R$13,weapons!$B102,"")</f>
        <v/>
      </c>
    </row>
    <row r="103" spans="1:6" x14ac:dyDescent="0.25">
      <c r="A103" s="20"/>
      <c r="C103" s="20" t="str">
        <f>IF(weapons!$A103=Main!$L$13,weapons!$B103,"")</f>
        <v/>
      </c>
      <c r="D103" s="20" t="str">
        <f>IF(weapons!$A103=Main!$N$13,weapons!$B103,"")</f>
        <v/>
      </c>
      <c r="E103" s="20" t="str">
        <f>IF(weapons!$A103=Main!$P$13,weapons!$B103,"")</f>
        <v/>
      </c>
      <c r="F103" s="20" t="str">
        <f>IF(weapons!$A103=Main!$R$13,weapons!$B103,"")</f>
        <v/>
      </c>
    </row>
    <row r="104" spans="1:6" x14ac:dyDescent="0.25">
      <c r="A104" s="20"/>
      <c r="C104" s="20" t="str">
        <f>IF(weapons!$A104=Main!$L$13,weapons!$B104,"")</f>
        <v/>
      </c>
      <c r="D104" s="20" t="str">
        <f>IF(weapons!$A104=Main!$N$13,weapons!$B104,"")</f>
        <v/>
      </c>
      <c r="E104" s="20" t="str">
        <f>IF(weapons!$A104=Main!$P$13,weapons!$B104,"")</f>
        <v/>
      </c>
      <c r="F104" s="20" t="str">
        <f>IF(weapons!$A104=Main!$R$13,weapons!$B104,"")</f>
        <v/>
      </c>
    </row>
    <row r="105" spans="1:6" x14ac:dyDescent="0.25">
      <c r="A105" s="20"/>
      <c r="C105" s="20" t="str">
        <f>IF(weapons!$A105=Main!$L$13,weapons!$B105,"")</f>
        <v/>
      </c>
      <c r="D105" s="20" t="str">
        <f>IF(weapons!$A105=Main!$N$13,weapons!$B105,"")</f>
        <v/>
      </c>
      <c r="E105" s="20" t="str">
        <f>IF(weapons!$A105=Main!$P$13,weapons!$B105,"")</f>
        <v/>
      </c>
      <c r="F105" s="20" t="str">
        <f>IF(weapons!$A105=Main!$R$13,weapons!$B105,"")</f>
        <v/>
      </c>
    </row>
    <row r="106" spans="1:6" x14ac:dyDescent="0.25">
      <c r="A106" s="20"/>
      <c r="C106" s="20" t="str">
        <f>IF(weapons!$A106=Main!$L$13,weapons!$B106,"")</f>
        <v/>
      </c>
      <c r="D106" s="20" t="str">
        <f>IF(weapons!$A106=Main!$N$13,weapons!$B106,"")</f>
        <v/>
      </c>
      <c r="E106" s="20" t="str">
        <f>IF(weapons!$A106=Main!$P$13,weapons!$B106,"")</f>
        <v/>
      </c>
      <c r="F106" s="20" t="str">
        <f>IF(weapons!$A106=Main!$R$13,weapons!$B106,"")</f>
        <v/>
      </c>
    </row>
    <row r="107" spans="1:6" x14ac:dyDescent="0.25">
      <c r="A107" s="20"/>
      <c r="C107" s="20" t="str">
        <f>IF(weapons!$A107=Main!$L$13,weapons!$B107,"")</f>
        <v/>
      </c>
      <c r="D107" s="20" t="str">
        <f>IF(weapons!$A107=Main!$N$13,weapons!$B107,"")</f>
        <v/>
      </c>
      <c r="E107" s="20" t="str">
        <f>IF(weapons!$A107=Main!$P$13,weapons!$B107,"")</f>
        <v/>
      </c>
      <c r="F107" s="20" t="str">
        <f>IF(weapons!$A107=Main!$R$13,weapons!$B107,"")</f>
        <v/>
      </c>
    </row>
    <row r="108" spans="1:6" x14ac:dyDescent="0.25">
      <c r="A108" s="20"/>
      <c r="C108" s="20" t="str">
        <f>IF(weapons!$A108=Main!$L$13,weapons!$B108,"")</f>
        <v/>
      </c>
      <c r="D108" s="20" t="str">
        <f>IF(weapons!$A108=Main!$N$13,weapons!$B108,"")</f>
        <v/>
      </c>
      <c r="E108" s="20" t="str">
        <f>IF(weapons!$A108=Main!$P$13,weapons!$B108,"")</f>
        <v/>
      </c>
      <c r="F108" s="20" t="str">
        <f>IF(weapons!$A108=Main!$R$13,weapons!$B108,"")</f>
        <v/>
      </c>
    </row>
    <row r="109" spans="1:6" x14ac:dyDescent="0.25">
      <c r="A109" s="20"/>
      <c r="C109" s="20" t="str">
        <f>IF(weapons!$A109=Main!$L$13,weapons!$B109,"")</f>
        <v/>
      </c>
      <c r="D109" s="20" t="str">
        <f>IF(weapons!$A109=Main!$N$13,weapons!$B109,"")</f>
        <v/>
      </c>
      <c r="E109" s="20" t="str">
        <f>IF(weapons!$A109=Main!$P$13,weapons!$B109,"")</f>
        <v/>
      </c>
      <c r="F109" s="20" t="str">
        <f>IF(weapons!$A109=Main!$R$13,weapons!$B109,"")</f>
        <v/>
      </c>
    </row>
    <row r="110" spans="1:6" x14ac:dyDescent="0.25">
      <c r="A110" s="20"/>
      <c r="C110" s="20" t="str">
        <f>IF(weapons!$A110=Main!$L$13,weapons!$B110,"")</f>
        <v/>
      </c>
      <c r="D110" s="20" t="str">
        <f>IF(weapons!$A110=Main!$N$13,weapons!$B110,"")</f>
        <v/>
      </c>
      <c r="E110" s="20" t="str">
        <f>IF(weapons!$A110=Main!$P$13,weapons!$B110,"")</f>
        <v/>
      </c>
      <c r="F110" s="20" t="str">
        <f>IF(weapons!$A110=Main!$R$13,weapons!$B110,"")</f>
        <v/>
      </c>
    </row>
    <row r="111" spans="1:6" x14ac:dyDescent="0.25">
      <c r="A111" s="20"/>
      <c r="C111" s="20" t="str">
        <f>IF(weapons!$A111=Main!$L$13,weapons!$B111,"")</f>
        <v/>
      </c>
      <c r="D111" s="20" t="str">
        <f>IF(weapons!$A111=Main!$N$13,weapons!$B111,"")</f>
        <v/>
      </c>
      <c r="E111" s="20" t="str">
        <f>IF(weapons!$A111=Main!$P$13,weapons!$B111,"")</f>
        <v/>
      </c>
      <c r="F111" s="20" t="str">
        <f>IF(weapons!$A111=Main!$R$13,weapons!$B111,"")</f>
        <v/>
      </c>
    </row>
    <row r="112" spans="1:6" x14ac:dyDescent="0.25">
      <c r="A112" s="20"/>
      <c r="C112" s="20" t="str">
        <f>IF(weapons!$A112=Main!$L$13,weapons!$B112,"")</f>
        <v/>
      </c>
      <c r="D112" s="20" t="str">
        <f>IF(weapons!$A112=Main!$N$13,weapons!$B112,"")</f>
        <v/>
      </c>
      <c r="E112" s="20" t="str">
        <f>IF(weapons!$A112=Main!$P$13,weapons!$B112,"")</f>
        <v/>
      </c>
      <c r="F112" s="20" t="str">
        <f>IF(weapons!$A112=Main!$R$13,weapons!$B112,"")</f>
        <v/>
      </c>
    </row>
    <row r="113" spans="1:6" x14ac:dyDescent="0.25">
      <c r="A113" s="20"/>
      <c r="C113" s="20" t="str">
        <f>IF(weapons!$A113=Main!$L$13,weapons!$B113,"")</f>
        <v/>
      </c>
      <c r="D113" s="20" t="str">
        <f>IF(weapons!$A113=Main!$N$13,weapons!$B113,"")</f>
        <v/>
      </c>
      <c r="E113" s="20" t="str">
        <f>IF(weapons!$A113=Main!$P$13,weapons!$B113,"")</f>
        <v/>
      </c>
      <c r="F113" s="20" t="str">
        <f>IF(weapons!$A113=Main!$R$13,weapons!$B113,"")</f>
        <v/>
      </c>
    </row>
    <row r="114" spans="1:6" x14ac:dyDescent="0.25">
      <c r="A114" s="20"/>
      <c r="C114" s="20" t="str">
        <f>IF(weapons!$A114=Main!$L$13,weapons!$B114,"")</f>
        <v/>
      </c>
      <c r="D114" s="20" t="str">
        <f>IF(weapons!$A114=Main!$N$13,weapons!$B114,"")</f>
        <v/>
      </c>
      <c r="E114" s="20" t="str">
        <f>IF(weapons!$A114=Main!$P$13,weapons!$B114,"")</f>
        <v/>
      </c>
      <c r="F114" s="20" t="str">
        <f>IF(weapons!$A114=Main!$R$13,weapons!$B114,"")</f>
        <v/>
      </c>
    </row>
    <row r="115" spans="1:6" x14ac:dyDescent="0.25">
      <c r="A115" s="20"/>
      <c r="C115" s="20" t="str">
        <f>IF(weapons!$A115=Main!$L$13,weapons!$B115,"")</f>
        <v/>
      </c>
      <c r="D115" s="20" t="str">
        <f>IF(weapons!$A115=Main!$N$13,weapons!$B115,"")</f>
        <v/>
      </c>
      <c r="E115" s="20" t="str">
        <f>IF(weapons!$A115=Main!$P$13,weapons!$B115,"")</f>
        <v/>
      </c>
      <c r="F115" s="20" t="str">
        <f>IF(weapons!$A115=Main!$R$13,weapons!$B115,"")</f>
        <v/>
      </c>
    </row>
    <row r="116" spans="1:6" x14ac:dyDescent="0.25">
      <c r="A116" s="20"/>
      <c r="C116" s="20" t="str">
        <f>IF(weapons!$A116=Main!$L$13,weapons!$B116,"")</f>
        <v/>
      </c>
      <c r="D116" s="20" t="str">
        <f>IF(weapons!$A116=Main!$N$13,weapons!$B116,"")</f>
        <v/>
      </c>
      <c r="E116" s="20" t="str">
        <f>IF(weapons!$A116=Main!$P$13,weapons!$B116,"")</f>
        <v/>
      </c>
      <c r="F116" s="20" t="str">
        <f>IF(weapons!$A116=Main!$R$13,weapons!$B116,"")</f>
        <v/>
      </c>
    </row>
    <row r="117" spans="1:6" x14ac:dyDescent="0.25">
      <c r="A117" s="20"/>
      <c r="C117" s="20" t="str">
        <f>IF(weapons!$A117=Main!$L$13,weapons!$B117,"")</f>
        <v/>
      </c>
      <c r="D117" s="20" t="str">
        <f>IF(weapons!$A117=Main!$N$13,weapons!$B117,"")</f>
        <v/>
      </c>
      <c r="E117" s="20" t="str">
        <f>IF(weapons!$A117=Main!$P$13,weapons!$B117,"")</f>
        <v/>
      </c>
      <c r="F117" s="20" t="str">
        <f>IF(weapons!$A117=Main!$R$13,weapons!$B117,"")</f>
        <v/>
      </c>
    </row>
    <row r="118" spans="1:6" x14ac:dyDescent="0.25">
      <c r="A118" s="20"/>
      <c r="C118" s="20" t="str">
        <f>IF(weapons!$A118=Main!$L$13,weapons!$B118,"")</f>
        <v/>
      </c>
      <c r="D118" s="20" t="str">
        <f>IF(weapons!$A118=Main!$N$13,weapons!$B118,"")</f>
        <v/>
      </c>
      <c r="E118" s="20" t="str">
        <f>IF(weapons!$A118=Main!$P$13,weapons!$B118,"")</f>
        <v/>
      </c>
      <c r="F118" s="20" t="str">
        <f>IF(weapons!$A118=Main!$R$13,weapons!$B118,"")</f>
        <v/>
      </c>
    </row>
    <row r="119" spans="1:6" x14ac:dyDescent="0.25">
      <c r="A119" s="20"/>
      <c r="C119" s="20" t="str">
        <f>IF(weapons!$A119=Main!$L$13,weapons!$B119,"")</f>
        <v/>
      </c>
      <c r="D119" s="20" t="str">
        <f>IF(weapons!$A119=Main!$N$13,weapons!$B119,"")</f>
        <v/>
      </c>
      <c r="E119" s="20" t="str">
        <f>IF(weapons!$A119=Main!$P$13,weapons!$B119,"")</f>
        <v/>
      </c>
      <c r="F119" s="20" t="str">
        <f>IF(weapons!$A119=Main!$R$13,weapons!$B119,"")</f>
        <v/>
      </c>
    </row>
    <row r="120" spans="1:6" x14ac:dyDescent="0.25">
      <c r="A120" s="20"/>
      <c r="C120" s="20" t="str">
        <f>IF(weapons!$A120=Main!$L$13,weapons!$B120,"")</f>
        <v/>
      </c>
      <c r="D120" s="20" t="str">
        <f>IF(weapons!$A120=Main!$N$13,weapons!$B120,"")</f>
        <v/>
      </c>
      <c r="E120" s="20" t="str">
        <f>IF(weapons!$A120=Main!$P$13,weapons!$B120,"")</f>
        <v/>
      </c>
      <c r="F120" s="20" t="str">
        <f>IF(weapons!$A120=Main!$R$13,weapons!$B120,"")</f>
        <v/>
      </c>
    </row>
    <row r="121" spans="1:6" x14ac:dyDescent="0.25">
      <c r="A121" s="20"/>
      <c r="C121" s="20" t="str">
        <f>IF(weapons!$A121=Main!$L$13,weapons!$B121,"")</f>
        <v/>
      </c>
      <c r="D121" s="20" t="str">
        <f>IF(weapons!$A121=Main!$N$13,weapons!$B121,"")</f>
        <v/>
      </c>
      <c r="E121" s="20" t="str">
        <f>IF(weapons!$A121=Main!$P$13,weapons!$B121,"")</f>
        <v/>
      </c>
      <c r="F121" s="20" t="str">
        <f>IF(weapons!$A121=Main!$R$13,weapons!$B121,"")</f>
        <v/>
      </c>
    </row>
    <row r="122" spans="1:6" x14ac:dyDescent="0.25">
      <c r="A122" s="20"/>
      <c r="C122" s="20" t="str">
        <f>IF(weapons!$A122=Main!$L$13,weapons!$B122,"")</f>
        <v/>
      </c>
      <c r="D122" s="20" t="str">
        <f>IF(weapons!$A122=Main!$N$13,weapons!$B122,"")</f>
        <v/>
      </c>
      <c r="E122" s="20" t="str">
        <f>IF(weapons!$A122=Main!$P$13,weapons!$B122,"")</f>
        <v/>
      </c>
      <c r="F122" s="20" t="str">
        <f>IF(weapons!$A122=Main!$R$13,weapons!$B122,"")</f>
        <v/>
      </c>
    </row>
    <row r="123" spans="1:6" x14ac:dyDescent="0.25">
      <c r="A123" s="20"/>
      <c r="C123" s="20" t="str">
        <f>IF(weapons!$A123=Main!$L$13,weapons!$B123,"")</f>
        <v/>
      </c>
      <c r="D123" s="20" t="str">
        <f>IF(weapons!$A123=Main!$N$13,weapons!$B123,"")</f>
        <v/>
      </c>
      <c r="E123" s="20" t="str">
        <f>IF(weapons!$A123=Main!$P$13,weapons!$B123,"")</f>
        <v/>
      </c>
      <c r="F123" s="20" t="str">
        <f>IF(weapons!$A123=Main!$R$13,weapons!$B123,"")</f>
        <v/>
      </c>
    </row>
    <row r="124" spans="1:6" x14ac:dyDescent="0.25">
      <c r="A124" s="20"/>
      <c r="C124" s="20" t="str">
        <f>IF(weapons!$A124=Main!$L$13,weapons!$B124,"")</f>
        <v/>
      </c>
      <c r="D124" s="20" t="str">
        <f>IF(weapons!$A124=Main!$N$13,weapons!$B124,"")</f>
        <v/>
      </c>
      <c r="E124" s="20" t="str">
        <f>IF(weapons!$A124=Main!$P$13,weapons!$B124,"")</f>
        <v/>
      </c>
      <c r="F124" s="20" t="str">
        <f>IF(weapons!$A124=Main!$R$13,weapons!$B124,"")</f>
        <v/>
      </c>
    </row>
    <row r="125" spans="1:6" x14ac:dyDescent="0.25">
      <c r="A125" s="20"/>
      <c r="C125" s="20" t="str">
        <f>IF(weapons!$A125=Main!$L$13,weapons!$B125,"")</f>
        <v/>
      </c>
      <c r="D125" s="20" t="str">
        <f>IF(weapons!$A125=Main!$N$13,weapons!$B125,"")</f>
        <v/>
      </c>
      <c r="E125" s="20" t="str">
        <f>IF(weapons!$A125=Main!$P$13,weapons!$B125,"")</f>
        <v/>
      </c>
      <c r="F125" s="20" t="str">
        <f>IF(weapons!$A125=Main!$R$13,weapons!$B125,"")</f>
        <v/>
      </c>
    </row>
    <row r="126" spans="1:6" x14ac:dyDescent="0.25">
      <c r="A126" s="20"/>
      <c r="C126" s="20" t="str">
        <f>IF(weapons!$A126=Main!$L$13,weapons!$B126,"")</f>
        <v/>
      </c>
      <c r="D126" s="20" t="str">
        <f>IF(weapons!$A126=Main!$N$13,weapons!$B126,"")</f>
        <v/>
      </c>
      <c r="E126" s="20" t="str">
        <f>IF(weapons!$A126=Main!$P$13,weapons!$B126,"")</f>
        <v/>
      </c>
      <c r="F126" s="20" t="str">
        <f>IF(weapons!$A126=Main!$R$13,weapons!$B126,"")</f>
        <v/>
      </c>
    </row>
    <row r="127" spans="1:6" x14ac:dyDescent="0.25">
      <c r="A127" s="20"/>
      <c r="C127" s="20" t="str">
        <f>IF(weapons!$A127=Main!$L$13,weapons!$B127,"")</f>
        <v/>
      </c>
      <c r="D127" s="20" t="str">
        <f>IF(weapons!$A127=Main!$N$13,weapons!$B127,"")</f>
        <v/>
      </c>
      <c r="E127" s="20" t="str">
        <f>IF(weapons!$A127=Main!$P$13,weapons!$B127,"")</f>
        <v/>
      </c>
      <c r="F127" s="20" t="str">
        <f>IF(weapons!$A127=Main!$R$13,weapons!$B127,"")</f>
        <v/>
      </c>
    </row>
    <row r="128" spans="1:6" x14ac:dyDescent="0.25">
      <c r="A128" s="20"/>
      <c r="C128" s="20" t="str">
        <f>IF(weapons!$A128=Main!$L$13,weapons!$B128,"")</f>
        <v/>
      </c>
      <c r="D128" s="20" t="str">
        <f>IF(weapons!$A128=Main!$N$13,weapons!$B128,"")</f>
        <v/>
      </c>
      <c r="E128" s="20" t="str">
        <f>IF(weapons!$A128=Main!$P$13,weapons!$B128,"")</f>
        <v/>
      </c>
      <c r="F128" s="20" t="str">
        <f>IF(weapons!$A128=Main!$R$13,weapons!$B128,"")</f>
        <v/>
      </c>
    </row>
    <row r="129" spans="1:6" x14ac:dyDescent="0.25">
      <c r="A129" s="20"/>
      <c r="C129" s="20" t="str">
        <f>IF(weapons!$A129=Main!$L$13,weapons!$B129,"")</f>
        <v/>
      </c>
      <c r="D129" s="20" t="str">
        <f>IF(weapons!$A129=Main!$N$13,weapons!$B129,"")</f>
        <v/>
      </c>
      <c r="E129" s="20" t="str">
        <f>IF(weapons!$A129=Main!$P$13,weapons!$B129,"")</f>
        <v/>
      </c>
      <c r="F129" s="20" t="str">
        <f>IF(weapons!$A129=Main!$R$13,weapons!$B129,"")</f>
        <v/>
      </c>
    </row>
    <row r="130" spans="1:6" x14ac:dyDescent="0.25">
      <c r="A130" s="20"/>
      <c r="C130" s="20" t="str">
        <f>IF(weapons!$A130=Main!$L$13,weapons!$B130,"")</f>
        <v/>
      </c>
      <c r="D130" s="20" t="str">
        <f>IF(weapons!$A130=Main!$N$13,weapons!$B130,"")</f>
        <v/>
      </c>
      <c r="E130" s="20" t="str">
        <f>IF(weapons!$A130=Main!$P$13,weapons!$B130,"")</f>
        <v/>
      </c>
      <c r="F130" s="20" t="str">
        <f>IF(weapons!$A130=Main!$R$13,weapons!$B130,"")</f>
        <v/>
      </c>
    </row>
    <row r="131" spans="1:6" x14ac:dyDescent="0.25">
      <c r="A131" s="20"/>
      <c r="C131" s="20" t="str">
        <f>IF(weapons!$A131=Main!$L$13,weapons!$B131,"")</f>
        <v/>
      </c>
      <c r="D131" s="20" t="str">
        <f>IF(weapons!$A131=Main!$N$13,weapons!$B131,"")</f>
        <v/>
      </c>
      <c r="E131" s="20" t="str">
        <f>IF(weapons!$A131=Main!$P$13,weapons!$B131,"")</f>
        <v/>
      </c>
      <c r="F131" s="20" t="str">
        <f>IF(weapons!$A131=Main!$R$13,weapons!$B131,"")</f>
        <v/>
      </c>
    </row>
    <row r="132" spans="1:6" x14ac:dyDescent="0.25">
      <c r="A132" s="20"/>
      <c r="C132" s="20" t="str">
        <f>IF(weapons!$A132=Main!$L$13,weapons!$B132,"")</f>
        <v/>
      </c>
      <c r="D132" s="20" t="str">
        <f>IF(weapons!$A132=Main!$N$13,weapons!$B132,"")</f>
        <v/>
      </c>
      <c r="E132" s="20" t="str">
        <f>IF(weapons!$A132=Main!$P$13,weapons!$B132,"")</f>
        <v/>
      </c>
      <c r="F132" s="20" t="str">
        <f>IF(weapons!$A132=Main!$R$13,weapons!$B132,"")</f>
        <v/>
      </c>
    </row>
    <row r="133" spans="1:6" x14ac:dyDescent="0.25">
      <c r="A133" s="20"/>
      <c r="C133" s="20" t="str">
        <f>IF(weapons!$A133=Main!$L$13,weapons!$B133,"")</f>
        <v/>
      </c>
      <c r="D133" s="20" t="str">
        <f>IF(weapons!$A133=Main!$N$13,weapons!$B133,"")</f>
        <v/>
      </c>
      <c r="E133" s="20" t="str">
        <f>IF(weapons!$A133=Main!$P$13,weapons!$B133,"")</f>
        <v/>
      </c>
      <c r="F133" s="20" t="str">
        <f>IF(weapons!$A133=Main!$R$13,weapons!$B133,"")</f>
        <v/>
      </c>
    </row>
    <row r="134" spans="1:6" x14ac:dyDescent="0.25">
      <c r="A134" s="20"/>
      <c r="C134" s="20" t="str">
        <f>IF(weapons!$A134=Main!$L$13,weapons!$B134,"")</f>
        <v/>
      </c>
      <c r="D134" s="20" t="str">
        <f>IF(weapons!$A134=Main!$N$13,weapons!$B134,"")</f>
        <v/>
      </c>
      <c r="E134" s="20" t="str">
        <f>IF(weapons!$A134=Main!$P$13,weapons!$B134,"")</f>
        <v/>
      </c>
      <c r="F134" s="20" t="str">
        <f>IF(weapons!$A134=Main!$R$13,weapons!$B134,"")</f>
        <v/>
      </c>
    </row>
    <row r="135" spans="1:6" x14ac:dyDescent="0.25">
      <c r="A135" s="20"/>
      <c r="C135" s="20" t="str">
        <f>IF(weapons!$A135=Main!$L$13,weapons!$B135,"")</f>
        <v/>
      </c>
      <c r="D135" s="20" t="str">
        <f>IF(weapons!$A135=Main!$N$13,weapons!$B135,"")</f>
        <v/>
      </c>
      <c r="E135" s="20" t="str">
        <f>IF(weapons!$A135=Main!$P$13,weapons!$B135,"")</f>
        <v/>
      </c>
      <c r="F135" s="20" t="str">
        <f>IF(weapons!$A135=Main!$R$13,weapons!$B135,"")</f>
        <v/>
      </c>
    </row>
    <row r="136" spans="1:6" x14ac:dyDescent="0.25">
      <c r="A136" s="20"/>
      <c r="C136" s="20" t="str">
        <f>IF(weapons!$A136=Main!$L$13,weapons!$B136,"")</f>
        <v/>
      </c>
      <c r="D136" s="20" t="str">
        <f>IF(weapons!$A136=Main!$N$13,weapons!$B136,"")</f>
        <v/>
      </c>
      <c r="E136" s="20" t="str">
        <f>IF(weapons!$A136=Main!$P$13,weapons!$B136,"")</f>
        <v/>
      </c>
      <c r="F136" s="20" t="str">
        <f>IF(weapons!$A136=Main!$R$13,weapons!$B136,"")</f>
        <v/>
      </c>
    </row>
    <row r="137" spans="1:6" x14ac:dyDescent="0.25">
      <c r="A137" s="20"/>
      <c r="C137" s="20" t="str">
        <f>IF(weapons!$A137=Main!$L$13,weapons!$B137,"")</f>
        <v/>
      </c>
      <c r="D137" s="20" t="str">
        <f>IF(weapons!$A137=Main!$N$13,weapons!$B137,"")</f>
        <v/>
      </c>
      <c r="E137" s="20" t="str">
        <f>IF(weapons!$A137=Main!$P$13,weapons!$B137,"")</f>
        <v/>
      </c>
      <c r="F137" s="20" t="str">
        <f>IF(weapons!$A137=Main!$R$13,weapons!$B137,"")</f>
        <v/>
      </c>
    </row>
    <row r="138" spans="1:6" x14ac:dyDescent="0.25">
      <c r="A138" s="20"/>
      <c r="C138" s="20" t="str">
        <f>IF(weapons!$A138=Main!$L$13,weapons!$B138,"")</f>
        <v/>
      </c>
      <c r="D138" s="20" t="str">
        <f>IF(weapons!$A138=Main!$N$13,weapons!$B138,"")</f>
        <v/>
      </c>
      <c r="E138" s="20" t="str">
        <f>IF(weapons!$A138=Main!$P$13,weapons!$B138,"")</f>
        <v/>
      </c>
      <c r="F138" s="20" t="str">
        <f>IF(weapons!$A138=Main!$R$13,weapons!$B138,"")</f>
        <v/>
      </c>
    </row>
    <row r="139" spans="1:6" x14ac:dyDescent="0.25">
      <c r="A139" s="20"/>
      <c r="C139" s="20" t="str">
        <f>IF(weapons!$A139=Main!$L$13,weapons!$B139,"")</f>
        <v/>
      </c>
      <c r="D139" s="20" t="str">
        <f>IF(weapons!$A139=Main!$N$13,weapons!$B139,"")</f>
        <v/>
      </c>
      <c r="E139" s="20" t="str">
        <f>IF(weapons!$A139=Main!$P$13,weapons!$B139,"")</f>
        <v/>
      </c>
      <c r="F139" s="20" t="str">
        <f>IF(weapons!$A139=Main!$R$13,weapons!$B139,"")</f>
        <v/>
      </c>
    </row>
    <row r="140" spans="1:6" x14ac:dyDescent="0.25">
      <c r="A140" s="20"/>
      <c r="C140" s="20" t="str">
        <f>IF(weapons!$A140=Main!$L$13,weapons!$B140,"")</f>
        <v/>
      </c>
      <c r="D140" s="20" t="str">
        <f>IF(weapons!$A140=Main!$N$13,weapons!$B140,"")</f>
        <v/>
      </c>
      <c r="E140" s="20" t="str">
        <f>IF(weapons!$A140=Main!$P$13,weapons!$B140,"")</f>
        <v/>
      </c>
      <c r="F140" s="20" t="str">
        <f>IF(weapons!$A140=Main!$R$13,weapons!$B140,"")</f>
        <v/>
      </c>
    </row>
    <row r="141" spans="1:6" x14ac:dyDescent="0.25">
      <c r="A141" s="20"/>
      <c r="C141" s="20" t="str">
        <f>IF(weapons!$A141=Main!$L$13,weapons!$B141,"")</f>
        <v/>
      </c>
      <c r="D141" s="20" t="str">
        <f>IF(weapons!$A141=Main!$N$13,weapons!$B141,"")</f>
        <v/>
      </c>
      <c r="E141" s="20" t="str">
        <f>IF(weapons!$A141=Main!$P$13,weapons!$B141,"")</f>
        <v/>
      </c>
      <c r="F141" s="20" t="str">
        <f>IF(weapons!$A141=Main!$R$13,weapons!$B141,"")</f>
        <v/>
      </c>
    </row>
    <row r="142" spans="1:6" x14ac:dyDescent="0.25">
      <c r="A142" s="20"/>
      <c r="C142" s="20" t="str">
        <f>IF(weapons!$A142=Main!$L$13,weapons!$B142,"")</f>
        <v/>
      </c>
      <c r="D142" s="20" t="str">
        <f>IF(weapons!$A142=Main!$N$13,weapons!$B142,"")</f>
        <v/>
      </c>
      <c r="E142" s="20" t="str">
        <f>IF(weapons!$A142=Main!$P$13,weapons!$B142,"")</f>
        <v/>
      </c>
      <c r="F142" s="20" t="str">
        <f>IF(weapons!$A142=Main!$R$13,weapons!$B142,"")</f>
        <v/>
      </c>
    </row>
    <row r="143" spans="1:6" x14ac:dyDescent="0.25">
      <c r="A143" s="20"/>
      <c r="C143" s="20" t="str">
        <f>IF(weapons!$A143=Main!$L$13,weapons!$B143,"")</f>
        <v/>
      </c>
      <c r="D143" s="20" t="str">
        <f>IF(weapons!$A143=Main!$N$13,weapons!$B143,"")</f>
        <v/>
      </c>
      <c r="E143" s="20" t="str">
        <f>IF(weapons!$A143=Main!$P$13,weapons!$B143,"")</f>
        <v/>
      </c>
      <c r="F143" s="20" t="str">
        <f>IF(weapons!$A143=Main!$R$13,weapons!$B143,"")</f>
        <v/>
      </c>
    </row>
    <row r="144" spans="1:6" x14ac:dyDescent="0.25">
      <c r="A144" s="20"/>
      <c r="C144" s="20" t="str">
        <f>IF(weapons!$A144=Main!$L$13,weapons!$B144,"")</f>
        <v/>
      </c>
      <c r="D144" s="20" t="str">
        <f>IF(weapons!$A144=Main!$N$13,weapons!$B144,"")</f>
        <v/>
      </c>
      <c r="E144" s="20" t="str">
        <f>IF(weapons!$A144=Main!$P$13,weapons!$B144,"")</f>
        <v/>
      </c>
      <c r="F144" s="20" t="str">
        <f>IF(weapons!$A144=Main!$R$13,weapons!$B144,"")</f>
        <v/>
      </c>
    </row>
    <row r="145" spans="1:6" x14ac:dyDescent="0.25">
      <c r="A145" s="20"/>
      <c r="C145" s="20" t="str">
        <f>IF(weapons!$A145=Main!$L$13,weapons!$B145,"")</f>
        <v/>
      </c>
      <c r="D145" s="20" t="str">
        <f>IF(weapons!$A145=Main!$N$13,weapons!$B145,"")</f>
        <v/>
      </c>
      <c r="E145" s="20" t="str">
        <f>IF(weapons!$A145=Main!$P$13,weapons!$B145,"")</f>
        <v/>
      </c>
      <c r="F145" s="20" t="str">
        <f>IF(weapons!$A145=Main!$R$13,weapons!$B145,"")</f>
        <v/>
      </c>
    </row>
    <row r="146" spans="1:6" x14ac:dyDescent="0.25">
      <c r="A146" s="20"/>
      <c r="C146" s="20" t="str">
        <f>IF(weapons!$A146=Main!$L$13,weapons!$B146,"")</f>
        <v/>
      </c>
      <c r="D146" s="20" t="str">
        <f>IF(weapons!$A146=Main!$N$13,weapons!$B146,"")</f>
        <v/>
      </c>
      <c r="E146" s="20" t="str">
        <f>IF(weapons!$A146=Main!$P$13,weapons!$B146,"")</f>
        <v/>
      </c>
      <c r="F146" s="20" t="str">
        <f>IF(weapons!$A146=Main!$R$13,weapons!$B146,"")</f>
        <v/>
      </c>
    </row>
    <row r="147" spans="1:6" x14ac:dyDescent="0.25">
      <c r="A147" s="20"/>
      <c r="C147" s="20" t="str">
        <f>IF(weapons!$A147=Main!$L$13,weapons!$B147,"")</f>
        <v/>
      </c>
      <c r="D147" s="20" t="str">
        <f>IF(weapons!$A147=Main!$N$13,weapons!$B147,"")</f>
        <v/>
      </c>
      <c r="E147" s="20" t="str">
        <f>IF(weapons!$A147=Main!$P$13,weapons!$B147,"")</f>
        <v/>
      </c>
      <c r="F147" s="20" t="str">
        <f>IF(weapons!$A147=Main!$R$13,weapons!$B147,"")</f>
        <v/>
      </c>
    </row>
    <row r="148" spans="1:6" x14ac:dyDescent="0.25">
      <c r="A148" s="20"/>
      <c r="C148" s="20" t="str">
        <f>IF(weapons!$A148=Main!$L$13,weapons!$B148,"")</f>
        <v/>
      </c>
      <c r="D148" s="20" t="str">
        <f>IF(weapons!$A148=Main!$N$13,weapons!$B148,"")</f>
        <v/>
      </c>
      <c r="E148" s="20" t="str">
        <f>IF(weapons!$A148=Main!$P$13,weapons!$B148,"")</f>
        <v/>
      </c>
      <c r="F148" s="20" t="str">
        <f>IF(weapons!$A148=Main!$R$13,weapons!$B148,"")</f>
        <v/>
      </c>
    </row>
    <row r="149" spans="1:6" x14ac:dyDescent="0.25">
      <c r="A149" s="20"/>
      <c r="C149" s="20" t="str">
        <f>IF(weapons!$A149=Main!$L$13,weapons!$B149,"")</f>
        <v/>
      </c>
      <c r="D149" s="20" t="str">
        <f>IF(weapons!$A149=Main!$N$13,weapons!$B149,"")</f>
        <v/>
      </c>
      <c r="E149" s="20" t="str">
        <f>IF(weapons!$A149=Main!$P$13,weapons!$B149,"")</f>
        <v/>
      </c>
      <c r="F149" s="20" t="str">
        <f>IF(weapons!$A149=Main!$R$13,weapons!$B149,"")</f>
        <v/>
      </c>
    </row>
    <row r="150" spans="1:6" x14ac:dyDescent="0.25">
      <c r="A150" s="20"/>
      <c r="C150" s="20" t="str">
        <f>IF(weapons!$A150=Main!$L$13,weapons!$B150,"")</f>
        <v/>
      </c>
      <c r="D150" s="20" t="str">
        <f>IF(weapons!$A150=Main!$N$13,weapons!$B150,"")</f>
        <v/>
      </c>
      <c r="E150" s="20" t="str">
        <f>IF(weapons!$A150=Main!$P$13,weapons!$B150,"")</f>
        <v/>
      </c>
      <c r="F150" s="20" t="str">
        <f>IF(weapons!$A150=Main!$R$13,weapons!$B150,"")</f>
        <v/>
      </c>
    </row>
    <row r="151" spans="1:6" x14ac:dyDescent="0.25">
      <c r="A151" s="20"/>
      <c r="C151" s="20" t="str">
        <f>IF(weapons!$A151=Main!$L$13,weapons!$B151,"")</f>
        <v/>
      </c>
      <c r="D151" s="20" t="str">
        <f>IF(weapons!$A151=Main!$N$13,weapons!$B151,"")</f>
        <v/>
      </c>
      <c r="E151" s="20" t="str">
        <f>IF(weapons!$A151=Main!$P$13,weapons!$B151,"")</f>
        <v/>
      </c>
      <c r="F151" s="20" t="str">
        <f>IF(weapons!$A151=Main!$R$13,weapons!$B151,"")</f>
        <v/>
      </c>
    </row>
    <row r="152" spans="1:6" x14ac:dyDescent="0.25">
      <c r="A152" s="20"/>
      <c r="C152" s="20" t="str">
        <f>IF(weapons!$A152=Main!$L$13,weapons!$B152,"")</f>
        <v/>
      </c>
      <c r="D152" s="20" t="str">
        <f>IF(weapons!$A152=Main!$N$13,weapons!$B152,"")</f>
        <v/>
      </c>
      <c r="E152" s="20" t="str">
        <f>IF(weapons!$A152=Main!$P$13,weapons!$B152,"")</f>
        <v/>
      </c>
      <c r="F152" s="20" t="str">
        <f>IF(weapons!$A152=Main!$R$13,weapons!$B152,"")</f>
        <v/>
      </c>
    </row>
    <row r="153" spans="1:6" x14ac:dyDescent="0.25">
      <c r="A153" s="20"/>
      <c r="C153" s="20" t="str">
        <f>IF(weapons!$A153=Main!$L$13,weapons!$B153,"")</f>
        <v/>
      </c>
      <c r="D153" s="20" t="str">
        <f>IF(weapons!$A153=Main!$N$13,weapons!$B153,"")</f>
        <v/>
      </c>
      <c r="E153" s="20" t="str">
        <f>IF(weapons!$A153=Main!$P$13,weapons!$B153,"")</f>
        <v/>
      </c>
      <c r="F153" s="20" t="str">
        <f>IF(weapons!$A153=Main!$R$13,weapons!$B153,"")</f>
        <v/>
      </c>
    </row>
    <row r="154" spans="1:6" x14ac:dyDescent="0.25">
      <c r="A154" s="20"/>
      <c r="C154" s="20" t="str">
        <f>IF(weapons!$A154=Main!$L$13,weapons!$B154,"")</f>
        <v/>
      </c>
      <c r="D154" s="20" t="str">
        <f>IF(weapons!$A154=Main!$N$13,weapons!$B154,"")</f>
        <v/>
      </c>
      <c r="E154" s="20" t="str">
        <f>IF(weapons!$A154=Main!$P$13,weapons!$B154,"")</f>
        <v/>
      </c>
      <c r="F154" s="20" t="str">
        <f>IF(weapons!$A154=Main!$R$13,weapons!$B154,"")</f>
        <v/>
      </c>
    </row>
    <row r="155" spans="1:6" x14ac:dyDescent="0.25">
      <c r="A155" s="20"/>
      <c r="C155" s="20" t="str">
        <f>IF(weapons!$A155=Main!$L$13,weapons!$B155,"")</f>
        <v/>
      </c>
      <c r="D155" s="20" t="str">
        <f>IF(weapons!$A155=Main!$N$13,weapons!$B155,"")</f>
        <v/>
      </c>
      <c r="E155" s="20" t="str">
        <f>IF(weapons!$A155=Main!$P$13,weapons!$B155,"")</f>
        <v/>
      </c>
      <c r="F155" s="20" t="str">
        <f>IF(weapons!$A155=Main!$R$13,weapons!$B155,"")</f>
        <v/>
      </c>
    </row>
    <row r="156" spans="1:6" x14ac:dyDescent="0.25">
      <c r="A156" s="20"/>
      <c r="C156" s="20" t="str">
        <f>IF(weapons!$A156=Main!$L$13,weapons!$B156,"")</f>
        <v/>
      </c>
      <c r="D156" s="20" t="str">
        <f>IF(weapons!$A156=Main!$N$13,weapons!$B156,"")</f>
        <v/>
      </c>
      <c r="E156" s="20" t="str">
        <f>IF(weapons!$A156=Main!$P$13,weapons!$B156,"")</f>
        <v/>
      </c>
      <c r="F156" s="20" t="str">
        <f>IF(weapons!$A156=Main!$R$13,weapons!$B156,"")</f>
        <v/>
      </c>
    </row>
    <row r="157" spans="1:6" x14ac:dyDescent="0.25">
      <c r="A157" s="20"/>
      <c r="C157" s="20" t="str">
        <f>IF(weapons!$A157=Main!$L$13,weapons!$B157,"")</f>
        <v/>
      </c>
      <c r="D157" s="20" t="str">
        <f>IF(weapons!$A157=Main!$N$13,weapons!$B157,"")</f>
        <v/>
      </c>
      <c r="E157" s="20" t="str">
        <f>IF(weapons!$A157=Main!$P$13,weapons!$B157,"")</f>
        <v/>
      </c>
      <c r="F157" s="20" t="str">
        <f>IF(weapons!$A157=Main!$R$13,weapons!$B157,"")</f>
        <v/>
      </c>
    </row>
    <row r="158" spans="1:6" x14ac:dyDescent="0.25">
      <c r="A158" s="20"/>
      <c r="C158" s="20" t="str">
        <f>IF(weapons!$A158=Main!$L$13,weapons!$B158,"")</f>
        <v/>
      </c>
      <c r="D158" s="20" t="str">
        <f>IF(weapons!$A158=Main!$N$13,weapons!$B158,"")</f>
        <v/>
      </c>
      <c r="E158" s="20" t="str">
        <f>IF(weapons!$A158=Main!$P$13,weapons!$B158,"")</f>
        <v/>
      </c>
      <c r="F158" s="20" t="str">
        <f>IF(weapons!$A158=Main!$R$13,weapons!$B158,"")</f>
        <v/>
      </c>
    </row>
    <row r="159" spans="1:6" x14ac:dyDescent="0.25">
      <c r="A159" s="20"/>
      <c r="C159" s="20" t="str">
        <f>IF(weapons!$A159=Main!$L$13,weapons!$B159,"")</f>
        <v/>
      </c>
      <c r="D159" s="20" t="str">
        <f>IF(weapons!$A159=Main!$N$13,weapons!$B159,"")</f>
        <v/>
      </c>
      <c r="E159" s="20" t="str">
        <f>IF(weapons!$A159=Main!$P$13,weapons!$B159,"")</f>
        <v/>
      </c>
      <c r="F159" s="20" t="str">
        <f>IF(weapons!$A159=Main!$R$13,weapons!$B159,"")</f>
        <v/>
      </c>
    </row>
    <row r="160" spans="1:6" x14ac:dyDescent="0.25">
      <c r="A160" s="20"/>
      <c r="C160" s="20" t="str">
        <f>IF(weapons!$A160=Main!$L$13,weapons!$B160,"")</f>
        <v/>
      </c>
      <c r="D160" s="20" t="str">
        <f>IF(weapons!$A160=Main!$N$13,weapons!$B160,"")</f>
        <v/>
      </c>
      <c r="E160" s="20" t="str">
        <f>IF(weapons!$A160=Main!$P$13,weapons!$B160,"")</f>
        <v/>
      </c>
      <c r="F160" s="20" t="str">
        <f>IF(weapons!$A160=Main!$R$13,weapons!$B160,"")</f>
        <v/>
      </c>
    </row>
    <row r="161" spans="1:6" x14ac:dyDescent="0.25">
      <c r="A161" s="20"/>
      <c r="C161" s="20" t="str">
        <f>IF(weapons!$A161=Main!$L$13,weapons!$B161,"")</f>
        <v/>
      </c>
      <c r="D161" s="20" t="str">
        <f>IF(weapons!$A161=Main!$N$13,weapons!$B161,"")</f>
        <v/>
      </c>
      <c r="E161" s="20" t="str">
        <f>IF(weapons!$A161=Main!$P$13,weapons!$B161,"")</f>
        <v/>
      </c>
      <c r="F161" s="20" t="str">
        <f>IF(weapons!$A161=Main!$R$13,weapons!$B161,"")</f>
        <v/>
      </c>
    </row>
    <row r="162" spans="1:6" x14ac:dyDescent="0.25">
      <c r="A162" s="20"/>
      <c r="C162" s="20" t="str">
        <f>IF(weapons!$A162=Main!$L$13,weapons!$B162,"")</f>
        <v/>
      </c>
      <c r="D162" s="20" t="str">
        <f>IF(weapons!$A162=Main!$N$13,weapons!$B162,"")</f>
        <v/>
      </c>
      <c r="E162" s="20" t="str">
        <f>IF(weapons!$A162=Main!$P$13,weapons!$B162,"")</f>
        <v/>
      </c>
      <c r="F162" s="20" t="str">
        <f>IF(weapons!$A162=Main!$R$13,weapons!$B162,"")</f>
        <v/>
      </c>
    </row>
    <row r="163" spans="1:6" x14ac:dyDescent="0.25">
      <c r="A163" s="20"/>
      <c r="C163" s="20" t="str">
        <f>IF(weapons!$A163=Main!$L$13,weapons!$B163,"")</f>
        <v/>
      </c>
      <c r="D163" s="20" t="str">
        <f>IF(weapons!$A163=Main!$N$13,weapons!$B163,"")</f>
        <v/>
      </c>
      <c r="E163" s="20" t="str">
        <f>IF(weapons!$A163=Main!$P$13,weapons!$B163,"")</f>
        <v/>
      </c>
      <c r="F163" s="20" t="str">
        <f>IF(weapons!$A163=Main!$R$13,weapons!$B163,"")</f>
        <v/>
      </c>
    </row>
    <row r="164" spans="1:6" x14ac:dyDescent="0.25">
      <c r="A164" s="20"/>
      <c r="C164" s="20" t="str">
        <f>IF(weapons!$A164=Main!$L$13,weapons!$B164,"")</f>
        <v/>
      </c>
      <c r="D164" s="20" t="str">
        <f>IF(weapons!$A164=Main!$N$13,weapons!$B164,"")</f>
        <v/>
      </c>
      <c r="E164" s="20" t="str">
        <f>IF(weapons!$A164=Main!$P$13,weapons!$B164,"")</f>
        <v/>
      </c>
      <c r="F164" s="20" t="str">
        <f>IF(weapons!$A164=Main!$R$13,weapons!$B164,"")</f>
        <v/>
      </c>
    </row>
    <row r="165" spans="1:6" x14ac:dyDescent="0.25">
      <c r="A165" s="20"/>
      <c r="C165" s="20" t="str">
        <f>IF(weapons!$A165=Main!$L$13,weapons!$B165,"")</f>
        <v/>
      </c>
      <c r="D165" s="20" t="str">
        <f>IF(weapons!$A165=Main!$N$13,weapons!$B165,"")</f>
        <v/>
      </c>
      <c r="E165" s="20" t="str">
        <f>IF(weapons!$A165=Main!$P$13,weapons!$B165,"")</f>
        <v/>
      </c>
      <c r="F165" s="20" t="str">
        <f>IF(weapons!$A165=Main!$R$13,weapons!$B165,"")</f>
        <v/>
      </c>
    </row>
    <row r="166" spans="1:6" x14ac:dyDescent="0.25">
      <c r="A166" s="20"/>
      <c r="C166" s="20" t="str">
        <f>IF(weapons!$A166=Main!$L$13,weapons!$B166,"")</f>
        <v/>
      </c>
      <c r="D166" s="20" t="str">
        <f>IF(weapons!$A166=Main!$N$13,weapons!$B166,"")</f>
        <v/>
      </c>
      <c r="E166" s="20" t="str">
        <f>IF(weapons!$A166=Main!$P$13,weapons!$B166,"")</f>
        <v/>
      </c>
      <c r="F166" s="20" t="str">
        <f>IF(weapons!$A166=Main!$R$13,weapons!$B166,"")</f>
        <v/>
      </c>
    </row>
    <row r="167" spans="1:6" x14ac:dyDescent="0.25">
      <c r="A167" s="20"/>
      <c r="C167" s="20" t="str">
        <f>IF(weapons!$A167=Main!$L$13,weapons!$B167,"")</f>
        <v/>
      </c>
      <c r="D167" s="20" t="str">
        <f>IF(weapons!$A167=Main!$N$13,weapons!$B167,"")</f>
        <v/>
      </c>
      <c r="E167" s="20" t="str">
        <f>IF(weapons!$A167=Main!$P$13,weapons!$B167,"")</f>
        <v/>
      </c>
      <c r="F167" s="20" t="str">
        <f>IF(weapons!$A167=Main!$R$13,weapons!$B167,"")</f>
        <v/>
      </c>
    </row>
    <row r="168" spans="1:6" x14ac:dyDescent="0.25">
      <c r="A168" s="20"/>
      <c r="C168" s="20" t="str">
        <f>IF(weapons!$A168=Main!$L$13,weapons!$B168,"")</f>
        <v/>
      </c>
      <c r="D168" s="20" t="str">
        <f>IF(weapons!$A168=Main!$N$13,weapons!$B168,"")</f>
        <v/>
      </c>
      <c r="E168" s="20" t="str">
        <f>IF(weapons!$A168=Main!$P$13,weapons!$B168,"")</f>
        <v/>
      </c>
      <c r="F168" s="20" t="str">
        <f>IF(weapons!$A168=Main!$R$13,weapons!$B168,"")</f>
        <v/>
      </c>
    </row>
    <row r="169" spans="1:6" x14ac:dyDescent="0.25">
      <c r="A169" s="20"/>
      <c r="C169" s="20" t="str">
        <f>IF(weapons!$A169=Main!$L$13,weapons!$B169,"")</f>
        <v/>
      </c>
      <c r="D169" s="20" t="str">
        <f>IF(weapons!$A169=Main!$N$13,weapons!$B169,"")</f>
        <v/>
      </c>
      <c r="E169" s="20" t="str">
        <f>IF(weapons!$A169=Main!$P$13,weapons!$B169,"")</f>
        <v/>
      </c>
      <c r="F169" s="20" t="str">
        <f>IF(weapons!$A169=Main!$R$13,weapons!$B169,"")</f>
        <v/>
      </c>
    </row>
    <row r="170" spans="1:6" x14ac:dyDescent="0.25">
      <c r="A170" s="20"/>
      <c r="C170" s="20" t="str">
        <f>IF(weapons!$A170=Main!$L$13,weapons!$B170,"")</f>
        <v/>
      </c>
      <c r="D170" s="20" t="str">
        <f>IF(weapons!$A170=Main!$N$13,weapons!$B170,"")</f>
        <v/>
      </c>
      <c r="E170" s="20" t="str">
        <f>IF(weapons!$A170=Main!$P$13,weapons!$B170,"")</f>
        <v/>
      </c>
      <c r="F170" s="20" t="str">
        <f>IF(weapons!$A170=Main!$R$13,weapons!$B170,"")</f>
        <v/>
      </c>
    </row>
    <row r="171" spans="1:6" x14ac:dyDescent="0.25">
      <c r="A171" s="20"/>
      <c r="C171" s="20" t="str">
        <f>IF(weapons!$A171=Main!$L$13,weapons!$B171,"")</f>
        <v/>
      </c>
      <c r="D171" s="20" t="str">
        <f>IF(weapons!$A171=Main!$N$13,weapons!$B171,"")</f>
        <v/>
      </c>
      <c r="E171" s="20" t="str">
        <f>IF(weapons!$A171=Main!$P$13,weapons!$B171,"")</f>
        <v/>
      </c>
      <c r="F171" s="20" t="str">
        <f>IF(weapons!$A171=Main!$R$13,weapons!$B171,"")</f>
        <v/>
      </c>
    </row>
    <row r="172" spans="1:6" x14ac:dyDescent="0.25">
      <c r="A172" s="20"/>
      <c r="C172" s="20" t="str">
        <f>IF(weapons!$A172=Main!$L$13,weapons!$B172,"")</f>
        <v/>
      </c>
      <c r="D172" s="20" t="str">
        <f>IF(weapons!$A172=Main!$N$13,weapons!$B172,"")</f>
        <v/>
      </c>
      <c r="E172" s="20" t="str">
        <f>IF(weapons!$A172=Main!$P$13,weapons!$B172,"")</f>
        <v/>
      </c>
      <c r="F172" s="20" t="str">
        <f>IF(weapons!$A172=Main!$R$13,weapons!$B172,"")</f>
        <v/>
      </c>
    </row>
    <row r="173" spans="1:6" x14ac:dyDescent="0.25">
      <c r="A173" s="20"/>
      <c r="C173" s="20" t="str">
        <f>IF(weapons!$A173=Main!$L$13,weapons!$B173,"")</f>
        <v/>
      </c>
      <c r="D173" s="20" t="str">
        <f>IF(weapons!$A173=Main!$N$13,weapons!$B173,"")</f>
        <v/>
      </c>
      <c r="E173" s="20" t="str">
        <f>IF(weapons!$A173=Main!$P$13,weapons!$B173,"")</f>
        <v/>
      </c>
      <c r="F173" s="20" t="str">
        <f>IF(weapons!$A173=Main!$R$13,weapons!$B173,"")</f>
        <v/>
      </c>
    </row>
    <row r="174" spans="1:6" x14ac:dyDescent="0.25">
      <c r="A174" s="20"/>
      <c r="C174" s="20" t="str">
        <f>IF(weapons!$A174=Main!$L$13,weapons!$B174,"")</f>
        <v/>
      </c>
      <c r="D174" s="20" t="str">
        <f>IF(weapons!$A174=Main!$N$13,weapons!$B174,"")</f>
        <v/>
      </c>
      <c r="E174" s="20" t="str">
        <f>IF(weapons!$A174=Main!$P$13,weapons!$B174,"")</f>
        <v/>
      </c>
      <c r="F174" s="20" t="str">
        <f>IF(weapons!$A174=Main!$R$13,weapons!$B174,"")</f>
        <v/>
      </c>
    </row>
    <row r="175" spans="1:6" x14ac:dyDescent="0.25">
      <c r="A175" s="20"/>
      <c r="C175" s="20" t="str">
        <f>IF(weapons!$A175=Main!$L$13,weapons!$B175,"")</f>
        <v/>
      </c>
      <c r="D175" s="20" t="str">
        <f>IF(weapons!$A175=Main!$N$13,weapons!$B175,"")</f>
        <v/>
      </c>
      <c r="E175" s="20" t="str">
        <f>IF(weapons!$A175=Main!$P$13,weapons!$B175,"")</f>
        <v/>
      </c>
      <c r="F175" s="20" t="str">
        <f>IF(weapons!$A175=Main!$R$13,weapons!$B175,"")</f>
        <v/>
      </c>
    </row>
    <row r="176" spans="1:6" x14ac:dyDescent="0.25">
      <c r="A176" s="20"/>
      <c r="C176" s="20" t="str">
        <f>IF(weapons!$A176=Main!$L$13,weapons!$B176,"")</f>
        <v/>
      </c>
      <c r="D176" s="20" t="str">
        <f>IF(weapons!$A176=Main!$N$13,weapons!$B176,"")</f>
        <v/>
      </c>
      <c r="E176" s="20" t="str">
        <f>IF(weapons!$A176=Main!$P$13,weapons!$B176,"")</f>
        <v/>
      </c>
      <c r="F176" s="20" t="str">
        <f>IF(weapons!$A176=Main!$R$13,weapons!$B176,"")</f>
        <v/>
      </c>
    </row>
    <row r="177" spans="1:6" x14ac:dyDescent="0.25">
      <c r="A177" s="20"/>
      <c r="C177" s="20" t="str">
        <f>IF(weapons!$A177=Main!$L$13,weapons!$B177,"")</f>
        <v/>
      </c>
      <c r="D177" s="20" t="str">
        <f>IF(weapons!$A177=Main!$N$13,weapons!$B177,"")</f>
        <v/>
      </c>
      <c r="E177" s="20" t="str">
        <f>IF(weapons!$A177=Main!$P$13,weapons!$B177,"")</f>
        <v/>
      </c>
      <c r="F177" s="20" t="str">
        <f>IF(weapons!$A177=Main!$R$13,weapons!$B177,"")</f>
        <v/>
      </c>
    </row>
    <row r="178" spans="1:6" x14ac:dyDescent="0.25">
      <c r="A178" s="20"/>
      <c r="C178" s="20" t="str">
        <f>IF(weapons!$A178=Main!$L$13,weapons!$B178,"")</f>
        <v/>
      </c>
      <c r="D178" s="20" t="str">
        <f>IF(weapons!$A178=Main!$N$13,weapons!$B178,"")</f>
        <v/>
      </c>
      <c r="E178" s="20" t="str">
        <f>IF(weapons!$A178=Main!$P$13,weapons!$B178,"")</f>
        <v/>
      </c>
      <c r="F178" s="20" t="str">
        <f>IF(weapons!$A178=Main!$R$13,weapons!$B178,"")</f>
        <v/>
      </c>
    </row>
    <row r="179" spans="1:6" x14ac:dyDescent="0.25">
      <c r="A179" s="20"/>
      <c r="C179" s="20" t="str">
        <f>IF(weapons!$A179=Main!$L$13,weapons!$B179,"")</f>
        <v/>
      </c>
      <c r="D179" s="20" t="str">
        <f>IF(weapons!$A179=Main!$N$13,weapons!$B179,"")</f>
        <v/>
      </c>
      <c r="E179" s="20" t="str">
        <f>IF(weapons!$A179=Main!$P$13,weapons!$B179,"")</f>
        <v/>
      </c>
      <c r="F179" s="20" t="str">
        <f>IF(weapons!$A179=Main!$R$13,weapons!$B179,"")</f>
        <v/>
      </c>
    </row>
    <row r="180" spans="1:6" x14ac:dyDescent="0.25">
      <c r="A180" s="20"/>
      <c r="C180" s="20" t="str">
        <f>IF(weapons!$A180=Main!$L$13,weapons!$B180,"")</f>
        <v/>
      </c>
      <c r="D180" s="20" t="str">
        <f>IF(weapons!$A180=Main!$N$13,weapons!$B180,"")</f>
        <v/>
      </c>
      <c r="E180" s="20" t="str">
        <f>IF(weapons!$A180=Main!$P$13,weapons!$B180,"")</f>
        <v/>
      </c>
      <c r="F180" s="20" t="str">
        <f>IF(weapons!$A180=Main!$R$13,weapons!$B180,"")</f>
        <v/>
      </c>
    </row>
    <row r="181" spans="1:6" x14ac:dyDescent="0.25">
      <c r="A181" s="20"/>
      <c r="C181" s="20" t="str">
        <f>IF(weapons!$A181=Main!$L$13,weapons!$B181,"")</f>
        <v/>
      </c>
      <c r="D181" s="20" t="str">
        <f>IF(weapons!$A181=Main!$N$13,weapons!$B181,"")</f>
        <v/>
      </c>
      <c r="E181" s="20" t="str">
        <f>IF(weapons!$A181=Main!$P$13,weapons!$B181,"")</f>
        <v/>
      </c>
      <c r="F181" s="20" t="str">
        <f>IF(weapons!$A181=Main!$R$13,weapons!$B181,"")</f>
        <v/>
      </c>
    </row>
    <row r="182" spans="1:6" x14ac:dyDescent="0.25">
      <c r="A182" s="20"/>
      <c r="C182" s="20" t="str">
        <f>IF(weapons!$A182=Main!$L$13,weapons!$B182,"")</f>
        <v/>
      </c>
      <c r="D182" s="20" t="str">
        <f>IF(weapons!$A182=Main!$N$13,weapons!$B182,"")</f>
        <v/>
      </c>
      <c r="E182" s="20" t="str">
        <f>IF(weapons!$A182=Main!$P$13,weapons!$B182,"")</f>
        <v/>
      </c>
      <c r="F182" s="20" t="str">
        <f>IF(weapons!$A182=Main!$R$13,weapons!$B182,"")</f>
        <v/>
      </c>
    </row>
    <row r="183" spans="1:6" x14ac:dyDescent="0.25">
      <c r="A183" s="20"/>
      <c r="C183" s="20" t="str">
        <f>IF(weapons!$A183=Main!$L$13,weapons!$B183,"")</f>
        <v/>
      </c>
      <c r="D183" s="20" t="str">
        <f>IF(weapons!$A183=Main!$N$13,weapons!$B183,"")</f>
        <v/>
      </c>
      <c r="E183" s="20" t="str">
        <f>IF(weapons!$A183=Main!$P$13,weapons!$B183,"")</f>
        <v/>
      </c>
      <c r="F183" s="20" t="str">
        <f>IF(weapons!$A183=Main!$R$13,weapons!$B183,"")</f>
        <v/>
      </c>
    </row>
    <row r="184" spans="1:6" x14ac:dyDescent="0.25">
      <c r="A184" s="20"/>
      <c r="C184" s="20" t="str">
        <f>IF(weapons!$A184=Main!$L$13,weapons!$B184,"")</f>
        <v/>
      </c>
      <c r="D184" s="20" t="str">
        <f>IF(weapons!$A184=Main!$N$13,weapons!$B184,"")</f>
        <v/>
      </c>
      <c r="E184" s="20" t="str">
        <f>IF(weapons!$A184=Main!$P$13,weapons!$B184,"")</f>
        <v/>
      </c>
      <c r="F184" s="20" t="str">
        <f>IF(weapons!$A184=Main!$R$13,weapons!$B184,"")</f>
        <v/>
      </c>
    </row>
    <row r="185" spans="1:6" x14ac:dyDescent="0.25">
      <c r="A185" s="20"/>
      <c r="C185" s="20" t="str">
        <f>IF(weapons!$A185=Main!$L$13,weapons!$B185,"")</f>
        <v/>
      </c>
      <c r="D185" s="20" t="str">
        <f>IF(weapons!$A185=Main!$N$13,weapons!$B185,"")</f>
        <v/>
      </c>
      <c r="E185" s="20" t="str">
        <f>IF(weapons!$A185=Main!$P$13,weapons!$B185,"")</f>
        <v/>
      </c>
      <c r="F185" s="20" t="str">
        <f>IF(weapons!$A185=Main!$R$13,weapons!$B185,"")</f>
        <v/>
      </c>
    </row>
    <row r="186" spans="1:6" x14ac:dyDescent="0.25">
      <c r="A186" s="20"/>
      <c r="C186" s="20" t="str">
        <f>IF(weapons!$A186=Main!$L$13,weapons!$B186,"")</f>
        <v/>
      </c>
      <c r="D186" s="20" t="str">
        <f>IF(weapons!$A186=Main!$N$13,weapons!$B186,"")</f>
        <v/>
      </c>
      <c r="E186" s="20" t="str">
        <f>IF(weapons!$A186=Main!$P$13,weapons!$B186,"")</f>
        <v/>
      </c>
      <c r="F186" s="20" t="str">
        <f>IF(weapons!$A186=Main!$R$13,weapons!$B186,"")</f>
        <v/>
      </c>
    </row>
    <row r="187" spans="1:6" x14ac:dyDescent="0.25">
      <c r="A187" s="20"/>
      <c r="C187" s="20" t="str">
        <f>IF(weapons!$A187=Main!$L$13,weapons!$B187,"")</f>
        <v/>
      </c>
      <c r="D187" s="20" t="str">
        <f>IF(weapons!$A187=Main!$N$13,weapons!$B187,"")</f>
        <v/>
      </c>
      <c r="E187" s="20" t="str">
        <f>IF(weapons!$A187=Main!$P$13,weapons!$B187,"")</f>
        <v/>
      </c>
      <c r="F187" s="20" t="str">
        <f>IF(weapons!$A187=Main!$R$13,weapons!$B187,"")</f>
        <v/>
      </c>
    </row>
    <row r="188" spans="1:6" x14ac:dyDescent="0.25">
      <c r="A188" s="20"/>
      <c r="C188" s="20" t="str">
        <f>IF(weapons!$A188=Main!$L$13,weapons!$B188,"")</f>
        <v/>
      </c>
      <c r="D188" s="20" t="str">
        <f>IF(weapons!$A188=Main!$N$13,weapons!$B188,"")</f>
        <v/>
      </c>
      <c r="E188" s="20" t="str">
        <f>IF(weapons!$A188=Main!$P$13,weapons!$B188,"")</f>
        <v/>
      </c>
      <c r="F188" s="20" t="str">
        <f>IF(weapons!$A188=Main!$R$13,weapons!$B188,"")</f>
        <v/>
      </c>
    </row>
    <row r="189" spans="1:6" x14ac:dyDescent="0.25">
      <c r="A189" s="20"/>
      <c r="C189" s="20" t="str">
        <f>IF(weapons!$A189=Main!$L$13,weapons!$B189,"")</f>
        <v/>
      </c>
      <c r="D189" s="20" t="str">
        <f>IF(weapons!$A189=Main!$N$13,weapons!$B189,"")</f>
        <v/>
      </c>
      <c r="E189" s="20" t="str">
        <f>IF(weapons!$A189=Main!$P$13,weapons!$B189,"")</f>
        <v/>
      </c>
      <c r="F189" s="20" t="str">
        <f>IF(weapons!$A189=Main!$R$13,weapons!$B189,"")</f>
        <v/>
      </c>
    </row>
    <row r="190" spans="1:6" x14ac:dyDescent="0.25">
      <c r="A190" s="20"/>
      <c r="C190" s="20" t="str">
        <f>IF(weapons!$A190=Main!$L$13,weapons!$B190,"")</f>
        <v/>
      </c>
      <c r="D190" s="20" t="str">
        <f>IF(weapons!$A190=Main!$N$13,weapons!$B190,"")</f>
        <v/>
      </c>
      <c r="E190" s="20" t="str">
        <f>IF(weapons!$A190=Main!$P$13,weapons!$B190,"")</f>
        <v/>
      </c>
      <c r="F190" s="20" t="str">
        <f>IF(weapons!$A190=Main!$R$13,weapons!$B190,"")</f>
        <v/>
      </c>
    </row>
    <row r="191" spans="1:6" x14ac:dyDescent="0.25">
      <c r="A191" s="20"/>
      <c r="C191" s="20" t="str">
        <f>IF(weapons!$A191=Main!$L$13,weapons!$B191,"")</f>
        <v/>
      </c>
      <c r="D191" s="20" t="str">
        <f>IF(weapons!$A191=Main!$N$13,weapons!$B191,"")</f>
        <v/>
      </c>
      <c r="E191" s="20" t="str">
        <f>IF(weapons!$A191=Main!$P$13,weapons!$B191,"")</f>
        <v/>
      </c>
      <c r="F191" s="20" t="str">
        <f>IF(weapons!$A191=Main!$R$13,weapons!$B191,"")</f>
        <v/>
      </c>
    </row>
    <row r="192" spans="1:6" x14ac:dyDescent="0.25">
      <c r="A192" s="20"/>
      <c r="C192" s="20" t="str">
        <f>IF(weapons!$A192=Main!$L$13,weapons!$B192,"")</f>
        <v/>
      </c>
      <c r="D192" s="20" t="str">
        <f>IF(weapons!$A192=Main!$N$13,weapons!$B192,"")</f>
        <v/>
      </c>
      <c r="E192" s="20" t="str">
        <f>IF(weapons!$A192=Main!$P$13,weapons!$B192,"")</f>
        <v/>
      </c>
      <c r="F192" s="20" t="str">
        <f>IF(weapons!$A192=Main!$R$13,weapons!$B192,"")</f>
        <v/>
      </c>
    </row>
    <row r="193" spans="1:6" x14ac:dyDescent="0.25">
      <c r="A193" s="20"/>
      <c r="C193" s="20" t="str">
        <f>IF(weapons!$A193=Main!$L$13,weapons!$B193,"")</f>
        <v/>
      </c>
      <c r="D193" s="20" t="str">
        <f>IF(weapons!$A193=Main!$N$13,weapons!$B193,"")</f>
        <v/>
      </c>
      <c r="E193" s="20" t="str">
        <f>IF(weapons!$A193=Main!$P$13,weapons!$B193,"")</f>
        <v/>
      </c>
      <c r="F193" s="20" t="str">
        <f>IF(weapons!$A193=Main!$R$13,weapons!$B193,"")</f>
        <v/>
      </c>
    </row>
    <row r="194" spans="1:6" x14ac:dyDescent="0.25">
      <c r="A194" s="20"/>
      <c r="C194" s="20" t="str">
        <f>IF(weapons!$A194=Main!$L$13,weapons!$B194,"")</f>
        <v/>
      </c>
      <c r="D194" s="20" t="str">
        <f>IF(weapons!$A194=Main!$N$13,weapons!$B194,"")</f>
        <v/>
      </c>
      <c r="E194" s="20" t="str">
        <f>IF(weapons!$A194=Main!$P$13,weapons!$B194,"")</f>
        <v/>
      </c>
      <c r="F194" s="20" t="str">
        <f>IF(weapons!$A194=Main!$R$13,weapons!$B194,"")</f>
        <v/>
      </c>
    </row>
    <row r="195" spans="1:6" x14ac:dyDescent="0.25">
      <c r="A195" s="20"/>
      <c r="C195" s="20" t="str">
        <f>IF(weapons!$A195=Main!$L$13,weapons!$B195,"")</f>
        <v/>
      </c>
      <c r="D195" s="20" t="str">
        <f>IF(weapons!$A195=Main!$N$13,weapons!$B195,"")</f>
        <v/>
      </c>
      <c r="E195" s="20" t="str">
        <f>IF(weapons!$A195=Main!$P$13,weapons!$B195,"")</f>
        <v/>
      </c>
      <c r="F195" s="20" t="str">
        <f>IF(weapons!$A195=Main!$R$13,weapons!$B195,"")</f>
        <v/>
      </c>
    </row>
    <row r="196" spans="1:6" x14ac:dyDescent="0.25">
      <c r="A196" s="20"/>
      <c r="C196" s="20" t="str">
        <f>IF(weapons!$A196=Main!$L$13,weapons!$B196,"")</f>
        <v/>
      </c>
      <c r="D196" s="20" t="str">
        <f>IF(weapons!$A196=Main!$N$13,weapons!$B196,"")</f>
        <v/>
      </c>
      <c r="E196" s="20" t="str">
        <f>IF(weapons!$A196=Main!$P$13,weapons!$B196,"")</f>
        <v/>
      </c>
      <c r="F196" s="20" t="str">
        <f>IF(weapons!$A196=Main!$R$13,weapons!$B196,"")</f>
        <v/>
      </c>
    </row>
    <row r="197" spans="1:6" x14ac:dyDescent="0.25">
      <c r="A197" s="20"/>
      <c r="C197" s="20" t="str">
        <f>IF(weapons!$A197=Main!$L$13,weapons!$B197,"")</f>
        <v/>
      </c>
      <c r="D197" s="20" t="str">
        <f>IF(weapons!$A197=Main!$N$13,weapons!$B197,"")</f>
        <v/>
      </c>
      <c r="E197" s="20" t="str">
        <f>IF(weapons!$A197=Main!$P$13,weapons!$B197,"")</f>
        <v/>
      </c>
      <c r="F197" s="20" t="str">
        <f>IF(weapons!$A197=Main!$R$13,weapons!$B197,"")</f>
        <v/>
      </c>
    </row>
    <row r="198" spans="1:6" x14ac:dyDescent="0.25">
      <c r="A198" s="20"/>
      <c r="C198" s="20" t="str">
        <f>IF(weapons!$A198=Main!$L$13,weapons!$B198,"")</f>
        <v/>
      </c>
      <c r="D198" s="20" t="str">
        <f>IF(weapons!$A198=Main!$N$13,weapons!$B198,"")</f>
        <v/>
      </c>
      <c r="E198" s="20" t="str">
        <f>IF(weapons!$A198=Main!$P$13,weapons!$B198,"")</f>
        <v/>
      </c>
      <c r="F198" s="20" t="str">
        <f>IF(weapons!$A198=Main!$R$13,weapons!$B198,"")</f>
        <v/>
      </c>
    </row>
    <row r="199" spans="1:6" x14ac:dyDescent="0.25">
      <c r="A199" s="20"/>
      <c r="C199" s="20" t="str">
        <f>IF(weapons!$A199=Main!$L$13,weapons!$B199,"")</f>
        <v/>
      </c>
      <c r="D199" s="20" t="str">
        <f>IF(weapons!$A199=Main!$N$13,weapons!$B199,"")</f>
        <v/>
      </c>
      <c r="E199" s="20" t="str">
        <f>IF(weapons!$A199=Main!$P$13,weapons!$B199,"")</f>
        <v/>
      </c>
      <c r="F199" s="20" t="str">
        <f>IF(weapons!$A199=Main!$R$13,weapons!$B199,"")</f>
        <v/>
      </c>
    </row>
    <row r="200" spans="1:6" x14ac:dyDescent="0.25">
      <c r="A200" s="20"/>
      <c r="C200" s="20" t="str">
        <f>IF(weapons!$A200=Main!$L$13,weapons!$B200,"")</f>
        <v/>
      </c>
      <c r="D200" s="20" t="str">
        <f>IF(weapons!$A200=Main!$N$13,weapons!$B200,"")</f>
        <v/>
      </c>
      <c r="E200" s="20" t="str">
        <f>IF(weapons!$A200=Main!$P$13,weapons!$B200,"")</f>
        <v/>
      </c>
      <c r="F200" s="20" t="str">
        <f>IF(weapons!$A200=Main!$R$13,weapons!$B200,"")</f>
        <v/>
      </c>
    </row>
    <row r="201" spans="1:6" x14ac:dyDescent="0.25">
      <c r="A201" s="20"/>
      <c r="C201" s="20" t="str">
        <f>IF(weapons!$A201=Main!$L$13,weapons!$B201,"")</f>
        <v/>
      </c>
      <c r="D201" s="20" t="str">
        <f>IF(weapons!$A201=Main!$N$13,weapons!$B201,"")</f>
        <v/>
      </c>
      <c r="E201" s="20" t="str">
        <f>IF(weapons!$A201=Main!$P$13,weapons!$B201,"")</f>
        <v/>
      </c>
      <c r="F201" s="20" t="str">
        <f>IF(weapons!$A201=Main!$R$13,weapons!$B201,"")</f>
        <v/>
      </c>
    </row>
    <row r="202" spans="1:6" x14ac:dyDescent="0.25">
      <c r="A202" s="20"/>
      <c r="C202" s="20" t="str">
        <f>IF(weapons!$A202=Main!$L$13,weapons!$B202,"")</f>
        <v/>
      </c>
      <c r="D202" s="20" t="str">
        <f>IF(weapons!$A202=Main!$N$13,weapons!$B202,"")</f>
        <v/>
      </c>
      <c r="E202" s="20" t="str">
        <f>IF(weapons!$A202=Main!$P$13,weapons!$B202,"")</f>
        <v/>
      </c>
      <c r="F202" s="20" t="str">
        <f>IF(weapons!$A202=Main!$R$13,weapons!$B202,"")</f>
        <v/>
      </c>
    </row>
    <row r="203" spans="1:6" x14ac:dyDescent="0.25">
      <c r="A203" s="20"/>
      <c r="C203" s="20" t="str">
        <f>IF(weapons!$A203=Main!$L$13,weapons!$B203,"")</f>
        <v/>
      </c>
      <c r="D203" s="20" t="str">
        <f>IF(weapons!$A203=Main!$N$13,weapons!$B203,"")</f>
        <v/>
      </c>
      <c r="E203" s="20" t="str">
        <f>IF(weapons!$A203=Main!$P$13,weapons!$B203,"")</f>
        <v/>
      </c>
      <c r="F203" s="20" t="str">
        <f>IF(weapons!$A203=Main!$R$13,weapons!$B203,"")</f>
        <v/>
      </c>
    </row>
    <row r="204" spans="1:6" x14ac:dyDescent="0.25">
      <c r="A204" s="20"/>
      <c r="C204" s="20" t="str">
        <f>IF(weapons!$A204=Main!$L$13,weapons!$B204,"")</f>
        <v/>
      </c>
      <c r="D204" s="20" t="str">
        <f>IF(weapons!$A204=Main!$N$13,weapons!$B204,"")</f>
        <v/>
      </c>
      <c r="E204" s="20" t="str">
        <f>IF(weapons!$A204=Main!$P$13,weapons!$B204,"")</f>
        <v/>
      </c>
      <c r="F204" s="20" t="str">
        <f>IF(weapons!$A204=Main!$R$13,weapons!$B204,"")</f>
        <v/>
      </c>
    </row>
    <row r="205" spans="1:6" x14ac:dyDescent="0.25">
      <c r="A205" s="20"/>
      <c r="C205" s="20" t="str">
        <f>IF(weapons!$A205=Main!$L$13,weapons!$B205,"")</f>
        <v/>
      </c>
      <c r="D205" s="20" t="str">
        <f>IF(weapons!$A205=Main!$N$13,weapons!$B205,"")</f>
        <v/>
      </c>
      <c r="E205" s="20" t="str">
        <f>IF(weapons!$A205=Main!$P$13,weapons!$B205,"")</f>
        <v/>
      </c>
      <c r="F205" s="20" t="str">
        <f>IF(weapons!$A205=Main!$R$13,weapons!$B205,"")</f>
        <v/>
      </c>
    </row>
    <row r="206" spans="1:6" x14ac:dyDescent="0.25">
      <c r="A206" s="20"/>
      <c r="C206" s="20" t="str">
        <f>IF(weapons!$A206=Main!$L$13,weapons!$B206,"")</f>
        <v/>
      </c>
      <c r="D206" s="20" t="str">
        <f>IF(weapons!$A206=Main!$N$13,weapons!$B206,"")</f>
        <v/>
      </c>
      <c r="E206" s="20" t="str">
        <f>IF(weapons!$A206=Main!$P$13,weapons!$B206,"")</f>
        <v/>
      </c>
      <c r="F206" s="20" t="str">
        <f>IF(weapons!$A206=Main!$R$13,weapons!$B206,"")</f>
        <v/>
      </c>
    </row>
    <row r="207" spans="1:6" x14ac:dyDescent="0.25">
      <c r="A207" s="20"/>
      <c r="C207" s="20" t="str">
        <f>IF(weapons!$A207=Main!$L$13,weapons!$B207,"")</f>
        <v/>
      </c>
      <c r="D207" s="20" t="str">
        <f>IF(weapons!$A207=Main!$N$13,weapons!$B207,"")</f>
        <v/>
      </c>
      <c r="E207" s="20" t="str">
        <f>IF(weapons!$A207=Main!$P$13,weapons!$B207,"")</f>
        <v/>
      </c>
      <c r="F207" s="20" t="str">
        <f>IF(weapons!$A207=Main!$R$13,weapons!$B207,"")</f>
        <v/>
      </c>
    </row>
    <row r="208" spans="1:6" x14ac:dyDescent="0.25">
      <c r="A208" s="20"/>
      <c r="C208" s="20" t="str">
        <f>IF(weapons!$A208=Main!$L$13,weapons!$B208,"")</f>
        <v/>
      </c>
      <c r="D208" s="20" t="str">
        <f>IF(weapons!$A208=Main!$N$13,weapons!$B208,"")</f>
        <v/>
      </c>
      <c r="E208" s="20" t="str">
        <f>IF(weapons!$A208=Main!$P$13,weapons!$B208,"")</f>
        <v/>
      </c>
      <c r="F208" s="20" t="str">
        <f>IF(weapons!$A208=Main!$R$13,weapons!$B208,"")</f>
        <v/>
      </c>
    </row>
    <row r="209" spans="1:6" x14ac:dyDescent="0.25">
      <c r="A209" s="20"/>
      <c r="C209" s="20" t="str">
        <f>IF(weapons!$A209=Main!$L$13,weapons!$B209,"")</f>
        <v/>
      </c>
      <c r="D209" s="20" t="str">
        <f>IF(weapons!$A209=Main!$N$13,weapons!$B209,"")</f>
        <v/>
      </c>
      <c r="E209" s="20" t="str">
        <f>IF(weapons!$A209=Main!$P$13,weapons!$B209,"")</f>
        <v/>
      </c>
      <c r="F209" s="20" t="str">
        <f>IF(weapons!$A209=Main!$R$13,weapons!$B209,"")</f>
        <v/>
      </c>
    </row>
    <row r="210" spans="1:6" x14ac:dyDescent="0.25">
      <c r="A210" s="20"/>
      <c r="C210" s="20" t="str">
        <f>IF(weapons!$A210=Main!$L$13,weapons!$B210,"")</f>
        <v/>
      </c>
      <c r="D210" s="20" t="str">
        <f>IF(weapons!$A210=Main!$N$13,weapons!$B210,"")</f>
        <v/>
      </c>
      <c r="E210" s="20" t="str">
        <f>IF(weapons!$A210=Main!$P$13,weapons!$B210,"")</f>
        <v/>
      </c>
      <c r="F210" s="20" t="str">
        <f>IF(weapons!$A210=Main!$R$13,weapons!$B210,"")</f>
        <v/>
      </c>
    </row>
    <row r="211" spans="1:6" x14ac:dyDescent="0.25">
      <c r="A211" s="20"/>
      <c r="C211" s="20" t="str">
        <f>IF(weapons!$A211=Main!$L$13,weapons!$B211,"")</f>
        <v/>
      </c>
      <c r="D211" s="20" t="str">
        <f>IF(weapons!$A211=Main!$N$13,weapons!$B211,"")</f>
        <v/>
      </c>
      <c r="E211" s="20" t="str">
        <f>IF(weapons!$A211=Main!$P$13,weapons!$B211,"")</f>
        <v/>
      </c>
      <c r="F211" s="20" t="str">
        <f>IF(weapons!$A211=Main!$R$13,weapons!$B211,"")</f>
        <v/>
      </c>
    </row>
    <row r="212" spans="1:6" x14ac:dyDescent="0.25">
      <c r="A212" s="20"/>
      <c r="C212" s="20" t="str">
        <f>IF(weapons!$A212=Main!$L$13,weapons!$B212,"")</f>
        <v/>
      </c>
      <c r="D212" s="20" t="str">
        <f>IF(weapons!$A212=Main!$N$13,weapons!$B212,"")</f>
        <v/>
      </c>
      <c r="E212" s="20" t="str">
        <f>IF(weapons!$A212=Main!$P$13,weapons!$B212,"")</f>
        <v/>
      </c>
      <c r="F212" s="20" t="str">
        <f>IF(weapons!$A212=Main!$R$13,weapons!$B212,"")</f>
        <v/>
      </c>
    </row>
    <row r="213" spans="1:6" x14ac:dyDescent="0.25">
      <c r="A213" s="20"/>
      <c r="C213" s="20" t="str">
        <f>IF(weapons!$A213=Main!$L$13,weapons!$B213,"")</f>
        <v/>
      </c>
      <c r="D213" s="20" t="str">
        <f>IF(weapons!$A213=Main!$N$13,weapons!$B213,"")</f>
        <v/>
      </c>
      <c r="E213" s="20" t="str">
        <f>IF(weapons!$A213=Main!$P$13,weapons!$B213,"")</f>
        <v/>
      </c>
      <c r="F213" s="20" t="str">
        <f>IF(weapons!$A213=Main!$R$13,weapons!$B213,"")</f>
        <v/>
      </c>
    </row>
    <row r="214" spans="1:6" x14ac:dyDescent="0.25">
      <c r="A214" s="20"/>
      <c r="C214" s="20" t="str">
        <f>IF(weapons!$A214=Main!$L$13,weapons!$B214,"")</f>
        <v/>
      </c>
      <c r="D214" s="20" t="str">
        <f>IF(weapons!$A214=Main!$N$13,weapons!$B214,"")</f>
        <v/>
      </c>
      <c r="E214" s="20" t="str">
        <f>IF(weapons!$A214=Main!$P$13,weapons!$B214,"")</f>
        <v/>
      </c>
      <c r="F214" s="20" t="str">
        <f>IF(weapons!$A214=Main!$R$13,weapons!$B214,"")</f>
        <v/>
      </c>
    </row>
    <row r="215" spans="1:6" x14ac:dyDescent="0.25">
      <c r="A215" s="20"/>
      <c r="C215" s="20" t="str">
        <f>IF(weapons!$A215=Main!$L$13,weapons!$B215,"")</f>
        <v/>
      </c>
      <c r="D215" s="20" t="str">
        <f>IF(weapons!$A215=Main!$N$13,weapons!$B215,"")</f>
        <v/>
      </c>
      <c r="E215" s="20" t="str">
        <f>IF(weapons!$A215=Main!$P$13,weapons!$B215,"")</f>
        <v/>
      </c>
      <c r="F215" s="20" t="str">
        <f>IF(weapons!$A215=Main!$R$13,weapons!$B215,"")</f>
        <v/>
      </c>
    </row>
    <row r="216" spans="1:6" x14ac:dyDescent="0.25">
      <c r="A216" s="20"/>
      <c r="C216" s="20" t="str">
        <f>IF(weapons!$A216=Main!$L$13,weapons!$B216,"")</f>
        <v/>
      </c>
      <c r="D216" s="20" t="str">
        <f>IF(weapons!$A216=Main!$N$13,weapons!$B216,"")</f>
        <v/>
      </c>
      <c r="E216" s="20" t="str">
        <f>IF(weapons!$A216=Main!$P$13,weapons!$B216,"")</f>
        <v/>
      </c>
      <c r="F216" s="20" t="str">
        <f>IF(weapons!$A216=Main!$R$13,weapons!$B216,"")</f>
        <v/>
      </c>
    </row>
    <row r="217" spans="1:6" x14ac:dyDescent="0.25">
      <c r="A217" s="20"/>
      <c r="C217" s="20" t="str">
        <f>IF(weapons!$A217=Main!$L$13,weapons!$B217,"")</f>
        <v/>
      </c>
      <c r="D217" s="20" t="str">
        <f>IF(weapons!$A217=Main!$N$13,weapons!$B217,"")</f>
        <v/>
      </c>
      <c r="E217" s="20" t="str">
        <f>IF(weapons!$A217=Main!$P$13,weapons!$B217,"")</f>
        <v/>
      </c>
      <c r="F217" s="20" t="str">
        <f>IF(weapons!$A217=Main!$R$13,weapons!$B217,"")</f>
        <v/>
      </c>
    </row>
    <row r="218" spans="1:6" x14ac:dyDescent="0.25">
      <c r="A218" s="20"/>
      <c r="C218" s="20" t="str">
        <f>IF(weapons!$A218=Main!$L$13,weapons!$B218,"")</f>
        <v/>
      </c>
      <c r="D218" s="20" t="str">
        <f>IF(weapons!$A218=Main!$N$13,weapons!$B218,"")</f>
        <v/>
      </c>
      <c r="E218" s="20" t="str">
        <f>IF(weapons!$A218=Main!$P$13,weapons!$B218,"")</f>
        <v/>
      </c>
      <c r="F218" s="20" t="str">
        <f>IF(weapons!$A218=Main!$R$13,weapons!$B218,"")</f>
        <v/>
      </c>
    </row>
    <row r="219" spans="1:6" x14ac:dyDescent="0.25">
      <c r="A219" s="20"/>
      <c r="C219" s="20" t="str">
        <f>IF(weapons!$A219=Main!$L$13,weapons!$B219,"")</f>
        <v/>
      </c>
      <c r="D219" s="20" t="str">
        <f>IF(weapons!$A219=Main!$N$13,weapons!$B219,"")</f>
        <v/>
      </c>
      <c r="E219" s="20" t="str">
        <f>IF(weapons!$A219=Main!$P$13,weapons!$B219,"")</f>
        <v/>
      </c>
      <c r="F219" s="20" t="str">
        <f>IF(weapons!$A219=Main!$R$13,weapons!$B219,"")</f>
        <v/>
      </c>
    </row>
    <row r="220" spans="1:6" x14ac:dyDescent="0.25">
      <c r="A220" s="20"/>
      <c r="C220" s="20" t="str">
        <f>IF(weapons!$A220=Main!$L$13,weapons!$B220,"")</f>
        <v/>
      </c>
      <c r="D220" s="20" t="str">
        <f>IF(weapons!$A220=Main!$N$13,weapons!$B220,"")</f>
        <v/>
      </c>
      <c r="E220" s="20" t="str">
        <f>IF(weapons!$A220=Main!$P$13,weapons!$B220,"")</f>
        <v/>
      </c>
      <c r="F220" s="20" t="str">
        <f>IF(weapons!$A220=Main!$R$13,weapons!$B220,"")</f>
        <v/>
      </c>
    </row>
    <row r="221" spans="1:6" x14ac:dyDescent="0.25">
      <c r="A221" s="20"/>
      <c r="C221" s="20" t="str">
        <f>IF(weapons!$A221=Main!$L$13,weapons!$B221,"")</f>
        <v/>
      </c>
      <c r="D221" s="20" t="str">
        <f>IF(weapons!$A221=Main!$N$13,weapons!$B221,"")</f>
        <v/>
      </c>
      <c r="E221" s="20" t="str">
        <f>IF(weapons!$A221=Main!$P$13,weapons!$B221,"")</f>
        <v/>
      </c>
      <c r="F221" s="20" t="str">
        <f>IF(weapons!$A221=Main!$R$13,weapons!$B221,"")</f>
        <v/>
      </c>
    </row>
    <row r="222" spans="1:6" x14ac:dyDescent="0.25">
      <c r="A222" s="20"/>
      <c r="C222" s="20" t="str">
        <f>IF(weapons!$A222=Main!$L$13,weapons!$B222,"")</f>
        <v/>
      </c>
      <c r="D222" s="20" t="str">
        <f>IF(weapons!$A222=Main!$N$13,weapons!$B222,"")</f>
        <v/>
      </c>
      <c r="E222" s="20" t="str">
        <f>IF(weapons!$A222=Main!$P$13,weapons!$B222,"")</f>
        <v/>
      </c>
      <c r="F222" s="20" t="str">
        <f>IF(weapons!$A222=Main!$R$13,weapons!$B222,"")</f>
        <v/>
      </c>
    </row>
    <row r="223" spans="1:6" x14ac:dyDescent="0.25">
      <c r="A223" s="20"/>
      <c r="C223" s="20" t="str">
        <f>IF(weapons!$A223=Main!$L$13,weapons!$B223,"")</f>
        <v/>
      </c>
      <c r="D223" s="20" t="str">
        <f>IF(weapons!$A223=Main!$N$13,weapons!$B223,"")</f>
        <v/>
      </c>
      <c r="E223" s="20" t="str">
        <f>IF(weapons!$A223=Main!$P$13,weapons!$B223,"")</f>
        <v/>
      </c>
      <c r="F223" s="20" t="str">
        <f>IF(weapons!$A223=Main!$R$13,weapons!$B223,"")</f>
        <v/>
      </c>
    </row>
    <row r="224" spans="1:6" x14ac:dyDescent="0.25">
      <c r="A224" s="20"/>
      <c r="C224" s="20" t="str">
        <f>IF(weapons!$A224=Main!$L$13,weapons!$B224,"")</f>
        <v/>
      </c>
      <c r="D224" s="20" t="str">
        <f>IF(weapons!$A224=Main!$N$13,weapons!$B224,"")</f>
        <v/>
      </c>
      <c r="E224" s="20" t="str">
        <f>IF(weapons!$A224=Main!$P$13,weapons!$B224,"")</f>
        <v/>
      </c>
      <c r="F224" s="20" t="str">
        <f>IF(weapons!$A224=Main!$R$13,weapons!$B224,"")</f>
        <v/>
      </c>
    </row>
    <row r="225" spans="1:6" x14ac:dyDescent="0.25">
      <c r="A225" s="20"/>
      <c r="C225" s="20" t="str">
        <f>IF(weapons!$A225=Main!$L$13,weapons!$B225,"")</f>
        <v/>
      </c>
      <c r="D225" s="20" t="str">
        <f>IF(weapons!$A225=Main!$N$13,weapons!$B225,"")</f>
        <v/>
      </c>
      <c r="E225" s="20" t="str">
        <f>IF(weapons!$A225=Main!$P$13,weapons!$B225,"")</f>
        <v/>
      </c>
      <c r="F225" s="20" t="str">
        <f>IF(weapons!$A225=Main!$R$13,weapons!$B225,"")</f>
        <v/>
      </c>
    </row>
    <row r="226" spans="1:6" x14ac:dyDescent="0.25">
      <c r="A226" s="20"/>
      <c r="C226" s="20" t="str">
        <f>IF(weapons!$A226=Main!$L$13,weapons!$B226,"")</f>
        <v/>
      </c>
      <c r="D226" s="20" t="str">
        <f>IF(weapons!$A226=Main!$N$13,weapons!$B226,"")</f>
        <v/>
      </c>
      <c r="E226" s="20" t="str">
        <f>IF(weapons!$A226=Main!$P$13,weapons!$B226,"")</f>
        <v/>
      </c>
      <c r="F226" s="20" t="str">
        <f>IF(weapons!$A226=Main!$R$13,weapons!$B226,"")</f>
        <v/>
      </c>
    </row>
    <row r="227" spans="1:6" x14ac:dyDescent="0.25">
      <c r="A227" s="20"/>
      <c r="C227" s="20" t="str">
        <f>IF(weapons!$A227=Main!$L$13,weapons!$B227,"")</f>
        <v/>
      </c>
      <c r="D227" s="20" t="str">
        <f>IF(weapons!$A227=Main!$N$13,weapons!$B227,"")</f>
        <v/>
      </c>
      <c r="E227" s="20" t="str">
        <f>IF(weapons!$A227=Main!$P$13,weapons!$B227,"")</f>
        <v/>
      </c>
      <c r="F227" s="20" t="str">
        <f>IF(weapons!$A227=Main!$R$13,weapons!$B227,"")</f>
        <v/>
      </c>
    </row>
    <row r="228" spans="1:6" x14ac:dyDescent="0.25">
      <c r="A228" s="20"/>
      <c r="C228" s="20" t="str">
        <f>IF(weapons!$A228=Main!$L$13,weapons!$B228,"")</f>
        <v/>
      </c>
      <c r="D228" s="20" t="str">
        <f>IF(weapons!$A228=Main!$N$13,weapons!$B228,"")</f>
        <v/>
      </c>
      <c r="E228" s="20" t="str">
        <f>IF(weapons!$A228=Main!$P$13,weapons!$B228,"")</f>
        <v/>
      </c>
      <c r="F228" s="20" t="str">
        <f>IF(weapons!$A228=Main!$R$13,weapons!$B228,"")</f>
        <v/>
      </c>
    </row>
    <row r="229" spans="1:6" x14ac:dyDescent="0.25">
      <c r="A229" s="20"/>
      <c r="C229" s="20" t="str">
        <f>IF(weapons!$A229=Main!$L$13,weapons!$B229,"")</f>
        <v/>
      </c>
      <c r="D229" s="20" t="str">
        <f>IF(weapons!$A229=Main!$N$13,weapons!$B229,"")</f>
        <v/>
      </c>
      <c r="E229" s="20" t="str">
        <f>IF(weapons!$A229=Main!$P$13,weapons!$B229,"")</f>
        <v/>
      </c>
      <c r="F229" s="20" t="str">
        <f>IF(weapons!$A229=Main!$R$13,weapons!$B229,"")</f>
        <v/>
      </c>
    </row>
    <row r="230" spans="1:6" x14ac:dyDescent="0.25">
      <c r="A230" s="20"/>
      <c r="C230" s="20" t="str">
        <f>IF(weapons!$A230=Main!$L$13,weapons!$B230,"")</f>
        <v/>
      </c>
      <c r="D230" s="20" t="str">
        <f>IF(weapons!$A230=Main!$N$13,weapons!$B230,"")</f>
        <v/>
      </c>
      <c r="E230" s="20" t="str">
        <f>IF(weapons!$A230=Main!$P$13,weapons!$B230,"")</f>
        <v/>
      </c>
      <c r="F230" s="20" t="str">
        <f>IF(weapons!$A230=Main!$R$13,weapons!$B230,"")</f>
        <v/>
      </c>
    </row>
    <row r="231" spans="1:6" x14ac:dyDescent="0.25">
      <c r="A231" s="20"/>
      <c r="C231" s="20" t="str">
        <f>IF(weapons!$A231=Main!$L$13,weapons!$B231,"")</f>
        <v/>
      </c>
      <c r="D231" s="20" t="str">
        <f>IF(weapons!$A231=Main!$N$13,weapons!$B231,"")</f>
        <v/>
      </c>
      <c r="E231" s="20" t="str">
        <f>IF(weapons!$A231=Main!$P$13,weapons!$B231,"")</f>
        <v/>
      </c>
      <c r="F231" s="20" t="str">
        <f>IF(weapons!$A231=Main!$R$13,weapons!$B231,"")</f>
        <v/>
      </c>
    </row>
    <row r="232" spans="1:6" x14ac:dyDescent="0.25">
      <c r="A232" s="20"/>
      <c r="C232" s="20" t="str">
        <f>IF(weapons!$A232=Main!$L$13,weapons!$B232,"")</f>
        <v/>
      </c>
      <c r="D232" s="20" t="str">
        <f>IF(weapons!$A232=Main!$N$13,weapons!$B232,"")</f>
        <v/>
      </c>
      <c r="E232" s="20" t="str">
        <f>IF(weapons!$A232=Main!$P$13,weapons!$B232,"")</f>
        <v/>
      </c>
      <c r="F232" s="20" t="str">
        <f>IF(weapons!$A232=Main!$R$13,weapons!$B232,"")</f>
        <v/>
      </c>
    </row>
    <row r="233" spans="1:6" x14ac:dyDescent="0.25">
      <c r="A233" s="20"/>
      <c r="C233" s="20" t="str">
        <f>IF(weapons!$A233=Main!$L$13,weapons!$B233,"")</f>
        <v/>
      </c>
      <c r="D233" s="20" t="str">
        <f>IF(weapons!$A233=Main!$N$13,weapons!$B233,"")</f>
        <v/>
      </c>
      <c r="E233" s="20" t="str">
        <f>IF(weapons!$A233=Main!$P$13,weapons!$B233,"")</f>
        <v/>
      </c>
      <c r="F233" s="20" t="str">
        <f>IF(weapons!$A233=Main!$R$13,weapons!$B233,"")</f>
        <v/>
      </c>
    </row>
    <row r="234" spans="1:6" x14ac:dyDescent="0.25">
      <c r="A234" s="20"/>
      <c r="C234" s="20" t="str">
        <f>IF(weapons!$A234=Main!$L$13,weapons!$B234,"")</f>
        <v/>
      </c>
      <c r="D234" s="20" t="str">
        <f>IF(weapons!$A234=Main!$N$13,weapons!$B234,"")</f>
        <v/>
      </c>
      <c r="E234" s="20" t="str">
        <f>IF(weapons!$A234=Main!$P$13,weapons!$B234,"")</f>
        <v/>
      </c>
      <c r="F234" s="20" t="str">
        <f>IF(weapons!$A234=Main!$R$13,weapons!$B234,"")</f>
        <v/>
      </c>
    </row>
    <row r="235" spans="1:6" x14ac:dyDescent="0.25">
      <c r="A235" s="20"/>
      <c r="C235" s="20" t="str">
        <f>IF(weapons!$A235=Main!$L$13,weapons!$B235,"")</f>
        <v/>
      </c>
      <c r="D235" s="20" t="str">
        <f>IF(weapons!$A235=Main!$N$13,weapons!$B235,"")</f>
        <v/>
      </c>
      <c r="E235" s="20" t="str">
        <f>IF(weapons!$A235=Main!$P$13,weapons!$B235,"")</f>
        <v/>
      </c>
      <c r="F235" s="20" t="str">
        <f>IF(weapons!$A235=Main!$R$13,weapons!$B235,"")</f>
        <v/>
      </c>
    </row>
    <row r="236" spans="1:6" x14ac:dyDescent="0.25">
      <c r="A236" s="20"/>
      <c r="C236" s="20" t="str">
        <f>IF(weapons!$A236=Main!$L$13,weapons!$B236,"")</f>
        <v/>
      </c>
      <c r="D236" s="20" t="str">
        <f>IF(weapons!$A236=Main!$N$13,weapons!$B236,"")</f>
        <v/>
      </c>
      <c r="E236" s="20" t="str">
        <f>IF(weapons!$A236=Main!$P$13,weapons!$B236,"")</f>
        <v/>
      </c>
      <c r="F236" s="20" t="str">
        <f>IF(weapons!$A236=Main!$R$13,weapons!$B236,"")</f>
        <v/>
      </c>
    </row>
    <row r="237" spans="1:6" x14ac:dyDescent="0.25">
      <c r="A237" s="20"/>
      <c r="C237" s="20" t="str">
        <f>IF(weapons!$A237=Main!$L$13,weapons!$B237,"")</f>
        <v/>
      </c>
      <c r="D237" s="20" t="str">
        <f>IF(weapons!$A237=Main!$N$13,weapons!$B237,"")</f>
        <v/>
      </c>
      <c r="E237" s="20" t="str">
        <f>IF(weapons!$A237=Main!$P$13,weapons!$B237,"")</f>
        <v/>
      </c>
      <c r="F237" s="20" t="str">
        <f>IF(weapons!$A237=Main!$R$13,weapons!$B237,"")</f>
        <v/>
      </c>
    </row>
    <row r="238" spans="1:6" x14ac:dyDescent="0.25">
      <c r="A238" s="20"/>
      <c r="C238" s="20" t="str">
        <f>IF(weapons!$A238=Main!$L$13,weapons!$B238,"")</f>
        <v/>
      </c>
      <c r="D238" s="20" t="str">
        <f>IF(weapons!$A238=Main!$N$13,weapons!$B238,"")</f>
        <v/>
      </c>
      <c r="E238" s="20" t="str">
        <f>IF(weapons!$A238=Main!$P$13,weapons!$B238,"")</f>
        <v/>
      </c>
      <c r="F238" s="20" t="str">
        <f>IF(weapons!$A238=Main!$R$13,weapons!$B238,"")</f>
        <v/>
      </c>
    </row>
    <row r="239" spans="1:6" x14ac:dyDescent="0.25">
      <c r="A239" s="20"/>
      <c r="C239" s="20" t="str">
        <f>IF(weapons!$A239=Main!$L$13,weapons!$B239,"")</f>
        <v/>
      </c>
      <c r="D239" s="20" t="str">
        <f>IF(weapons!$A239=Main!$N$13,weapons!$B239,"")</f>
        <v/>
      </c>
      <c r="E239" s="20" t="str">
        <f>IF(weapons!$A239=Main!$P$13,weapons!$B239,"")</f>
        <v/>
      </c>
      <c r="F239" s="20" t="str">
        <f>IF(weapons!$A239=Main!$R$13,weapons!$B239,"")</f>
        <v/>
      </c>
    </row>
    <row r="240" spans="1:6" x14ac:dyDescent="0.25">
      <c r="A240" s="20"/>
      <c r="C240" s="20" t="str">
        <f>IF(weapons!$A240=Main!$L$13,weapons!$B240,"")</f>
        <v/>
      </c>
      <c r="D240" s="20" t="str">
        <f>IF(weapons!$A240=Main!$N$13,weapons!$B240,"")</f>
        <v/>
      </c>
      <c r="E240" s="20" t="str">
        <f>IF(weapons!$A240=Main!$P$13,weapons!$B240,"")</f>
        <v/>
      </c>
      <c r="F240" s="20" t="str">
        <f>IF(weapons!$A240=Main!$R$13,weapons!$B240,"")</f>
        <v/>
      </c>
    </row>
    <row r="241" spans="1:6" x14ac:dyDescent="0.25">
      <c r="A241" s="20"/>
      <c r="C241" s="20" t="str">
        <f>IF(weapons!$A241=Main!$L$13,weapons!$B241,"")</f>
        <v/>
      </c>
      <c r="D241" s="20" t="str">
        <f>IF(weapons!$A241=Main!$N$13,weapons!$B241,"")</f>
        <v/>
      </c>
      <c r="E241" s="20" t="str">
        <f>IF(weapons!$A241=Main!$P$13,weapons!$B241,"")</f>
        <v/>
      </c>
      <c r="F241" s="20" t="str">
        <f>IF(weapons!$A241=Main!$R$13,weapons!$B241,"")</f>
        <v/>
      </c>
    </row>
    <row r="242" spans="1:6" x14ac:dyDescent="0.25">
      <c r="A242" s="20"/>
      <c r="C242" s="20" t="str">
        <f>IF(weapons!$A242=Main!$L$13,weapons!$B242,"")</f>
        <v/>
      </c>
      <c r="D242" s="20" t="str">
        <f>IF(weapons!$A242=Main!$N$13,weapons!$B242,"")</f>
        <v/>
      </c>
      <c r="E242" s="20" t="str">
        <f>IF(weapons!$A242=Main!$P$13,weapons!$B242,"")</f>
        <v/>
      </c>
      <c r="F242" s="20" t="str">
        <f>IF(weapons!$A242=Main!$R$13,weapons!$B242,"")</f>
        <v/>
      </c>
    </row>
    <row r="243" spans="1:6" x14ac:dyDescent="0.25">
      <c r="A243" s="20"/>
      <c r="C243" s="20" t="str">
        <f>IF(weapons!$A243=Main!$L$13,weapons!$B243,"")</f>
        <v/>
      </c>
      <c r="D243" s="20" t="str">
        <f>IF(weapons!$A243=Main!$N$13,weapons!$B243,"")</f>
        <v/>
      </c>
      <c r="E243" s="20" t="str">
        <f>IF(weapons!$A243=Main!$P$13,weapons!$B243,"")</f>
        <v/>
      </c>
      <c r="F243" s="20" t="str">
        <f>IF(weapons!$A243=Main!$R$13,weapons!$B243,"")</f>
        <v/>
      </c>
    </row>
    <row r="244" spans="1:6" x14ac:dyDescent="0.25">
      <c r="A244" s="20"/>
      <c r="C244" s="20" t="str">
        <f>IF(weapons!$A244=Main!$L$13,weapons!$B244,"")</f>
        <v/>
      </c>
      <c r="D244" s="20" t="str">
        <f>IF(weapons!$A244=Main!$N$13,weapons!$B244,"")</f>
        <v/>
      </c>
      <c r="E244" s="20" t="str">
        <f>IF(weapons!$A244=Main!$P$13,weapons!$B244,"")</f>
        <v/>
      </c>
      <c r="F244" s="20" t="str">
        <f>IF(weapons!$A244=Main!$R$13,weapons!$B244,"")</f>
        <v/>
      </c>
    </row>
    <row r="245" spans="1:6" x14ac:dyDescent="0.25">
      <c r="A245" s="20"/>
      <c r="C245" s="20" t="str">
        <f>IF(weapons!$A245=Main!$L$13,weapons!$B245,"")</f>
        <v/>
      </c>
      <c r="D245" s="20" t="str">
        <f>IF(weapons!$A245=Main!$N$13,weapons!$B245,"")</f>
        <v/>
      </c>
      <c r="E245" s="20" t="str">
        <f>IF(weapons!$A245=Main!$P$13,weapons!$B245,"")</f>
        <v/>
      </c>
      <c r="F245" s="20" t="str">
        <f>IF(weapons!$A245=Main!$R$13,weapons!$B245,"")</f>
        <v/>
      </c>
    </row>
    <row r="246" spans="1:6" x14ac:dyDescent="0.25">
      <c r="A246" s="20"/>
      <c r="C246" s="20" t="str">
        <f>IF(weapons!$A246=Main!$L$13,weapons!$B246,"")</f>
        <v/>
      </c>
      <c r="D246" s="20" t="str">
        <f>IF(weapons!$A246=Main!$N$13,weapons!$B246,"")</f>
        <v/>
      </c>
      <c r="E246" s="20" t="str">
        <f>IF(weapons!$A246=Main!$P$13,weapons!$B246,"")</f>
        <v/>
      </c>
      <c r="F246" s="20" t="str">
        <f>IF(weapons!$A246=Main!$R$13,weapons!$B246,"")</f>
        <v/>
      </c>
    </row>
    <row r="247" spans="1:6" x14ac:dyDescent="0.25">
      <c r="A247" s="20"/>
      <c r="C247" s="20" t="str">
        <f>IF(weapons!$A247=Main!$L$13,weapons!$B247,"")</f>
        <v/>
      </c>
      <c r="D247" s="20" t="str">
        <f>IF(weapons!$A247=Main!$N$13,weapons!$B247,"")</f>
        <v/>
      </c>
      <c r="E247" s="20" t="str">
        <f>IF(weapons!$A247=Main!$P$13,weapons!$B247,"")</f>
        <v/>
      </c>
      <c r="F247" s="20" t="str">
        <f>IF(weapons!$A247=Main!$R$13,weapons!$B247,"")</f>
        <v/>
      </c>
    </row>
    <row r="248" spans="1:6" x14ac:dyDescent="0.25">
      <c r="A248" s="20"/>
      <c r="C248" s="20" t="str">
        <f>IF(weapons!$A248=Main!$L$13,weapons!$B248,"")</f>
        <v/>
      </c>
      <c r="D248" s="20" t="str">
        <f>IF(weapons!$A248=Main!$N$13,weapons!$B248,"")</f>
        <v/>
      </c>
      <c r="E248" s="20" t="str">
        <f>IF(weapons!$A248=Main!$P$13,weapons!$B248,"")</f>
        <v/>
      </c>
      <c r="F248" s="20" t="str">
        <f>IF(weapons!$A248=Main!$R$13,weapons!$B248,"")</f>
        <v/>
      </c>
    </row>
    <row r="249" spans="1:6" x14ac:dyDescent="0.25">
      <c r="A249" s="20"/>
      <c r="C249" s="20" t="str">
        <f>IF(weapons!$A249=Main!$L$13,weapons!$B249,"")</f>
        <v/>
      </c>
      <c r="D249" s="20" t="str">
        <f>IF(weapons!$A249=Main!$N$13,weapons!$B249,"")</f>
        <v/>
      </c>
      <c r="E249" s="20" t="str">
        <f>IF(weapons!$A249=Main!$P$13,weapons!$B249,"")</f>
        <v/>
      </c>
      <c r="F249" s="20" t="str">
        <f>IF(weapons!$A249=Main!$R$13,weapons!$B249,"")</f>
        <v/>
      </c>
    </row>
    <row r="250" spans="1:6" x14ac:dyDescent="0.25">
      <c r="A250" s="20"/>
      <c r="C250" s="20" t="str">
        <f>IF(weapons!$A250=Main!$L$13,weapons!$B250,"")</f>
        <v/>
      </c>
      <c r="D250" s="20" t="str">
        <f>IF(weapons!$A250=Main!$N$13,weapons!$B250,"")</f>
        <v/>
      </c>
      <c r="E250" s="20" t="str">
        <f>IF(weapons!$A250=Main!$P$13,weapons!$B250,"")</f>
        <v/>
      </c>
      <c r="F250" s="20" t="str">
        <f>IF(weapons!$A250=Main!$R$13,weapons!$B250,"")</f>
        <v/>
      </c>
    </row>
    <row r="251" spans="1:6" x14ac:dyDescent="0.25">
      <c r="A251" s="20"/>
      <c r="C251" s="20" t="str">
        <f>IF(weapons!$A251=Main!$L$13,weapons!$B251,"")</f>
        <v/>
      </c>
      <c r="D251" s="20" t="str">
        <f>IF(weapons!$A251=Main!$N$13,weapons!$B251,"")</f>
        <v/>
      </c>
      <c r="E251" s="20" t="str">
        <f>IF(weapons!$A251=Main!$P$13,weapons!$B251,"")</f>
        <v/>
      </c>
      <c r="F251" s="20" t="str">
        <f>IF(weapons!$A251=Main!$R$13,weapons!$B251,"")</f>
        <v/>
      </c>
    </row>
    <row r="252" spans="1:6" x14ac:dyDescent="0.25">
      <c r="A252" s="20"/>
      <c r="C252" s="20" t="str">
        <f>IF(weapons!$A252=Main!$L$13,weapons!$B252,"")</f>
        <v/>
      </c>
      <c r="D252" s="20" t="str">
        <f>IF(weapons!$A252=Main!$N$13,weapons!$B252,"")</f>
        <v/>
      </c>
      <c r="E252" s="20" t="str">
        <f>IF(weapons!$A252=Main!$P$13,weapons!$B252,"")</f>
        <v/>
      </c>
      <c r="F252" s="20" t="str">
        <f>IF(weapons!$A252=Main!$R$13,weapons!$B252,"")</f>
        <v/>
      </c>
    </row>
    <row r="253" spans="1:6" x14ac:dyDescent="0.25">
      <c r="A253" s="20"/>
      <c r="C253" s="20" t="str">
        <f>IF(weapons!$A253=Main!$L$13,weapons!$B253,"")</f>
        <v/>
      </c>
      <c r="D253" s="20" t="str">
        <f>IF(weapons!$A253=Main!$N$13,weapons!$B253,"")</f>
        <v/>
      </c>
      <c r="E253" s="20" t="str">
        <f>IF(weapons!$A253=Main!$P$13,weapons!$B253,"")</f>
        <v/>
      </c>
      <c r="F253" s="20" t="str">
        <f>IF(weapons!$A253=Main!$R$13,weapons!$B253,"")</f>
        <v/>
      </c>
    </row>
    <row r="254" spans="1:6" x14ac:dyDescent="0.25">
      <c r="A254" s="20"/>
      <c r="C254" s="20" t="str">
        <f>IF(weapons!$A254=Main!$L$13,weapons!$B254,"")</f>
        <v/>
      </c>
      <c r="D254" s="20" t="str">
        <f>IF(weapons!$A254=Main!$N$13,weapons!$B254,"")</f>
        <v/>
      </c>
      <c r="E254" s="20" t="str">
        <f>IF(weapons!$A254=Main!$P$13,weapons!$B254,"")</f>
        <v/>
      </c>
      <c r="F254" s="20" t="str">
        <f>IF(weapons!$A254=Main!$R$13,weapons!$B254,"")</f>
        <v/>
      </c>
    </row>
    <row r="255" spans="1:6" x14ac:dyDescent="0.25">
      <c r="A255" s="20"/>
      <c r="C255" s="20" t="str">
        <f>IF(weapons!$A255=Main!$L$13,weapons!$B255,"")</f>
        <v/>
      </c>
      <c r="D255" s="20" t="str">
        <f>IF(weapons!$A255=Main!$N$13,weapons!$B255,"")</f>
        <v/>
      </c>
      <c r="E255" s="20" t="str">
        <f>IF(weapons!$A255=Main!$P$13,weapons!$B255,"")</f>
        <v/>
      </c>
      <c r="F255" s="20" t="str">
        <f>IF(weapons!$A255=Main!$R$13,weapons!$B255,"")</f>
        <v/>
      </c>
    </row>
    <row r="256" spans="1:6" x14ac:dyDescent="0.25">
      <c r="A256" s="20"/>
      <c r="C256" s="20" t="str">
        <f>IF(weapons!$A256=Main!$L$13,weapons!$B256,"")</f>
        <v/>
      </c>
      <c r="D256" s="20" t="str">
        <f>IF(weapons!$A256=Main!$N$13,weapons!$B256,"")</f>
        <v/>
      </c>
      <c r="E256" s="20" t="str">
        <f>IF(weapons!$A256=Main!$P$13,weapons!$B256,"")</f>
        <v/>
      </c>
      <c r="F256" s="20" t="str">
        <f>IF(weapons!$A256=Main!$R$13,weapons!$B256,"")</f>
        <v/>
      </c>
    </row>
    <row r="257" spans="1:6" x14ac:dyDescent="0.25">
      <c r="A257" s="20"/>
      <c r="C257" s="20" t="str">
        <f>IF(weapons!$A257=Main!$L$13,weapons!$B257,"")</f>
        <v/>
      </c>
      <c r="D257" s="20" t="str">
        <f>IF(weapons!$A257=Main!$N$13,weapons!$B257,"")</f>
        <v/>
      </c>
      <c r="E257" s="20" t="str">
        <f>IF(weapons!$A257=Main!$P$13,weapons!$B257,"")</f>
        <v/>
      </c>
      <c r="F257" s="20" t="str">
        <f>IF(weapons!$A257=Main!$R$13,weapons!$B257,"")</f>
        <v/>
      </c>
    </row>
    <row r="258" spans="1:6" x14ac:dyDescent="0.25">
      <c r="A258" s="20"/>
      <c r="C258" s="20" t="str">
        <f>IF(weapons!$A258=Main!$L$13,weapons!$B258,"")</f>
        <v/>
      </c>
      <c r="D258" s="20" t="str">
        <f>IF(weapons!$A258=Main!$N$13,weapons!$B258,"")</f>
        <v/>
      </c>
      <c r="E258" s="20" t="str">
        <f>IF(weapons!$A258=Main!$P$13,weapons!$B258,"")</f>
        <v/>
      </c>
      <c r="F258" s="20" t="str">
        <f>IF(weapons!$A258=Main!$R$13,weapons!$B258,"")</f>
        <v/>
      </c>
    </row>
    <row r="259" spans="1:6" x14ac:dyDescent="0.25">
      <c r="A259" s="20"/>
      <c r="C259" s="20" t="str">
        <f>IF(weapons!$A259=Main!$L$13,weapons!$B259,"")</f>
        <v/>
      </c>
      <c r="D259" s="20" t="str">
        <f>IF(weapons!$A259=Main!$N$13,weapons!$B259,"")</f>
        <v/>
      </c>
      <c r="E259" s="20" t="str">
        <f>IF(weapons!$A259=Main!$P$13,weapons!$B259,"")</f>
        <v/>
      </c>
      <c r="F259" s="20" t="str">
        <f>IF(weapons!$A259=Main!$R$13,weapons!$B259,"")</f>
        <v/>
      </c>
    </row>
    <row r="260" spans="1:6" x14ac:dyDescent="0.25">
      <c r="A260" s="20"/>
      <c r="C260" s="20" t="str">
        <f>IF(weapons!$A260=Main!$L$13,weapons!$B260,"")</f>
        <v/>
      </c>
      <c r="D260" s="20" t="str">
        <f>IF(weapons!$A260=Main!$N$13,weapons!$B260,"")</f>
        <v/>
      </c>
      <c r="E260" s="20" t="str">
        <f>IF(weapons!$A260=Main!$P$13,weapons!$B260,"")</f>
        <v/>
      </c>
      <c r="F260" s="20" t="str">
        <f>IF(weapons!$A260=Main!$R$13,weapons!$B260,"")</f>
        <v/>
      </c>
    </row>
    <row r="261" spans="1:6" x14ac:dyDescent="0.25">
      <c r="A261" s="20"/>
      <c r="C261" s="20" t="str">
        <f>IF(weapons!$A261=Main!$L$13,weapons!$B261,"")</f>
        <v/>
      </c>
      <c r="D261" s="20" t="str">
        <f>IF(weapons!$A261=Main!$N$13,weapons!$B261,"")</f>
        <v/>
      </c>
      <c r="E261" s="20" t="str">
        <f>IF(weapons!$A261=Main!$P$13,weapons!$B261,"")</f>
        <v/>
      </c>
      <c r="F261" s="20" t="str">
        <f>IF(weapons!$A261=Main!$R$13,weapons!$B261,"")</f>
        <v/>
      </c>
    </row>
    <row r="262" spans="1:6" x14ac:dyDescent="0.25">
      <c r="A262" s="20"/>
      <c r="C262" s="20" t="str">
        <f>IF(weapons!$A262=Main!$L$13,weapons!$B262,"")</f>
        <v/>
      </c>
      <c r="D262" s="20" t="str">
        <f>IF(weapons!$A262=Main!$N$13,weapons!$B262,"")</f>
        <v/>
      </c>
      <c r="E262" s="20" t="str">
        <f>IF(weapons!$A262=Main!$P$13,weapons!$B262,"")</f>
        <v/>
      </c>
      <c r="F262" s="20" t="str">
        <f>IF(weapons!$A262=Main!$R$13,weapons!$B262,"")</f>
        <v/>
      </c>
    </row>
    <row r="263" spans="1:6" x14ac:dyDescent="0.25">
      <c r="A263" s="20"/>
      <c r="C263" s="20" t="str">
        <f>IF(weapons!$A263=Main!$L$13,weapons!$B263,"")</f>
        <v/>
      </c>
      <c r="D263" s="20" t="str">
        <f>IF(weapons!$A263=Main!$N$13,weapons!$B263,"")</f>
        <v/>
      </c>
      <c r="E263" s="20" t="str">
        <f>IF(weapons!$A263=Main!$P$13,weapons!$B263,"")</f>
        <v/>
      </c>
      <c r="F263" s="20" t="str">
        <f>IF(weapons!$A263=Main!$R$13,weapons!$B263,"")</f>
        <v/>
      </c>
    </row>
    <row r="264" spans="1:6" x14ac:dyDescent="0.25">
      <c r="A264" s="20"/>
      <c r="C264" s="20" t="str">
        <f>IF(weapons!$A264=Main!$L$13,weapons!$B264,"")</f>
        <v/>
      </c>
      <c r="D264" s="20" t="str">
        <f>IF(weapons!$A264=Main!$N$13,weapons!$B264,"")</f>
        <v/>
      </c>
      <c r="E264" s="20" t="str">
        <f>IF(weapons!$A264=Main!$P$13,weapons!$B264,"")</f>
        <v/>
      </c>
      <c r="F264" s="20" t="str">
        <f>IF(weapons!$A264=Main!$R$13,weapons!$B264,"")</f>
        <v/>
      </c>
    </row>
    <row r="265" spans="1:6" x14ac:dyDescent="0.25">
      <c r="A265" s="20"/>
      <c r="C265" s="20" t="str">
        <f>IF(weapons!$A265=Main!$L$13,weapons!$B265,"")</f>
        <v/>
      </c>
      <c r="D265" s="20" t="str">
        <f>IF(weapons!$A265=Main!$N$13,weapons!$B265,"")</f>
        <v/>
      </c>
      <c r="E265" s="20" t="str">
        <f>IF(weapons!$A265=Main!$P$13,weapons!$B265,"")</f>
        <v/>
      </c>
      <c r="F265" s="20" t="str">
        <f>IF(weapons!$A265=Main!$R$13,weapons!$B265,"")</f>
        <v/>
      </c>
    </row>
    <row r="266" spans="1:6" x14ac:dyDescent="0.25">
      <c r="A266" s="20"/>
      <c r="C266" s="20" t="str">
        <f>IF(weapons!$A266=Main!$L$13,weapons!$B266,"")</f>
        <v/>
      </c>
      <c r="D266" s="20" t="str">
        <f>IF(weapons!$A266=Main!$N$13,weapons!$B266,"")</f>
        <v/>
      </c>
      <c r="E266" s="20" t="str">
        <f>IF(weapons!$A266=Main!$P$13,weapons!$B266,"")</f>
        <v/>
      </c>
      <c r="F266" s="20" t="str">
        <f>IF(weapons!$A266=Main!$R$13,weapons!$B266,"")</f>
        <v/>
      </c>
    </row>
    <row r="267" spans="1:6" x14ac:dyDescent="0.25">
      <c r="A267" s="20"/>
      <c r="C267" s="20" t="str">
        <f>IF(weapons!$A267=Main!$L$13,weapons!$B267,"")</f>
        <v/>
      </c>
      <c r="D267" s="20" t="str">
        <f>IF(weapons!$A267=Main!$N$13,weapons!$B267,"")</f>
        <v/>
      </c>
      <c r="E267" s="20" t="str">
        <f>IF(weapons!$A267=Main!$P$13,weapons!$B267,"")</f>
        <v/>
      </c>
      <c r="F267" s="20" t="str">
        <f>IF(weapons!$A267=Main!$R$13,weapons!$B267,"")</f>
        <v/>
      </c>
    </row>
    <row r="268" spans="1:6" x14ac:dyDescent="0.25">
      <c r="A268" s="20"/>
      <c r="C268" s="20" t="str">
        <f>IF(weapons!$A268=Main!$L$13,weapons!$B268,"")</f>
        <v/>
      </c>
      <c r="D268" s="20" t="str">
        <f>IF(weapons!$A268=Main!$N$13,weapons!$B268,"")</f>
        <v/>
      </c>
      <c r="E268" s="20" t="str">
        <f>IF(weapons!$A268=Main!$P$13,weapons!$B268,"")</f>
        <v/>
      </c>
      <c r="F268" s="20" t="str">
        <f>IF(weapons!$A268=Main!$R$13,weapons!$B268,"")</f>
        <v/>
      </c>
    </row>
    <row r="269" spans="1:6" x14ac:dyDescent="0.25">
      <c r="A269" s="20"/>
      <c r="C269" s="20" t="str">
        <f>IF(weapons!$A269=Main!$L$13,weapons!$B269,"")</f>
        <v/>
      </c>
      <c r="D269" s="20" t="str">
        <f>IF(weapons!$A269=Main!$N$13,weapons!$B269,"")</f>
        <v/>
      </c>
      <c r="E269" s="20" t="str">
        <f>IF(weapons!$A269=Main!$P$13,weapons!$B269,"")</f>
        <v/>
      </c>
      <c r="F269" s="20" t="str">
        <f>IF(weapons!$A269=Main!$R$13,weapons!$B269,"")</f>
        <v/>
      </c>
    </row>
    <row r="270" spans="1:6" x14ac:dyDescent="0.25">
      <c r="A270" s="20"/>
      <c r="C270" s="20" t="str">
        <f>IF(weapons!$A270=Main!$L$13,weapons!$B270,"")</f>
        <v/>
      </c>
      <c r="D270" s="20" t="str">
        <f>IF(weapons!$A270=Main!$N$13,weapons!$B270,"")</f>
        <v/>
      </c>
      <c r="E270" s="20" t="str">
        <f>IF(weapons!$A270=Main!$P$13,weapons!$B270,"")</f>
        <v/>
      </c>
      <c r="F270" s="20" t="str">
        <f>IF(weapons!$A270=Main!$R$13,weapons!$B270,"")</f>
        <v/>
      </c>
    </row>
    <row r="271" spans="1:6" x14ac:dyDescent="0.25">
      <c r="A271" s="20"/>
      <c r="C271" s="20" t="str">
        <f>IF(weapons!$A271=Main!$L$13,weapons!$B271,"")</f>
        <v/>
      </c>
      <c r="D271" s="20" t="str">
        <f>IF(weapons!$A271=Main!$N$13,weapons!$B271,"")</f>
        <v/>
      </c>
      <c r="E271" s="20" t="str">
        <f>IF(weapons!$A271=Main!$P$13,weapons!$B271,"")</f>
        <v/>
      </c>
      <c r="F271" s="20" t="str">
        <f>IF(weapons!$A271=Main!$R$13,weapons!$B271,"")</f>
        <v/>
      </c>
    </row>
    <row r="272" spans="1:6" x14ac:dyDescent="0.25">
      <c r="A272" s="20"/>
      <c r="C272" s="20" t="str">
        <f>IF(weapons!$A272=Main!$L$13,weapons!$B272,"")</f>
        <v/>
      </c>
      <c r="D272" s="20" t="str">
        <f>IF(weapons!$A272=Main!$N$13,weapons!$B272,"")</f>
        <v/>
      </c>
      <c r="E272" s="20" t="str">
        <f>IF(weapons!$A272=Main!$P$13,weapons!$B272,"")</f>
        <v/>
      </c>
      <c r="F272" s="20" t="str">
        <f>IF(weapons!$A272=Main!$R$13,weapons!$B272,"")</f>
        <v/>
      </c>
    </row>
    <row r="273" spans="1:6" x14ac:dyDescent="0.25">
      <c r="A273" s="20"/>
      <c r="C273" s="20" t="str">
        <f>IF(weapons!$A273=Main!$L$13,weapons!$B273,"")</f>
        <v/>
      </c>
      <c r="D273" s="20" t="str">
        <f>IF(weapons!$A273=Main!$N$13,weapons!$B273,"")</f>
        <v/>
      </c>
      <c r="E273" s="20" t="str">
        <f>IF(weapons!$A273=Main!$P$13,weapons!$B273,"")</f>
        <v/>
      </c>
      <c r="F273" s="20" t="str">
        <f>IF(weapons!$A273=Main!$R$13,weapons!$B273,"")</f>
        <v/>
      </c>
    </row>
    <row r="274" spans="1:6" x14ac:dyDescent="0.25">
      <c r="A274" s="20"/>
      <c r="C274" s="20" t="str">
        <f>IF(weapons!$A274=Main!$L$13,weapons!$B274,"")</f>
        <v/>
      </c>
      <c r="D274" s="20" t="str">
        <f>IF(weapons!$A274=Main!$N$13,weapons!$B274,"")</f>
        <v/>
      </c>
      <c r="E274" s="20" t="str">
        <f>IF(weapons!$A274=Main!$P$13,weapons!$B274,"")</f>
        <v/>
      </c>
      <c r="F274" s="20" t="str">
        <f>IF(weapons!$A274=Main!$R$13,weapons!$B274,"")</f>
        <v/>
      </c>
    </row>
    <row r="275" spans="1:6" x14ac:dyDescent="0.25">
      <c r="A275" s="20"/>
      <c r="C275" s="20" t="str">
        <f>IF(weapons!$A275=Main!$L$13,weapons!$B275,"")</f>
        <v/>
      </c>
      <c r="D275" s="20" t="str">
        <f>IF(weapons!$A275=Main!$N$13,weapons!$B275,"")</f>
        <v/>
      </c>
      <c r="E275" s="20" t="str">
        <f>IF(weapons!$A275=Main!$P$13,weapons!$B275,"")</f>
        <v/>
      </c>
      <c r="F275" s="20" t="str">
        <f>IF(weapons!$A275=Main!$R$13,weapons!$B275,"")</f>
        <v/>
      </c>
    </row>
    <row r="276" spans="1:6" x14ac:dyDescent="0.25">
      <c r="A276" s="20"/>
      <c r="C276" s="20" t="str">
        <f>IF(weapons!$A276=Main!$L$13,weapons!$B276,"")</f>
        <v/>
      </c>
      <c r="D276" s="20" t="str">
        <f>IF(weapons!$A276=Main!$N$13,weapons!$B276,"")</f>
        <v/>
      </c>
      <c r="E276" s="20" t="str">
        <f>IF(weapons!$A276=Main!$P$13,weapons!$B276,"")</f>
        <v/>
      </c>
      <c r="F276" s="20" t="str">
        <f>IF(weapons!$A276=Main!$R$13,weapons!$B276,"")</f>
        <v/>
      </c>
    </row>
    <row r="277" spans="1:6" x14ac:dyDescent="0.25">
      <c r="A277" s="20"/>
      <c r="C277" s="20" t="str">
        <f>IF(weapons!$A277=Main!$L$13,weapons!$B277,"")</f>
        <v/>
      </c>
      <c r="D277" s="20" t="str">
        <f>IF(weapons!$A277=Main!$N$13,weapons!$B277,"")</f>
        <v/>
      </c>
      <c r="E277" s="20" t="str">
        <f>IF(weapons!$A277=Main!$P$13,weapons!$B277,"")</f>
        <v/>
      </c>
      <c r="F277" s="20" t="str">
        <f>IF(weapons!$A277=Main!$R$13,weapons!$B277,"")</f>
        <v/>
      </c>
    </row>
    <row r="278" spans="1:6" x14ac:dyDescent="0.25">
      <c r="A278" s="20"/>
      <c r="C278" s="20" t="str">
        <f>IF(weapons!$A278=Main!$L$13,weapons!$B278,"")</f>
        <v/>
      </c>
      <c r="D278" s="20" t="str">
        <f>IF(weapons!$A278=Main!$N$13,weapons!$B278,"")</f>
        <v/>
      </c>
      <c r="E278" s="20" t="str">
        <f>IF(weapons!$A278=Main!$P$13,weapons!$B278,"")</f>
        <v/>
      </c>
      <c r="F278" s="20" t="str">
        <f>IF(weapons!$A278=Main!$R$13,weapons!$B278,"")</f>
        <v/>
      </c>
    </row>
    <row r="279" spans="1:6" x14ac:dyDescent="0.25">
      <c r="A279" s="20"/>
      <c r="C279" s="20" t="str">
        <f>IF(weapons!$A279=Main!$L$13,weapons!$B279,"")</f>
        <v/>
      </c>
      <c r="D279" s="20" t="str">
        <f>IF(weapons!$A279=Main!$N$13,weapons!$B279,"")</f>
        <v/>
      </c>
      <c r="E279" s="20" t="str">
        <f>IF(weapons!$A279=Main!$P$13,weapons!$B279,"")</f>
        <v/>
      </c>
      <c r="F279" s="20" t="str">
        <f>IF(weapons!$A279=Main!$R$13,weapons!$B279,"")</f>
        <v/>
      </c>
    </row>
    <row r="280" spans="1:6" x14ac:dyDescent="0.25">
      <c r="A280" s="20"/>
      <c r="C280" s="20" t="str">
        <f>IF(weapons!$A280=Main!$L$13,weapons!$B280,"")</f>
        <v/>
      </c>
      <c r="D280" s="20" t="str">
        <f>IF(weapons!$A280=Main!$N$13,weapons!$B280,"")</f>
        <v/>
      </c>
      <c r="E280" s="20" t="str">
        <f>IF(weapons!$A280=Main!$P$13,weapons!$B280,"")</f>
        <v/>
      </c>
      <c r="F280" s="20" t="str">
        <f>IF(weapons!$A280=Main!$R$13,weapons!$B280,"")</f>
        <v/>
      </c>
    </row>
    <row r="281" spans="1:6" x14ac:dyDescent="0.25">
      <c r="A281" s="20"/>
      <c r="C281" s="20" t="str">
        <f>IF(weapons!$A281=Main!$L$13,weapons!$B281,"")</f>
        <v/>
      </c>
      <c r="D281" s="20" t="str">
        <f>IF(weapons!$A281=Main!$N$13,weapons!$B281,"")</f>
        <v/>
      </c>
      <c r="E281" s="20" t="str">
        <f>IF(weapons!$A281=Main!$P$13,weapons!$B281,"")</f>
        <v/>
      </c>
      <c r="F281" s="20" t="str">
        <f>IF(weapons!$A281=Main!$R$13,weapons!$B281,"")</f>
        <v/>
      </c>
    </row>
    <row r="282" spans="1:6" x14ac:dyDescent="0.25">
      <c r="A282" s="20"/>
      <c r="C282" s="20" t="str">
        <f>IF(weapons!$A282=Main!$L$13,weapons!$B282,"")</f>
        <v/>
      </c>
      <c r="D282" s="20" t="str">
        <f>IF(weapons!$A282=Main!$N$13,weapons!$B282,"")</f>
        <v/>
      </c>
      <c r="E282" s="20" t="str">
        <f>IF(weapons!$A282=Main!$P$13,weapons!$B282,"")</f>
        <v/>
      </c>
      <c r="F282" s="20" t="str">
        <f>IF(weapons!$A282=Main!$R$13,weapons!$B282,"")</f>
        <v/>
      </c>
    </row>
    <row r="283" spans="1:6" x14ac:dyDescent="0.25">
      <c r="A283" s="20"/>
      <c r="C283" s="20" t="str">
        <f>IF(weapons!$A283=Main!$L$13,weapons!$B283,"")</f>
        <v/>
      </c>
      <c r="D283" s="20" t="str">
        <f>IF(weapons!$A283=Main!$N$13,weapons!$B283,"")</f>
        <v/>
      </c>
      <c r="E283" s="20" t="str">
        <f>IF(weapons!$A283=Main!$P$13,weapons!$B283,"")</f>
        <v/>
      </c>
      <c r="F283" s="20" t="str">
        <f>IF(weapons!$A283=Main!$R$13,weapons!$B283,"")</f>
        <v/>
      </c>
    </row>
    <row r="284" spans="1:6" x14ac:dyDescent="0.25">
      <c r="A284" s="20"/>
      <c r="C284" s="20" t="str">
        <f>IF(weapons!$A284=Main!$L$13,weapons!$B284,"")</f>
        <v/>
      </c>
      <c r="D284" s="20" t="str">
        <f>IF(weapons!$A284=Main!$N$13,weapons!$B284,"")</f>
        <v/>
      </c>
      <c r="E284" s="20" t="str">
        <f>IF(weapons!$A284=Main!$P$13,weapons!$B284,"")</f>
        <v/>
      </c>
      <c r="F284" s="20" t="str">
        <f>IF(weapons!$A284=Main!$R$13,weapons!$B284,"")</f>
        <v/>
      </c>
    </row>
    <row r="285" spans="1:6" x14ac:dyDescent="0.25">
      <c r="A285" s="20"/>
      <c r="C285" s="20" t="str">
        <f>IF(weapons!$A285=Main!$L$13,weapons!$B285,"")</f>
        <v/>
      </c>
      <c r="D285" s="20" t="str">
        <f>IF(weapons!$A285=Main!$N$13,weapons!$B285,"")</f>
        <v/>
      </c>
      <c r="E285" s="20" t="str">
        <f>IF(weapons!$A285=Main!$P$13,weapons!$B285,"")</f>
        <v/>
      </c>
      <c r="F285" s="20" t="str">
        <f>IF(weapons!$A285=Main!$R$13,weapons!$B285,"")</f>
        <v/>
      </c>
    </row>
    <row r="286" spans="1:6" x14ac:dyDescent="0.25">
      <c r="A286" s="20"/>
      <c r="C286" s="20" t="str">
        <f>IF(weapons!$A286=Main!$L$13,weapons!$B286,"")</f>
        <v/>
      </c>
      <c r="D286" s="20" t="str">
        <f>IF(weapons!$A286=Main!$N$13,weapons!$B286,"")</f>
        <v/>
      </c>
      <c r="E286" s="20" t="str">
        <f>IF(weapons!$A286=Main!$P$13,weapons!$B286,"")</f>
        <v/>
      </c>
      <c r="F286" s="20" t="str">
        <f>IF(weapons!$A286=Main!$R$13,weapons!$B286,"")</f>
        <v/>
      </c>
    </row>
    <row r="287" spans="1:6" x14ac:dyDescent="0.25">
      <c r="A287" s="20"/>
      <c r="C287" s="20" t="str">
        <f>IF(weapons!$A287=Main!$L$13,weapons!$B287,"")</f>
        <v/>
      </c>
      <c r="D287" s="20" t="str">
        <f>IF(weapons!$A287=Main!$N$13,weapons!$B287,"")</f>
        <v/>
      </c>
      <c r="E287" s="20" t="str">
        <f>IF(weapons!$A287=Main!$P$13,weapons!$B287,"")</f>
        <v/>
      </c>
      <c r="F287" s="20" t="str">
        <f>IF(weapons!$A287=Main!$R$13,weapons!$B287,"")</f>
        <v/>
      </c>
    </row>
    <row r="288" spans="1:6" x14ac:dyDescent="0.25">
      <c r="A288" s="20"/>
      <c r="C288" s="20" t="str">
        <f>IF(weapons!$A288=Main!$L$13,weapons!$B288,"")</f>
        <v/>
      </c>
      <c r="D288" s="20" t="str">
        <f>IF(weapons!$A288=Main!$N$13,weapons!$B288,"")</f>
        <v/>
      </c>
      <c r="E288" s="20" t="str">
        <f>IF(weapons!$A288=Main!$P$13,weapons!$B288,"")</f>
        <v/>
      </c>
      <c r="F288" s="20" t="str">
        <f>IF(weapons!$A288=Main!$R$13,weapons!$B288,"")</f>
        <v/>
      </c>
    </row>
    <row r="289" spans="1:6" x14ac:dyDescent="0.25">
      <c r="A289" s="20"/>
      <c r="C289" s="20" t="str">
        <f>IF(weapons!$A289=Main!$L$13,weapons!$B289,"")</f>
        <v/>
      </c>
      <c r="D289" s="20" t="str">
        <f>IF(weapons!$A289=Main!$N$13,weapons!$B289,"")</f>
        <v/>
      </c>
      <c r="E289" s="20" t="str">
        <f>IF(weapons!$A289=Main!$P$13,weapons!$B289,"")</f>
        <v/>
      </c>
      <c r="F289" s="20" t="str">
        <f>IF(weapons!$A289=Main!$R$13,weapons!$B289,"")</f>
        <v/>
      </c>
    </row>
    <row r="290" spans="1:6" x14ac:dyDescent="0.25">
      <c r="A290" s="20"/>
      <c r="C290" s="20" t="str">
        <f>IF(weapons!$A290=Main!$L$13,weapons!$B290,"")</f>
        <v/>
      </c>
      <c r="D290" s="20" t="str">
        <f>IF(weapons!$A290=Main!$N$13,weapons!$B290,"")</f>
        <v/>
      </c>
      <c r="E290" s="20" t="str">
        <f>IF(weapons!$A290=Main!$P$13,weapons!$B290,"")</f>
        <v/>
      </c>
      <c r="F290" s="20" t="str">
        <f>IF(weapons!$A290=Main!$R$13,weapons!$B290,"")</f>
        <v/>
      </c>
    </row>
    <row r="291" spans="1:6" x14ac:dyDescent="0.25">
      <c r="A291" s="20"/>
      <c r="C291" s="20" t="str">
        <f>IF(weapons!$A291=Main!$L$13,weapons!$B291,"")</f>
        <v/>
      </c>
      <c r="D291" s="20" t="str">
        <f>IF(weapons!$A291=Main!$N$13,weapons!$B291,"")</f>
        <v/>
      </c>
      <c r="E291" s="20" t="str">
        <f>IF(weapons!$A291=Main!$P$13,weapons!$B291,"")</f>
        <v/>
      </c>
      <c r="F291" s="20" t="str">
        <f>IF(weapons!$A291=Main!$R$13,weapons!$B291,"")</f>
        <v/>
      </c>
    </row>
    <row r="292" spans="1:6" x14ac:dyDescent="0.25">
      <c r="A292" s="20"/>
      <c r="C292" s="20" t="str">
        <f>IF(weapons!$A292=Main!$L$13,weapons!$B292,"")</f>
        <v/>
      </c>
      <c r="D292" s="20" t="str">
        <f>IF(weapons!$A292=Main!$N$13,weapons!$B292,"")</f>
        <v/>
      </c>
      <c r="E292" s="20" t="str">
        <f>IF(weapons!$A292=Main!$P$13,weapons!$B292,"")</f>
        <v/>
      </c>
      <c r="F292" s="20" t="str">
        <f>IF(weapons!$A292=Main!$R$13,weapons!$B292,"")</f>
        <v/>
      </c>
    </row>
    <row r="293" spans="1:6" x14ac:dyDescent="0.25">
      <c r="A293" s="20"/>
      <c r="C293" s="20" t="str">
        <f>IF(weapons!$A293=Main!$L$13,weapons!$B293,"")</f>
        <v/>
      </c>
      <c r="D293" s="20" t="str">
        <f>IF(weapons!$A293=Main!$N$13,weapons!$B293,"")</f>
        <v/>
      </c>
      <c r="E293" s="20" t="str">
        <f>IF(weapons!$A293=Main!$P$13,weapons!$B293,"")</f>
        <v/>
      </c>
      <c r="F293" s="20" t="str">
        <f>IF(weapons!$A293=Main!$R$13,weapons!$B293,"")</f>
        <v/>
      </c>
    </row>
    <row r="294" spans="1:6" x14ac:dyDescent="0.25">
      <c r="A294" s="20"/>
      <c r="C294" s="20" t="str">
        <f>IF(weapons!$A294=Main!$L$13,weapons!$B294,"")</f>
        <v/>
      </c>
      <c r="D294" s="20" t="str">
        <f>IF(weapons!$A294=Main!$N$13,weapons!$B294,"")</f>
        <v/>
      </c>
      <c r="E294" s="20" t="str">
        <f>IF(weapons!$A294=Main!$P$13,weapons!$B294,"")</f>
        <v/>
      </c>
      <c r="F294" s="20" t="str">
        <f>IF(weapons!$A294=Main!$R$13,weapons!$B294,"")</f>
        <v/>
      </c>
    </row>
    <row r="295" spans="1:6" x14ac:dyDescent="0.25">
      <c r="A295" s="20"/>
      <c r="C295" s="20" t="str">
        <f>IF(weapons!$A295=Main!$L$13,weapons!$B295,"")</f>
        <v/>
      </c>
      <c r="D295" s="20" t="str">
        <f>IF(weapons!$A295=Main!$N$13,weapons!$B295,"")</f>
        <v/>
      </c>
      <c r="E295" s="20" t="str">
        <f>IF(weapons!$A295=Main!$P$13,weapons!$B295,"")</f>
        <v/>
      </c>
      <c r="F295" s="20" t="str">
        <f>IF(weapons!$A295=Main!$R$13,weapons!$B295,"")</f>
        <v/>
      </c>
    </row>
    <row r="296" spans="1:6" x14ac:dyDescent="0.25">
      <c r="A296" s="20"/>
      <c r="C296" s="20" t="str">
        <f>IF(weapons!$A296=Main!$L$13,weapons!$B296,"")</f>
        <v/>
      </c>
      <c r="D296" s="20" t="str">
        <f>IF(weapons!$A296=Main!$N$13,weapons!$B296,"")</f>
        <v/>
      </c>
      <c r="E296" s="20" t="str">
        <f>IF(weapons!$A296=Main!$P$13,weapons!$B296,"")</f>
        <v/>
      </c>
      <c r="F296" s="20" t="str">
        <f>IF(weapons!$A296=Main!$R$13,weapons!$B296,"")</f>
        <v/>
      </c>
    </row>
    <row r="297" spans="1:6" x14ac:dyDescent="0.25">
      <c r="A297" s="20"/>
      <c r="C297" s="20" t="str">
        <f>IF(weapons!$A297=Main!$L$13,weapons!$B297,"")</f>
        <v/>
      </c>
      <c r="D297" s="20" t="str">
        <f>IF(weapons!$A297=Main!$N$13,weapons!$B297,"")</f>
        <v/>
      </c>
      <c r="E297" s="20" t="str">
        <f>IF(weapons!$A297=Main!$P$13,weapons!$B297,"")</f>
        <v/>
      </c>
      <c r="F297" s="20" t="str">
        <f>IF(weapons!$A297=Main!$R$13,weapons!$B297,"")</f>
        <v/>
      </c>
    </row>
    <row r="298" spans="1:6" x14ac:dyDescent="0.25">
      <c r="A298" s="20"/>
      <c r="C298" s="20" t="str">
        <f>IF(weapons!$A298=Main!$L$13,weapons!$B298,"")</f>
        <v/>
      </c>
      <c r="D298" s="20" t="str">
        <f>IF(weapons!$A298=Main!$N$13,weapons!$B298,"")</f>
        <v/>
      </c>
      <c r="E298" s="20" t="str">
        <f>IF(weapons!$A298=Main!$P$13,weapons!$B298,"")</f>
        <v/>
      </c>
      <c r="F298" s="20" t="str">
        <f>IF(weapons!$A298=Main!$R$13,weapons!$B298,"")</f>
        <v/>
      </c>
    </row>
    <row r="299" spans="1:6" x14ac:dyDescent="0.25">
      <c r="A299" s="20"/>
      <c r="C299" s="20" t="str">
        <f>IF(weapons!$A299=Main!$L$13,weapons!$B299,"")</f>
        <v/>
      </c>
      <c r="D299" s="20" t="str">
        <f>IF(weapons!$A299=Main!$N$13,weapons!$B299,"")</f>
        <v/>
      </c>
      <c r="E299" s="20" t="str">
        <f>IF(weapons!$A299=Main!$P$13,weapons!$B299,"")</f>
        <v/>
      </c>
      <c r="F299" s="20" t="str">
        <f>IF(weapons!$A299=Main!$R$13,weapons!$B299,"")</f>
        <v/>
      </c>
    </row>
    <row r="300" spans="1:6" x14ac:dyDescent="0.25">
      <c r="A300" s="20"/>
      <c r="C300" s="20" t="str">
        <f>IF(weapons!$A300=Main!$L$13,weapons!$B300,"")</f>
        <v/>
      </c>
      <c r="D300" s="20" t="str">
        <f>IF(weapons!$A300=Main!$N$13,weapons!$B300,"")</f>
        <v/>
      </c>
      <c r="E300" s="20" t="str">
        <f>IF(weapons!$A300=Main!$P$13,weapons!$B300,"")</f>
        <v/>
      </c>
      <c r="F300" s="20" t="str">
        <f>IF(weapons!$A300=Main!$R$13,weapons!$B300,"")</f>
        <v/>
      </c>
    </row>
    <row r="301" spans="1:6" x14ac:dyDescent="0.25">
      <c r="A301" s="20"/>
      <c r="C301" s="20" t="str">
        <f>IF(weapons!$A301=Main!$L$13,weapons!$B301,"")</f>
        <v/>
      </c>
      <c r="D301" s="20" t="str">
        <f>IF(weapons!$A301=Main!$N$13,weapons!$B301,"")</f>
        <v/>
      </c>
      <c r="E301" s="20" t="str">
        <f>IF(weapons!$A301=Main!$P$13,weapons!$B301,"")</f>
        <v/>
      </c>
      <c r="F301" s="20" t="str">
        <f>IF(weapons!$A301=Main!$R$13,weapons!$B301,"")</f>
        <v/>
      </c>
    </row>
    <row r="302" spans="1:6" x14ac:dyDescent="0.25">
      <c r="A302" s="20"/>
      <c r="C302" s="20" t="str">
        <f>IF(weapons!$A302=Main!$L$13,weapons!$B302,"")</f>
        <v/>
      </c>
      <c r="D302" s="20" t="str">
        <f>IF(weapons!$A302=Main!$N$13,weapons!$B302,"")</f>
        <v/>
      </c>
      <c r="E302" s="20" t="str">
        <f>IF(weapons!$A302=Main!$P$13,weapons!$B302,"")</f>
        <v/>
      </c>
      <c r="F302" s="20" t="str">
        <f>IF(weapons!$A302=Main!$R$13,weapons!$B302,"")</f>
        <v/>
      </c>
    </row>
    <row r="303" spans="1:6" x14ac:dyDescent="0.25">
      <c r="A303" s="20"/>
      <c r="C303" s="20" t="str">
        <f>IF(weapons!$A303=Main!$L$13,weapons!$B303,"")</f>
        <v/>
      </c>
      <c r="D303" s="20" t="str">
        <f>IF(weapons!$A303=Main!$N$13,weapons!$B303,"")</f>
        <v/>
      </c>
      <c r="E303" s="20" t="str">
        <f>IF(weapons!$A303=Main!$P$13,weapons!$B303,"")</f>
        <v/>
      </c>
      <c r="F303" s="20" t="str">
        <f>IF(weapons!$A303=Main!$R$13,weapons!$B303,"")</f>
        <v/>
      </c>
    </row>
    <row r="304" spans="1:6" x14ac:dyDescent="0.25">
      <c r="A304" s="20"/>
      <c r="C304" s="20" t="str">
        <f>IF(weapons!$A304=Main!$L$13,weapons!$B304,"")</f>
        <v/>
      </c>
      <c r="D304" s="20" t="str">
        <f>IF(weapons!$A304=Main!$N$13,weapons!$B304,"")</f>
        <v/>
      </c>
      <c r="E304" s="20" t="str">
        <f>IF(weapons!$A304=Main!$P$13,weapons!$B304,"")</f>
        <v/>
      </c>
      <c r="F304" s="20" t="str">
        <f>IF(weapons!$A304=Main!$R$13,weapons!$B304,"")</f>
        <v/>
      </c>
    </row>
    <row r="305" spans="1:6" x14ac:dyDescent="0.25">
      <c r="A305" s="20"/>
      <c r="C305" s="20" t="str">
        <f>IF(weapons!$A305=Main!$L$13,weapons!$B305,"")</f>
        <v/>
      </c>
      <c r="D305" s="20" t="str">
        <f>IF(weapons!$A305=Main!$N$13,weapons!$B305,"")</f>
        <v/>
      </c>
      <c r="E305" s="20" t="str">
        <f>IF(weapons!$A305=Main!$P$13,weapons!$B305,"")</f>
        <v/>
      </c>
      <c r="F305" s="20" t="str">
        <f>IF(weapons!$A305=Main!$R$13,weapons!$B305,"")</f>
        <v/>
      </c>
    </row>
    <row r="306" spans="1:6" x14ac:dyDescent="0.25">
      <c r="A306" s="20"/>
      <c r="C306" s="20" t="str">
        <f>IF(weapons!$A306=Main!$L$13,weapons!$B306,"")</f>
        <v/>
      </c>
      <c r="D306" s="20" t="str">
        <f>IF(weapons!$A306=Main!$N$13,weapons!$B306,"")</f>
        <v/>
      </c>
      <c r="E306" s="20" t="str">
        <f>IF(weapons!$A306=Main!$P$13,weapons!$B306,"")</f>
        <v/>
      </c>
      <c r="F306" s="20" t="str">
        <f>IF(weapons!$A306=Main!$R$13,weapons!$B306,"")</f>
        <v/>
      </c>
    </row>
    <row r="307" spans="1:6" x14ac:dyDescent="0.25">
      <c r="A307" s="20"/>
      <c r="C307" s="20" t="str">
        <f>IF(weapons!$A307=Main!$L$13,weapons!$B307,"")</f>
        <v/>
      </c>
      <c r="D307" s="20" t="str">
        <f>IF(weapons!$A307=Main!$N$13,weapons!$B307,"")</f>
        <v/>
      </c>
      <c r="E307" s="20" t="str">
        <f>IF(weapons!$A307=Main!$P$13,weapons!$B307,"")</f>
        <v/>
      </c>
      <c r="F307" s="20" t="str">
        <f>IF(weapons!$A307=Main!$R$13,weapons!$B307,"")</f>
        <v/>
      </c>
    </row>
    <row r="308" spans="1:6" x14ac:dyDescent="0.25">
      <c r="A308" s="20"/>
      <c r="C308" s="20" t="str">
        <f>IF(weapons!$A308=Main!$L$13,weapons!$B308,"")</f>
        <v/>
      </c>
      <c r="D308" s="20" t="str">
        <f>IF(weapons!$A308=Main!$N$13,weapons!$B308,"")</f>
        <v/>
      </c>
      <c r="E308" s="20" t="str">
        <f>IF(weapons!$A308=Main!$P$13,weapons!$B308,"")</f>
        <v/>
      </c>
      <c r="F308" s="20" t="str">
        <f>IF(weapons!$A308=Main!$R$13,weapons!$B308,"")</f>
        <v/>
      </c>
    </row>
    <row r="309" spans="1:6" x14ac:dyDescent="0.25">
      <c r="A309" s="20"/>
      <c r="C309" s="20" t="str">
        <f>IF(weapons!$A309=Main!$L$13,weapons!$B309,"")</f>
        <v/>
      </c>
      <c r="D309" s="20" t="str">
        <f>IF(weapons!$A309=Main!$N$13,weapons!$B309,"")</f>
        <v/>
      </c>
      <c r="E309" s="20" t="str">
        <f>IF(weapons!$A309=Main!$P$13,weapons!$B309,"")</f>
        <v/>
      </c>
      <c r="F309" s="20" t="str">
        <f>IF(weapons!$A309=Main!$R$13,weapons!$B309,"")</f>
        <v/>
      </c>
    </row>
    <row r="310" spans="1:6" x14ac:dyDescent="0.25">
      <c r="A310" s="20"/>
      <c r="C310" s="20" t="str">
        <f>IF(weapons!$A310=Main!$L$13,weapons!$B310,"")</f>
        <v/>
      </c>
      <c r="D310" s="20" t="str">
        <f>IF(weapons!$A310=Main!$N$13,weapons!$B310,"")</f>
        <v/>
      </c>
      <c r="E310" s="20" t="str">
        <f>IF(weapons!$A310=Main!$P$13,weapons!$B310,"")</f>
        <v/>
      </c>
      <c r="F310" s="20" t="str">
        <f>IF(weapons!$A310=Main!$R$13,weapons!$B310,"")</f>
        <v/>
      </c>
    </row>
    <row r="311" spans="1:6" x14ac:dyDescent="0.25">
      <c r="A311" s="20"/>
      <c r="C311" s="20" t="str">
        <f>IF(weapons!$A311=Main!$L$13,weapons!$B311,"")</f>
        <v/>
      </c>
      <c r="D311" s="20" t="str">
        <f>IF(weapons!$A311=Main!$N$13,weapons!$B311,"")</f>
        <v/>
      </c>
      <c r="E311" s="20" t="str">
        <f>IF(weapons!$A311=Main!$P$13,weapons!$B311,"")</f>
        <v/>
      </c>
      <c r="F311" s="20" t="str">
        <f>IF(weapons!$A311=Main!$R$13,weapons!$B311,"")</f>
        <v/>
      </c>
    </row>
    <row r="312" spans="1:6" x14ac:dyDescent="0.25">
      <c r="A312" s="20"/>
      <c r="C312" s="20" t="str">
        <f>IF(weapons!$A312=Main!$L$13,weapons!$B312,"")</f>
        <v/>
      </c>
      <c r="D312" s="20" t="str">
        <f>IF(weapons!$A312=Main!$N$13,weapons!$B312,"")</f>
        <v/>
      </c>
      <c r="E312" s="20" t="str">
        <f>IF(weapons!$A312=Main!$P$13,weapons!$B312,"")</f>
        <v/>
      </c>
      <c r="F312" s="20" t="str">
        <f>IF(weapons!$A312=Main!$R$13,weapons!$B312,"")</f>
        <v/>
      </c>
    </row>
    <row r="313" spans="1:6" x14ac:dyDescent="0.25">
      <c r="A313" s="20"/>
      <c r="C313" s="20" t="str">
        <f>IF(weapons!$A313=Main!$L$13,weapons!$B313,"")</f>
        <v/>
      </c>
      <c r="D313" s="20" t="str">
        <f>IF(weapons!$A313=Main!$N$13,weapons!$B313,"")</f>
        <v/>
      </c>
      <c r="E313" s="20" t="str">
        <f>IF(weapons!$A313=Main!$P$13,weapons!$B313,"")</f>
        <v/>
      </c>
      <c r="F313" s="20" t="str">
        <f>IF(weapons!$A313=Main!$R$13,weapons!$B313,"")</f>
        <v/>
      </c>
    </row>
    <row r="314" spans="1:6" x14ac:dyDescent="0.25">
      <c r="A314" s="20"/>
      <c r="C314" s="20" t="str">
        <f>IF(weapons!$A314=Main!$L$13,weapons!$B314,"")</f>
        <v/>
      </c>
      <c r="D314" s="20" t="str">
        <f>IF(weapons!$A314=Main!$N$13,weapons!$B314,"")</f>
        <v/>
      </c>
      <c r="E314" s="20" t="str">
        <f>IF(weapons!$A314=Main!$P$13,weapons!$B314,"")</f>
        <v/>
      </c>
      <c r="F314" s="20" t="str">
        <f>IF(weapons!$A314=Main!$R$13,weapons!$B314,"")</f>
        <v/>
      </c>
    </row>
    <row r="315" spans="1:6" x14ac:dyDescent="0.25">
      <c r="A315" s="20"/>
      <c r="C315" s="20" t="str">
        <f>IF(weapons!$A315=Main!$L$13,weapons!$B315,"")</f>
        <v/>
      </c>
      <c r="D315" s="20" t="str">
        <f>IF(weapons!$A315=Main!$N$13,weapons!$B315,"")</f>
        <v/>
      </c>
      <c r="E315" s="20" t="str">
        <f>IF(weapons!$A315=Main!$P$13,weapons!$B315,"")</f>
        <v/>
      </c>
      <c r="F315" s="20" t="str">
        <f>IF(weapons!$A315=Main!$R$13,weapons!$B315,"")</f>
        <v/>
      </c>
    </row>
    <row r="316" spans="1:6" x14ac:dyDescent="0.25">
      <c r="A316" s="20"/>
      <c r="C316" s="20" t="str">
        <f>IF(weapons!$A316=Main!$L$13,weapons!$B316,"")</f>
        <v/>
      </c>
      <c r="D316" s="20" t="str">
        <f>IF(weapons!$A316=Main!$N$13,weapons!$B316,"")</f>
        <v/>
      </c>
      <c r="E316" s="20" t="str">
        <f>IF(weapons!$A316=Main!$P$13,weapons!$B316,"")</f>
        <v/>
      </c>
      <c r="F316" s="20" t="str">
        <f>IF(weapons!$A316=Main!$R$13,weapons!$B316,"")</f>
        <v/>
      </c>
    </row>
    <row r="317" spans="1:6" x14ac:dyDescent="0.25">
      <c r="A317" s="20"/>
      <c r="C317" s="20" t="str">
        <f>IF(weapons!$A317=Main!$L$13,weapons!$B317,"")</f>
        <v/>
      </c>
      <c r="D317" s="20" t="str">
        <f>IF(weapons!$A317=Main!$N$13,weapons!$B317,"")</f>
        <v/>
      </c>
      <c r="E317" s="20" t="str">
        <f>IF(weapons!$A317=Main!$P$13,weapons!$B317,"")</f>
        <v/>
      </c>
      <c r="F317" s="20" t="str">
        <f>IF(weapons!$A317=Main!$R$13,weapons!$B317,"")</f>
        <v/>
      </c>
    </row>
    <row r="318" spans="1:6" x14ac:dyDescent="0.25">
      <c r="A318" s="20"/>
      <c r="C318" s="20" t="str">
        <f>IF(weapons!$A318=Main!$L$13,weapons!$B318,"")</f>
        <v/>
      </c>
      <c r="D318" s="20" t="str">
        <f>IF(weapons!$A318=Main!$N$13,weapons!$B318,"")</f>
        <v/>
      </c>
      <c r="E318" s="20" t="str">
        <f>IF(weapons!$A318=Main!$P$13,weapons!$B318,"")</f>
        <v/>
      </c>
      <c r="F318" s="20" t="str">
        <f>IF(weapons!$A318=Main!$R$13,weapons!$B318,"")</f>
        <v/>
      </c>
    </row>
    <row r="319" spans="1:6" x14ac:dyDescent="0.25">
      <c r="A319" s="20"/>
      <c r="C319" s="20" t="str">
        <f>IF(weapons!$A319=Main!$L$13,weapons!$B319,"")</f>
        <v/>
      </c>
      <c r="D319" s="20" t="str">
        <f>IF(weapons!$A319=Main!$N$13,weapons!$B319,"")</f>
        <v/>
      </c>
      <c r="E319" s="20" t="str">
        <f>IF(weapons!$A319=Main!$P$13,weapons!$B319,"")</f>
        <v/>
      </c>
      <c r="F319" s="20" t="str">
        <f>IF(weapons!$A319=Main!$R$13,weapons!$B319,"")</f>
        <v/>
      </c>
    </row>
    <row r="320" spans="1:6" x14ac:dyDescent="0.25">
      <c r="A320" s="20"/>
      <c r="C320" s="20" t="str">
        <f>IF(weapons!$A320=Main!$L$13,weapons!$B320,"")</f>
        <v/>
      </c>
      <c r="D320" s="20" t="str">
        <f>IF(weapons!$A320=Main!$N$13,weapons!$B320,"")</f>
        <v/>
      </c>
      <c r="E320" s="20" t="str">
        <f>IF(weapons!$A320=Main!$P$13,weapons!$B320,"")</f>
        <v/>
      </c>
      <c r="F320" s="20" t="str">
        <f>IF(weapons!$A320=Main!$R$13,weapons!$B320,"")</f>
        <v/>
      </c>
    </row>
    <row r="321" spans="1:6" x14ac:dyDescent="0.25">
      <c r="A321" s="20"/>
      <c r="C321" s="20" t="str">
        <f>IF(weapons!$A321=Main!$L$13,weapons!$B321,"")</f>
        <v/>
      </c>
      <c r="D321" s="20" t="str">
        <f>IF(weapons!$A321=Main!$N$13,weapons!$B321,"")</f>
        <v/>
      </c>
      <c r="E321" s="20" t="str">
        <f>IF(weapons!$A321=Main!$P$13,weapons!$B321,"")</f>
        <v/>
      </c>
      <c r="F321" s="20" t="str">
        <f>IF(weapons!$A321=Main!$R$13,weapons!$B321,"")</f>
        <v/>
      </c>
    </row>
    <row r="322" spans="1:6" x14ac:dyDescent="0.25">
      <c r="A322" s="20"/>
      <c r="C322" s="20" t="str">
        <f>IF(weapons!$A322=Main!$L$13,weapons!$B322,"")</f>
        <v/>
      </c>
      <c r="D322" s="20" t="str">
        <f>IF(weapons!$A322=Main!$N$13,weapons!$B322,"")</f>
        <v/>
      </c>
      <c r="E322" s="20" t="str">
        <f>IF(weapons!$A322=Main!$P$13,weapons!$B322,"")</f>
        <v/>
      </c>
      <c r="F322" s="20" t="str">
        <f>IF(weapons!$A322=Main!$R$13,weapons!$B322,"")</f>
        <v/>
      </c>
    </row>
    <row r="323" spans="1:6" x14ac:dyDescent="0.25">
      <c r="A323" s="20"/>
      <c r="C323" s="20" t="str">
        <f>IF(weapons!$A323=Main!$L$13,weapons!$B323,"")</f>
        <v/>
      </c>
      <c r="D323" s="20" t="str">
        <f>IF(weapons!$A323=Main!$N$13,weapons!$B323,"")</f>
        <v/>
      </c>
      <c r="E323" s="20" t="str">
        <f>IF(weapons!$A323=Main!$P$13,weapons!$B323,"")</f>
        <v/>
      </c>
      <c r="F323" s="20" t="str">
        <f>IF(weapons!$A323=Main!$R$13,weapons!$B323,"")</f>
        <v/>
      </c>
    </row>
    <row r="324" spans="1:6" x14ac:dyDescent="0.25">
      <c r="A324" s="20"/>
      <c r="C324" s="20" t="str">
        <f>IF(weapons!$A324=Main!$L$13,weapons!$B324,"")</f>
        <v/>
      </c>
      <c r="D324" s="20" t="str">
        <f>IF(weapons!$A324=Main!$N$13,weapons!$B324,"")</f>
        <v/>
      </c>
      <c r="E324" s="20" t="str">
        <f>IF(weapons!$A324=Main!$P$13,weapons!$B324,"")</f>
        <v/>
      </c>
      <c r="F324" s="20" t="str">
        <f>IF(weapons!$A324=Main!$R$13,weapons!$B324,"")</f>
        <v/>
      </c>
    </row>
    <row r="325" spans="1:6" x14ac:dyDescent="0.25">
      <c r="A325" s="20"/>
      <c r="C325" s="20" t="str">
        <f>IF(weapons!$A325=Main!$L$13,weapons!$B325,"")</f>
        <v/>
      </c>
      <c r="D325" s="20" t="str">
        <f>IF(weapons!$A325=Main!$N$13,weapons!$B325,"")</f>
        <v/>
      </c>
      <c r="E325" s="20" t="str">
        <f>IF(weapons!$A325=Main!$P$13,weapons!$B325,"")</f>
        <v/>
      </c>
      <c r="F325" s="20" t="str">
        <f>IF(weapons!$A325=Main!$R$13,weapons!$B325,"")</f>
        <v/>
      </c>
    </row>
    <row r="326" spans="1:6" x14ac:dyDescent="0.25">
      <c r="A326" s="20"/>
      <c r="C326" s="20" t="str">
        <f>IF(weapons!$A326=Main!$L$13,weapons!$B326,"")</f>
        <v/>
      </c>
      <c r="D326" s="20" t="str">
        <f>IF(weapons!$A326=Main!$N$13,weapons!$B326,"")</f>
        <v/>
      </c>
      <c r="E326" s="20" t="str">
        <f>IF(weapons!$A326=Main!$P$13,weapons!$B326,"")</f>
        <v/>
      </c>
      <c r="F326" s="20" t="str">
        <f>IF(weapons!$A326=Main!$R$13,weapons!$B326,"")</f>
        <v/>
      </c>
    </row>
    <row r="327" spans="1:6" x14ac:dyDescent="0.25">
      <c r="A327" s="20"/>
      <c r="C327" s="20" t="str">
        <f>IF(weapons!$A327=Main!$L$13,weapons!$B327,"")</f>
        <v/>
      </c>
      <c r="D327" s="20" t="str">
        <f>IF(weapons!$A327=Main!$N$13,weapons!$B327,"")</f>
        <v/>
      </c>
      <c r="E327" s="20" t="str">
        <f>IF(weapons!$A327=Main!$P$13,weapons!$B327,"")</f>
        <v/>
      </c>
      <c r="F327" s="20" t="str">
        <f>IF(weapons!$A327=Main!$R$13,weapons!$B327,"")</f>
        <v/>
      </c>
    </row>
    <row r="328" spans="1:6" x14ac:dyDescent="0.25">
      <c r="A328" s="20"/>
      <c r="C328" s="20" t="str">
        <f>IF(weapons!$A328=Main!$L$13,weapons!$B328,"")</f>
        <v/>
      </c>
      <c r="D328" s="20" t="str">
        <f>IF(weapons!$A328=Main!$N$13,weapons!$B328,"")</f>
        <v/>
      </c>
      <c r="E328" s="20" t="str">
        <f>IF(weapons!$A328=Main!$P$13,weapons!$B328,"")</f>
        <v/>
      </c>
      <c r="F328" s="20" t="str">
        <f>IF(weapons!$A328=Main!$R$13,weapons!$B328,"")</f>
        <v/>
      </c>
    </row>
    <row r="329" spans="1:6" x14ac:dyDescent="0.25">
      <c r="A329" s="20"/>
      <c r="C329" s="20" t="str">
        <f>IF(weapons!$A329=Main!$L$13,weapons!$B329,"")</f>
        <v/>
      </c>
      <c r="D329" s="20" t="str">
        <f>IF(weapons!$A329=Main!$N$13,weapons!$B329,"")</f>
        <v/>
      </c>
      <c r="E329" s="20" t="str">
        <f>IF(weapons!$A329=Main!$P$13,weapons!$B329,"")</f>
        <v/>
      </c>
      <c r="F329" s="20" t="str">
        <f>IF(weapons!$A329=Main!$R$13,weapons!$B329,"")</f>
        <v/>
      </c>
    </row>
    <row r="330" spans="1:6" x14ac:dyDescent="0.25">
      <c r="A330" s="20"/>
      <c r="C330" s="20" t="str">
        <f>IF(weapons!$A330=Main!$L$13,weapons!$B330,"")</f>
        <v/>
      </c>
      <c r="D330" s="20" t="str">
        <f>IF(weapons!$A330=Main!$N$13,weapons!$B330,"")</f>
        <v/>
      </c>
      <c r="E330" s="20" t="str">
        <f>IF(weapons!$A330=Main!$P$13,weapons!$B330,"")</f>
        <v/>
      </c>
      <c r="F330" s="20" t="str">
        <f>IF(weapons!$A330=Main!$R$13,weapons!$B330,"")</f>
        <v/>
      </c>
    </row>
    <row r="331" spans="1:6" x14ac:dyDescent="0.25">
      <c r="A331" s="20"/>
      <c r="C331" s="20" t="str">
        <f>IF(weapons!$A331=Main!$L$13,weapons!$B331,"")</f>
        <v/>
      </c>
      <c r="D331" s="20" t="str">
        <f>IF(weapons!$A331=Main!$N$13,weapons!$B331,"")</f>
        <v/>
      </c>
      <c r="E331" s="20" t="str">
        <f>IF(weapons!$A331=Main!$P$13,weapons!$B331,"")</f>
        <v/>
      </c>
      <c r="F331" s="20" t="str">
        <f>IF(weapons!$A331=Main!$R$13,weapons!$B331,"")</f>
        <v/>
      </c>
    </row>
    <row r="332" spans="1:6" x14ac:dyDescent="0.25">
      <c r="A332" s="20"/>
      <c r="C332" s="20" t="str">
        <f>IF(weapons!$A332=Main!$L$13,weapons!$B332,"")</f>
        <v/>
      </c>
      <c r="D332" s="20" t="str">
        <f>IF(weapons!$A332=Main!$N$13,weapons!$B332,"")</f>
        <v/>
      </c>
      <c r="E332" s="20" t="str">
        <f>IF(weapons!$A332=Main!$P$13,weapons!$B332,"")</f>
        <v/>
      </c>
      <c r="F332" s="20" t="str">
        <f>IF(weapons!$A332=Main!$R$13,weapons!$B332,"")</f>
        <v/>
      </c>
    </row>
    <row r="333" spans="1:6" x14ac:dyDescent="0.25">
      <c r="A333" s="20"/>
      <c r="C333" s="20" t="str">
        <f>IF(weapons!$A333=Main!$L$13,weapons!$B333,"")</f>
        <v/>
      </c>
      <c r="D333" s="20" t="str">
        <f>IF(weapons!$A333=Main!$N$13,weapons!$B333,"")</f>
        <v/>
      </c>
      <c r="E333" s="20" t="str">
        <f>IF(weapons!$A333=Main!$P$13,weapons!$B333,"")</f>
        <v/>
      </c>
      <c r="F333" s="20" t="str">
        <f>IF(weapons!$A333=Main!$R$13,weapons!$B333,"")</f>
        <v/>
      </c>
    </row>
    <row r="334" spans="1:6" x14ac:dyDescent="0.25">
      <c r="A334" s="20"/>
      <c r="C334" s="20" t="str">
        <f>IF(weapons!$A334=Main!$L$13,weapons!$B334,"")</f>
        <v/>
      </c>
      <c r="D334" s="20" t="str">
        <f>IF(weapons!$A334=Main!$N$13,weapons!$B334,"")</f>
        <v/>
      </c>
      <c r="E334" s="20" t="str">
        <f>IF(weapons!$A334=Main!$P$13,weapons!$B334,"")</f>
        <v/>
      </c>
      <c r="F334" s="20" t="str">
        <f>IF(weapons!$A334=Main!$R$13,weapons!$B334,"")</f>
        <v/>
      </c>
    </row>
    <row r="335" spans="1:6" x14ac:dyDescent="0.25">
      <c r="A335" s="20"/>
      <c r="C335" s="20" t="str">
        <f>IF(weapons!$A335=Main!$L$13,weapons!$B335,"")</f>
        <v/>
      </c>
      <c r="D335" s="20" t="str">
        <f>IF(weapons!$A335=Main!$N$13,weapons!$B335,"")</f>
        <v/>
      </c>
      <c r="E335" s="20" t="str">
        <f>IF(weapons!$A335=Main!$P$13,weapons!$B335,"")</f>
        <v/>
      </c>
      <c r="F335" s="20" t="str">
        <f>IF(weapons!$A335=Main!$R$13,weapons!$B335,"")</f>
        <v/>
      </c>
    </row>
    <row r="336" spans="1:6" x14ac:dyDescent="0.25">
      <c r="A336" s="20"/>
      <c r="C336" s="20" t="str">
        <f>IF(weapons!$A336=Main!$L$13,weapons!$B336,"")</f>
        <v/>
      </c>
      <c r="D336" s="20" t="str">
        <f>IF(weapons!$A336=Main!$N$13,weapons!$B336,"")</f>
        <v/>
      </c>
      <c r="E336" s="20" t="str">
        <f>IF(weapons!$A336=Main!$P$13,weapons!$B336,"")</f>
        <v/>
      </c>
      <c r="F336" s="20" t="str">
        <f>IF(weapons!$A336=Main!$R$13,weapons!$B336,"")</f>
        <v/>
      </c>
    </row>
    <row r="337" spans="1:6" x14ac:dyDescent="0.25">
      <c r="A337" s="20"/>
      <c r="C337" s="20" t="str">
        <f>IF(weapons!$A337=Main!$L$13,weapons!$B337,"")</f>
        <v/>
      </c>
      <c r="D337" s="20" t="str">
        <f>IF(weapons!$A337=Main!$N$13,weapons!$B337,"")</f>
        <v/>
      </c>
      <c r="E337" s="20" t="str">
        <f>IF(weapons!$A337=Main!$P$13,weapons!$B337,"")</f>
        <v/>
      </c>
      <c r="F337" s="20" t="str">
        <f>IF(weapons!$A337=Main!$R$13,weapons!$B337,"")</f>
        <v/>
      </c>
    </row>
    <row r="338" spans="1:6" x14ac:dyDescent="0.25">
      <c r="A338" s="20"/>
      <c r="C338" s="20" t="str">
        <f>IF(weapons!$A338=Main!$L$13,weapons!$B338,"")</f>
        <v/>
      </c>
      <c r="D338" s="20" t="str">
        <f>IF(weapons!$A338=Main!$N$13,weapons!$B338,"")</f>
        <v/>
      </c>
      <c r="E338" s="20" t="str">
        <f>IF(weapons!$A338=Main!$P$13,weapons!$B338,"")</f>
        <v/>
      </c>
      <c r="F338" s="20" t="str">
        <f>IF(weapons!$A338=Main!$R$13,weapons!$B338,"")</f>
        <v/>
      </c>
    </row>
    <row r="339" spans="1:6" x14ac:dyDescent="0.25">
      <c r="A339" s="20"/>
      <c r="C339" s="20" t="str">
        <f>IF(weapons!$A339=Main!$L$13,weapons!$B339,"")</f>
        <v/>
      </c>
      <c r="D339" s="20" t="str">
        <f>IF(weapons!$A339=Main!$N$13,weapons!$B339,"")</f>
        <v/>
      </c>
      <c r="E339" s="20" t="str">
        <f>IF(weapons!$A339=Main!$P$13,weapons!$B339,"")</f>
        <v/>
      </c>
      <c r="F339" s="20" t="str">
        <f>IF(weapons!$A339=Main!$R$13,weapons!$B339,"")</f>
        <v/>
      </c>
    </row>
    <row r="340" spans="1:6" x14ac:dyDescent="0.25">
      <c r="A340" s="20"/>
      <c r="C340" s="20" t="str">
        <f>IF(weapons!$A340=Main!$L$13,weapons!$B340,"")</f>
        <v/>
      </c>
      <c r="D340" s="20" t="str">
        <f>IF(weapons!$A340=Main!$N$13,weapons!$B340,"")</f>
        <v/>
      </c>
      <c r="E340" s="20" t="str">
        <f>IF(weapons!$A340=Main!$P$13,weapons!$B340,"")</f>
        <v/>
      </c>
      <c r="F340" s="20" t="str">
        <f>IF(weapons!$A340=Main!$R$13,weapons!$B340,"")</f>
        <v/>
      </c>
    </row>
    <row r="341" spans="1:6" x14ac:dyDescent="0.25">
      <c r="A341" s="20"/>
      <c r="C341" s="20" t="str">
        <f>IF(weapons!$A341=Main!$L$13,weapons!$B341,"")</f>
        <v/>
      </c>
      <c r="D341" s="20" t="str">
        <f>IF(weapons!$A341=Main!$N$13,weapons!$B341,"")</f>
        <v/>
      </c>
      <c r="E341" s="20" t="str">
        <f>IF(weapons!$A341=Main!$P$13,weapons!$B341,"")</f>
        <v/>
      </c>
      <c r="F341" s="20" t="str">
        <f>IF(weapons!$A341=Main!$R$13,weapons!$B341,"")</f>
        <v/>
      </c>
    </row>
    <row r="342" spans="1:6" x14ac:dyDescent="0.25">
      <c r="A342" s="20"/>
      <c r="C342" s="20" t="str">
        <f>IF(weapons!$A342=Main!$L$13,weapons!$B342,"")</f>
        <v/>
      </c>
      <c r="D342" s="20" t="str">
        <f>IF(weapons!$A342=Main!$N$13,weapons!$B342,"")</f>
        <v/>
      </c>
      <c r="E342" s="20" t="str">
        <f>IF(weapons!$A342=Main!$P$13,weapons!$B342,"")</f>
        <v/>
      </c>
      <c r="F342" s="20" t="str">
        <f>IF(weapons!$A342=Main!$R$13,weapons!$B342,"")</f>
        <v/>
      </c>
    </row>
    <row r="343" spans="1:6" x14ac:dyDescent="0.25">
      <c r="A343" s="20"/>
      <c r="C343" s="20" t="str">
        <f>IF(weapons!$A343=Main!$L$13,weapons!$B343,"")</f>
        <v/>
      </c>
      <c r="D343" s="20" t="str">
        <f>IF(weapons!$A343=Main!$N$13,weapons!$B343,"")</f>
        <v/>
      </c>
      <c r="E343" s="20" t="str">
        <f>IF(weapons!$A343=Main!$P$13,weapons!$B343,"")</f>
        <v/>
      </c>
      <c r="F343" s="20" t="str">
        <f>IF(weapons!$A343=Main!$R$13,weapons!$B343,"")</f>
        <v/>
      </c>
    </row>
    <row r="344" spans="1:6" x14ac:dyDescent="0.25">
      <c r="A344" s="20"/>
      <c r="C344" s="20" t="str">
        <f>IF(weapons!$A344=Main!$L$13,weapons!$B344,"")</f>
        <v/>
      </c>
      <c r="D344" s="20" t="str">
        <f>IF(weapons!$A344=Main!$N$13,weapons!$B344,"")</f>
        <v/>
      </c>
      <c r="E344" s="20" t="str">
        <f>IF(weapons!$A344=Main!$P$13,weapons!$B344,"")</f>
        <v/>
      </c>
      <c r="F344" s="20" t="str">
        <f>IF(weapons!$A344=Main!$R$13,weapons!$B344,"")</f>
        <v/>
      </c>
    </row>
    <row r="345" spans="1:6" x14ac:dyDescent="0.25">
      <c r="A345" s="20"/>
      <c r="C345" s="20" t="str">
        <f>IF(weapons!$A345=Main!$L$13,weapons!$B345,"")</f>
        <v/>
      </c>
      <c r="D345" s="20" t="str">
        <f>IF(weapons!$A345=Main!$N$13,weapons!$B345,"")</f>
        <v/>
      </c>
      <c r="E345" s="20" t="str">
        <f>IF(weapons!$A345=Main!$P$13,weapons!$B345,"")</f>
        <v/>
      </c>
      <c r="F345" s="20" t="str">
        <f>IF(weapons!$A345=Main!$R$13,weapons!$B345,"")</f>
        <v/>
      </c>
    </row>
    <row r="346" spans="1:6" x14ac:dyDescent="0.25">
      <c r="A346" s="20"/>
      <c r="C346" s="20" t="str">
        <f>IF(weapons!$A346=Main!$L$13,weapons!$B346,"")</f>
        <v/>
      </c>
      <c r="D346" s="20" t="str">
        <f>IF(weapons!$A346=Main!$N$13,weapons!$B346,"")</f>
        <v/>
      </c>
      <c r="E346" s="20" t="str">
        <f>IF(weapons!$A346=Main!$P$13,weapons!$B346,"")</f>
        <v/>
      </c>
      <c r="F346" s="20" t="str">
        <f>IF(weapons!$A346=Main!$R$13,weapons!$B346,"")</f>
        <v/>
      </c>
    </row>
    <row r="347" spans="1:6" x14ac:dyDescent="0.25">
      <c r="A347" s="20"/>
      <c r="C347" s="20" t="str">
        <f>IF(weapons!$A347=Main!$L$13,weapons!$B347,"")</f>
        <v/>
      </c>
      <c r="D347" s="20" t="str">
        <f>IF(weapons!$A347=Main!$N$13,weapons!$B347,"")</f>
        <v/>
      </c>
      <c r="E347" s="20" t="str">
        <f>IF(weapons!$A347=Main!$P$13,weapons!$B347,"")</f>
        <v/>
      </c>
      <c r="F347" s="20" t="str">
        <f>IF(weapons!$A347=Main!$R$13,weapons!$B347,"")</f>
        <v/>
      </c>
    </row>
    <row r="348" spans="1:6" x14ac:dyDescent="0.25">
      <c r="A348" s="20"/>
      <c r="C348" s="20" t="str">
        <f>IF(weapons!$A348=Main!$L$13,weapons!$B348,"")</f>
        <v/>
      </c>
      <c r="D348" s="20" t="str">
        <f>IF(weapons!$A348=Main!$N$13,weapons!$B348,"")</f>
        <v/>
      </c>
      <c r="E348" s="20" t="str">
        <f>IF(weapons!$A348=Main!$P$13,weapons!$B348,"")</f>
        <v/>
      </c>
      <c r="F348" s="20" t="str">
        <f>IF(weapons!$A348=Main!$R$13,weapons!$B348,"")</f>
        <v/>
      </c>
    </row>
    <row r="349" spans="1:6" x14ac:dyDescent="0.25">
      <c r="A349" s="20"/>
      <c r="C349" s="20" t="str">
        <f>IF(weapons!$A349=Main!$L$13,weapons!$B349,"")</f>
        <v/>
      </c>
      <c r="D349" s="20" t="str">
        <f>IF(weapons!$A349=Main!$N$13,weapons!$B349,"")</f>
        <v/>
      </c>
      <c r="E349" s="20" t="str">
        <f>IF(weapons!$A349=Main!$P$13,weapons!$B349,"")</f>
        <v/>
      </c>
      <c r="F349" s="20" t="str">
        <f>IF(weapons!$A349=Main!$R$13,weapons!$B349,"")</f>
        <v/>
      </c>
    </row>
    <row r="350" spans="1:6" x14ac:dyDescent="0.25">
      <c r="A350" s="20"/>
      <c r="C350" s="20" t="str">
        <f>IF(weapons!$A350=Main!$L$13,weapons!$B350,"")</f>
        <v/>
      </c>
      <c r="D350" s="20" t="str">
        <f>IF(weapons!$A350=Main!$N$13,weapons!$B350,"")</f>
        <v/>
      </c>
      <c r="E350" s="20" t="str">
        <f>IF(weapons!$A350=Main!$P$13,weapons!$B350,"")</f>
        <v/>
      </c>
      <c r="F350" s="20" t="str">
        <f>IF(weapons!$A350=Main!$R$13,weapons!$B350,"")</f>
        <v/>
      </c>
    </row>
    <row r="351" spans="1:6" x14ac:dyDescent="0.25">
      <c r="A351" s="20"/>
      <c r="C351" s="20" t="str">
        <f>IF(weapons!$A351=Main!$L$13,weapons!$B351,"")</f>
        <v/>
      </c>
      <c r="D351" s="20" t="str">
        <f>IF(weapons!$A351=Main!$N$13,weapons!$B351,"")</f>
        <v/>
      </c>
      <c r="E351" s="20" t="str">
        <f>IF(weapons!$A351=Main!$P$13,weapons!$B351,"")</f>
        <v/>
      </c>
      <c r="F351" s="20" t="str">
        <f>IF(weapons!$A351=Main!$R$13,weapons!$B351,"")</f>
        <v/>
      </c>
    </row>
    <row r="352" spans="1:6" x14ac:dyDescent="0.25">
      <c r="A352" s="20"/>
      <c r="C352" s="20" t="str">
        <f>IF(weapons!$A352=Main!$L$13,weapons!$B352,"")</f>
        <v/>
      </c>
      <c r="D352" s="20" t="str">
        <f>IF(weapons!$A352=Main!$N$13,weapons!$B352,"")</f>
        <v/>
      </c>
      <c r="E352" s="20" t="str">
        <f>IF(weapons!$A352=Main!$P$13,weapons!$B352,"")</f>
        <v/>
      </c>
      <c r="F352" s="20" t="str">
        <f>IF(weapons!$A352=Main!$R$13,weapons!$B352,"")</f>
        <v/>
      </c>
    </row>
    <row r="353" spans="1:6" x14ac:dyDescent="0.25">
      <c r="A353" s="20"/>
      <c r="C353" s="20" t="str">
        <f>IF(weapons!$A353=Main!$L$13,weapons!$B353,"")</f>
        <v/>
      </c>
      <c r="D353" s="20" t="str">
        <f>IF(weapons!$A353=Main!$N$13,weapons!$B353,"")</f>
        <v/>
      </c>
      <c r="E353" s="20" t="str">
        <f>IF(weapons!$A353=Main!$P$13,weapons!$B353,"")</f>
        <v/>
      </c>
      <c r="F353" s="20" t="str">
        <f>IF(weapons!$A353=Main!$R$13,weapons!$B353,"")</f>
        <v/>
      </c>
    </row>
    <row r="354" spans="1:6" x14ac:dyDescent="0.25">
      <c r="A354" s="20"/>
      <c r="C354" s="20" t="str">
        <f>IF(weapons!$A354=Main!$L$13,weapons!$B354,"")</f>
        <v/>
      </c>
      <c r="D354" s="20" t="str">
        <f>IF(weapons!$A354=Main!$N$13,weapons!$B354,"")</f>
        <v/>
      </c>
      <c r="E354" s="20" t="str">
        <f>IF(weapons!$A354=Main!$P$13,weapons!$B354,"")</f>
        <v/>
      </c>
      <c r="F354" s="20" t="str">
        <f>IF(weapons!$A354=Main!$R$13,weapons!$B354,"")</f>
        <v/>
      </c>
    </row>
    <row r="355" spans="1:6" x14ac:dyDescent="0.25">
      <c r="A355" s="20"/>
      <c r="C355" s="20" t="str">
        <f>IF(weapons!$A355=Main!$L$13,weapons!$B355,"")</f>
        <v/>
      </c>
      <c r="D355" s="20" t="str">
        <f>IF(weapons!$A355=Main!$N$13,weapons!$B355,"")</f>
        <v/>
      </c>
      <c r="E355" s="20" t="str">
        <f>IF(weapons!$A355=Main!$P$13,weapons!$B355,"")</f>
        <v/>
      </c>
      <c r="F355" s="20" t="str">
        <f>IF(weapons!$A355=Main!$R$13,weapons!$B355,"")</f>
        <v/>
      </c>
    </row>
    <row r="356" spans="1:6" x14ac:dyDescent="0.25">
      <c r="A356" s="20"/>
      <c r="C356" s="20" t="str">
        <f>IF(weapons!$A356=Main!$L$13,weapons!$B356,"")</f>
        <v/>
      </c>
      <c r="D356" s="20" t="str">
        <f>IF(weapons!$A356=Main!$N$13,weapons!$B356,"")</f>
        <v/>
      </c>
      <c r="E356" s="20" t="str">
        <f>IF(weapons!$A356=Main!$P$13,weapons!$B356,"")</f>
        <v/>
      </c>
      <c r="F356" s="20" t="str">
        <f>IF(weapons!$A356=Main!$R$13,weapons!$B356,"")</f>
        <v/>
      </c>
    </row>
    <row r="357" spans="1:6" x14ac:dyDescent="0.25">
      <c r="A357" s="20"/>
      <c r="C357" s="20" t="str">
        <f>IF(weapons!$A357=Main!$L$13,weapons!$B357,"")</f>
        <v/>
      </c>
      <c r="D357" s="20" t="str">
        <f>IF(weapons!$A357=Main!$N$13,weapons!$B357,"")</f>
        <v/>
      </c>
      <c r="E357" s="20" t="str">
        <f>IF(weapons!$A357=Main!$P$13,weapons!$B357,"")</f>
        <v/>
      </c>
      <c r="F357" s="20" t="str">
        <f>IF(weapons!$A357=Main!$R$13,weapons!$B357,"")</f>
        <v/>
      </c>
    </row>
    <row r="358" spans="1:6" x14ac:dyDescent="0.25">
      <c r="A358" s="20"/>
      <c r="C358" s="20" t="str">
        <f>IF(weapons!$A358=Main!$L$13,weapons!$B358,"")</f>
        <v/>
      </c>
      <c r="D358" s="20" t="str">
        <f>IF(weapons!$A358=Main!$N$13,weapons!$B358,"")</f>
        <v/>
      </c>
      <c r="E358" s="20" t="str">
        <f>IF(weapons!$A358=Main!$P$13,weapons!$B358,"")</f>
        <v/>
      </c>
      <c r="F358" s="20" t="str">
        <f>IF(weapons!$A358=Main!$R$13,weapons!$B358,"")</f>
        <v/>
      </c>
    </row>
    <row r="359" spans="1:6" x14ac:dyDescent="0.25">
      <c r="A359" s="20"/>
      <c r="C359" s="20" t="str">
        <f>IF(weapons!$A359=Main!$L$13,weapons!$B359,"")</f>
        <v/>
      </c>
      <c r="D359" s="20" t="str">
        <f>IF(weapons!$A359=Main!$N$13,weapons!$B359,"")</f>
        <v/>
      </c>
      <c r="E359" s="20" t="str">
        <f>IF(weapons!$A359=Main!$P$13,weapons!$B359,"")</f>
        <v/>
      </c>
      <c r="F359" s="20" t="str">
        <f>IF(weapons!$A359=Main!$R$13,weapons!$B359,"")</f>
        <v/>
      </c>
    </row>
    <row r="360" spans="1:6" x14ac:dyDescent="0.25">
      <c r="A360" s="20"/>
      <c r="C360" s="20" t="str">
        <f>IF(weapons!$A360=Main!$L$13,weapons!$B360,"")</f>
        <v/>
      </c>
      <c r="D360" s="20" t="str">
        <f>IF(weapons!$A360=Main!$N$13,weapons!$B360,"")</f>
        <v/>
      </c>
      <c r="E360" s="20" t="str">
        <f>IF(weapons!$A360=Main!$P$13,weapons!$B360,"")</f>
        <v/>
      </c>
      <c r="F360" s="20" t="str">
        <f>IF(weapons!$A360=Main!$R$13,weapons!$B360,"")</f>
        <v/>
      </c>
    </row>
    <row r="361" spans="1:6" x14ac:dyDescent="0.25">
      <c r="A361" s="20"/>
      <c r="C361" s="20" t="str">
        <f>IF(weapons!$A361=Main!$L$13,weapons!$B361,"")</f>
        <v/>
      </c>
      <c r="D361" s="20" t="str">
        <f>IF(weapons!$A361=Main!$N$13,weapons!$B361,"")</f>
        <v/>
      </c>
      <c r="E361" s="20" t="str">
        <f>IF(weapons!$A361=Main!$P$13,weapons!$B361,"")</f>
        <v/>
      </c>
      <c r="F361" s="20" t="str">
        <f>IF(weapons!$A361=Main!$R$13,weapons!$B361,"")</f>
        <v/>
      </c>
    </row>
    <row r="362" spans="1:6" x14ac:dyDescent="0.25">
      <c r="A362" s="20"/>
      <c r="C362" s="20" t="str">
        <f>IF(weapons!$A362=Main!$L$13,weapons!$B362,"")</f>
        <v/>
      </c>
      <c r="D362" s="20" t="str">
        <f>IF(weapons!$A362=Main!$N$13,weapons!$B362,"")</f>
        <v/>
      </c>
      <c r="E362" s="20" t="str">
        <f>IF(weapons!$A362=Main!$P$13,weapons!$B362,"")</f>
        <v/>
      </c>
      <c r="F362" s="20" t="str">
        <f>IF(weapons!$A362=Main!$R$13,weapons!$B362,"")</f>
        <v/>
      </c>
    </row>
    <row r="363" spans="1:6" x14ac:dyDescent="0.25">
      <c r="A363" s="20"/>
      <c r="C363" s="20" t="str">
        <f>IF(weapons!$A363=Main!$L$13,weapons!$B363,"")</f>
        <v/>
      </c>
      <c r="D363" s="20" t="str">
        <f>IF(weapons!$A363=Main!$N$13,weapons!$B363,"")</f>
        <v/>
      </c>
      <c r="E363" s="20" t="str">
        <f>IF(weapons!$A363=Main!$P$13,weapons!$B363,"")</f>
        <v/>
      </c>
      <c r="F363" s="20" t="str">
        <f>IF(weapons!$A363=Main!$R$13,weapons!$B363,"")</f>
        <v/>
      </c>
    </row>
    <row r="364" spans="1:6" x14ac:dyDescent="0.25">
      <c r="A364" s="20"/>
      <c r="C364" s="20" t="str">
        <f>IF(weapons!$A364=Main!$L$13,weapons!$B364,"")</f>
        <v/>
      </c>
      <c r="D364" s="20" t="str">
        <f>IF(weapons!$A364=Main!$N$13,weapons!$B364,"")</f>
        <v/>
      </c>
      <c r="E364" s="20" t="str">
        <f>IF(weapons!$A364=Main!$P$13,weapons!$B364,"")</f>
        <v/>
      </c>
      <c r="F364" s="20" t="str">
        <f>IF(weapons!$A364=Main!$R$13,weapons!$B364,"")</f>
        <v/>
      </c>
    </row>
    <row r="365" spans="1:6" x14ac:dyDescent="0.25">
      <c r="A365" s="20"/>
      <c r="C365" s="20" t="str">
        <f>IF(weapons!$A365=Main!$L$13,weapons!$B365,"")</f>
        <v/>
      </c>
      <c r="D365" s="20" t="str">
        <f>IF(weapons!$A365=Main!$N$13,weapons!$B365,"")</f>
        <v/>
      </c>
      <c r="E365" s="20" t="str">
        <f>IF(weapons!$A365=Main!$P$13,weapons!$B365,"")</f>
        <v/>
      </c>
      <c r="F365" s="20" t="str">
        <f>IF(weapons!$A365=Main!$R$13,weapons!$B365,"")</f>
        <v/>
      </c>
    </row>
    <row r="366" spans="1:6" x14ac:dyDescent="0.25">
      <c r="A366" s="20"/>
      <c r="C366" s="20" t="str">
        <f>IF(weapons!$A366=Main!$L$13,weapons!$B366,"")</f>
        <v/>
      </c>
      <c r="D366" s="20" t="str">
        <f>IF(weapons!$A366=Main!$N$13,weapons!$B366,"")</f>
        <v/>
      </c>
      <c r="E366" s="20" t="str">
        <f>IF(weapons!$A366=Main!$P$13,weapons!$B366,"")</f>
        <v/>
      </c>
      <c r="F366" s="20" t="str">
        <f>IF(weapons!$A366=Main!$R$13,weapons!$B366,"")</f>
        <v/>
      </c>
    </row>
    <row r="367" spans="1:6" x14ac:dyDescent="0.25">
      <c r="A367" s="20"/>
      <c r="C367" s="20" t="str">
        <f>IF(weapons!$A367=Main!$L$13,weapons!$B367,"")</f>
        <v/>
      </c>
      <c r="D367" s="20" t="str">
        <f>IF(weapons!$A367=Main!$N$13,weapons!$B367,"")</f>
        <v/>
      </c>
      <c r="E367" s="20" t="str">
        <f>IF(weapons!$A367=Main!$P$13,weapons!$B367,"")</f>
        <v/>
      </c>
      <c r="F367" s="20" t="str">
        <f>IF(weapons!$A367=Main!$R$13,weapons!$B367,"")</f>
        <v/>
      </c>
    </row>
    <row r="368" spans="1:6" x14ac:dyDescent="0.25">
      <c r="A368" s="20"/>
      <c r="C368" s="20" t="str">
        <f>IF(weapons!$A368=Main!$L$13,weapons!$B368,"")</f>
        <v/>
      </c>
      <c r="D368" s="20" t="str">
        <f>IF(weapons!$A368=Main!$N$13,weapons!$B368,"")</f>
        <v/>
      </c>
      <c r="E368" s="20" t="str">
        <f>IF(weapons!$A368=Main!$P$13,weapons!$B368,"")</f>
        <v/>
      </c>
      <c r="F368" s="20" t="str">
        <f>IF(weapons!$A368=Main!$R$13,weapons!$B368,"")</f>
        <v/>
      </c>
    </row>
    <row r="369" spans="1:6" x14ac:dyDescent="0.25">
      <c r="A369" s="20"/>
      <c r="C369" s="20" t="str">
        <f>IF(weapons!$A369=Main!$L$13,weapons!$B369,"")</f>
        <v/>
      </c>
      <c r="D369" s="20" t="str">
        <f>IF(weapons!$A369=Main!$N$13,weapons!$B369,"")</f>
        <v/>
      </c>
      <c r="E369" s="20" t="str">
        <f>IF(weapons!$A369=Main!$P$13,weapons!$B369,"")</f>
        <v/>
      </c>
      <c r="F369" s="20" t="str">
        <f>IF(weapons!$A369=Main!$R$13,weapons!$B369,"")</f>
        <v/>
      </c>
    </row>
    <row r="370" spans="1:6" x14ac:dyDescent="0.25">
      <c r="A370" s="20"/>
      <c r="C370" s="20" t="str">
        <f>IF(weapons!$A370=Main!$L$13,weapons!$B370,"")</f>
        <v/>
      </c>
      <c r="D370" s="20" t="str">
        <f>IF(weapons!$A370=Main!$N$13,weapons!$B370,"")</f>
        <v/>
      </c>
      <c r="E370" s="20" t="str">
        <f>IF(weapons!$A370=Main!$P$13,weapons!$B370,"")</f>
        <v/>
      </c>
      <c r="F370" s="20" t="str">
        <f>IF(weapons!$A370=Main!$R$13,weapons!$B370,"")</f>
        <v/>
      </c>
    </row>
    <row r="371" spans="1:6" x14ac:dyDescent="0.25">
      <c r="A371" s="20"/>
      <c r="C371" s="20" t="str">
        <f>IF(weapons!$A371=Main!$L$13,weapons!$B371,"")</f>
        <v/>
      </c>
      <c r="D371" s="20" t="str">
        <f>IF(weapons!$A371=Main!$N$13,weapons!$B371,"")</f>
        <v/>
      </c>
      <c r="E371" s="20" t="str">
        <f>IF(weapons!$A371=Main!$P$13,weapons!$B371,"")</f>
        <v/>
      </c>
      <c r="F371" s="20" t="str">
        <f>IF(weapons!$A371=Main!$R$13,weapons!$B371,"")</f>
        <v/>
      </c>
    </row>
    <row r="372" spans="1:6" x14ac:dyDescent="0.25">
      <c r="A372" s="20"/>
      <c r="C372" s="20" t="str">
        <f>IF(weapons!$A372=Main!$L$13,weapons!$B372,"")</f>
        <v/>
      </c>
      <c r="D372" s="20" t="str">
        <f>IF(weapons!$A372=Main!$N$13,weapons!$B372,"")</f>
        <v/>
      </c>
      <c r="E372" s="20" t="str">
        <f>IF(weapons!$A372=Main!$P$13,weapons!$B372,"")</f>
        <v/>
      </c>
      <c r="F372" s="20" t="str">
        <f>IF(weapons!$A372=Main!$R$13,weapons!$B372,"")</f>
        <v/>
      </c>
    </row>
    <row r="373" spans="1:6" x14ac:dyDescent="0.25">
      <c r="A373" s="20"/>
      <c r="C373" s="20" t="str">
        <f>IF(weapons!$A373=Main!$L$13,weapons!$B373,"")</f>
        <v/>
      </c>
      <c r="D373" s="20" t="str">
        <f>IF(weapons!$A373=Main!$N$13,weapons!$B373,"")</f>
        <v/>
      </c>
      <c r="E373" s="20" t="str">
        <f>IF(weapons!$A373=Main!$P$13,weapons!$B373,"")</f>
        <v/>
      </c>
      <c r="F373" s="20" t="str">
        <f>IF(weapons!$A373=Main!$R$13,weapons!$B373,"")</f>
        <v/>
      </c>
    </row>
    <row r="374" spans="1:6" x14ac:dyDescent="0.25">
      <c r="A374" s="20"/>
      <c r="C374" s="20" t="str">
        <f>IF(weapons!$A374=Main!$L$13,weapons!$B374,"")</f>
        <v/>
      </c>
      <c r="D374" s="20" t="str">
        <f>IF(weapons!$A374=Main!$N$13,weapons!$B374,"")</f>
        <v/>
      </c>
      <c r="E374" s="20" t="str">
        <f>IF(weapons!$A374=Main!$P$13,weapons!$B374,"")</f>
        <v/>
      </c>
      <c r="F374" s="20" t="str">
        <f>IF(weapons!$A374=Main!$R$13,weapons!$B374,"")</f>
        <v/>
      </c>
    </row>
    <row r="375" spans="1:6" x14ac:dyDescent="0.25">
      <c r="A375" s="20"/>
      <c r="C375" s="20" t="str">
        <f>IF(weapons!$A375=Main!$L$13,weapons!$B375,"")</f>
        <v/>
      </c>
      <c r="D375" s="20" t="str">
        <f>IF(weapons!$A375=Main!$N$13,weapons!$B375,"")</f>
        <v/>
      </c>
      <c r="E375" s="20" t="str">
        <f>IF(weapons!$A375=Main!$P$13,weapons!$B375,"")</f>
        <v/>
      </c>
      <c r="F375" s="20" t="str">
        <f>IF(weapons!$A375=Main!$R$13,weapons!$B375,"")</f>
        <v/>
      </c>
    </row>
    <row r="376" spans="1:6" x14ac:dyDescent="0.25">
      <c r="A376" s="20"/>
      <c r="C376" s="20" t="str">
        <f>IF(weapons!$A376=Main!$L$13,weapons!$B376,"")</f>
        <v/>
      </c>
      <c r="D376" s="20" t="str">
        <f>IF(weapons!$A376=Main!$N$13,weapons!$B376,"")</f>
        <v/>
      </c>
      <c r="E376" s="20" t="str">
        <f>IF(weapons!$A376=Main!$P$13,weapons!$B376,"")</f>
        <v/>
      </c>
      <c r="F376" s="20" t="str">
        <f>IF(weapons!$A376=Main!$R$13,weapons!$B376,"")</f>
        <v/>
      </c>
    </row>
    <row r="377" spans="1:6" x14ac:dyDescent="0.25">
      <c r="A377" s="20"/>
      <c r="C377" s="20" t="str">
        <f>IF(weapons!$A377=Main!$L$13,weapons!$B377,"")</f>
        <v/>
      </c>
      <c r="D377" s="20" t="str">
        <f>IF(weapons!$A377=Main!$N$13,weapons!$B377,"")</f>
        <v/>
      </c>
      <c r="E377" s="20" t="str">
        <f>IF(weapons!$A377=Main!$P$13,weapons!$B377,"")</f>
        <v/>
      </c>
      <c r="F377" s="20" t="str">
        <f>IF(weapons!$A377=Main!$R$13,weapons!$B377,"")</f>
        <v/>
      </c>
    </row>
    <row r="378" spans="1:6" x14ac:dyDescent="0.25">
      <c r="A378" s="20"/>
      <c r="C378" s="20" t="str">
        <f>IF(weapons!$A378=Main!$L$13,weapons!$B378,"")</f>
        <v/>
      </c>
      <c r="D378" s="20" t="str">
        <f>IF(weapons!$A378=Main!$N$13,weapons!$B378,"")</f>
        <v/>
      </c>
      <c r="E378" s="20" t="str">
        <f>IF(weapons!$A378=Main!$P$13,weapons!$B378,"")</f>
        <v/>
      </c>
      <c r="F378" s="20" t="str">
        <f>IF(weapons!$A378=Main!$R$13,weapons!$B378,"")</f>
        <v/>
      </c>
    </row>
    <row r="379" spans="1:6" x14ac:dyDescent="0.25">
      <c r="A379" s="20"/>
      <c r="C379" s="20" t="str">
        <f>IF(weapons!$A379=Main!$L$13,weapons!$B379,"")</f>
        <v/>
      </c>
      <c r="D379" s="20" t="str">
        <f>IF(weapons!$A379=Main!$N$13,weapons!$B379,"")</f>
        <v/>
      </c>
      <c r="E379" s="20" t="str">
        <f>IF(weapons!$A379=Main!$P$13,weapons!$B379,"")</f>
        <v/>
      </c>
      <c r="F379" s="20" t="str">
        <f>IF(weapons!$A379=Main!$R$13,weapons!$B379,"")</f>
        <v/>
      </c>
    </row>
    <row r="380" spans="1:6" x14ac:dyDescent="0.25">
      <c r="A380" s="20"/>
      <c r="C380" s="20" t="str">
        <f>IF(weapons!$A380=Main!$L$13,weapons!$B380,"")</f>
        <v/>
      </c>
      <c r="D380" s="20" t="str">
        <f>IF(weapons!$A380=Main!$N$13,weapons!$B380,"")</f>
        <v/>
      </c>
      <c r="E380" s="20" t="str">
        <f>IF(weapons!$A380=Main!$P$13,weapons!$B380,"")</f>
        <v/>
      </c>
      <c r="F380" s="20" t="str">
        <f>IF(weapons!$A380=Main!$R$13,weapons!$B380,"")</f>
        <v/>
      </c>
    </row>
    <row r="381" spans="1:6" x14ac:dyDescent="0.25">
      <c r="A381" s="20"/>
      <c r="C381" s="20" t="str">
        <f>IF(weapons!$A381=Main!$L$13,weapons!$B381,"")</f>
        <v/>
      </c>
      <c r="D381" s="20" t="str">
        <f>IF(weapons!$A381=Main!$N$13,weapons!$B381,"")</f>
        <v/>
      </c>
      <c r="E381" s="20" t="str">
        <f>IF(weapons!$A381=Main!$P$13,weapons!$B381,"")</f>
        <v/>
      </c>
      <c r="F381" s="20" t="str">
        <f>IF(weapons!$A381=Main!$R$13,weapons!$B381,"")</f>
        <v/>
      </c>
    </row>
    <row r="382" spans="1:6" x14ac:dyDescent="0.25">
      <c r="A382" s="20"/>
      <c r="C382" s="20" t="str">
        <f>IF(weapons!$A382=Main!$L$13,weapons!$B382,"")</f>
        <v/>
      </c>
      <c r="D382" s="20" t="str">
        <f>IF(weapons!$A382=Main!$N$13,weapons!$B382,"")</f>
        <v/>
      </c>
      <c r="E382" s="20" t="str">
        <f>IF(weapons!$A382=Main!$P$13,weapons!$B382,"")</f>
        <v/>
      </c>
      <c r="F382" s="20" t="str">
        <f>IF(weapons!$A382=Main!$R$13,weapons!$B382,"")</f>
        <v/>
      </c>
    </row>
    <row r="383" spans="1:6" x14ac:dyDescent="0.25">
      <c r="A383" s="20"/>
      <c r="C383" s="20" t="str">
        <f>IF(weapons!$A383=Main!$L$13,weapons!$B383,"")</f>
        <v/>
      </c>
      <c r="D383" s="20" t="str">
        <f>IF(weapons!$A383=Main!$N$13,weapons!$B383,"")</f>
        <v/>
      </c>
      <c r="E383" s="20" t="str">
        <f>IF(weapons!$A383=Main!$P$13,weapons!$B383,"")</f>
        <v/>
      </c>
      <c r="F383" s="20" t="str">
        <f>IF(weapons!$A383=Main!$R$13,weapons!$B383,"")</f>
        <v/>
      </c>
    </row>
    <row r="384" spans="1:6" x14ac:dyDescent="0.25">
      <c r="A384" s="20"/>
      <c r="C384" s="20" t="str">
        <f>IF(weapons!$A384=Main!$L$13,weapons!$B384,"")</f>
        <v/>
      </c>
      <c r="D384" s="20" t="str">
        <f>IF(weapons!$A384=Main!$N$13,weapons!$B384,"")</f>
        <v/>
      </c>
      <c r="E384" s="20" t="str">
        <f>IF(weapons!$A384=Main!$P$13,weapons!$B384,"")</f>
        <v/>
      </c>
      <c r="F384" s="20" t="str">
        <f>IF(weapons!$A384=Main!$R$13,weapons!$B384,"")</f>
        <v/>
      </c>
    </row>
    <row r="385" spans="1:6" x14ac:dyDescent="0.25">
      <c r="A385" s="20"/>
      <c r="C385" s="20" t="str">
        <f>IF(weapons!$A385=Main!$L$13,weapons!$B385,"")</f>
        <v/>
      </c>
      <c r="D385" s="20" t="str">
        <f>IF(weapons!$A385=Main!$N$13,weapons!$B385,"")</f>
        <v/>
      </c>
      <c r="E385" s="20" t="str">
        <f>IF(weapons!$A385=Main!$P$13,weapons!$B385,"")</f>
        <v/>
      </c>
      <c r="F385" s="20" t="str">
        <f>IF(weapons!$A385=Main!$R$13,weapons!$B385,"")</f>
        <v/>
      </c>
    </row>
    <row r="386" spans="1:6" x14ac:dyDescent="0.25">
      <c r="A386" s="20"/>
      <c r="C386" s="20" t="str">
        <f>IF(weapons!$A386=Main!$L$13,weapons!$B386,"")</f>
        <v/>
      </c>
      <c r="D386" s="20" t="str">
        <f>IF(weapons!$A386=Main!$N$13,weapons!$B386,"")</f>
        <v/>
      </c>
      <c r="E386" s="20" t="str">
        <f>IF(weapons!$A386=Main!$P$13,weapons!$B386,"")</f>
        <v/>
      </c>
      <c r="F386" s="20" t="str">
        <f>IF(weapons!$A386=Main!$R$13,weapons!$B386,"")</f>
        <v/>
      </c>
    </row>
    <row r="387" spans="1:6" x14ac:dyDescent="0.25">
      <c r="A387" s="20"/>
      <c r="C387" s="20" t="str">
        <f>IF(weapons!$A387=Main!$L$13,weapons!$B387,"")</f>
        <v/>
      </c>
      <c r="D387" s="20" t="str">
        <f>IF(weapons!$A387=Main!$N$13,weapons!$B387,"")</f>
        <v/>
      </c>
      <c r="E387" s="20" t="str">
        <f>IF(weapons!$A387=Main!$P$13,weapons!$B387,"")</f>
        <v/>
      </c>
      <c r="F387" s="20" t="str">
        <f>IF(weapons!$A387=Main!$R$13,weapons!$B387,"")</f>
        <v/>
      </c>
    </row>
    <row r="388" spans="1:6" x14ac:dyDescent="0.25">
      <c r="A388" s="20"/>
      <c r="C388" s="20" t="str">
        <f>IF(weapons!$A388=Main!$L$13,weapons!$B388,"")</f>
        <v/>
      </c>
      <c r="D388" s="20" t="str">
        <f>IF(weapons!$A388=Main!$N$13,weapons!$B388,"")</f>
        <v/>
      </c>
      <c r="E388" s="20" t="str">
        <f>IF(weapons!$A388=Main!$P$13,weapons!$B388,"")</f>
        <v/>
      </c>
      <c r="F388" s="20" t="str">
        <f>IF(weapons!$A388=Main!$R$13,weapons!$B388,"")</f>
        <v/>
      </c>
    </row>
    <row r="389" spans="1:6" x14ac:dyDescent="0.25">
      <c r="A389" s="20"/>
      <c r="C389" s="20" t="str">
        <f>IF(weapons!$A389=Main!$L$13,weapons!$B389,"")</f>
        <v/>
      </c>
      <c r="D389" s="20" t="str">
        <f>IF(weapons!$A389=Main!$N$13,weapons!$B389,"")</f>
        <v/>
      </c>
      <c r="E389" s="20" t="str">
        <f>IF(weapons!$A389=Main!$P$13,weapons!$B389,"")</f>
        <v/>
      </c>
      <c r="F389" s="20" t="str">
        <f>IF(weapons!$A389=Main!$R$13,weapons!$B389,"")</f>
        <v/>
      </c>
    </row>
    <row r="390" spans="1:6" x14ac:dyDescent="0.25">
      <c r="A390" s="20"/>
      <c r="C390" s="20" t="str">
        <f>IF(weapons!$A390=Main!$L$13,weapons!$B390,"")</f>
        <v/>
      </c>
      <c r="D390" s="20" t="str">
        <f>IF(weapons!$A390=Main!$N$13,weapons!$B390,"")</f>
        <v/>
      </c>
      <c r="E390" s="20" t="str">
        <f>IF(weapons!$A390=Main!$P$13,weapons!$B390,"")</f>
        <v/>
      </c>
      <c r="F390" s="20" t="str">
        <f>IF(weapons!$A390=Main!$R$13,weapons!$B390,"")</f>
        <v/>
      </c>
    </row>
    <row r="391" spans="1:6" x14ac:dyDescent="0.25">
      <c r="A391" s="20"/>
      <c r="C391" s="20" t="str">
        <f>IF(weapons!$A391=Main!$L$13,weapons!$B391,"")</f>
        <v/>
      </c>
      <c r="D391" s="20" t="str">
        <f>IF(weapons!$A391=Main!$N$13,weapons!$B391,"")</f>
        <v/>
      </c>
      <c r="E391" s="20" t="str">
        <f>IF(weapons!$A391=Main!$P$13,weapons!$B391,"")</f>
        <v/>
      </c>
      <c r="F391" s="20" t="str">
        <f>IF(weapons!$A391=Main!$R$13,weapons!$B391,"")</f>
        <v/>
      </c>
    </row>
    <row r="392" spans="1:6" x14ac:dyDescent="0.25">
      <c r="A392" s="20"/>
      <c r="C392" s="20" t="str">
        <f>IF(weapons!$A392=Main!$L$13,weapons!$B392,"")</f>
        <v/>
      </c>
      <c r="D392" s="20" t="str">
        <f>IF(weapons!$A392=Main!$N$13,weapons!$B392,"")</f>
        <v/>
      </c>
      <c r="E392" s="20" t="str">
        <f>IF(weapons!$A392=Main!$P$13,weapons!$B392,"")</f>
        <v/>
      </c>
      <c r="F392" s="20" t="str">
        <f>IF(weapons!$A392=Main!$R$13,weapons!$B392,"")</f>
        <v/>
      </c>
    </row>
    <row r="393" spans="1:6" x14ac:dyDescent="0.25">
      <c r="A393" s="20"/>
      <c r="C393" s="20" t="str">
        <f>IF(weapons!$A393=Main!$L$13,weapons!$B393,"")</f>
        <v/>
      </c>
      <c r="D393" s="20" t="str">
        <f>IF(weapons!$A393=Main!$N$13,weapons!$B393,"")</f>
        <v/>
      </c>
      <c r="E393" s="20" t="str">
        <f>IF(weapons!$A393=Main!$P$13,weapons!$B393,"")</f>
        <v/>
      </c>
      <c r="F393" s="20" t="str">
        <f>IF(weapons!$A393=Main!$R$13,weapons!$B393,"")</f>
        <v/>
      </c>
    </row>
    <row r="394" spans="1:6" x14ac:dyDescent="0.25">
      <c r="A394" s="20"/>
      <c r="C394" s="20" t="str">
        <f>IF(weapons!$A394=Main!$L$13,weapons!$B394,"")</f>
        <v/>
      </c>
      <c r="D394" s="20" t="str">
        <f>IF(weapons!$A394=Main!$N$13,weapons!$B394,"")</f>
        <v/>
      </c>
      <c r="E394" s="20" t="str">
        <f>IF(weapons!$A394=Main!$P$13,weapons!$B394,"")</f>
        <v/>
      </c>
      <c r="F394" s="20" t="str">
        <f>IF(weapons!$A394=Main!$R$13,weapons!$B394,"")</f>
        <v/>
      </c>
    </row>
    <row r="395" spans="1:6" x14ac:dyDescent="0.25">
      <c r="A395" s="20"/>
      <c r="C395" s="20" t="str">
        <f>IF(weapons!$A395=Main!$L$13,weapons!$B395,"")</f>
        <v/>
      </c>
      <c r="D395" s="20" t="str">
        <f>IF(weapons!$A395=Main!$N$13,weapons!$B395,"")</f>
        <v/>
      </c>
      <c r="E395" s="20" t="str">
        <f>IF(weapons!$A395=Main!$P$13,weapons!$B395,"")</f>
        <v/>
      </c>
      <c r="F395" s="20" t="str">
        <f>IF(weapons!$A395=Main!$R$13,weapons!$B395,"")</f>
        <v/>
      </c>
    </row>
    <row r="396" spans="1:6" x14ac:dyDescent="0.25">
      <c r="A396" s="20"/>
      <c r="C396" s="20" t="str">
        <f>IF(weapons!$A396=Main!$L$13,weapons!$B396,"")</f>
        <v/>
      </c>
      <c r="D396" s="20" t="str">
        <f>IF(weapons!$A396=Main!$N$13,weapons!$B396,"")</f>
        <v/>
      </c>
      <c r="E396" s="20" t="str">
        <f>IF(weapons!$A396=Main!$P$13,weapons!$B396,"")</f>
        <v/>
      </c>
      <c r="F396" s="20" t="str">
        <f>IF(weapons!$A396=Main!$R$13,weapons!$B396,"")</f>
        <v/>
      </c>
    </row>
    <row r="397" spans="1:6" x14ac:dyDescent="0.25">
      <c r="A397" s="20"/>
      <c r="C397" s="20" t="str">
        <f>IF(weapons!$A397=Main!$L$13,weapons!$B397,"")</f>
        <v/>
      </c>
      <c r="D397" s="20" t="str">
        <f>IF(weapons!$A397=Main!$N$13,weapons!$B397,"")</f>
        <v/>
      </c>
      <c r="E397" s="20" t="str">
        <f>IF(weapons!$A397=Main!$P$13,weapons!$B397,"")</f>
        <v/>
      </c>
      <c r="F397" s="20" t="str">
        <f>IF(weapons!$A397=Main!$R$13,weapons!$B397,"")</f>
        <v/>
      </c>
    </row>
    <row r="398" spans="1:6" x14ac:dyDescent="0.25">
      <c r="A398" s="20"/>
      <c r="C398" s="20" t="str">
        <f>IF(weapons!$A398=Main!$L$13,weapons!$B398,"")</f>
        <v/>
      </c>
      <c r="D398" s="20" t="str">
        <f>IF(weapons!$A398=Main!$N$13,weapons!$B398,"")</f>
        <v/>
      </c>
      <c r="E398" s="20" t="str">
        <f>IF(weapons!$A398=Main!$P$13,weapons!$B398,"")</f>
        <v/>
      </c>
      <c r="F398" s="20" t="str">
        <f>IF(weapons!$A398=Main!$R$13,weapons!$B398,"")</f>
        <v/>
      </c>
    </row>
    <row r="399" spans="1:6" x14ac:dyDescent="0.25">
      <c r="A399" s="20"/>
      <c r="C399" s="20" t="str">
        <f>IF(weapons!$A399=Main!$L$13,weapons!$B399,"")</f>
        <v/>
      </c>
      <c r="D399" s="20" t="str">
        <f>IF(weapons!$A399=Main!$N$13,weapons!$B399,"")</f>
        <v/>
      </c>
      <c r="E399" s="20" t="str">
        <f>IF(weapons!$A399=Main!$P$13,weapons!$B399,"")</f>
        <v/>
      </c>
      <c r="F399" s="20" t="str">
        <f>IF(weapons!$A399=Main!$R$13,weapons!$B399,"")</f>
        <v/>
      </c>
    </row>
    <row r="400" spans="1:6" x14ac:dyDescent="0.25">
      <c r="A400" s="20"/>
      <c r="C400" s="20" t="str">
        <f>IF(weapons!$A400=Main!$L$13,weapons!$B400,"")</f>
        <v/>
      </c>
      <c r="D400" s="20" t="str">
        <f>IF(weapons!$A400=Main!$N$13,weapons!$B400,"")</f>
        <v/>
      </c>
      <c r="E400" s="20" t="str">
        <f>IF(weapons!$A400=Main!$P$13,weapons!$B400,"")</f>
        <v/>
      </c>
      <c r="F400" s="20" t="str">
        <f>IF(weapons!$A400=Main!$R$13,weapons!$B400,"")</f>
        <v/>
      </c>
    </row>
    <row r="401" spans="1:6" x14ac:dyDescent="0.25">
      <c r="A401" s="20"/>
      <c r="C401" s="20" t="str">
        <f>IF(weapons!$A401=Main!$L$13,weapons!$B401,"")</f>
        <v/>
      </c>
      <c r="D401" s="20" t="str">
        <f>IF(weapons!$A401=Main!$N$13,weapons!$B401,"")</f>
        <v/>
      </c>
      <c r="E401" s="20" t="str">
        <f>IF(weapons!$A401=Main!$P$13,weapons!$B401,"")</f>
        <v/>
      </c>
      <c r="F401" s="20" t="str">
        <f>IF(weapons!$A401=Main!$R$13,weapons!$B401,"")</f>
        <v/>
      </c>
    </row>
    <row r="402" spans="1:6" x14ac:dyDescent="0.25">
      <c r="A402" s="20"/>
      <c r="C402" s="20" t="str">
        <f>IF(weapons!$A402=Main!$L$13,weapons!$B402,"")</f>
        <v/>
      </c>
      <c r="D402" s="20" t="str">
        <f>IF(weapons!$A402=Main!$N$13,weapons!$B402,"")</f>
        <v/>
      </c>
      <c r="E402" s="20" t="str">
        <f>IF(weapons!$A402=Main!$P$13,weapons!$B402,"")</f>
        <v/>
      </c>
      <c r="F402" s="20" t="str">
        <f>IF(weapons!$A402=Main!$R$13,weapons!$B402,"")</f>
        <v/>
      </c>
    </row>
    <row r="403" spans="1:6" x14ac:dyDescent="0.25">
      <c r="A403" s="20"/>
      <c r="C403" s="20" t="str">
        <f>IF(weapons!$A403=Main!$L$13,weapons!$B403,"")</f>
        <v/>
      </c>
      <c r="D403" s="20" t="str">
        <f>IF(weapons!$A403=Main!$N$13,weapons!$B403,"")</f>
        <v/>
      </c>
      <c r="E403" s="20" t="str">
        <f>IF(weapons!$A403=Main!$P$13,weapons!$B403,"")</f>
        <v/>
      </c>
      <c r="F403" s="20" t="str">
        <f>IF(weapons!$A403=Main!$R$13,weapons!$B403,"")</f>
        <v/>
      </c>
    </row>
    <row r="404" spans="1:6" x14ac:dyDescent="0.25">
      <c r="A404" s="20"/>
      <c r="C404" s="20" t="str">
        <f>IF(weapons!$A404=Main!$L$13,weapons!$B404,"")</f>
        <v/>
      </c>
      <c r="D404" s="20" t="str">
        <f>IF(weapons!$A404=Main!$N$13,weapons!$B404,"")</f>
        <v/>
      </c>
      <c r="E404" s="20" t="str">
        <f>IF(weapons!$A404=Main!$P$13,weapons!$B404,"")</f>
        <v/>
      </c>
      <c r="F404" s="20" t="str">
        <f>IF(weapons!$A404=Main!$R$13,weapons!$B404,"")</f>
        <v/>
      </c>
    </row>
    <row r="405" spans="1:6" x14ac:dyDescent="0.25">
      <c r="A405" s="20"/>
      <c r="C405" s="20" t="str">
        <f>IF(weapons!$A405=Main!$L$13,weapons!$B405,"")</f>
        <v/>
      </c>
      <c r="D405" s="20" t="str">
        <f>IF(weapons!$A405=Main!$N$13,weapons!$B405,"")</f>
        <v/>
      </c>
      <c r="E405" s="20" t="str">
        <f>IF(weapons!$A405=Main!$P$13,weapons!$B405,"")</f>
        <v/>
      </c>
      <c r="F405" s="20" t="str">
        <f>IF(weapons!$A405=Main!$R$13,weapons!$B405,"")</f>
        <v/>
      </c>
    </row>
    <row r="406" spans="1:6" x14ac:dyDescent="0.25">
      <c r="A406" s="20"/>
      <c r="C406" s="20" t="str">
        <f>IF(weapons!$A406=Main!$L$13,weapons!$B406,"")</f>
        <v/>
      </c>
      <c r="D406" s="20" t="str">
        <f>IF(weapons!$A406=Main!$N$13,weapons!$B406,"")</f>
        <v/>
      </c>
      <c r="E406" s="20" t="str">
        <f>IF(weapons!$A406=Main!$P$13,weapons!$B406,"")</f>
        <v/>
      </c>
      <c r="F406" s="20" t="str">
        <f>IF(weapons!$A406=Main!$R$13,weapons!$B406,"")</f>
        <v/>
      </c>
    </row>
    <row r="407" spans="1:6" x14ac:dyDescent="0.25">
      <c r="A407" s="20"/>
      <c r="C407" s="20" t="str">
        <f>IF(weapons!$A407=Main!$L$13,weapons!$B407,"")</f>
        <v/>
      </c>
      <c r="D407" s="20" t="str">
        <f>IF(weapons!$A407=Main!$N$13,weapons!$B407,"")</f>
        <v/>
      </c>
      <c r="E407" s="20" t="str">
        <f>IF(weapons!$A407=Main!$P$13,weapons!$B407,"")</f>
        <v/>
      </c>
      <c r="F407" s="20" t="str">
        <f>IF(weapons!$A407=Main!$R$13,weapons!$B407,"")</f>
        <v/>
      </c>
    </row>
    <row r="408" spans="1:6" x14ac:dyDescent="0.25">
      <c r="A408" s="20"/>
      <c r="C408" s="20" t="str">
        <f>IF(weapons!$A408=Main!$L$13,weapons!$B408,"")</f>
        <v/>
      </c>
      <c r="D408" s="20" t="str">
        <f>IF(weapons!$A408=Main!$N$13,weapons!$B408,"")</f>
        <v/>
      </c>
      <c r="E408" s="20" t="str">
        <f>IF(weapons!$A408=Main!$P$13,weapons!$B408,"")</f>
        <v/>
      </c>
      <c r="F408" s="20" t="str">
        <f>IF(weapons!$A408=Main!$R$13,weapons!$B408,"")</f>
        <v/>
      </c>
    </row>
    <row r="409" spans="1:6" x14ac:dyDescent="0.25">
      <c r="A409" s="20"/>
      <c r="C409" s="20" t="str">
        <f>IF(weapons!$A409=Main!$L$13,weapons!$B409,"")</f>
        <v/>
      </c>
      <c r="D409" s="20" t="str">
        <f>IF(weapons!$A409=Main!$N$13,weapons!$B409,"")</f>
        <v/>
      </c>
      <c r="E409" s="20" t="str">
        <f>IF(weapons!$A409=Main!$P$13,weapons!$B409,"")</f>
        <v/>
      </c>
      <c r="F409" s="20" t="str">
        <f>IF(weapons!$A409=Main!$R$13,weapons!$B409,"")</f>
        <v/>
      </c>
    </row>
    <row r="410" spans="1:6" x14ac:dyDescent="0.25">
      <c r="A410" s="20"/>
      <c r="C410" s="20" t="str">
        <f>IF(weapons!$A410=Main!$L$13,weapons!$B410,"")</f>
        <v/>
      </c>
      <c r="D410" s="20" t="str">
        <f>IF(weapons!$A410=Main!$N$13,weapons!$B410,"")</f>
        <v/>
      </c>
      <c r="E410" s="20" t="str">
        <f>IF(weapons!$A410=Main!$P$13,weapons!$B410,"")</f>
        <v/>
      </c>
      <c r="F410" s="20" t="str">
        <f>IF(weapons!$A410=Main!$R$13,weapons!$B410,"")</f>
        <v/>
      </c>
    </row>
    <row r="411" spans="1:6" x14ac:dyDescent="0.25">
      <c r="A411" s="20"/>
      <c r="C411" s="20" t="str">
        <f>IF(weapons!$A411=Main!$L$13,weapons!$B411,"")</f>
        <v/>
      </c>
      <c r="D411" s="20" t="str">
        <f>IF(weapons!$A411=Main!$N$13,weapons!$B411,"")</f>
        <v/>
      </c>
      <c r="E411" s="20" t="str">
        <f>IF(weapons!$A411=Main!$P$13,weapons!$B411,"")</f>
        <v/>
      </c>
      <c r="F411" s="20" t="str">
        <f>IF(weapons!$A411=Main!$R$13,weapons!$B411,"")</f>
        <v/>
      </c>
    </row>
    <row r="412" spans="1:6" x14ac:dyDescent="0.25">
      <c r="A412" s="20"/>
      <c r="C412" s="20" t="str">
        <f>IF(weapons!$A412=Main!$L$13,weapons!$B412,"")</f>
        <v/>
      </c>
      <c r="D412" s="20" t="str">
        <f>IF(weapons!$A412=Main!$N$13,weapons!$B412,"")</f>
        <v/>
      </c>
      <c r="E412" s="20" t="str">
        <f>IF(weapons!$A412=Main!$P$13,weapons!$B412,"")</f>
        <v/>
      </c>
      <c r="F412" s="20" t="str">
        <f>IF(weapons!$A412=Main!$R$13,weapons!$B412,"")</f>
        <v/>
      </c>
    </row>
    <row r="413" spans="1:6" x14ac:dyDescent="0.25">
      <c r="A413" s="20"/>
      <c r="C413" s="20" t="str">
        <f>IF(weapons!$A413=Main!$L$13,weapons!$B413,"")</f>
        <v/>
      </c>
      <c r="D413" s="20" t="str">
        <f>IF(weapons!$A413=Main!$N$13,weapons!$B413,"")</f>
        <v/>
      </c>
      <c r="E413" s="20" t="str">
        <f>IF(weapons!$A413=Main!$P$13,weapons!$B413,"")</f>
        <v/>
      </c>
      <c r="F413" s="20" t="str">
        <f>IF(weapons!$A413=Main!$R$13,weapons!$B413,"")</f>
        <v/>
      </c>
    </row>
    <row r="414" spans="1:6" x14ac:dyDescent="0.25">
      <c r="A414" s="20"/>
      <c r="C414" s="20" t="str">
        <f>IF(weapons!$A414=Main!$L$13,weapons!$B414,"")</f>
        <v/>
      </c>
      <c r="D414" s="20" t="str">
        <f>IF(weapons!$A414=Main!$N$13,weapons!$B414,"")</f>
        <v/>
      </c>
      <c r="E414" s="20" t="str">
        <f>IF(weapons!$A414=Main!$P$13,weapons!$B414,"")</f>
        <v/>
      </c>
      <c r="F414" s="20" t="str">
        <f>IF(weapons!$A414=Main!$R$13,weapons!$B414,"")</f>
        <v/>
      </c>
    </row>
    <row r="415" spans="1:6" x14ac:dyDescent="0.25">
      <c r="A415" s="20"/>
      <c r="C415" s="20" t="str">
        <f>IF(weapons!$A415=Main!$L$13,weapons!$B415,"")</f>
        <v/>
      </c>
      <c r="D415" s="20" t="str">
        <f>IF(weapons!$A415=Main!$N$13,weapons!$B415,"")</f>
        <v/>
      </c>
      <c r="E415" s="20" t="str">
        <f>IF(weapons!$A415=Main!$P$13,weapons!$B415,"")</f>
        <v/>
      </c>
      <c r="F415" s="20" t="str">
        <f>IF(weapons!$A415=Main!$R$13,weapons!$B415,"")</f>
        <v/>
      </c>
    </row>
    <row r="416" spans="1:6" x14ac:dyDescent="0.25">
      <c r="A416" s="20"/>
      <c r="C416" s="20" t="str">
        <f>IF(weapons!$A416=Main!$L$13,weapons!$B416,"")</f>
        <v/>
      </c>
      <c r="D416" s="20" t="str">
        <f>IF(weapons!$A416=Main!$N$13,weapons!$B416,"")</f>
        <v/>
      </c>
      <c r="E416" s="20" t="str">
        <f>IF(weapons!$A416=Main!$P$13,weapons!$B416,"")</f>
        <v/>
      </c>
      <c r="F416" s="20" t="str">
        <f>IF(weapons!$A416=Main!$R$13,weapons!$B416,"")</f>
        <v/>
      </c>
    </row>
    <row r="417" spans="1:6" x14ac:dyDescent="0.25">
      <c r="A417" s="20"/>
      <c r="C417" s="20" t="str">
        <f>IF(weapons!$A417=Main!$L$13,weapons!$B417,"")</f>
        <v/>
      </c>
      <c r="D417" s="20" t="str">
        <f>IF(weapons!$A417=Main!$N$13,weapons!$B417,"")</f>
        <v/>
      </c>
      <c r="E417" s="20" t="str">
        <f>IF(weapons!$A417=Main!$P$13,weapons!$B417,"")</f>
        <v/>
      </c>
      <c r="F417" s="20" t="str">
        <f>IF(weapons!$A417=Main!$R$13,weapons!$B417,"")</f>
        <v/>
      </c>
    </row>
    <row r="418" spans="1:6" x14ac:dyDescent="0.25">
      <c r="A418" s="20"/>
      <c r="C418" s="20" t="str">
        <f>IF(weapons!$A418=Main!$L$13,weapons!$B418,"")</f>
        <v/>
      </c>
      <c r="D418" s="20" t="str">
        <f>IF(weapons!$A418=Main!$N$13,weapons!$B418,"")</f>
        <v/>
      </c>
      <c r="E418" s="20" t="str">
        <f>IF(weapons!$A418=Main!$P$13,weapons!$B418,"")</f>
        <v/>
      </c>
      <c r="F418" s="20" t="str">
        <f>IF(weapons!$A418=Main!$R$13,weapons!$B418,"")</f>
        <v/>
      </c>
    </row>
    <row r="419" spans="1:6" x14ac:dyDescent="0.25">
      <c r="A419" s="20"/>
      <c r="C419" s="20" t="str">
        <f>IF(weapons!$A419=Main!$L$13,weapons!$B419,"")</f>
        <v/>
      </c>
      <c r="D419" s="20" t="str">
        <f>IF(weapons!$A419=Main!$N$13,weapons!$B419,"")</f>
        <v/>
      </c>
      <c r="E419" s="20" t="str">
        <f>IF(weapons!$A419=Main!$P$13,weapons!$B419,"")</f>
        <v/>
      </c>
      <c r="F419" s="20" t="str">
        <f>IF(weapons!$A419=Main!$R$13,weapons!$B419,"")</f>
        <v/>
      </c>
    </row>
    <row r="420" spans="1:6" x14ac:dyDescent="0.25">
      <c r="A420" s="20"/>
      <c r="C420" s="20" t="str">
        <f>IF(weapons!$A420=Main!$L$13,weapons!$B420,"")</f>
        <v/>
      </c>
      <c r="D420" s="20" t="str">
        <f>IF(weapons!$A420=Main!$N$13,weapons!$B420,"")</f>
        <v/>
      </c>
      <c r="E420" s="20" t="str">
        <f>IF(weapons!$A420=Main!$P$13,weapons!$B420,"")</f>
        <v/>
      </c>
      <c r="F420" s="20" t="str">
        <f>IF(weapons!$A420=Main!$R$13,weapons!$B420,"")</f>
        <v/>
      </c>
    </row>
    <row r="421" spans="1:6" x14ac:dyDescent="0.25">
      <c r="A421" s="20"/>
      <c r="C421" s="20" t="str">
        <f>IF(weapons!$A421=Main!$L$13,weapons!$B421,"")</f>
        <v/>
      </c>
      <c r="D421" s="20" t="str">
        <f>IF(weapons!$A421=Main!$N$13,weapons!$B421,"")</f>
        <v/>
      </c>
      <c r="E421" s="20" t="str">
        <f>IF(weapons!$A421=Main!$P$13,weapons!$B421,"")</f>
        <v/>
      </c>
      <c r="F421" s="20" t="str">
        <f>IF(weapons!$A421=Main!$R$13,weapons!$B421,"")</f>
        <v/>
      </c>
    </row>
    <row r="422" spans="1:6" x14ac:dyDescent="0.25">
      <c r="A422" s="20"/>
      <c r="C422" s="20" t="str">
        <f>IF(weapons!$A422=Main!$L$13,weapons!$B422,"")</f>
        <v/>
      </c>
      <c r="D422" s="20" t="str">
        <f>IF(weapons!$A422=Main!$N$13,weapons!$B422,"")</f>
        <v/>
      </c>
      <c r="E422" s="20" t="str">
        <f>IF(weapons!$A422=Main!$P$13,weapons!$B422,"")</f>
        <v/>
      </c>
      <c r="F422" s="20" t="str">
        <f>IF(weapons!$A422=Main!$R$13,weapons!$B422,"")</f>
        <v/>
      </c>
    </row>
    <row r="423" spans="1:6" x14ac:dyDescent="0.25">
      <c r="A423" s="20"/>
      <c r="C423" s="20" t="str">
        <f>IF(weapons!$A423=Main!$L$13,weapons!$B423,"")</f>
        <v/>
      </c>
      <c r="D423" s="20" t="str">
        <f>IF(weapons!$A423=Main!$N$13,weapons!$B423,"")</f>
        <v/>
      </c>
      <c r="E423" s="20" t="str">
        <f>IF(weapons!$A423=Main!$P$13,weapons!$B423,"")</f>
        <v/>
      </c>
      <c r="F423" s="20" t="str">
        <f>IF(weapons!$A423=Main!$R$13,weapons!$B423,"")</f>
        <v/>
      </c>
    </row>
    <row r="424" spans="1:6" x14ac:dyDescent="0.25">
      <c r="A424" s="20"/>
      <c r="C424" s="20" t="str">
        <f>IF(weapons!$A424=Main!$L$13,weapons!$B424,"")</f>
        <v/>
      </c>
      <c r="D424" s="20" t="str">
        <f>IF(weapons!$A424=Main!$N$13,weapons!$B424,"")</f>
        <v/>
      </c>
      <c r="E424" s="20" t="str">
        <f>IF(weapons!$A424=Main!$P$13,weapons!$B424,"")</f>
        <v/>
      </c>
      <c r="F424" s="20" t="str">
        <f>IF(weapons!$A424=Main!$R$13,weapons!$B424,"")</f>
        <v/>
      </c>
    </row>
    <row r="425" spans="1:6" x14ac:dyDescent="0.25">
      <c r="A425" s="20"/>
      <c r="C425" s="20" t="str">
        <f>IF(weapons!$A425=Main!$L$13,weapons!$B425,"")</f>
        <v/>
      </c>
      <c r="D425" s="20" t="str">
        <f>IF(weapons!$A425=Main!$N$13,weapons!$B425,"")</f>
        <v/>
      </c>
      <c r="E425" s="20" t="str">
        <f>IF(weapons!$A425=Main!$P$13,weapons!$B425,"")</f>
        <v/>
      </c>
      <c r="F425" s="20" t="str">
        <f>IF(weapons!$A425=Main!$R$13,weapons!$B425,"")</f>
        <v/>
      </c>
    </row>
    <row r="426" spans="1:6" x14ac:dyDescent="0.25">
      <c r="A426" s="20"/>
      <c r="C426" s="20" t="str">
        <f>IF(weapons!$A426=Main!$L$13,weapons!$B426,"")</f>
        <v/>
      </c>
      <c r="D426" s="20" t="str">
        <f>IF(weapons!$A426=Main!$N$13,weapons!$B426,"")</f>
        <v/>
      </c>
      <c r="E426" s="20" t="str">
        <f>IF(weapons!$A426=Main!$P$13,weapons!$B426,"")</f>
        <v/>
      </c>
      <c r="F426" s="20" t="str">
        <f>IF(weapons!$A426=Main!$R$13,weapons!$B426,"")</f>
        <v/>
      </c>
    </row>
    <row r="427" spans="1:6" x14ac:dyDescent="0.25">
      <c r="A427" s="20"/>
      <c r="C427" s="20" t="str">
        <f>IF(weapons!$A427=Main!$L$13,weapons!$B427,"")</f>
        <v/>
      </c>
      <c r="D427" s="20" t="str">
        <f>IF(weapons!$A427=Main!$N$13,weapons!$B427,"")</f>
        <v/>
      </c>
      <c r="E427" s="20" t="str">
        <f>IF(weapons!$A427=Main!$P$13,weapons!$B427,"")</f>
        <v/>
      </c>
      <c r="F427" s="20" t="str">
        <f>IF(weapons!$A427=Main!$R$13,weapons!$B427,"")</f>
        <v/>
      </c>
    </row>
    <row r="428" spans="1:6" x14ac:dyDescent="0.25">
      <c r="A428" s="20"/>
      <c r="C428" s="20" t="str">
        <f>IF(weapons!$A428=Main!$L$13,weapons!$B428,"")</f>
        <v/>
      </c>
      <c r="D428" s="20" t="str">
        <f>IF(weapons!$A428=Main!$N$13,weapons!$B428,"")</f>
        <v/>
      </c>
      <c r="E428" s="20" t="str">
        <f>IF(weapons!$A428=Main!$P$13,weapons!$B428,"")</f>
        <v/>
      </c>
      <c r="F428" s="20" t="str">
        <f>IF(weapons!$A428=Main!$R$13,weapons!$B428,"")</f>
        <v/>
      </c>
    </row>
    <row r="429" spans="1:6" x14ac:dyDescent="0.25">
      <c r="A429" s="20"/>
      <c r="C429" s="20" t="str">
        <f>IF(weapons!$A429=Main!$L$13,weapons!$B429,"")</f>
        <v/>
      </c>
      <c r="D429" s="20" t="str">
        <f>IF(weapons!$A429=Main!$N$13,weapons!$B429,"")</f>
        <v/>
      </c>
      <c r="E429" s="20" t="str">
        <f>IF(weapons!$A429=Main!$P$13,weapons!$B429,"")</f>
        <v/>
      </c>
      <c r="F429" s="20" t="str">
        <f>IF(weapons!$A429=Main!$R$13,weapons!$B429,"")</f>
        <v/>
      </c>
    </row>
    <row r="430" spans="1:6" x14ac:dyDescent="0.25">
      <c r="A430" s="20"/>
      <c r="C430" s="20" t="str">
        <f>IF(weapons!$A430=Main!$L$13,weapons!$B430,"")</f>
        <v/>
      </c>
      <c r="D430" s="20" t="str">
        <f>IF(weapons!$A430=Main!$N$13,weapons!$B430,"")</f>
        <v/>
      </c>
      <c r="E430" s="20" t="str">
        <f>IF(weapons!$A430=Main!$P$13,weapons!$B430,"")</f>
        <v/>
      </c>
      <c r="F430" s="20" t="str">
        <f>IF(weapons!$A430=Main!$R$13,weapons!$B430,"")</f>
        <v/>
      </c>
    </row>
    <row r="431" spans="1:6" x14ac:dyDescent="0.25">
      <c r="A431" s="20"/>
      <c r="C431" s="20" t="str">
        <f>IF(weapons!$A431=Main!$L$13,weapons!$B431,"")</f>
        <v/>
      </c>
      <c r="D431" s="20" t="str">
        <f>IF(weapons!$A431=Main!$N$13,weapons!$B431,"")</f>
        <v/>
      </c>
      <c r="E431" s="20" t="str">
        <f>IF(weapons!$A431=Main!$P$13,weapons!$B431,"")</f>
        <v/>
      </c>
      <c r="F431" s="20" t="str">
        <f>IF(weapons!$A431=Main!$R$13,weapons!$B431,"")</f>
        <v/>
      </c>
    </row>
    <row r="432" spans="1:6" x14ac:dyDescent="0.25">
      <c r="A432" s="20"/>
      <c r="C432" s="20" t="str">
        <f>IF(weapons!$A432=Main!$L$13,weapons!$B432,"")</f>
        <v/>
      </c>
      <c r="D432" s="20" t="str">
        <f>IF(weapons!$A432=Main!$N$13,weapons!$B432,"")</f>
        <v/>
      </c>
      <c r="E432" s="20" t="str">
        <f>IF(weapons!$A432=Main!$P$13,weapons!$B432,"")</f>
        <v/>
      </c>
      <c r="F432" s="20" t="str">
        <f>IF(weapons!$A432=Main!$R$13,weapons!$B432,"")</f>
        <v/>
      </c>
    </row>
    <row r="433" spans="1:6" x14ac:dyDescent="0.25">
      <c r="A433" s="20"/>
      <c r="C433" s="20" t="str">
        <f>IF(weapons!$A433=Main!$L$13,weapons!$B433,"")</f>
        <v/>
      </c>
      <c r="D433" s="20" t="str">
        <f>IF(weapons!$A433=Main!$N$13,weapons!$B433,"")</f>
        <v/>
      </c>
      <c r="E433" s="20" t="str">
        <f>IF(weapons!$A433=Main!$P$13,weapons!$B433,"")</f>
        <v/>
      </c>
      <c r="F433" s="20" t="str">
        <f>IF(weapons!$A433=Main!$R$13,weapons!$B433,"")</f>
        <v/>
      </c>
    </row>
    <row r="434" spans="1:6" x14ac:dyDescent="0.25">
      <c r="A434" s="20"/>
      <c r="C434" s="20" t="str">
        <f>IF(weapons!$A434=Main!$L$13,weapons!$B434,"")</f>
        <v/>
      </c>
      <c r="D434" s="20" t="str">
        <f>IF(weapons!$A434=Main!$N$13,weapons!$B434,"")</f>
        <v/>
      </c>
      <c r="E434" s="20" t="str">
        <f>IF(weapons!$A434=Main!$P$13,weapons!$B434,"")</f>
        <v/>
      </c>
      <c r="F434" s="20" t="str">
        <f>IF(weapons!$A434=Main!$R$13,weapons!$B434,"")</f>
        <v/>
      </c>
    </row>
    <row r="435" spans="1:6" x14ac:dyDescent="0.25">
      <c r="A435" s="20"/>
      <c r="C435" s="20" t="str">
        <f>IF(weapons!$A435=Main!$L$13,weapons!$B435,"")</f>
        <v/>
      </c>
      <c r="D435" s="20" t="str">
        <f>IF(weapons!$A435=Main!$N$13,weapons!$B435,"")</f>
        <v/>
      </c>
      <c r="E435" s="20" t="str">
        <f>IF(weapons!$A435=Main!$P$13,weapons!$B435,"")</f>
        <v/>
      </c>
      <c r="F435" s="20" t="str">
        <f>IF(weapons!$A435=Main!$R$13,weapons!$B435,"")</f>
        <v/>
      </c>
    </row>
    <row r="436" spans="1:6" x14ac:dyDescent="0.25">
      <c r="A436" s="20"/>
      <c r="C436" s="20" t="str">
        <f>IF(weapons!$A436=Main!$L$13,weapons!$B436,"")</f>
        <v/>
      </c>
      <c r="D436" s="20" t="str">
        <f>IF(weapons!$A436=Main!$N$13,weapons!$B436,"")</f>
        <v/>
      </c>
      <c r="E436" s="20" t="str">
        <f>IF(weapons!$A436=Main!$P$13,weapons!$B436,"")</f>
        <v/>
      </c>
      <c r="F436" s="20" t="str">
        <f>IF(weapons!$A436=Main!$R$13,weapons!$B436,"")</f>
        <v/>
      </c>
    </row>
    <row r="437" spans="1:6" x14ac:dyDescent="0.25">
      <c r="A437" s="20"/>
      <c r="C437" s="20" t="str">
        <f>IF(weapons!$A437=Main!$L$13,weapons!$B437,"")</f>
        <v/>
      </c>
      <c r="D437" s="20" t="str">
        <f>IF(weapons!$A437=Main!$N$13,weapons!$B437,"")</f>
        <v/>
      </c>
      <c r="E437" s="20" t="str">
        <f>IF(weapons!$A437=Main!$P$13,weapons!$B437,"")</f>
        <v/>
      </c>
      <c r="F437" s="20" t="str">
        <f>IF(weapons!$A437=Main!$R$13,weapons!$B437,"")</f>
        <v/>
      </c>
    </row>
    <row r="438" spans="1:6" x14ac:dyDescent="0.25">
      <c r="A438" s="20"/>
      <c r="C438" s="20" t="str">
        <f>IF(weapons!$A438=Main!$L$13,weapons!$B438,"")</f>
        <v/>
      </c>
      <c r="D438" s="20" t="str">
        <f>IF(weapons!$A438=Main!$N$13,weapons!$B438,"")</f>
        <v/>
      </c>
      <c r="E438" s="20" t="str">
        <f>IF(weapons!$A438=Main!$P$13,weapons!$B438,"")</f>
        <v/>
      </c>
      <c r="F438" s="20" t="str">
        <f>IF(weapons!$A438=Main!$R$13,weapons!$B438,"")</f>
        <v/>
      </c>
    </row>
    <row r="439" spans="1:6" x14ac:dyDescent="0.25">
      <c r="A439" s="20"/>
      <c r="C439" s="20" t="str">
        <f>IF(weapons!$A439=Main!$L$13,weapons!$B439,"")</f>
        <v/>
      </c>
      <c r="D439" s="20" t="str">
        <f>IF(weapons!$A439=Main!$N$13,weapons!$B439,"")</f>
        <v/>
      </c>
      <c r="E439" s="20" t="str">
        <f>IF(weapons!$A439=Main!$P$13,weapons!$B439,"")</f>
        <v/>
      </c>
      <c r="F439" s="20" t="str">
        <f>IF(weapons!$A439=Main!$R$13,weapons!$B439,"")</f>
        <v/>
      </c>
    </row>
    <row r="440" spans="1:6" x14ac:dyDescent="0.25">
      <c r="A440" s="20"/>
      <c r="C440" s="20" t="str">
        <f>IF(weapons!$A440=Main!$L$13,weapons!$B440,"")</f>
        <v/>
      </c>
      <c r="D440" s="20" t="str">
        <f>IF(weapons!$A440=Main!$N$13,weapons!$B440,"")</f>
        <v/>
      </c>
      <c r="E440" s="20" t="str">
        <f>IF(weapons!$A440=Main!$P$13,weapons!$B440,"")</f>
        <v/>
      </c>
      <c r="F440" s="20" t="str">
        <f>IF(weapons!$A440=Main!$R$13,weapons!$B440,"")</f>
        <v/>
      </c>
    </row>
    <row r="441" spans="1:6" x14ac:dyDescent="0.25">
      <c r="A441" s="20"/>
      <c r="C441" s="20" t="str">
        <f>IF(weapons!$A441=Main!$L$13,weapons!$B441,"")</f>
        <v/>
      </c>
      <c r="D441" s="20" t="str">
        <f>IF(weapons!$A441=Main!$N$13,weapons!$B441,"")</f>
        <v/>
      </c>
      <c r="E441" s="20" t="str">
        <f>IF(weapons!$A441=Main!$P$13,weapons!$B441,"")</f>
        <v/>
      </c>
      <c r="F441" s="20" t="str">
        <f>IF(weapons!$A441=Main!$R$13,weapons!$B441,"")</f>
        <v/>
      </c>
    </row>
    <row r="442" spans="1:6" x14ac:dyDescent="0.25">
      <c r="A442" s="20"/>
      <c r="C442" s="20" t="str">
        <f>IF(weapons!$A442=Main!$L$13,weapons!$B442,"")</f>
        <v/>
      </c>
      <c r="D442" s="20" t="str">
        <f>IF(weapons!$A442=Main!$N$13,weapons!$B442,"")</f>
        <v/>
      </c>
      <c r="E442" s="20" t="str">
        <f>IF(weapons!$A442=Main!$P$13,weapons!$B442,"")</f>
        <v/>
      </c>
      <c r="F442" s="20" t="str">
        <f>IF(weapons!$A442=Main!$R$13,weapons!$B442,"")</f>
        <v/>
      </c>
    </row>
    <row r="443" spans="1:6" x14ac:dyDescent="0.25">
      <c r="A443" s="20"/>
      <c r="C443" s="20" t="str">
        <f>IF(weapons!$A443=Main!$L$13,weapons!$B443,"")</f>
        <v/>
      </c>
      <c r="D443" s="20" t="str">
        <f>IF(weapons!$A443=Main!$N$13,weapons!$B443,"")</f>
        <v/>
      </c>
      <c r="E443" s="20" t="str">
        <f>IF(weapons!$A443=Main!$P$13,weapons!$B443,"")</f>
        <v/>
      </c>
      <c r="F443" s="20" t="str">
        <f>IF(weapons!$A443=Main!$R$13,weapons!$B443,"")</f>
        <v/>
      </c>
    </row>
    <row r="444" spans="1:6" x14ac:dyDescent="0.25">
      <c r="A444" s="20"/>
      <c r="C444" s="20" t="str">
        <f>IF(weapons!$A444=Main!$L$13,weapons!$B444,"")</f>
        <v/>
      </c>
      <c r="D444" s="20" t="str">
        <f>IF(weapons!$A444=Main!$N$13,weapons!$B444,"")</f>
        <v/>
      </c>
      <c r="E444" s="20" t="str">
        <f>IF(weapons!$A444=Main!$P$13,weapons!$B444,"")</f>
        <v/>
      </c>
      <c r="F444" s="20" t="str">
        <f>IF(weapons!$A444=Main!$R$13,weapons!$B444,"")</f>
        <v/>
      </c>
    </row>
    <row r="445" spans="1:6" x14ac:dyDescent="0.25">
      <c r="A445" s="20"/>
      <c r="C445" s="20" t="str">
        <f>IF(weapons!$A445=Main!$L$13,weapons!$B445,"")</f>
        <v/>
      </c>
      <c r="D445" s="20" t="str">
        <f>IF(weapons!$A445=Main!$N$13,weapons!$B445,"")</f>
        <v/>
      </c>
      <c r="E445" s="20" t="str">
        <f>IF(weapons!$A445=Main!$P$13,weapons!$B445,"")</f>
        <v/>
      </c>
      <c r="F445" s="20" t="str">
        <f>IF(weapons!$A445=Main!$R$13,weapons!$B445,"")</f>
        <v/>
      </c>
    </row>
    <row r="446" spans="1:6" x14ac:dyDescent="0.25">
      <c r="A446" s="20"/>
      <c r="C446" s="20" t="str">
        <f>IF(weapons!$A446=Main!$L$13,weapons!$B446,"")</f>
        <v/>
      </c>
      <c r="D446" s="20" t="str">
        <f>IF(weapons!$A446=Main!$N$13,weapons!$B446,"")</f>
        <v/>
      </c>
      <c r="E446" s="20" t="str">
        <f>IF(weapons!$A446=Main!$P$13,weapons!$B446,"")</f>
        <v/>
      </c>
      <c r="F446" s="20" t="str">
        <f>IF(weapons!$A446=Main!$R$13,weapons!$B446,"")</f>
        <v/>
      </c>
    </row>
    <row r="447" spans="1:6" x14ac:dyDescent="0.25">
      <c r="A447" s="20"/>
      <c r="C447" s="20" t="str">
        <f>IF(weapons!$A447=Main!$L$13,weapons!$B447,"")</f>
        <v/>
      </c>
      <c r="D447" s="20" t="str">
        <f>IF(weapons!$A447=Main!$N$13,weapons!$B447,"")</f>
        <v/>
      </c>
      <c r="E447" s="20" t="str">
        <f>IF(weapons!$A447=Main!$P$13,weapons!$B447,"")</f>
        <v/>
      </c>
      <c r="F447" s="20" t="str">
        <f>IF(weapons!$A447=Main!$R$13,weapons!$B447,"")</f>
        <v/>
      </c>
    </row>
    <row r="448" spans="1:6" x14ac:dyDescent="0.25">
      <c r="A448" s="20"/>
      <c r="C448" s="20" t="str">
        <f>IF(weapons!$A448=Main!$L$13,weapons!$B448,"")</f>
        <v/>
      </c>
      <c r="D448" s="20" t="str">
        <f>IF(weapons!$A448=Main!$N$13,weapons!$B448,"")</f>
        <v/>
      </c>
      <c r="E448" s="20" t="str">
        <f>IF(weapons!$A448=Main!$P$13,weapons!$B448,"")</f>
        <v/>
      </c>
      <c r="F448" s="20" t="str">
        <f>IF(weapons!$A448=Main!$R$13,weapons!$B448,"")</f>
        <v/>
      </c>
    </row>
    <row r="449" spans="1:6" x14ac:dyDescent="0.25">
      <c r="A449" s="20"/>
      <c r="C449" s="20" t="str">
        <f>IF(weapons!$A449=Main!$L$13,weapons!$B449,"")</f>
        <v/>
      </c>
      <c r="D449" s="20" t="str">
        <f>IF(weapons!$A449=Main!$N$13,weapons!$B449,"")</f>
        <v/>
      </c>
      <c r="E449" s="20" t="str">
        <f>IF(weapons!$A449=Main!$P$13,weapons!$B449,"")</f>
        <v/>
      </c>
      <c r="F449" s="20" t="str">
        <f>IF(weapons!$A449=Main!$R$13,weapons!$B449,"")</f>
        <v/>
      </c>
    </row>
    <row r="450" spans="1:6" x14ac:dyDescent="0.25">
      <c r="A450" s="20"/>
      <c r="C450" s="20" t="str">
        <f>IF(weapons!$A450=Main!$L$13,weapons!$B450,"")</f>
        <v/>
      </c>
      <c r="D450" s="20" t="str">
        <f>IF(weapons!$A450=Main!$N$13,weapons!$B450,"")</f>
        <v/>
      </c>
      <c r="E450" s="20" t="str">
        <f>IF(weapons!$A450=Main!$P$13,weapons!$B450,"")</f>
        <v/>
      </c>
      <c r="F450" s="20" t="str">
        <f>IF(weapons!$A450=Main!$R$13,weapons!$B450,"")</f>
        <v/>
      </c>
    </row>
    <row r="451" spans="1:6" x14ac:dyDescent="0.25">
      <c r="A451" s="20"/>
      <c r="C451" s="20" t="str">
        <f>IF(weapons!$A451=Main!$L$13,weapons!$B451,"")</f>
        <v/>
      </c>
      <c r="D451" s="20" t="str">
        <f>IF(weapons!$A451=Main!$N$13,weapons!$B451,"")</f>
        <v/>
      </c>
      <c r="E451" s="20" t="str">
        <f>IF(weapons!$A451=Main!$P$13,weapons!$B451,"")</f>
        <v/>
      </c>
      <c r="F451" s="20" t="str">
        <f>IF(weapons!$A451=Main!$R$13,weapons!$B451,"")</f>
        <v/>
      </c>
    </row>
    <row r="452" spans="1:6" x14ac:dyDescent="0.25">
      <c r="A452" s="20"/>
      <c r="C452" s="20" t="str">
        <f>IF(weapons!$A452=Main!$L$13,weapons!$B452,"")</f>
        <v/>
      </c>
      <c r="D452" s="20" t="str">
        <f>IF(weapons!$A452=Main!$N$13,weapons!$B452,"")</f>
        <v/>
      </c>
      <c r="E452" s="20" t="str">
        <f>IF(weapons!$A452=Main!$P$13,weapons!$B452,"")</f>
        <v/>
      </c>
      <c r="F452" s="20" t="str">
        <f>IF(weapons!$A452=Main!$R$13,weapons!$B452,"")</f>
        <v/>
      </c>
    </row>
    <row r="453" spans="1:6" x14ac:dyDescent="0.25">
      <c r="A453" s="20"/>
      <c r="C453" s="20" t="str">
        <f>IF(weapons!$A453=Main!$L$13,weapons!$B453,"")</f>
        <v/>
      </c>
      <c r="D453" s="20" t="str">
        <f>IF(weapons!$A453=Main!$N$13,weapons!$B453,"")</f>
        <v/>
      </c>
      <c r="E453" s="20" t="str">
        <f>IF(weapons!$A453=Main!$P$13,weapons!$B453,"")</f>
        <v/>
      </c>
      <c r="F453" s="20" t="str">
        <f>IF(weapons!$A453=Main!$R$13,weapons!$B453,"")</f>
        <v/>
      </c>
    </row>
    <row r="454" spans="1:6" x14ac:dyDescent="0.25">
      <c r="A454" s="20"/>
      <c r="C454" s="20" t="str">
        <f>IF(weapons!$A454=Main!$L$13,weapons!$B454,"")</f>
        <v/>
      </c>
      <c r="D454" s="20" t="str">
        <f>IF(weapons!$A454=Main!$N$13,weapons!$B454,"")</f>
        <v/>
      </c>
      <c r="E454" s="20" t="str">
        <f>IF(weapons!$A454=Main!$P$13,weapons!$B454,"")</f>
        <v/>
      </c>
      <c r="F454" s="20" t="str">
        <f>IF(weapons!$A454=Main!$R$13,weapons!$B454,"")</f>
        <v/>
      </c>
    </row>
    <row r="455" spans="1:6" x14ac:dyDescent="0.25">
      <c r="A455" s="20"/>
      <c r="C455" s="20" t="str">
        <f>IF(weapons!$A455=Main!$L$13,weapons!$B455,"")</f>
        <v/>
      </c>
      <c r="D455" s="20" t="str">
        <f>IF(weapons!$A455=Main!$N$13,weapons!$B455,"")</f>
        <v/>
      </c>
      <c r="E455" s="20" t="str">
        <f>IF(weapons!$A455=Main!$P$13,weapons!$B455,"")</f>
        <v/>
      </c>
      <c r="F455" s="20" t="str">
        <f>IF(weapons!$A455=Main!$R$13,weapons!$B455,"")</f>
        <v/>
      </c>
    </row>
    <row r="456" spans="1:6" x14ac:dyDescent="0.25">
      <c r="A456" s="20"/>
      <c r="C456" s="20" t="str">
        <f>IF(weapons!$A456=Main!$L$13,weapons!$B456,"")</f>
        <v/>
      </c>
      <c r="D456" s="20" t="str">
        <f>IF(weapons!$A456=Main!$N$13,weapons!$B456,"")</f>
        <v/>
      </c>
      <c r="E456" s="20" t="str">
        <f>IF(weapons!$A456=Main!$P$13,weapons!$B456,"")</f>
        <v/>
      </c>
      <c r="F456" s="20" t="str">
        <f>IF(weapons!$A456=Main!$R$13,weapons!$B456,"")</f>
        <v/>
      </c>
    </row>
    <row r="457" spans="1:6" x14ac:dyDescent="0.25">
      <c r="A457" s="20"/>
      <c r="C457" s="20" t="str">
        <f>IF(weapons!$A457=Main!$L$13,weapons!$B457,"")</f>
        <v/>
      </c>
      <c r="D457" s="20" t="str">
        <f>IF(weapons!$A457=Main!$N$13,weapons!$B457,"")</f>
        <v/>
      </c>
      <c r="E457" s="20" t="str">
        <f>IF(weapons!$A457=Main!$P$13,weapons!$B457,"")</f>
        <v/>
      </c>
      <c r="F457" s="20" t="str">
        <f>IF(weapons!$A457=Main!$R$13,weapons!$B457,"")</f>
        <v/>
      </c>
    </row>
    <row r="458" spans="1:6" x14ac:dyDescent="0.25">
      <c r="A458" s="20"/>
      <c r="C458" s="20" t="str">
        <f>IF(weapons!$A458=Main!$L$13,weapons!$B458,"")</f>
        <v/>
      </c>
      <c r="D458" s="20" t="str">
        <f>IF(weapons!$A458=Main!$N$13,weapons!$B458,"")</f>
        <v/>
      </c>
      <c r="E458" s="20" t="str">
        <f>IF(weapons!$A458=Main!$P$13,weapons!$B458,"")</f>
        <v/>
      </c>
      <c r="F458" s="20" t="str">
        <f>IF(weapons!$A458=Main!$R$13,weapons!$B458,"")</f>
        <v/>
      </c>
    </row>
    <row r="459" spans="1:6" x14ac:dyDescent="0.25">
      <c r="A459" s="20"/>
      <c r="C459" s="20" t="str">
        <f>IF(weapons!$A459=Main!$L$13,weapons!$B459,"")</f>
        <v/>
      </c>
      <c r="D459" s="20" t="str">
        <f>IF(weapons!$A459=Main!$N$13,weapons!$B459,"")</f>
        <v/>
      </c>
      <c r="E459" s="20" t="str">
        <f>IF(weapons!$A459=Main!$P$13,weapons!$B459,"")</f>
        <v/>
      </c>
      <c r="F459" s="20" t="str">
        <f>IF(weapons!$A459=Main!$R$13,weapons!$B459,"")</f>
        <v/>
      </c>
    </row>
    <row r="460" spans="1:6" x14ac:dyDescent="0.25">
      <c r="A460" s="20"/>
      <c r="C460" s="20" t="str">
        <f>IF(weapons!$A460=Main!$L$13,weapons!$B460,"")</f>
        <v/>
      </c>
      <c r="D460" s="20" t="str">
        <f>IF(weapons!$A460=Main!$N$13,weapons!$B460,"")</f>
        <v/>
      </c>
      <c r="E460" s="20" t="str">
        <f>IF(weapons!$A460=Main!$P$13,weapons!$B460,"")</f>
        <v/>
      </c>
      <c r="F460" s="20" t="str">
        <f>IF(weapons!$A460=Main!$R$13,weapons!$B460,"")</f>
        <v/>
      </c>
    </row>
    <row r="461" spans="1:6" x14ac:dyDescent="0.25">
      <c r="A461" s="20"/>
      <c r="C461" s="20" t="str">
        <f>IF(weapons!$A461=Main!$L$13,weapons!$B461,"")</f>
        <v/>
      </c>
      <c r="D461" s="20" t="str">
        <f>IF(weapons!$A461=Main!$N$13,weapons!$B461,"")</f>
        <v/>
      </c>
      <c r="E461" s="20" t="str">
        <f>IF(weapons!$A461=Main!$P$13,weapons!$B461,"")</f>
        <v/>
      </c>
      <c r="F461" s="20" t="str">
        <f>IF(weapons!$A461=Main!$R$13,weapons!$B461,"")</f>
        <v/>
      </c>
    </row>
    <row r="462" spans="1:6" x14ac:dyDescent="0.25">
      <c r="A462" s="20"/>
      <c r="C462" s="20" t="str">
        <f>IF(weapons!$A462=Main!$L$13,weapons!$B462,"")</f>
        <v/>
      </c>
      <c r="D462" s="20" t="str">
        <f>IF(weapons!$A462=Main!$N$13,weapons!$B462,"")</f>
        <v/>
      </c>
      <c r="E462" s="20" t="str">
        <f>IF(weapons!$A462=Main!$P$13,weapons!$B462,"")</f>
        <v/>
      </c>
      <c r="F462" s="20" t="str">
        <f>IF(weapons!$A462=Main!$R$13,weapons!$B462,"")</f>
        <v/>
      </c>
    </row>
    <row r="463" spans="1:6" x14ac:dyDescent="0.25">
      <c r="A463" s="20"/>
      <c r="C463" s="20" t="str">
        <f>IF(weapons!$A463=Main!$L$13,weapons!$B463,"")</f>
        <v/>
      </c>
      <c r="D463" s="20" t="str">
        <f>IF(weapons!$A463=Main!$N$13,weapons!$B463,"")</f>
        <v/>
      </c>
      <c r="E463" s="20" t="str">
        <f>IF(weapons!$A463=Main!$P$13,weapons!$B463,"")</f>
        <v/>
      </c>
      <c r="F463" s="20" t="str">
        <f>IF(weapons!$A463=Main!$R$13,weapons!$B463,"")</f>
        <v/>
      </c>
    </row>
    <row r="464" spans="1:6" x14ac:dyDescent="0.25">
      <c r="A464" s="20"/>
      <c r="C464" s="20" t="str">
        <f>IF(weapons!$A464=Main!$L$13,weapons!$B464,"")</f>
        <v/>
      </c>
      <c r="D464" s="20" t="str">
        <f>IF(weapons!$A464=Main!$N$13,weapons!$B464,"")</f>
        <v/>
      </c>
      <c r="E464" s="20" t="str">
        <f>IF(weapons!$A464=Main!$P$13,weapons!$B464,"")</f>
        <v/>
      </c>
      <c r="F464" s="20" t="str">
        <f>IF(weapons!$A464=Main!$R$13,weapons!$B464,"")</f>
        <v/>
      </c>
    </row>
    <row r="465" spans="1:6" x14ac:dyDescent="0.25">
      <c r="A465" s="20"/>
      <c r="C465" s="20" t="str">
        <f>IF(weapons!$A465=Main!$L$13,weapons!$B465,"")</f>
        <v/>
      </c>
      <c r="D465" s="20" t="str">
        <f>IF(weapons!$A465=Main!$N$13,weapons!$B465,"")</f>
        <v/>
      </c>
      <c r="E465" s="20" t="str">
        <f>IF(weapons!$A465=Main!$P$13,weapons!$B465,"")</f>
        <v/>
      </c>
      <c r="F465" s="20" t="str">
        <f>IF(weapons!$A465=Main!$R$13,weapons!$B465,"")</f>
        <v/>
      </c>
    </row>
    <row r="466" spans="1:6" x14ac:dyDescent="0.25">
      <c r="A466" s="20"/>
      <c r="C466" s="20" t="str">
        <f>IF(weapons!$A466=Main!$L$13,weapons!$B466,"")</f>
        <v/>
      </c>
      <c r="D466" s="20" t="str">
        <f>IF(weapons!$A466=Main!$N$13,weapons!$B466,"")</f>
        <v/>
      </c>
      <c r="E466" s="20" t="str">
        <f>IF(weapons!$A466=Main!$P$13,weapons!$B466,"")</f>
        <v/>
      </c>
      <c r="F466" s="20" t="str">
        <f>IF(weapons!$A466=Main!$R$13,weapons!$B466,"")</f>
        <v/>
      </c>
    </row>
    <row r="467" spans="1:6" x14ac:dyDescent="0.25">
      <c r="A467" s="20"/>
      <c r="C467" s="20" t="str">
        <f>IF(weapons!$A467=Main!$L$13,weapons!$B467,"")</f>
        <v/>
      </c>
      <c r="D467" s="20" t="str">
        <f>IF(weapons!$A467=Main!$N$13,weapons!$B467,"")</f>
        <v/>
      </c>
      <c r="E467" s="20" t="str">
        <f>IF(weapons!$A467=Main!$P$13,weapons!$B467,"")</f>
        <v/>
      </c>
      <c r="F467" s="20" t="str">
        <f>IF(weapons!$A467=Main!$R$13,weapons!$B467,"")</f>
        <v/>
      </c>
    </row>
    <row r="468" spans="1:6" x14ac:dyDescent="0.25">
      <c r="A468" s="20"/>
      <c r="C468" s="20" t="str">
        <f>IF(weapons!$A468=Main!$L$13,weapons!$B468,"")</f>
        <v/>
      </c>
      <c r="D468" s="20" t="str">
        <f>IF(weapons!$A468=Main!$N$13,weapons!$B468,"")</f>
        <v/>
      </c>
      <c r="E468" s="20" t="str">
        <f>IF(weapons!$A468=Main!$P$13,weapons!$B468,"")</f>
        <v/>
      </c>
      <c r="F468" s="20" t="str">
        <f>IF(weapons!$A468=Main!$R$13,weapons!$B468,"")</f>
        <v/>
      </c>
    </row>
    <row r="469" spans="1:6" x14ac:dyDescent="0.25">
      <c r="A469" s="20"/>
      <c r="C469" s="20" t="str">
        <f>IF(weapons!$A469=Main!$L$13,weapons!$B469,"")</f>
        <v/>
      </c>
      <c r="D469" s="20" t="str">
        <f>IF(weapons!$A469=Main!$N$13,weapons!$B469,"")</f>
        <v/>
      </c>
      <c r="E469" s="20" t="str">
        <f>IF(weapons!$A469=Main!$P$13,weapons!$B469,"")</f>
        <v/>
      </c>
      <c r="F469" s="20" t="str">
        <f>IF(weapons!$A469=Main!$R$13,weapons!$B469,"")</f>
        <v/>
      </c>
    </row>
    <row r="470" spans="1:6" x14ac:dyDescent="0.25">
      <c r="A470" s="20"/>
      <c r="C470" s="20" t="str">
        <f>IF(weapons!$A470=Main!$L$13,weapons!$B470,"")</f>
        <v/>
      </c>
      <c r="D470" s="20" t="str">
        <f>IF(weapons!$A470=Main!$N$13,weapons!$B470,"")</f>
        <v/>
      </c>
      <c r="E470" s="20" t="str">
        <f>IF(weapons!$A470=Main!$P$13,weapons!$B470,"")</f>
        <v/>
      </c>
      <c r="F470" s="20" t="str">
        <f>IF(weapons!$A470=Main!$R$13,weapons!$B470,"")</f>
        <v/>
      </c>
    </row>
    <row r="471" spans="1:6" x14ac:dyDescent="0.25">
      <c r="A471" s="20"/>
      <c r="C471" s="20" t="str">
        <f>IF(weapons!$A471=Main!$L$13,weapons!$B471,"")</f>
        <v/>
      </c>
      <c r="D471" s="20" t="str">
        <f>IF(weapons!$A471=Main!$N$13,weapons!$B471,"")</f>
        <v/>
      </c>
      <c r="E471" s="20" t="str">
        <f>IF(weapons!$A471=Main!$P$13,weapons!$B471,"")</f>
        <v/>
      </c>
      <c r="F471" s="20" t="str">
        <f>IF(weapons!$A471=Main!$R$13,weapons!$B471,"")</f>
        <v/>
      </c>
    </row>
    <row r="472" spans="1:6" x14ac:dyDescent="0.25">
      <c r="A472" s="20"/>
      <c r="C472" s="20" t="str">
        <f>IF(weapons!$A472=Main!$L$13,weapons!$B472,"")</f>
        <v/>
      </c>
      <c r="D472" s="20" t="str">
        <f>IF(weapons!$A472=Main!$N$13,weapons!$B472,"")</f>
        <v/>
      </c>
      <c r="E472" s="20" t="str">
        <f>IF(weapons!$A472=Main!$P$13,weapons!$B472,"")</f>
        <v/>
      </c>
      <c r="F472" s="20" t="str">
        <f>IF(weapons!$A472=Main!$R$13,weapons!$B472,"")</f>
        <v/>
      </c>
    </row>
    <row r="473" spans="1:6" x14ac:dyDescent="0.25">
      <c r="A473" s="20"/>
      <c r="C473" s="20" t="str">
        <f>IF(weapons!$A473=Main!$L$13,weapons!$B473,"")</f>
        <v/>
      </c>
      <c r="D473" s="20" t="str">
        <f>IF(weapons!$A473=Main!$N$13,weapons!$B473,"")</f>
        <v/>
      </c>
      <c r="E473" s="20" t="str">
        <f>IF(weapons!$A473=Main!$P$13,weapons!$B473,"")</f>
        <v/>
      </c>
      <c r="F473" s="20" t="str">
        <f>IF(weapons!$A473=Main!$R$13,weapons!$B473,"")</f>
        <v/>
      </c>
    </row>
    <row r="474" spans="1:6" x14ac:dyDescent="0.25">
      <c r="A474" s="20"/>
      <c r="C474" s="20" t="str">
        <f>IF(weapons!$A474=Main!$L$13,weapons!$B474,"")</f>
        <v/>
      </c>
      <c r="D474" s="20" t="str">
        <f>IF(weapons!$A474=Main!$N$13,weapons!$B474,"")</f>
        <v/>
      </c>
      <c r="E474" s="20" t="str">
        <f>IF(weapons!$A474=Main!$P$13,weapons!$B474,"")</f>
        <v/>
      </c>
      <c r="F474" s="20" t="str">
        <f>IF(weapons!$A474=Main!$R$13,weapons!$B474,"")</f>
        <v/>
      </c>
    </row>
    <row r="475" spans="1:6" x14ac:dyDescent="0.25">
      <c r="A475" s="20"/>
      <c r="C475" s="20" t="str">
        <f>IF(weapons!$A475=Main!$L$13,weapons!$B475,"")</f>
        <v/>
      </c>
      <c r="D475" s="20" t="str">
        <f>IF(weapons!$A475=Main!$N$13,weapons!$B475,"")</f>
        <v/>
      </c>
      <c r="E475" s="20" t="str">
        <f>IF(weapons!$A475=Main!$P$13,weapons!$B475,"")</f>
        <v/>
      </c>
      <c r="F475" s="20" t="str">
        <f>IF(weapons!$A475=Main!$R$13,weapons!$B475,"")</f>
        <v/>
      </c>
    </row>
    <row r="476" spans="1:6" x14ac:dyDescent="0.25">
      <c r="A476" s="20"/>
      <c r="C476" s="20" t="str">
        <f>IF(weapons!$A476=Main!$L$13,weapons!$B476,"")</f>
        <v/>
      </c>
      <c r="D476" s="20" t="str">
        <f>IF(weapons!$A476=Main!$N$13,weapons!$B476,"")</f>
        <v/>
      </c>
      <c r="E476" s="20" t="str">
        <f>IF(weapons!$A476=Main!$P$13,weapons!$B476,"")</f>
        <v/>
      </c>
      <c r="F476" s="20" t="str">
        <f>IF(weapons!$A476=Main!$R$13,weapons!$B476,"")</f>
        <v/>
      </c>
    </row>
    <row r="477" spans="1:6" x14ac:dyDescent="0.25">
      <c r="A477" s="20"/>
      <c r="C477" s="20" t="str">
        <f>IF(weapons!$A477=Main!$L$13,weapons!$B477,"")</f>
        <v/>
      </c>
      <c r="D477" s="20" t="str">
        <f>IF(weapons!$A477=Main!$N$13,weapons!$B477,"")</f>
        <v/>
      </c>
      <c r="E477" s="20" t="str">
        <f>IF(weapons!$A477=Main!$P$13,weapons!$B477,"")</f>
        <v/>
      </c>
      <c r="F477" s="20" t="str">
        <f>IF(weapons!$A477=Main!$R$13,weapons!$B477,"")</f>
        <v/>
      </c>
    </row>
    <row r="478" spans="1:6" x14ac:dyDescent="0.25">
      <c r="A478" s="20"/>
      <c r="C478" s="20" t="str">
        <f>IF(weapons!$A478=Main!$L$13,weapons!$B478,"")</f>
        <v/>
      </c>
      <c r="D478" s="20" t="str">
        <f>IF(weapons!$A478=Main!$N$13,weapons!$B478,"")</f>
        <v/>
      </c>
      <c r="E478" s="20" t="str">
        <f>IF(weapons!$A478=Main!$P$13,weapons!$B478,"")</f>
        <v/>
      </c>
      <c r="F478" s="20" t="str">
        <f>IF(weapons!$A478=Main!$R$13,weapons!$B478,"")</f>
        <v/>
      </c>
    </row>
    <row r="479" spans="1:6" x14ac:dyDescent="0.25">
      <c r="A479" s="20"/>
      <c r="C479" s="20" t="str">
        <f>IF(weapons!$A479=Main!$L$13,weapons!$B479,"")</f>
        <v/>
      </c>
      <c r="D479" s="20" t="str">
        <f>IF(weapons!$A479=Main!$N$13,weapons!$B479,"")</f>
        <v/>
      </c>
      <c r="E479" s="20" t="str">
        <f>IF(weapons!$A479=Main!$P$13,weapons!$B479,"")</f>
        <v/>
      </c>
      <c r="F479" s="20" t="str">
        <f>IF(weapons!$A479=Main!$R$13,weapons!$B479,"")</f>
        <v/>
      </c>
    </row>
    <row r="480" spans="1:6" x14ac:dyDescent="0.25">
      <c r="A480" s="20"/>
      <c r="C480" s="20" t="str">
        <f>IF(weapons!$A480=Main!$L$13,weapons!$B480,"")</f>
        <v/>
      </c>
      <c r="D480" s="20" t="str">
        <f>IF(weapons!$A480=Main!$N$13,weapons!$B480,"")</f>
        <v/>
      </c>
      <c r="E480" s="20" t="str">
        <f>IF(weapons!$A480=Main!$P$13,weapons!$B480,"")</f>
        <v/>
      </c>
      <c r="F480" s="20" t="str">
        <f>IF(weapons!$A480=Main!$R$13,weapons!$B480,"")</f>
        <v/>
      </c>
    </row>
    <row r="481" spans="1:6" x14ac:dyDescent="0.25">
      <c r="A481" s="20"/>
      <c r="C481" s="20" t="str">
        <f>IF(weapons!$A481=Main!$L$13,weapons!$B481,"")</f>
        <v/>
      </c>
      <c r="D481" s="20" t="str">
        <f>IF(weapons!$A481=Main!$N$13,weapons!$B481,"")</f>
        <v/>
      </c>
      <c r="E481" s="20" t="str">
        <f>IF(weapons!$A481=Main!$P$13,weapons!$B481,"")</f>
        <v/>
      </c>
      <c r="F481" s="20" t="str">
        <f>IF(weapons!$A481=Main!$R$13,weapons!$B481,"")</f>
        <v/>
      </c>
    </row>
    <row r="482" spans="1:6" x14ac:dyDescent="0.25">
      <c r="A482" s="20"/>
      <c r="C482" s="20" t="str">
        <f>IF(weapons!$A482=Main!$L$13,weapons!$B482,"")</f>
        <v/>
      </c>
      <c r="D482" s="20" t="str">
        <f>IF(weapons!$A482=Main!$N$13,weapons!$B482,"")</f>
        <v/>
      </c>
      <c r="E482" s="20" t="str">
        <f>IF(weapons!$A482=Main!$P$13,weapons!$B482,"")</f>
        <v/>
      </c>
      <c r="F482" s="20" t="str">
        <f>IF(weapons!$A482=Main!$R$13,weapons!$B482,"")</f>
        <v/>
      </c>
    </row>
    <row r="483" spans="1:6" x14ac:dyDescent="0.25">
      <c r="A483" s="20"/>
      <c r="C483" s="20" t="str">
        <f>IF(weapons!$A483=Main!$L$13,weapons!$B483,"")</f>
        <v/>
      </c>
      <c r="D483" s="20" t="str">
        <f>IF(weapons!$A483=Main!$N$13,weapons!$B483,"")</f>
        <v/>
      </c>
      <c r="E483" s="20" t="str">
        <f>IF(weapons!$A483=Main!$P$13,weapons!$B483,"")</f>
        <v/>
      </c>
      <c r="F483" s="20" t="str">
        <f>IF(weapons!$A483=Main!$R$13,weapons!$B483,"")</f>
        <v/>
      </c>
    </row>
    <row r="484" spans="1:6" x14ac:dyDescent="0.25">
      <c r="A484" s="20"/>
      <c r="C484" s="20" t="str">
        <f>IF(weapons!$A484=Main!$L$13,weapons!$B484,"")</f>
        <v/>
      </c>
      <c r="D484" s="20" t="str">
        <f>IF(weapons!$A484=Main!$N$13,weapons!$B484,"")</f>
        <v/>
      </c>
      <c r="E484" s="20" t="str">
        <f>IF(weapons!$A484=Main!$P$13,weapons!$B484,"")</f>
        <v/>
      </c>
      <c r="F484" s="20" t="str">
        <f>IF(weapons!$A484=Main!$R$13,weapons!$B484,"")</f>
        <v/>
      </c>
    </row>
    <row r="485" spans="1:6" x14ac:dyDescent="0.25">
      <c r="A485" s="20"/>
      <c r="C485" s="20" t="str">
        <f>IF(weapons!$A485=Main!$L$13,weapons!$B485,"")</f>
        <v/>
      </c>
      <c r="D485" s="20" t="str">
        <f>IF(weapons!$A485=Main!$N$13,weapons!$B485,"")</f>
        <v/>
      </c>
      <c r="E485" s="20" t="str">
        <f>IF(weapons!$A485=Main!$P$13,weapons!$B485,"")</f>
        <v/>
      </c>
      <c r="F485" s="20" t="str">
        <f>IF(weapons!$A485=Main!$R$13,weapons!$B485,"")</f>
        <v/>
      </c>
    </row>
    <row r="486" spans="1:6" x14ac:dyDescent="0.25">
      <c r="A486" s="20"/>
      <c r="C486" s="20" t="str">
        <f>IF(weapons!$A486=Main!$L$13,weapons!$B486,"")</f>
        <v/>
      </c>
      <c r="D486" s="20" t="str">
        <f>IF(weapons!$A486=Main!$N$13,weapons!$B486,"")</f>
        <v/>
      </c>
      <c r="E486" s="20" t="str">
        <f>IF(weapons!$A486=Main!$P$13,weapons!$B486,"")</f>
        <v/>
      </c>
      <c r="F486" s="20" t="str">
        <f>IF(weapons!$A486=Main!$R$13,weapons!$B486,"")</f>
        <v/>
      </c>
    </row>
    <row r="487" spans="1:6" x14ac:dyDescent="0.25">
      <c r="A487" s="20"/>
      <c r="C487" s="20" t="str">
        <f>IF(weapons!$A487=Main!$L$13,weapons!$B487,"")</f>
        <v/>
      </c>
      <c r="D487" s="20" t="str">
        <f>IF(weapons!$A487=Main!$N$13,weapons!$B487,"")</f>
        <v/>
      </c>
      <c r="E487" s="20" t="str">
        <f>IF(weapons!$A487=Main!$P$13,weapons!$B487,"")</f>
        <v/>
      </c>
      <c r="F487" s="20" t="str">
        <f>IF(weapons!$A487=Main!$R$13,weapons!$B487,"")</f>
        <v/>
      </c>
    </row>
    <row r="488" spans="1:6" x14ac:dyDescent="0.25">
      <c r="A488" s="20"/>
      <c r="C488" s="20" t="str">
        <f>IF(weapons!$A488=Main!$L$13,weapons!$B488,"")</f>
        <v/>
      </c>
      <c r="D488" s="20" t="str">
        <f>IF(weapons!$A488=Main!$N$13,weapons!$B488,"")</f>
        <v/>
      </c>
      <c r="E488" s="20" t="str">
        <f>IF(weapons!$A488=Main!$P$13,weapons!$B488,"")</f>
        <v/>
      </c>
      <c r="F488" s="20" t="str">
        <f>IF(weapons!$A488=Main!$R$13,weapons!$B488,"")</f>
        <v/>
      </c>
    </row>
    <row r="489" spans="1:6" x14ac:dyDescent="0.25">
      <c r="A489" s="20"/>
      <c r="C489" s="20" t="str">
        <f>IF(weapons!$A489=Main!$L$13,weapons!$B489,"")</f>
        <v/>
      </c>
      <c r="D489" s="20" t="str">
        <f>IF(weapons!$A489=Main!$N$13,weapons!$B489,"")</f>
        <v/>
      </c>
      <c r="E489" s="20" t="str">
        <f>IF(weapons!$A489=Main!$P$13,weapons!$B489,"")</f>
        <v/>
      </c>
      <c r="F489" s="20" t="str">
        <f>IF(weapons!$A489=Main!$R$13,weapons!$B489,"")</f>
        <v/>
      </c>
    </row>
    <row r="490" spans="1:6" x14ac:dyDescent="0.25">
      <c r="A490" s="20"/>
      <c r="C490" s="20" t="str">
        <f>IF(weapons!$A490=Main!$L$13,weapons!$B490,"")</f>
        <v/>
      </c>
      <c r="D490" s="20" t="str">
        <f>IF(weapons!$A490=Main!$N$13,weapons!$B490,"")</f>
        <v/>
      </c>
      <c r="E490" s="20" t="str">
        <f>IF(weapons!$A490=Main!$P$13,weapons!$B490,"")</f>
        <v/>
      </c>
      <c r="F490" s="20" t="str">
        <f>IF(weapons!$A490=Main!$R$13,weapons!$B490,"")</f>
        <v/>
      </c>
    </row>
    <row r="491" spans="1:6" x14ac:dyDescent="0.25">
      <c r="A491" s="20"/>
      <c r="C491" s="20" t="str">
        <f>IF(weapons!$A491=Main!$L$13,weapons!$B491,"")</f>
        <v/>
      </c>
      <c r="D491" s="20" t="str">
        <f>IF(weapons!$A491=Main!$N$13,weapons!$B491,"")</f>
        <v/>
      </c>
      <c r="E491" s="20" t="str">
        <f>IF(weapons!$A491=Main!$P$13,weapons!$B491,"")</f>
        <v/>
      </c>
      <c r="F491" s="20" t="str">
        <f>IF(weapons!$A491=Main!$R$13,weapons!$B491,"")</f>
        <v/>
      </c>
    </row>
    <row r="492" spans="1:6" x14ac:dyDescent="0.25">
      <c r="A492" s="20"/>
      <c r="C492" s="20" t="str">
        <f>IF(weapons!$A492=Main!$L$13,weapons!$B492,"")</f>
        <v/>
      </c>
      <c r="D492" s="20" t="str">
        <f>IF(weapons!$A492=Main!$N$13,weapons!$B492,"")</f>
        <v/>
      </c>
      <c r="E492" s="20" t="str">
        <f>IF(weapons!$A492=Main!$P$13,weapons!$B492,"")</f>
        <v/>
      </c>
      <c r="F492" s="20" t="str">
        <f>IF(weapons!$A492=Main!$R$13,weapons!$B492,"")</f>
        <v/>
      </c>
    </row>
    <row r="493" spans="1:6" x14ac:dyDescent="0.25">
      <c r="A493" s="20"/>
      <c r="C493" s="20" t="str">
        <f>IF(weapons!$A493=Main!$L$13,weapons!$B493,"")</f>
        <v/>
      </c>
      <c r="D493" s="20" t="str">
        <f>IF(weapons!$A493=Main!$N$13,weapons!$B493,"")</f>
        <v/>
      </c>
      <c r="E493" s="20" t="str">
        <f>IF(weapons!$A493=Main!$P$13,weapons!$B493,"")</f>
        <v/>
      </c>
      <c r="F493" s="20" t="str">
        <f>IF(weapons!$A493=Main!$R$13,weapons!$B493,"")</f>
        <v/>
      </c>
    </row>
    <row r="494" spans="1:6" x14ac:dyDescent="0.25">
      <c r="A494" s="20"/>
      <c r="C494" s="20" t="str">
        <f>IF(weapons!$A494=Main!$L$13,weapons!$B494,"")</f>
        <v/>
      </c>
      <c r="D494" s="20" t="str">
        <f>IF(weapons!$A494=Main!$N$13,weapons!$B494,"")</f>
        <v/>
      </c>
      <c r="E494" s="20" t="str">
        <f>IF(weapons!$A494=Main!$P$13,weapons!$B494,"")</f>
        <v/>
      </c>
      <c r="F494" s="20" t="str">
        <f>IF(weapons!$A494=Main!$R$13,weapons!$B494,"")</f>
        <v/>
      </c>
    </row>
    <row r="495" spans="1:6" x14ac:dyDescent="0.25">
      <c r="A495" s="20"/>
      <c r="C495" s="20" t="str">
        <f>IF(weapons!$A495=Main!$L$13,weapons!$B495,"")</f>
        <v/>
      </c>
      <c r="D495" s="20" t="str">
        <f>IF(weapons!$A495=Main!$N$13,weapons!$B495,"")</f>
        <v/>
      </c>
      <c r="E495" s="20" t="str">
        <f>IF(weapons!$A495=Main!$P$13,weapons!$B495,"")</f>
        <v/>
      </c>
      <c r="F495" s="20" t="str">
        <f>IF(weapons!$A495=Main!$R$13,weapons!$B495,"")</f>
        <v/>
      </c>
    </row>
    <row r="496" spans="1:6" x14ac:dyDescent="0.25">
      <c r="A496" s="20"/>
      <c r="C496" s="20" t="str">
        <f>IF(weapons!$A496=Main!$L$13,weapons!$B496,"")</f>
        <v/>
      </c>
      <c r="D496" s="20" t="str">
        <f>IF(weapons!$A496=Main!$N$13,weapons!$B496,"")</f>
        <v/>
      </c>
      <c r="E496" s="20" t="str">
        <f>IF(weapons!$A496=Main!$P$13,weapons!$B496,"")</f>
        <v/>
      </c>
      <c r="F496" s="20" t="str">
        <f>IF(weapons!$A496=Main!$R$13,weapons!$B496,"")</f>
        <v/>
      </c>
    </row>
    <row r="497" spans="1:6" x14ac:dyDescent="0.25">
      <c r="A497" s="20"/>
      <c r="C497" s="20" t="str">
        <f>IF(weapons!$A497=Main!$L$13,weapons!$B497,"")</f>
        <v/>
      </c>
      <c r="D497" s="20" t="str">
        <f>IF(weapons!$A497=Main!$N$13,weapons!$B497,"")</f>
        <v/>
      </c>
      <c r="E497" s="20" t="str">
        <f>IF(weapons!$A497=Main!$P$13,weapons!$B497,"")</f>
        <v/>
      </c>
      <c r="F497" s="20" t="str">
        <f>IF(weapons!$A497=Main!$R$13,weapons!$B497,"")</f>
        <v/>
      </c>
    </row>
    <row r="498" spans="1:6" x14ac:dyDescent="0.25">
      <c r="A498" s="20"/>
      <c r="C498" s="20" t="str">
        <f>IF(weapons!$A498=Main!$L$13,weapons!$B498,"")</f>
        <v/>
      </c>
      <c r="D498" s="20" t="str">
        <f>IF(weapons!$A498=Main!$N$13,weapons!$B498,"")</f>
        <v/>
      </c>
      <c r="E498" s="20" t="str">
        <f>IF(weapons!$A498=Main!$P$13,weapons!$B498,"")</f>
        <v/>
      </c>
      <c r="F498" s="20" t="str">
        <f>IF(weapons!$A498=Main!$R$13,weapons!$B498,"")</f>
        <v/>
      </c>
    </row>
    <row r="499" spans="1:6" x14ac:dyDescent="0.25">
      <c r="A499" s="20"/>
      <c r="C499" s="20" t="str">
        <f>IF(weapons!$A499=Main!$L$13,weapons!$B499,"")</f>
        <v/>
      </c>
      <c r="D499" s="20" t="str">
        <f>IF(weapons!$A499=Main!$N$13,weapons!$B499,"")</f>
        <v/>
      </c>
      <c r="E499" s="20" t="str">
        <f>IF(weapons!$A499=Main!$P$13,weapons!$B499,"")</f>
        <v/>
      </c>
      <c r="F499" s="20" t="str">
        <f>IF(weapons!$A499=Main!$R$13,weapons!$B499,"")</f>
        <v/>
      </c>
    </row>
    <row r="500" spans="1:6" x14ac:dyDescent="0.25">
      <c r="A500" s="20"/>
      <c r="C500" s="20" t="str">
        <f>IF(weapons!$A500=Main!$L$13,weapons!$B500,"")</f>
        <v/>
      </c>
      <c r="D500" s="20" t="str">
        <f>IF(weapons!$A500=Main!$N$13,weapons!$B500,"")</f>
        <v/>
      </c>
      <c r="E500" s="20" t="str">
        <f>IF(weapons!$A500=Main!$P$13,weapons!$B500,"")</f>
        <v/>
      </c>
      <c r="F500" s="20" t="str">
        <f>IF(weapons!$A500=Main!$R$13,weapons!$B500,"")</f>
        <v/>
      </c>
    </row>
    <row r="501" spans="1:6" x14ac:dyDescent="0.25">
      <c r="A501" s="20"/>
      <c r="C501" s="20" t="str">
        <f>IF(weapons!$A501=Main!$L$13,weapons!$B501,"")</f>
        <v/>
      </c>
      <c r="D501" s="20" t="str">
        <f>IF(weapons!$A501=Main!$N$13,weapons!$B501,"")</f>
        <v/>
      </c>
      <c r="E501" s="20" t="str">
        <f>IF(weapons!$A501=Main!$P$13,weapons!$B501,"")</f>
        <v/>
      </c>
      <c r="F501" s="20" t="str">
        <f>IF(weapons!$A501=Main!$R$13,weapons!$B501,"")</f>
        <v/>
      </c>
    </row>
    <row r="502" spans="1:6" x14ac:dyDescent="0.25">
      <c r="A502" s="20"/>
      <c r="C502" s="20" t="str">
        <f>IF(weapons!$A502=Main!$L$13,weapons!$B502,"")</f>
        <v/>
      </c>
      <c r="D502" s="20" t="str">
        <f>IF(weapons!$A502=Main!$N$13,weapons!$B502,"")</f>
        <v/>
      </c>
      <c r="E502" s="20" t="str">
        <f>IF(weapons!$A502=Main!$P$13,weapons!$B502,"")</f>
        <v/>
      </c>
      <c r="F502" s="20" t="str">
        <f>IF(weapons!$A502=Main!$R$13,weapons!$B502,"")</f>
        <v/>
      </c>
    </row>
    <row r="503" spans="1:6" x14ac:dyDescent="0.25">
      <c r="A503" s="20"/>
      <c r="C503" s="20" t="str">
        <f>IF(weapons!$A503=Main!$L$13,weapons!$B503,"")</f>
        <v/>
      </c>
      <c r="D503" s="20" t="str">
        <f>IF(weapons!$A503=Main!$N$13,weapons!$B503,"")</f>
        <v/>
      </c>
      <c r="E503" s="20" t="str">
        <f>IF(weapons!$A503=Main!$P$13,weapons!$B503,"")</f>
        <v/>
      </c>
      <c r="F503" s="20" t="str">
        <f>IF(weapons!$A503=Main!$R$13,weapons!$B503,"")</f>
        <v/>
      </c>
    </row>
    <row r="504" spans="1:6" x14ac:dyDescent="0.25">
      <c r="A504" s="20"/>
      <c r="C504" s="20" t="str">
        <f>IF(weapons!$A504=Main!$L$13,weapons!$B504,"")</f>
        <v/>
      </c>
      <c r="D504" s="20" t="str">
        <f>IF(weapons!$A504=Main!$N$13,weapons!$B504,"")</f>
        <v/>
      </c>
      <c r="E504" s="20" t="str">
        <f>IF(weapons!$A504=Main!$P$13,weapons!$B504,"")</f>
        <v/>
      </c>
      <c r="F504" s="20" t="str">
        <f>IF(weapons!$A504=Main!$R$13,weapons!$B504,"")</f>
        <v/>
      </c>
    </row>
    <row r="505" spans="1:6" x14ac:dyDescent="0.25">
      <c r="A505" s="20"/>
      <c r="C505" s="20" t="str">
        <f>IF(weapons!$A505=Main!$L$13,weapons!$B505,"")</f>
        <v/>
      </c>
      <c r="D505" s="20" t="str">
        <f>IF(weapons!$A505=Main!$N$13,weapons!$B505,"")</f>
        <v/>
      </c>
      <c r="E505" s="20" t="str">
        <f>IF(weapons!$A505=Main!$P$13,weapons!$B505,"")</f>
        <v/>
      </c>
      <c r="F505" s="20" t="str">
        <f>IF(weapons!$A505=Main!$R$13,weapons!$B505,"")</f>
        <v/>
      </c>
    </row>
    <row r="506" spans="1:6" x14ac:dyDescent="0.25">
      <c r="A506" s="20"/>
      <c r="C506" s="20" t="str">
        <f>IF(weapons!$A506=Main!$L$13,weapons!$B506,"")</f>
        <v/>
      </c>
      <c r="D506" s="20" t="str">
        <f>IF(weapons!$A506=Main!$N$13,weapons!$B506,"")</f>
        <v/>
      </c>
      <c r="E506" s="20" t="str">
        <f>IF(weapons!$A506=Main!$P$13,weapons!$B506,"")</f>
        <v/>
      </c>
      <c r="F506" s="20" t="str">
        <f>IF(weapons!$A506=Main!$R$13,weapons!$B506,"")</f>
        <v/>
      </c>
    </row>
    <row r="507" spans="1:6" x14ac:dyDescent="0.25">
      <c r="A507" s="20"/>
      <c r="C507" s="20" t="str">
        <f>IF(weapons!$A507=Main!$L$13,weapons!$B507,"")</f>
        <v/>
      </c>
      <c r="D507" s="20" t="str">
        <f>IF(weapons!$A507=Main!$N$13,weapons!$B507,"")</f>
        <v/>
      </c>
      <c r="E507" s="20" t="str">
        <f>IF(weapons!$A507=Main!$P$13,weapons!$B507,"")</f>
        <v/>
      </c>
      <c r="F507" s="20" t="str">
        <f>IF(weapons!$A507=Main!$R$13,weapons!$B507,"")</f>
        <v/>
      </c>
    </row>
    <row r="508" spans="1:6" x14ac:dyDescent="0.25">
      <c r="A508" s="20"/>
      <c r="C508" s="20" t="str">
        <f>IF(weapons!$A508=Main!$L$13,weapons!$B508,"")</f>
        <v/>
      </c>
      <c r="D508" s="20" t="str">
        <f>IF(weapons!$A508=Main!$N$13,weapons!$B508,"")</f>
        <v/>
      </c>
      <c r="E508" s="20" t="str">
        <f>IF(weapons!$A508=Main!$P$13,weapons!$B508,"")</f>
        <v/>
      </c>
      <c r="F508" s="20" t="str">
        <f>IF(weapons!$A508=Main!$R$13,weapons!$B508,"")</f>
        <v/>
      </c>
    </row>
    <row r="509" spans="1:6" x14ac:dyDescent="0.25">
      <c r="A509" s="20"/>
      <c r="C509" s="20" t="str">
        <f>IF(weapons!$A509=Main!$L$13,weapons!$B509,"")</f>
        <v/>
      </c>
      <c r="D509" s="20" t="str">
        <f>IF(weapons!$A509=Main!$N$13,weapons!$B509,"")</f>
        <v/>
      </c>
      <c r="E509" s="20" t="str">
        <f>IF(weapons!$A509=Main!$P$13,weapons!$B509,"")</f>
        <v/>
      </c>
      <c r="F509" s="20" t="str">
        <f>IF(weapons!$A509=Main!$R$13,weapons!$B509,"")</f>
        <v/>
      </c>
    </row>
    <row r="510" spans="1:6" x14ac:dyDescent="0.25">
      <c r="A510" s="20"/>
      <c r="C510" s="20" t="str">
        <f>IF(weapons!$A510=Main!$L$13,weapons!$B510,"")</f>
        <v/>
      </c>
      <c r="D510" s="20" t="str">
        <f>IF(weapons!$A510=Main!$N$13,weapons!$B510,"")</f>
        <v/>
      </c>
      <c r="E510" s="20" t="str">
        <f>IF(weapons!$A510=Main!$P$13,weapons!$B510,"")</f>
        <v/>
      </c>
      <c r="F510" s="20" t="str">
        <f>IF(weapons!$A510=Main!$R$13,weapons!$B510,"")</f>
        <v/>
      </c>
    </row>
    <row r="511" spans="1:6" x14ac:dyDescent="0.25">
      <c r="A511" s="20"/>
      <c r="C511" s="20" t="str">
        <f>IF(weapons!$A511=Main!$L$13,weapons!$B511,"")</f>
        <v/>
      </c>
      <c r="D511" s="20" t="str">
        <f>IF(weapons!$A511=Main!$N$13,weapons!$B511,"")</f>
        <v/>
      </c>
      <c r="E511" s="20" t="str">
        <f>IF(weapons!$A511=Main!$P$13,weapons!$B511,"")</f>
        <v/>
      </c>
      <c r="F511" s="20" t="str">
        <f>IF(weapons!$A511=Main!$R$13,weapons!$B511,"")</f>
        <v/>
      </c>
    </row>
    <row r="512" spans="1:6" x14ac:dyDescent="0.25">
      <c r="A512" s="20"/>
      <c r="C512" s="20" t="str">
        <f>IF(weapons!$A512=Main!$L$13,weapons!$B512,"")</f>
        <v/>
      </c>
      <c r="D512" s="20" t="str">
        <f>IF(weapons!$A512=Main!$N$13,weapons!$B512,"")</f>
        <v/>
      </c>
      <c r="E512" s="20" t="str">
        <f>IF(weapons!$A512=Main!$P$13,weapons!$B512,"")</f>
        <v/>
      </c>
      <c r="F512" s="20" t="str">
        <f>IF(weapons!$A512=Main!$R$13,weapons!$B512,"")</f>
        <v/>
      </c>
    </row>
    <row r="513" spans="1:6" x14ac:dyDescent="0.25">
      <c r="A513" s="20"/>
      <c r="C513" s="20" t="str">
        <f>IF(weapons!$A513=Main!$L$13,weapons!$B513,"")</f>
        <v/>
      </c>
      <c r="D513" s="20" t="str">
        <f>IF(weapons!$A513=Main!$N$13,weapons!$B513,"")</f>
        <v/>
      </c>
      <c r="E513" s="20" t="str">
        <f>IF(weapons!$A513=Main!$P$13,weapons!$B513,"")</f>
        <v/>
      </c>
      <c r="F513" s="20" t="str">
        <f>IF(weapons!$A513=Main!$R$13,weapons!$B513,"")</f>
        <v/>
      </c>
    </row>
    <row r="514" spans="1:6" x14ac:dyDescent="0.25">
      <c r="A514" s="20"/>
      <c r="C514" s="20" t="str">
        <f>IF(weapons!$A514=Main!$L$13,weapons!$B514,"")</f>
        <v/>
      </c>
      <c r="D514" s="20" t="str">
        <f>IF(weapons!$A514=Main!$N$13,weapons!$B514,"")</f>
        <v/>
      </c>
      <c r="E514" s="20" t="str">
        <f>IF(weapons!$A514=Main!$P$13,weapons!$B514,"")</f>
        <v/>
      </c>
      <c r="F514" s="20" t="str">
        <f>IF(weapons!$A514=Main!$R$13,weapons!$B514,"")</f>
        <v/>
      </c>
    </row>
    <row r="515" spans="1:6" x14ac:dyDescent="0.25">
      <c r="A515" s="20"/>
      <c r="C515" s="20" t="str">
        <f>IF(weapons!$A515=Main!$L$13,weapons!$B515,"")</f>
        <v/>
      </c>
      <c r="D515" s="20" t="str">
        <f>IF(weapons!$A515=Main!$N$13,weapons!$B515,"")</f>
        <v/>
      </c>
      <c r="E515" s="20" t="str">
        <f>IF(weapons!$A515=Main!$P$13,weapons!$B515,"")</f>
        <v/>
      </c>
      <c r="F515" s="20" t="str">
        <f>IF(weapons!$A515=Main!$R$13,weapons!$B515,"")</f>
        <v/>
      </c>
    </row>
    <row r="516" spans="1:6" x14ac:dyDescent="0.25">
      <c r="A516" s="20"/>
      <c r="C516" s="20" t="str">
        <f>IF(weapons!$A516=Main!$L$13,weapons!$B516,"")</f>
        <v/>
      </c>
      <c r="D516" s="20" t="str">
        <f>IF(weapons!$A516=Main!$N$13,weapons!$B516,"")</f>
        <v/>
      </c>
      <c r="E516" s="20" t="str">
        <f>IF(weapons!$A516=Main!$P$13,weapons!$B516,"")</f>
        <v/>
      </c>
      <c r="F516" s="20" t="str">
        <f>IF(weapons!$A516=Main!$R$13,weapons!$B516,"")</f>
        <v/>
      </c>
    </row>
    <row r="517" spans="1:6" x14ac:dyDescent="0.25">
      <c r="A517" s="20"/>
      <c r="C517" s="20" t="str">
        <f>IF(weapons!$A517=Main!$L$13,weapons!$B517,"")</f>
        <v/>
      </c>
      <c r="D517" s="20" t="str">
        <f>IF(weapons!$A517=Main!$N$13,weapons!$B517,"")</f>
        <v/>
      </c>
      <c r="E517" s="20" t="str">
        <f>IF(weapons!$A517=Main!$P$13,weapons!$B517,"")</f>
        <v/>
      </c>
      <c r="F517" s="20" t="str">
        <f>IF(weapons!$A517=Main!$R$13,weapons!$B517,"")</f>
        <v/>
      </c>
    </row>
    <row r="518" spans="1:6" x14ac:dyDescent="0.25">
      <c r="A518" s="20"/>
      <c r="C518" s="20" t="str">
        <f>IF(weapons!$A518=Main!$L$13,weapons!$B518,"")</f>
        <v/>
      </c>
      <c r="D518" s="20" t="str">
        <f>IF(weapons!$A518=Main!$N$13,weapons!$B518,"")</f>
        <v/>
      </c>
      <c r="E518" s="20" t="str">
        <f>IF(weapons!$A518=Main!$P$13,weapons!$B518,"")</f>
        <v/>
      </c>
      <c r="F518" s="20" t="str">
        <f>IF(weapons!$A518=Main!$R$13,weapons!$B518,"")</f>
        <v/>
      </c>
    </row>
    <row r="519" spans="1:6" x14ac:dyDescent="0.25">
      <c r="A519" s="20"/>
      <c r="C519" s="20" t="str">
        <f>IF(weapons!$A519=Main!$L$13,weapons!$B519,"")</f>
        <v/>
      </c>
      <c r="D519" s="20" t="str">
        <f>IF(weapons!$A519=Main!$N$13,weapons!$B519,"")</f>
        <v/>
      </c>
      <c r="E519" s="20" t="str">
        <f>IF(weapons!$A519=Main!$P$13,weapons!$B519,"")</f>
        <v/>
      </c>
      <c r="F519" s="20" t="str">
        <f>IF(weapons!$A519=Main!$R$13,weapons!$B519,"")</f>
        <v/>
      </c>
    </row>
    <row r="520" spans="1:6" x14ac:dyDescent="0.25">
      <c r="A520" s="20"/>
      <c r="C520" s="20" t="str">
        <f>IF(weapons!$A520=Main!$L$13,weapons!$B520,"")</f>
        <v/>
      </c>
      <c r="D520" s="20" t="str">
        <f>IF(weapons!$A520=Main!$N$13,weapons!$B520,"")</f>
        <v/>
      </c>
      <c r="E520" s="20" t="str">
        <f>IF(weapons!$A520=Main!$P$13,weapons!$B520,"")</f>
        <v/>
      </c>
      <c r="F520" s="20" t="str">
        <f>IF(weapons!$A520=Main!$R$13,weapons!$B520,"")</f>
        <v/>
      </c>
    </row>
    <row r="521" spans="1:6" x14ac:dyDescent="0.25">
      <c r="A521" s="20"/>
      <c r="C521" s="20" t="str">
        <f>IF(weapons!$A521=Main!$L$13,weapons!$B521,"")</f>
        <v/>
      </c>
      <c r="D521" s="20" t="str">
        <f>IF(weapons!$A521=Main!$N$13,weapons!$B521,"")</f>
        <v/>
      </c>
      <c r="E521" s="20" t="str">
        <f>IF(weapons!$A521=Main!$P$13,weapons!$B521,"")</f>
        <v/>
      </c>
      <c r="F521" s="20" t="str">
        <f>IF(weapons!$A521=Main!$R$13,weapons!$B521,"")</f>
        <v/>
      </c>
    </row>
    <row r="522" spans="1:6" x14ac:dyDescent="0.25">
      <c r="A522" s="20"/>
      <c r="C522" s="20" t="str">
        <f>IF(weapons!$A522=Main!$L$13,weapons!$B522,"")</f>
        <v/>
      </c>
      <c r="D522" s="20" t="str">
        <f>IF(weapons!$A522=Main!$N$13,weapons!$B522,"")</f>
        <v/>
      </c>
      <c r="E522" s="20" t="str">
        <f>IF(weapons!$A522=Main!$P$13,weapons!$B522,"")</f>
        <v/>
      </c>
      <c r="F522" s="20" t="str">
        <f>IF(weapons!$A522=Main!$R$13,weapons!$B522,"")</f>
        <v/>
      </c>
    </row>
    <row r="523" spans="1:6" x14ac:dyDescent="0.25">
      <c r="A523" s="20"/>
      <c r="C523" s="20" t="str">
        <f>IF(weapons!$A523=Main!$L$13,weapons!$B523,"")</f>
        <v/>
      </c>
      <c r="D523" s="20" t="str">
        <f>IF(weapons!$A523=Main!$N$13,weapons!$B523,"")</f>
        <v/>
      </c>
      <c r="E523" s="20" t="str">
        <f>IF(weapons!$A523=Main!$P$13,weapons!$B523,"")</f>
        <v/>
      </c>
      <c r="F523" s="20" t="str">
        <f>IF(weapons!$A523=Main!$R$13,weapons!$B523,"")</f>
        <v/>
      </c>
    </row>
    <row r="524" spans="1:6" x14ac:dyDescent="0.25">
      <c r="A524" s="20"/>
      <c r="C524" s="20" t="str">
        <f>IF(weapons!$A524=Main!$L$13,weapons!$B524,"")</f>
        <v/>
      </c>
      <c r="D524" s="20" t="str">
        <f>IF(weapons!$A524=Main!$N$13,weapons!$B524,"")</f>
        <v/>
      </c>
      <c r="E524" s="20" t="str">
        <f>IF(weapons!$A524=Main!$P$13,weapons!$B524,"")</f>
        <v/>
      </c>
      <c r="F524" s="20" t="str">
        <f>IF(weapons!$A524=Main!$R$13,weapons!$B524,"")</f>
        <v/>
      </c>
    </row>
    <row r="525" spans="1:6" x14ac:dyDescent="0.25">
      <c r="A525" s="20"/>
      <c r="C525" s="20" t="str">
        <f>IF(weapons!$A525=Main!$L$13,weapons!$B525,"")</f>
        <v/>
      </c>
      <c r="D525" s="20" t="str">
        <f>IF(weapons!$A525=Main!$N$13,weapons!$B525,"")</f>
        <v/>
      </c>
      <c r="E525" s="20" t="str">
        <f>IF(weapons!$A525=Main!$P$13,weapons!$B525,"")</f>
        <v/>
      </c>
      <c r="F525" s="20" t="str">
        <f>IF(weapons!$A525=Main!$R$13,weapons!$B525,"")</f>
        <v/>
      </c>
    </row>
    <row r="526" spans="1:6" x14ac:dyDescent="0.25">
      <c r="A526" s="20"/>
      <c r="C526" s="20" t="str">
        <f>IF(weapons!$A526=Main!$L$13,weapons!$B526,"")</f>
        <v/>
      </c>
      <c r="D526" s="20" t="str">
        <f>IF(weapons!$A526=Main!$N$13,weapons!$B526,"")</f>
        <v/>
      </c>
      <c r="E526" s="20" t="str">
        <f>IF(weapons!$A526=Main!$P$13,weapons!$B526,"")</f>
        <v/>
      </c>
      <c r="F526" s="20" t="str">
        <f>IF(weapons!$A526=Main!$R$13,weapons!$B526,"")</f>
        <v/>
      </c>
    </row>
    <row r="527" spans="1:6" x14ac:dyDescent="0.25">
      <c r="A527" s="20"/>
      <c r="C527" s="20" t="str">
        <f>IF(weapons!$A527=Main!$L$13,weapons!$B527,"")</f>
        <v/>
      </c>
      <c r="D527" s="20" t="str">
        <f>IF(weapons!$A527=Main!$N$13,weapons!$B527,"")</f>
        <v/>
      </c>
      <c r="E527" s="20" t="str">
        <f>IF(weapons!$A527=Main!$P$13,weapons!$B527,"")</f>
        <v/>
      </c>
      <c r="F527" s="20" t="str">
        <f>IF(weapons!$A527=Main!$R$13,weapons!$B527,"")</f>
        <v/>
      </c>
    </row>
    <row r="528" spans="1:6" x14ac:dyDescent="0.25">
      <c r="A528" s="20"/>
      <c r="C528" s="20" t="str">
        <f>IF(weapons!$A528=Main!$L$13,weapons!$B528,"")</f>
        <v/>
      </c>
      <c r="D528" s="20" t="str">
        <f>IF(weapons!$A528=Main!$N$13,weapons!$B528,"")</f>
        <v/>
      </c>
      <c r="E528" s="20" t="str">
        <f>IF(weapons!$A528=Main!$P$13,weapons!$B528,"")</f>
        <v/>
      </c>
      <c r="F528" s="20" t="str">
        <f>IF(weapons!$A528=Main!$R$13,weapons!$B528,"")</f>
        <v/>
      </c>
    </row>
    <row r="529" spans="1:6" x14ac:dyDescent="0.25">
      <c r="A529" s="20"/>
      <c r="C529" s="20" t="str">
        <f>IF(weapons!$A529=Main!$L$13,weapons!$B529,"")</f>
        <v/>
      </c>
      <c r="D529" s="20" t="str">
        <f>IF(weapons!$A529=Main!$N$13,weapons!$B529,"")</f>
        <v/>
      </c>
      <c r="E529" s="20" t="str">
        <f>IF(weapons!$A529=Main!$P$13,weapons!$B529,"")</f>
        <v/>
      </c>
      <c r="F529" s="20" t="str">
        <f>IF(weapons!$A529=Main!$R$13,weapons!$B529,"")</f>
        <v/>
      </c>
    </row>
    <row r="530" spans="1:6" x14ac:dyDescent="0.25">
      <c r="A530" s="20"/>
      <c r="C530" s="20" t="str">
        <f>IF(weapons!$A530=Main!$L$13,weapons!$B530,"")</f>
        <v/>
      </c>
      <c r="D530" s="20" t="str">
        <f>IF(weapons!$A530=Main!$N$13,weapons!$B530,"")</f>
        <v/>
      </c>
      <c r="E530" s="20" t="str">
        <f>IF(weapons!$A530=Main!$P$13,weapons!$B530,"")</f>
        <v/>
      </c>
      <c r="F530" s="20" t="str">
        <f>IF(weapons!$A530=Main!$R$13,weapons!$B530,"")</f>
        <v/>
      </c>
    </row>
    <row r="531" spans="1:6" x14ac:dyDescent="0.25">
      <c r="A531" s="20"/>
      <c r="C531" s="20" t="str">
        <f>IF(weapons!$A531=Main!$L$13,weapons!$B531,"")</f>
        <v/>
      </c>
      <c r="D531" s="20" t="str">
        <f>IF(weapons!$A531=Main!$N$13,weapons!$B531,"")</f>
        <v/>
      </c>
      <c r="E531" s="20" t="str">
        <f>IF(weapons!$A531=Main!$P$13,weapons!$B531,"")</f>
        <v/>
      </c>
      <c r="F531" s="20" t="str">
        <f>IF(weapons!$A531=Main!$R$13,weapons!$B531,"")</f>
        <v/>
      </c>
    </row>
    <row r="532" spans="1:6" x14ac:dyDescent="0.25">
      <c r="A532" s="20"/>
      <c r="C532" s="20" t="str">
        <f>IF(weapons!$A532=Main!$L$13,weapons!$B532,"")</f>
        <v/>
      </c>
      <c r="D532" s="20" t="str">
        <f>IF(weapons!$A532=Main!$N$13,weapons!$B532,"")</f>
        <v/>
      </c>
      <c r="E532" s="20" t="str">
        <f>IF(weapons!$A532=Main!$P$13,weapons!$B532,"")</f>
        <v/>
      </c>
      <c r="F532" s="20" t="str">
        <f>IF(weapons!$A532=Main!$R$13,weapons!$B532,"")</f>
        <v/>
      </c>
    </row>
    <row r="533" spans="1:6" x14ac:dyDescent="0.25">
      <c r="A533" s="20"/>
      <c r="C533" s="20" t="str">
        <f>IF(weapons!$A533=Main!$L$13,weapons!$B533,"")</f>
        <v/>
      </c>
      <c r="D533" s="20" t="str">
        <f>IF(weapons!$A533=Main!$N$13,weapons!$B533,"")</f>
        <v/>
      </c>
      <c r="E533" s="20" t="str">
        <f>IF(weapons!$A533=Main!$P$13,weapons!$B533,"")</f>
        <v/>
      </c>
      <c r="F533" s="20" t="str">
        <f>IF(weapons!$A533=Main!$R$13,weapons!$B533,"")</f>
        <v/>
      </c>
    </row>
    <row r="534" spans="1:6" x14ac:dyDescent="0.25">
      <c r="A534" s="20"/>
      <c r="C534" s="20" t="str">
        <f>IF(weapons!$A534=Main!$L$13,weapons!$B534,"")</f>
        <v/>
      </c>
      <c r="D534" s="20" t="str">
        <f>IF(weapons!$A534=Main!$N$13,weapons!$B534,"")</f>
        <v/>
      </c>
      <c r="E534" s="20" t="str">
        <f>IF(weapons!$A534=Main!$P$13,weapons!$B534,"")</f>
        <v/>
      </c>
      <c r="F534" s="20" t="str">
        <f>IF(weapons!$A534=Main!$R$13,weapons!$B534,"")</f>
        <v/>
      </c>
    </row>
    <row r="535" spans="1:6" x14ac:dyDescent="0.25">
      <c r="A535" s="20"/>
      <c r="C535" s="20" t="str">
        <f>IF(weapons!$A535=Main!$L$13,weapons!$B535,"")</f>
        <v/>
      </c>
      <c r="D535" s="20" t="str">
        <f>IF(weapons!$A535=Main!$N$13,weapons!$B535,"")</f>
        <v/>
      </c>
      <c r="E535" s="20" t="str">
        <f>IF(weapons!$A535=Main!$P$13,weapons!$B535,"")</f>
        <v/>
      </c>
      <c r="F535" s="20" t="str">
        <f>IF(weapons!$A535=Main!$R$13,weapons!$B535,"")</f>
        <v/>
      </c>
    </row>
    <row r="536" spans="1:6" x14ac:dyDescent="0.25">
      <c r="A536" s="20"/>
      <c r="C536" s="20" t="str">
        <f>IF(weapons!$A536=Main!$L$13,weapons!$B536,"")</f>
        <v/>
      </c>
      <c r="D536" s="20" t="str">
        <f>IF(weapons!$A536=Main!$N$13,weapons!$B536,"")</f>
        <v/>
      </c>
      <c r="E536" s="20" t="str">
        <f>IF(weapons!$A536=Main!$P$13,weapons!$B536,"")</f>
        <v/>
      </c>
      <c r="F536" s="20" t="str">
        <f>IF(weapons!$A536=Main!$R$13,weapons!$B536,"")</f>
        <v/>
      </c>
    </row>
    <row r="537" spans="1:6" x14ac:dyDescent="0.25">
      <c r="A537" s="20"/>
      <c r="C537" s="20" t="str">
        <f>IF(weapons!$A537=Main!$L$13,weapons!$B537,"")</f>
        <v/>
      </c>
      <c r="D537" s="20" t="str">
        <f>IF(weapons!$A537=Main!$N$13,weapons!$B537,"")</f>
        <v/>
      </c>
      <c r="E537" s="20" t="str">
        <f>IF(weapons!$A537=Main!$P$13,weapons!$B537,"")</f>
        <v/>
      </c>
      <c r="F537" s="20" t="str">
        <f>IF(weapons!$A537=Main!$R$13,weapons!$B537,"")</f>
        <v/>
      </c>
    </row>
    <row r="538" spans="1:6" x14ac:dyDescent="0.25">
      <c r="A538" s="20"/>
      <c r="C538" s="20" t="str">
        <f>IF(weapons!$A538=Main!$L$13,weapons!$B538,"")</f>
        <v/>
      </c>
      <c r="D538" s="20" t="str">
        <f>IF(weapons!$A538=Main!$N$13,weapons!$B538,"")</f>
        <v/>
      </c>
      <c r="E538" s="20" t="str">
        <f>IF(weapons!$A538=Main!$P$13,weapons!$B538,"")</f>
        <v/>
      </c>
      <c r="F538" s="20" t="str">
        <f>IF(weapons!$A538=Main!$R$13,weapons!$B538,"")</f>
        <v/>
      </c>
    </row>
    <row r="539" spans="1:6" x14ac:dyDescent="0.25">
      <c r="A539" s="20"/>
      <c r="C539" s="20" t="str">
        <f>IF(weapons!$A539=Main!$L$13,weapons!$B539,"")</f>
        <v/>
      </c>
      <c r="D539" s="20" t="str">
        <f>IF(weapons!$A539=Main!$N$13,weapons!$B539,"")</f>
        <v/>
      </c>
      <c r="E539" s="20" t="str">
        <f>IF(weapons!$A539=Main!$P$13,weapons!$B539,"")</f>
        <v/>
      </c>
      <c r="F539" s="20" t="str">
        <f>IF(weapons!$A539=Main!$R$13,weapons!$B539,"")</f>
        <v/>
      </c>
    </row>
    <row r="540" spans="1:6" x14ac:dyDescent="0.25">
      <c r="A540" s="20"/>
      <c r="C540" s="20" t="str">
        <f>IF(weapons!$A540=Main!$L$13,weapons!$B540,"")</f>
        <v/>
      </c>
      <c r="D540" s="20" t="str">
        <f>IF(weapons!$A540=Main!$N$13,weapons!$B540,"")</f>
        <v/>
      </c>
      <c r="E540" s="20" t="str">
        <f>IF(weapons!$A540=Main!$P$13,weapons!$B540,"")</f>
        <v/>
      </c>
      <c r="F540" s="20" t="str">
        <f>IF(weapons!$A540=Main!$R$13,weapons!$B540,"")</f>
        <v/>
      </c>
    </row>
    <row r="541" spans="1:6" x14ac:dyDescent="0.25">
      <c r="A541" s="20"/>
      <c r="C541" s="20" t="str">
        <f>IF(weapons!$A541=Main!$L$13,weapons!$B541,"")</f>
        <v/>
      </c>
      <c r="D541" s="20" t="str">
        <f>IF(weapons!$A541=Main!$N$13,weapons!$B541,"")</f>
        <v/>
      </c>
      <c r="E541" s="20" t="str">
        <f>IF(weapons!$A541=Main!$P$13,weapons!$B541,"")</f>
        <v/>
      </c>
      <c r="F541" s="20" t="str">
        <f>IF(weapons!$A541=Main!$R$13,weapons!$B541,"")</f>
        <v/>
      </c>
    </row>
    <row r="542" spans="1:6" x14ac:dyDescent="0.25">
      <c r="A542" s="20"/>
      <c r="C542" s="20" t="str">
        <f>IF(weapons!$A542=Main!$L$13,weapons!$B542,"")</f>
        <v/>
      </c>
      <c r="D542" s="20" t="str">
        <f>IF(weapons!$A542=Main!$N$13,weapons!$B542,"")</f>
        <v/>
      </c>
      <c r="E542" s="20" t="str">
        <f>IF(weapons!$A542=Main!$P$13,weapons!$B542,"")</f>
        <v/>
      </c>
      <c r="F542" s="20" t="str">
        <f>IF(weapons!$A542=Main!$R$13,weapons!$B542,"")</f>
        <v/>
      </c>
    </row>
    <row r="543" spans="1:6" x14ac:dyDescent="0.25">
      <c r="A543" s="20"/>
      <c r="C543" s="20" t="str">
        <f>IF(weapons!$A543=Main!$L$13,weapons!$B543,"")</f>
        <v/>
      </c>
      <c r="D543" s="20" t="str">
        <f>IF(weapons!$A543=Main!$N$13,weapons!$B543,"")</f>
        <v/>
      </c>
      <c r="E543" s="20" t="str">
        <f>IF(weapons!$A543=Main!$P$13,weapons!$B543,"")</f>
        <v/>
      </c>
      <c r="F543" s="20" t="str">
        <f>IF(weapons!$A543=Main!$R$13,weapons!$B543,"")</f>
        <v/>
      </c>
    </row>
    <row r="544" spans="1:6" x14ac:dyDescent="0.25">
      <c r="A544" s="20"/>
      <c r="C544" s="20" t="str">
        <f>IF(weapons!$A544=Main!$L$13,weapons!$B544,"")</f>
        <v/>
      </c>
      <c r="D544" s="20" t="str">
        <f>IF(weapons!$A544=Main!$N$13,weapons!$B544,"")</f>
        <v/>
      </c>
      <c r="E544" s="20" t="str">
        <f>IF(weapons!$A544=Main!$P$13,weapons!$B544,"")</f>
        <v/>
      </c>
      <c r="F544" s="20" t="str">
        <f>IF(weapons!$A544=Main!$R$13,weapons!$B544,"")</f>
        <v/>
      </c>
    </row>
    <row r="545" spans="1:6" x14ac:dyDescent="0.25">
      <c r="A545" s="20"/>
      <c r="C545" s="20" t="str">
        <f>IF(weapons!$A545=Main!$L$13,weapons!$B545,"")</f>
        <v/>
      </c>
      <c r="D545" s="20" t="str">
        <f>IF(weapons!$A545=Main!$N$13,weapons!$B545,"")</f>
        <v/>
      </c>
      <c r="E545" s="20" t="str">
        <f>IF(weapons!$A545=Main!$P$13,weapons!$B545,"")</f>
        <v/>
      </c>
      <c r="F545" s="20" t="str">
        <f>IF(weapons!$A545=Main!$R$13,weapons!$B545,"")</f>
        <v/>
      </c>
    </row>
    <row r="546" spans="1:6" x14ac:dyDescent="0.25">
      <c r="A546" s="20"/>
      <c r="C546" s="20" t="str">
        <f>IF(weapons!$A546=Main!$L$13,weapons!$B546,"")</f>
        <v/>
      </c>
      <c r="D546" s="20" t="str">
        <f>IF(weapons!$A546=Main!$N$13,weapons!$B546,"")</f>
        <v/>
      </c>
      <c r="E546" s="20" t="str">
        <f>IF(weapons!$A546=Main!$P$13,weapons!$B546,"")</f>
        <v/>
      </c>
      <c r="F546" s="20" t="str">
        <f>IF(weapons!$A546=Main!$R$13,weapons!$B546,"")</f>
        <v/>
      </c>
    </row>
    <row r="547" spans="1:6" x14ac:dyDescent="0.25">
      <c r="A547" s="20"/>
      <c r="C547" s="20" t="str">
        <f>IF(weapons!$A547=Main!$L$13,weapons!$B547,"")</f>
        <v/>
      </c>
      <c r="D547" s="20" t="str">
        <f>IF(weapons!$A547=Main!$N$13,weapons!$B547,"")</f>
        <v/>
      </c>
      <c r="E547" s="20" t="str">
        <f>IF(weapons!$A547=Main!$P$13,weapons!$B547,"")</f>
        <v/>
      </c>
      <c r="F547" s="20" t="str">
        <f>IF(weapons!$A547=Main!$R$13,weapons!$B547,"")</f>
        <v/>
      </c>
    </row>
    <row r="548" spans="1:6" x14ac:dyDescent="0.25">
      <c r="A548" s="20"/>
      <c r="C548" s="20" t="str">
        <f>IF(weapons!$A548=Main!$L$13,weapons!$B548,"")</f>
        <v/>
      </c>
      <c r="D548" s="20" t="str">
        <f>IF(weapons!$A548=Main!$N$13,weapons!$B548,"")</f>
        <v/>
      </c>
      <c r="E548" s="20" t="str">
        <f>IF(weapons!$A548=Main!$P$13,weapons!$B548,"")</f>
        <v/>
      </c>
      <c r="F548" s="20" t="str">
        <f>IF(weapons!$A548=Main!$R$13,weapons!$B548,"")</f>
        <v/>
      </c>
    </row>
    <row r="549" spans="1:6" x14ac:dyDescent="0.25">
      <c r="A549" s="20"/>
      <c r="C549" s="20" t="str">
        <f>IF(weapons!$A549=Main!$L$13,weapons!$B549,"")</f>
        <v/>
      </c>
      <c r="D549" s="20" t="str">
        <f>IF(weapons!$A549=Main!$N$13,weapons!$B549,"")</f>
        <v/>
      </c>
      <c r="E549" s="20" t="str">
        <f>IF(weapons!$A549=Main!$P$13,weapons!$B549,"")</f>
        <v/>
      </c>
      <c r="F549" s="20" t="str">
        <f>IF(weapons!$A549=Main!$R$13,weapons!$B549,"")</f>
        <v/>
      </c>
    </row>
    <row r="550" spans="1:6" x14ac:dyDescent="0.25">
      <c r="A550" s="20"/>
      <c r="C550" s="20" t="str">
        <f>IF(weapons!$A550=Main!$L$13,weapons!$B550,"")</f>
        <v/>
      </c>
      <c r="D550" s="20" t="str">
        <f>IF(weapons!$A550=Main!$N$13,weapons!$B550,"")</f>
        <v/>
      </c>
      <c r="E550" s="20" t="str">
        <f>IF(weapons!$A550=Main!$P$13,weapons!$B550,"")</f>
        <v/>
      </c>
      <c r="F550" s="20" t="str">
        <f>IF(weapons!$A550=Main!$R$13,weapons!$B550,"")</f>
        <v/>
      </c>
    </row>
    <row r="551" spans="1:6" x14ac:dyDescent="0.25">
      <c r="A551" s="20"/>
      <c r="C551" s="20" t="str">
        <f>IF(weapons!$A551=Main!$L$13,weapons!$B551,"")</f>
        <v/>
      </c>
      <c r="D551" s="20" t="str">
        <f>IF(weapons!$A551=Main!$N$13,weapons!$B551,"")</f>
        <v/>
      </c>
      <c r="E551" s="20" t="str">
        <f>IF(weapons!$A551=Main!$P$13,weapons!$B551,"")</f>
        <v/>
      </c>
      <c r="F551" s="20" t="str">
        <f>IF(weapons!$A551=Main!$R$13,weapons!$B551,"")</f>
        <v/>
      </c>
    </row>
    <row r="552" spans="1:6" x14ac:dyDescent="0.25">
      <c r="A552" s="20"/>
      <c r="C552" s="20" t="str">
        <f>IF(weapons!$A552=Main!$L$13,weapons!$B552,"")</f>
        <v/>
      </c>
      <c r="D552" s="20" t="str">
        <f>IF(weapons!$A552=Main!$N$13,weapons!$B552,"")</f>
        <v/>
      </c>
      <c r="E552" s="20" t="str">
        <f>IF(weapons!$A552=Main!$P$13,weapons!$B552,"")</f>
        <v/>
      </c>
      <c r="F552" s="20" t="str">
        <f>IF(weapons!$A552=Main!$R$13,weapons!$B552,"")</f>
        <v/>
      </c>
    </row>
    <row r="553" spans="1:6" x14ac:dyDescent="0.25">
      <c r="A553" s="20"/>
      <c r="C553" s="20" t="str">
        <f>IF(weapons!$A553=Main!$L$13,weapons!$B553,"")</f>
        <v/>
      </c>
      <c r="D553" s="20" t="str">
        <f>IF(weapons!$A553=Main!$N$13,weapons!$B553,"")</f>
        <v/>
      </c>
      <c r="E553" s="20" t="str">
        <f>IF(weapons!$A553=Main!$P$13,weapons!$B553,"")</f>
        <v/>
      </c>
      <c r="F553" s="20" t="str">
        <f>IF(weapons!$A553=Main!$R$13,weapons!$B553,"")</f>
        <v/>
      </c>
    </row>
    <row r="554" spans="1:6" x14ac:dyDescent="0.25">
      <c r="A554" s="20"/>
      <c r="C554" s="20" t="str">
        <f>IF(weapons!$A554=Main!$L$13,weapons!$B554,"")</f>
        <v/>
      </c>
      <c r="D554" s="20" t="str">
        <f>IF(weapons!$A554=Main!$N$13,weapons!$B554,"")</f>
        <v/>
      </c>
      <c r="E554" s="20" t="str">
        <f>IF(weapons!$A554=Main!$P$13,weapons!$B554,"")</f>
        <v/>
      </c>
      <c r="F554" s="20" t="str">
        <f>IF(weapons!$A554=Main!$R$13,weapons!$B554,"")</f>
        <v/>
      </c>
    </row>
    <row r="555" spans="1:6" x14ac:dyDescent="0.25">
      <c r="A555" s="20"/>
      <c r="C555" s="20" t="str">
        <f>IF(weapons!$A555=Main!$L$13,weapons!$B555,"")</f>
        <v/>
      </c>
      <c r="D555" s="20" t="str">
        <f>IF(weapons!$A555=Main!$N$13,weapons!$B555,"")</f>
        <v/>
      </c>
      <c r="E555" s="20" t="str">
        <f>IF(weapons!$A555=Main!$P$13,weapons!$B555,"")</f>
        <v/>
      </c>
      <c r="F555" s="20" t="str">
        <f>IF(weapons!$A555=Main!$R$13,weapons!$B555,"")</f>
        <v/>
      </c>
    </row>
    <row r="556" spans="1:6" x14ac:dyDescent="0.25">
      <c r="A556" s="20"/>
      <c r="C556" s="20" t="str">
        <f>IF(weapons!$A556=Main!$L$13,weapons!$B556,"")</f>
        <v/>
      </c>
      <c r="D556" s="20" t="str">
        <f>IF(weapons!$A556=Main!$N$13,weapons!$B556,"")</f>
        <v/>
      </c>
      <c r="E556" s="20" t="str">
        <f>IF(weapons!$A556=Main!$P$13,weapons!$B556,"")</f>
        <v/>
      </c>
      <c r="F556" s="20" t="str">
        <f>IF(weapons!$A556=Main!$R$13,weapons!$B556,"")</f>
        <v/>
      </c>
    </row>
    <row r="557" spans="1:6" x14ac:dyDescent="0.25">
      <c r="A557" s="20"/>
      <c r="C557" s="20" t="str">
        <f>IF(weapons!$A557=Main!$L$13,weapons!$B557,"")</f>
        <v/>
      </c>
      <c r="D557" s="20" t="str">
        <f>IF(weapons!$A557=Main!$N$13,weapons!$B557,"")</f>
        <v/>
      </c>
      <c r="E557" s="20" t="str">
        <f>IF(weapons!$A557=Main!$P$13,weapons!$B557,"")</f>
        <v/>
      </c>
      <c r="F557" s="20" t="str">
        <f>IF(weapons!$A557=Main!$R$13,weapons!$B557,"")</f>
        <v/>
      </c>
    </row>
    <row r="558" spans="1:6" x14ac:dyDescent="0.25">
      <c r="A558" s="20"/>
      <c r="C558" s="20" t="str">
        <f>IF(weapons!$A558=Main!$L$13,weapons!$B558,"")</f>
        <v/>
      </c>
      <c r="D558" s="20" t="str">
        <f>IF(weapons!$A558=Main!$N$13,weapons!$B558,"")</f>
        <v/>
      </c>
      <c r="E558" s="20" t="str">
        <f>IF(weapons!$A558=Main!$P$13,weapons!$B558,"")</f>
        <v/>
      </c>
      <c r="F558" s="20" t="str">
        <f>IF(weapons!$A558=Main!$R$13,weapons!$B558,"")</f>
        <v/>
      </c>
    </row>
    <row r="559" spans="1:6" x14ac:dyDescent="0.25">
      <c r="A559" s="20"/>
      <c r="C559" s="20" t="str">
        <f>IF(weapons!$A559=Main!$L$13,weapons!$B559,"")</f>
        <v/>
      </c>
      <c r="D559" s="20" t="str">
        <f>IF(weapons!$A559=Main!$N$13,weapons!$B559,"")</f>
        <v/>
      </c>
      <c r="E559" s="20" t="str">
        <f>IF(weapons!$A559=Main!$P$13,weapons!$B559,"")</f>
        <v/>
      </c>
      <c r="F559" s="20" t="str">
        <f>IF(weapons!$A559=Main!$R$13,weapons!$B559,"")</f>
        <v/>
      </c>
    </row>
    <row r="560" spans="1:6" x14ac:dyDescent="0.25">
      <c r="A560" s="20"/>
      <c r="C560" s="20" t="str">
        <f>IF(weapons!$A560=Main!$L$13,weapons!$B560,"")</f>
        <v/>
      </c>
      <c r="D560" s="20" t="str">
        <f>IF(weapons!$A560=Main!$N$13,weapons!$B560,"")</f>
        <v/>
      </c>
      <c r="E560" s="20" t="str">
        <f>IF(weapons!$A560=Main!$P$13,weapons!$B560,"")</f>
        <v/>
      </c>
      <c r="F560" s="20" t="str">
        <f>IF(weapons!$A560=Main!$R$13,weapons!$B560,"")</f>
        <v/>
      </c>
    </row>
    <row r="561" spans="1:6" x14ac:dyDescent="0.25">
      <c r="A561" s="20"/>
      <c r="C561" s="20" t="str">
        <f>IF(weapons!$A561=Main!$L$13,weapons!$B561,"")</f>
        <v/>
      </c>
      <c r="D561" s="20" t="str">
        <f>IF(weapons!$A561=Main!$N$13,weapons!$B561,"")</f>
        <v/>
      </c>
      <c r="E561" s="20" t="str">
        <f>IF(weapons!$A561=Main!$P$13,weapons!$B561,"")</f>
        <v/>
      </c>
      <c r="F561" s="20" t="str">
        <f>IF(weapons!$A561=Main!$R$13,weapons!$B561,"")</f>
        <v/>
      </c>
    </row>
    <row r="562" spans="1:6" x14ac:dyDescent="0.25">
      <c r="A562" s="20"/>
      <c r="C562" s="20" t="str">
        <f>IF(weapons!$A562=Main!$L$13,weapons!$B562,"")</f>
        <v/>
      </c>
      <c r="D562" s="20" t="str">
        <f>IF(weapons!$A562=Main!$N$13,weapons!$B562,"")</f>
        <v/>
      </c>
      <c r="E562" s="20" t="str">
        <f>IF(weapons!$A562=Main!$P$13,weapons!$B562,"")</f>
        <v/>
      </c>
      <c r="F562" s="20" t="str">
        <f>IF(weapons!$A562=Main!$R$13,weapons!$B562,"")</f>
        <v/>
      </c>
    </row>
    <row r="563" spans="1:6" x14ac:dyDescent="0.25">
      <c r="A563" s="20"/>
      <c r="C563" s="20" t="str">
        <f>IF(weapons!$A563=Main!$L$13,weapons!$B563,"")</f>
        <v/>
      </c>
      <c r="D563" s="20" t="str">
        <f>IF(weapons!$A563=Main!$N$13,weapons!$B563,"")</f>
        <v/>
      </c>
      <c r="E563" s="20" t="str">
        <f>IF(weapons!$A563=Main!$P$13,weapons!$B563,"")</f>
        <v/>
      </c>
      <c r="F563" s="20" t="str">
        <f>IF(weapons!$A563=Main!$R$13,weapons!$B563,"")</f>
        <v/>
      </c>
    </row>
    <row r="564" spans="1:6" x14ac:dyDescent="0.25">
      <c r="A564" s="20"/>
      <c r="C564" s="20" t="str">
        <f>IF(weapons!$A564=Main!$L$13,weapons!$B564,"")</f>
        <v/>
      </c>
      <c r="D564" s="20" t="str">
        <f>IF(weapons!$A564=Main!$N$13,weapons!$B564,"")</f>
        <v/>
      </c>
      <c r="E564" s="20" t="str">
        <f>IF(weapons!$A564=Main!$P$13,weapons!$B564,"")</f>
        <v/>
      </c>
      <c r="F564" s="20" t="str">
        <f>IF(weapons!$A564=Main!$R$13,weapons!$B564,"")</f>
        <v/>
      </c>
    </row>
    <row r="565" spans="1:6" x14ac:dyDescent="0.25">
      <c r="A565" s="20"/>
      <c r="C565" s="20" t="str">
        <f>IF(weapons!$A565=Main!$L$13,weapons!$B565,"")</f>
        <v/>
      </c>
      <c r="D565" s="20" t="str">
        <f>IF(weapons!$A565=Main!$N$13,weapons!$B565,"")</f>
        <v/>
      </c>
      <c r="E565" s="20" t="str">
        <f>IF(weapons!$A565=Main!$P$13,weapons!$B565,"")</f>
        <v/>
      </c>
      <c r="F565" s="20" t="str">
        <f>IF(weapons!$A565=Main!$R$13,weapons!$B565,"")</f>
        <v/>
      </c>
    </row>
    <row r="566" spans="1:6" x14ac:dyDescent="0.25">
      <c r="A566" s="20"/>
      <c r="C566" s="20" t="str">
        <f>IF(weapons!$A566=Main!$L$13,weapons!$B566,"")</f>
        <v/>
      </c>
      <c r="D566" s="20" t="str">
        <f>IF(weapons!$A566=Main!$N$13,weapons!$B566,"")</f>
        <v/>
      </c>
      <c r="E566" s="20" t="str">
        <f>IF(weapons!$A566=Main!$P$13,weapons!$B566,"")</f>
        <v/>
      </c>
      <c r="F566" s="20" t="str">
        <f>IF(weapons!$A566=Main!$R$13,weapons!$B566,"")</f>
        <v/>
      </c>
    </row>
    <row r="567" spans="1:6" x14ac:dyDescent="0.25">
      <c r="A567" s="20"/>
      <c r="C567" s="20" t="str">
        <f>IF(weapons!$A567=Main!$L$13,weapons!$B567,"")</f>
        <v/>
      </c>
      <c r="D567" s="20" t="str">
        <f>IF(weapons!$A567=Main!$N$13,weapons!$B567,"")</f>
        <v/>
      </c>
      <c r="E567" s="20" t="str">
        <f>IF(weapons!$A567=Main!$P$13,weapons!$B567,"")</f>
        <v/>
      </c>
      <c r="F567" s="20" t="str">
        <f>IF(weapons!$A567=Main!$R$13,weapons!$B567,"")</f>
        <v/>
      </c>
    </row>
    <row r="568" spans="1:6" x14ac:dyDescent="0.25">
      <c r="A568" s="20"/>
      <c r="C568" s="20" t="str">
        <f>IF(weapons!$A568=Main!$L$13,weapons!$B568,"")</f>
        <v/>
      </c>
      <c r="D568" s="20" t="str">
        <f>IF(weapons!$A568=Main!$N$13,weapons!$B568,"")</f>
        <v/>
      </c>
      <c r="E568" s="20" t="str">
        <f>IF(weapons!$A568=Main!$P$13,weapons!$B568,"")</f>
        <v/>
      </c>
      <c r="F568" s="20" t="str">
        <f>IF(weapons!$A568=Main!$R$13,weapons!$B568,"")</f>
        <v/>
      </c>
    </row>
    <row r="569" spans="1:6" x14ac:dyDescent="0.25">
      <c r="A569" s="20"/>
      <c r="C569" s="20" t="str">
        <f>IF(weapons!$A569=Main!$L$13,weapons!$B569,"")</f>
        <v/>
      </c>
      <c r="D569" s="20" t="str">
        <f>IF(weapons!$A569=Main!$N$13,weapons!$B569,"")</f>
        <v/>
      </c>
      <c r="E569" s="20" t="str">
        <f>IF(weapons!$A569=Main!$P$13,weapons!$B569,"")</f>
        <v/>
      </c>
      <c r="F569" s="20" t="str">
        <f>IF(weapons!$A569=Main!$R$13,weapons!$B569,"")</f>
        <v/>
      </c>
    </row>
    <row r="570" spans="1:6" x14ac:dyDescent="0.25">
      <c r="A570" s="20"/>
      <c r="C570" s="20" t="str">
        <f>IF(weapons!$A570=Main!$L$13,weapons!$B570,"")</f>
        <v/>
      </c>
      <c r="D570" s="20" t="str">
        <f>IF(weapons!$A570=Main!$N$13,weapons!$B570,"")</f>
        <v/>
      </c>
      <c r="E570" s="20" t="str">
        <f>IF(weapons!$A570=Main!$P$13,weapons!$B570,"")</f>
        <v/>
      </c>
      <c r="F570" s="20" t="str">
        <f>IF(weapons!$A570=Main!$R$13,weapons!$B570,"")</f>
        <v/>
      </c>
    </row>
    <row r="571" spans="1:6" x14ac:dyDescent="0.25">
      <c r="A571" s="20"/>
      <c r="C571" s="20" t="str">
        <f>IF(weapons!$A571=Main!$L$13,weapons!$B571,"")</f>
        <v/>
      </c>
      <c r="D571" s="20" t="str">
        <f>IF(weapons!$A571=Main!$N$13,weapons!$B571,"")</f>
        <v/>
      </c>
      <c r="E571" s="20" t="str">
        <f>IF(weapons!$A571=Main!$P$13,weapons!$B571,"")</f>
        <v/>
      </c>
      <c r="F571" s="20" t="str">
        <f>IF(weapons!$A571=Main!$R$13,weapons!$B571,"")</f>
        <v/>
      </c>
    </row>
    <row r="572" spans="1:6" x14ac:dyDescent="0.25">
      <c r="A572" s="20"/>
      <c r="C572" s="20" t="str">
        <f>IF(weapons!$A572=Main!$L$13,weapons!$B572,"")</f>
        <v/>
      </c>
      <c r="D572" s="20" t="str">
        <f>IF(weapons!$A572=Main!$N$13,weapons!$B572,"")</f>
        <v/>
      </c>
      <c r="E572" s="20" t="str">
        <f>IF(weapons!$A572=Main!$P$13,weapons!$B572,"")</f>
        <v/>
      </c>
      <c r="F572" s="20" t="str">
        <f>IF(weapons!$A572=Main!$R$13,weapons!$B572,"")</f>
        <v/>
      </c>
    </row>
    <row r="573" spans="1:6" x14ac:dyDescent="0.25">
      <c r="A573" s="20"/>
      <c r="C573" s="20" t="str">
        <f>IF(weapons!$A573=Main!$L$13,weapons!$B573,"")</f>
        <v/>
      </c>
      <c r="D573" s="20" t="str">
        <f>IF(weapons!$A573=Main!$N$13,weapons!$B573,"")</f>
        <v/>
      </c>
      <c r="E573" s="20" t="str">
        <f>IF(weapons!$A573=Main!$P$13,weapons!$B573,"")</f>
        <v/>
      </c>
      <c r="F573" s="20" t="str">
        <f>IF(weapons!$A573=Main!$R$13,weapons!$B573,"")</f>
        <v/>
      </c>
    </row>
    <row r="574" spans="1:6" x14ac:dyDescent="0.25">
      <c r="A574" s="20"/>
      <c r="C574" s="20" t="str">
        <f>IF(weapons!$A574=Main!$L$13,weapons!$B574,"")</f>
        <v/>
      </c>
      <c r="D574" s="20" t="str">
        <f>IF(weapons!$A574=Main!$N$13,weapons!$B574,"")</f>
        <v/>
      </c>
      <c r="E574" s="20" t="str">
        <f>IF(weapons!$A574=Main!$P$13,weapons!$B574,"")</f>
        <v/>
      </c>
      <c r="F574" s="20" t="str">
        <f>IF(weapons!$A574=Main!$R$13,weapons!$B574,"")</f>
        <v/>
      </c>
    </row>
    <row r="575" spans="1:6" x14ac:dyDescent="0.25">
      <c r="A575" s="20"/>
      <c r="C575" s="20" t="str">
        <f>IF(weapons!$A575=Main!$L$13,weapons!$B575,"")</f>
        <v/>
      </c>
      <c r="D575" s="20" t="str">
        <f>IF(weapons!$A575=Main!$N$13,weapons!$B575,"")</f>
        <v/>
      </c>
      <c r="E575" s="20" t="str">
        <f>IF(weapons!$A575=Main!$P$13,weapons!$B575,"")</f>
        <v/>
      </c>
      <c r="F575" s="20" t="str">
        <f>IF(weapons!$A575=Main!$R$13,weapons!$B575,"")</f>
        <v/>
      </c>
    </row>
    <row r="576" spans="1:6" x14ac:dyDescent="0.25">
      <c r="A576" s="20"/>
      <c r="C576" s="20" t="str">
        <f>IF(weapons!$A576=Main!$L$13,weapons!$B576,"")</f>
        <v/>
      </c>
      <c r="D576" s="20" t="str">
        <f>IF(weapons!$A576=Main!$N$13,weapons!$B576,"")</f>
        <v/>
      </c>
      <c r="E576" s="20" t="str">
        <f>IF(weapons!$A576=Main!$P$13,weapons!$B576,"")</f>
        <v/>
      </c>
      <c r="F576" s="20" t="str">
        <f>IF(weapons!$A576=Main!$R$13,weapons!$B576,"")</f>
        <v/>
      </c>
    </row>
    <row r="577" spans="1:6" x14ac:dyDescent="0.25">
      <c r="A577" s="20"/>
      <c r="C577" s="20" t="str">
        <f>IF(weapons!$A577=Main!$L$13,weapons!$B577,"")</f>
        <v/>
      </c>
      <c r="D577" s="20" t="str">
        <f>IF(weapons!$A577=Main!$N$13,weapons!$B577,"")</f>
        <v/>
      </c>
      <c r="E577" s="20" t="str">
        <f>IF(weapons!$A577=Main!$P$13,weapons!$B577,"")</f>
        <v/>
      </c>
      <c r="F577" s="20" t="str">
        <f>IF(weapons!$A577=Main!$R$13,weapons!$B577,"")</f>
        <v/>
      </c>
    </row>
    <row r="578" spans="1:6" x14ac:dyDescent="0.25">
      <c r="A578" s="20"/>
      <c r="C578" s="20" t="str">
        <f>IF(weapons!$A578=Main!$L$13,weapons!$B578,"")</f>
        <v/>
      </c>
      <c r="D578" s="20" t="str">
        <f>IF(weapons!$A578=Main!$N$13,weapons!$B578,"")</f>
        <v/>
      </c>
      <c r="E578" s="20" t="str">
        <f>IF(weapons!$A578=Main!$P$13,weapons!$B578,"")</f>
        <v/>
      </c>
      <c r="F578" s="20" t="str">
        <f>IF(weapons!$A578=Main!$R$13,weapons!$B578,"")</f>
        <v/>
      </c>
    </row>
    <row r="579" spans="1:6" x14ac:dyDescent="0.25">
      <c r="A579" s="20"/>
      <c r="C579" s="20" t="str">
        <f>IF(weapons!$A579=Main!$L$13,weapons!$B579,"")</f>
        <v/>
      </c>
      <c r="D579" s="20" t="str">
        <f>IF(weapons!$A579=Main!$N$13,weapons!$B579,"")</f>
        <v/>
      </c>
      <c r="E579" s="20" t="str">
        <f>IF(weapons!$A579=Main!$P$13,weapons!$B579,"")</f>
        <v/>
      </c>
      <c r="F579" s="20" t="str">
        <f>IF(weapons!$A579=Main!$R$13,weapons!$B579,"")</f>
        <v/>
      </c>
    </row>
    <row r="580" spans="1:6" x14ac:dyDescent="0.25">
      <c r="A580" s="20"/>
      <c r="C580" s="20" t="str">
        <f>IF(weapons!$A580=Main!$L$13,weapons!$B580,"")</f>
        <v/>
      </c>
      <c r="D580" s="20" t="str">
        <f>IF(weapons!$A580=Main!$N$13,weapons!$B580,"")</f>
        <v/>
      </c>
      <c r="E580" s="20" t="str">
        <f>IF(weapons!$A580=Main!$P$13,weapons!$B580,"")</f>
        <v/>
      </c>
      <c r="F580" s="20" t="str">
        <f>IF(weapons!$A580=Main!$R$13,weapons!$B580,"")</f>
        <v/>
      </c>
    </row>
    <row r="581" spans="1:6" x14ac:dyDescent="0.25">
      <c r="A581" s="20"/>
      <c r="C581" s="20" t="str">
        <f>IF(weapons!$A581=Main!$L$13,weapons!$B581,"")</f>
        <v/>
      </c>
      <c r="D581" s="20" t="str">
        <f>IF(weapons!$A581=Main!$N$13,weapons!$B581,"")</f>
        <v/>
      </c>
      <c r="E581" s="20" t="str">
        <f>IF(weapons!$A581=Main!$P$13,weapons!$B581,"")</f>
        <v/>
      </c>
      <c r="F581" s="20" t="str">
        <f>IF(weapons!$A581=Main!$R$13,weapons!$B581,"")</f>
        <v/>
      </c>
    </row>
    <row r="582" spans="1:6" x14ac:dyDescent="0.25">
      <c r="A582" s="20"/>
      <c r="C582" s="20" t="str">
        <f>IF(weapons!$A582=Main!$L$13,weapons!$B582,"")</f>
        <v/>
      </c>
      <c r="D582" s="20" t="str">
        <f>IF(weapons!$A582=Main!$N$13,weapons!$B582,"")</f>
        <v/>
      </c>
      <c r="E582" s="20" t="str">
        <f>IF(weapons!$A582=Main!$P$13,weapons!$B582,"")</f>
        <v/>
      </c>
      <c r="F582" s="20" t="str">
        <f>IF(weapons!$A582=Main!$R$13,weapons!$B582,"")</f>
        <v/>
      </c>
    </row>
    <row r="583" spans="1:6" x14ac:dyDescent="0.25">
      <c r="A583" s="20"/>
      <c r="C583" s="20" t="str">
        <f>IF(weapons!$A583=Main!$L$13,weapons!$B583,"")</f>
        <v/>
      </c>
      <c r="D583" s="20" t="str">
        <f>IF(weapons!$A583=Main!$N$13,weapons!$B583,"")</f>
        <v/>
      </c>
      <c r="E583" s="20" t="str">
        <f>IF(weapons!$A583=Main!$P$13,weapons!$B583,"")</f>
        <v/>
      </c>
      <c r="F583" s="20" t="str">
        <f>IF(weapons!$A583=Main!$R$13,weapons!$B583,"")</f>
        <v/>
      </c>
    </row>
    <row r="584" spans="1:6" x14ac:dyDescent="0.25">
      <c r="A584" s="20"/>
      <c r="C584" s="20" t="str">
        <f>IF(weapons!$A584=Main!$L$13,weapons!$B584,"")</f>
        <v/>
      </c>
      <c r="D584" s="20" t="str">
        <f>IF(weapons!$A584=Main!$N$13,weapons!$B584,"")</f>
        <v/>
      </c>
      <c r="E584" s="20" t="str">
        <f>IF(weapons!$A584=Main!$P$13,weapons!$B584,"")</f>
        <v/>
      </c>
      <c r="F584" s="20" t="str">
        <f>IF(weapons!$A584=Main!$R$13,weapons!$B584,"")</f>
        <v/>
      </c>
    </row>
    <row r="585" spans="1:6" x14ac:dyDescent="0.25">
      <c r="A585" s="20"/>
      <c r="C585" s="20" t="str">
        <f>IF(weapons!$A585=Main!$L$13,weapons!$B585,"")</f>
        <v/>
      </c>
      <c r="D585" s="20" t="str">
        <f>IF(weapons!$A585=Main!$N$13,weapons!$B585,"")</f>
        <v/>
      </c>
      <c r="E585" s="20" t="str">
        <f>IF(weapons!$A585=Main!$P$13,weapons!$B585,"")</f>
        <v/>
      </c>
      <c r="F585" s="20" t="str">
        <f>IF(weapons!$A585=Main!$R$13,weapons!$B585,"")</f>
        <v/>
      </c>
    </row>
    <row r="586" spans="1:6" x14ac:dyDescent="0.25">
      <c r="A586" s="20"/>
      <c r="C586" s="20" t="str">
        <f>IF(weapons!$A586=Main!$L$13,weapons!$B586,"")</f>
        <v/>
      </c>
      <c r="D586" s="20" t="str">
        <f>IF(weapons!$A586=Main!$N$13,weapons!$B586,"")</f>
        <v/>
      </c>
      <c r="E586" s="20" t="str">
        <f>IF(weapons!$A586=Main!$P$13,weapons!$B586,"")</f>
        <v/>
      </c>
      <c r="F586" s="20" t="str">
        <f>IF(weapons!$A586=Main!$R$13,weapons!$B586,"")</f>
        <v/>
      </c>
    </row>
    <row r="587" spans="1:6" x14ac:dyDescent="0.25">
      <c r="A587" s="20"/>
      <c r="C587" s="20" t="str">
        <f>IF(weapons!$A587=Main!$L$13,weapons!$B587,"")</f>
        <v/>
      </c>
      <c r="D587" s="20" t="str">
        <f>IF(weapons!$A587=Main!$N$13,weapons!$B587,"")</f>
        <v/>
      </c>
      <c r="E587" s="20" t="str">
        <f>IF(weapons!$A587=Main!$P$13,weapons!$B587,"")</f>
        <v/>
      </c>
      <c r="F587" s="20" t="str">
        <f>IF(weapons!$A587=Main!$R$13,weapons!$B587,"")</f>
        <v/>
      </c>
    </row>
    <row r="588" spans="1:6" x14ac:dyDescent="0.25">
      <c r="A588" s="20"/>
      <c r="C588" s="20" t="str">
        <f>IF(weapons!$A588=Main!$L$13,weapons!$B588,"")</f>
        <v/>
      </c>
      <c r="D588" s="20" t="str">
        <f>IF(weapons!$A588=Main!$N$13,weapons!$B588,"")</f>
        <v/>
      </c>
      <c r="E588" s="20" t="str">
        <f>IF(weapons!$A588=Main!$P$13,weapons!$B588,"")</f>
        <v/>
      </c>
      <c r="F588" s="20" t="str">
        <f>IF(weapons!$A588=Main!$R$13,weapons!$B588,"")</f>
        <v/>
      </c>
    </row>
    <row r="589" spans="1:6" x14ac:dyDescent="0.25">
      <c r="A589" s="20"/>
      <c r="C589" s="20" t="str">
        <f>IF(weapons!$A589=Main!$L$13,weapons!$B589,"")</f>
        <v/>
      </c>
      <c r="D589" s="20" t="str">
        <f>IF(weapons!$A589=Main!$N$13,weapons!$B589,"")</f>
        <v/>
      </c>
      <c r="E589" s="20" t="str">
        <f>IF(weapons!$A589=Main!$P$13,weapons!$B589,"")</f>
        <v/>
      </c>
      <c r="F589" s="20" t="str">
        <f>IF(weapons!$A589=Main!$R$13,weapons!$B589,"")</f>
        <v/>
      </c>
    </row>
    <row r="590" spans="1:6" x14ac:dyDescent="0.25">
      <c r="A590" s="20"/>
      <c r="C590" s="20" t="str">
        <f>IF(weapons!$A590=Main!$L$13,weapons!$B590,"")</f>
        <v/>
      </c>
      <c r="D590" s="20" t="str">
        <f>IF(weapons!$A590=Main!$N$13,weapons!$B590,"")</f>
        <v/>
      </c>
      <c r="E590" s="20" t="str">
        <f>IF(weapons!$A590=Main!$P$13,weapons!$B590,"")</f>
        <v/>
      </c>
      <c r="F590" s="20" t="str">
        <f>IF(weapons!$A590=Main!$R$13,weapons!$B590,"")</f>
        <v/>
      </c>
    </row>
    <row r="591" spans="1:6" x14ac:dyDescent="0.25">
      <c r="A591" s="20"/>
      <c r="C591" s="20" t="str">
        <f>IF(weapons!$A591=Main!$L$13,weapons!$B591,"")</f>
        <v/>
      </c>
      <c r="D591" s="20" t="str">
        <f>IF(weapons!$A591=Main!$N$13,weapons!$B591,"")</f>
        <v/>
      </c>
      <c r="E591" s="20" t="str">
        <f>IF(weapons!$A591=Main!$P$13,weapons!$B591,"")</f>
        <v/>
      </c>
      <c r="F591" s="20" t="str">
        <f>IF(weapons!$A591=Main!$R$13,weapons!$B591,"")</f>
        <v/>
      </c>
    </row>
    <row r="592" spans="1:6" x14ac:dyDescent="0.25">
      <c r="A592" s="20"/>
      <c r="C592" s="20" t="str">
        <f>IF(weapons!$A592=Main!$L$13,weapons!$B592,"")</f>
        <v/>
      </c>
      <c r="D592" s="20" t="str">
        <f>IF(weapons!$A592=Main!$N$13,weapons!$B592,"")</f>
        <v/>
      </c>
      <c r="E592" s="20" t="str">
        <f>IF(weapons!$A592=Main!$P$13,weapons!$B592,"")</f>
        <v/>
      </c>
      <c r="F592" s="20" t="str">
        <f>IF(weapons!$A592=Main!$R$13,weapons!$B592,"")</f>
        <v/>
      </c>
    </row>
    <row r="593" spans="1:6" x14ac:dyDescent="0.25">
      <c r="A593" s="20"/>
      <c r="C593" s="20" t="str">
        <f>IF(weapons!$A593=Main!$L$13,weapons!$B593,"")</f>
        <v/>
      </c>
      <c r="D593" s="20" t="str">
        <f>IF(weapons!$A593=Main!$N$13,weapons!$B593,"")</f>
        <v/>
      </c>
      <c r="E593" s="20" t="str">
        <f>IF(weapons!$A593=Main!$P$13,weapons!$B593,"")</f>
        <v/>
      </c>
      <c r="F593" s="20" t="str">
        <f>IF(weapons!$A593=Main!$R$13,weapons!$B593,"")</f>
        <v/>
      </c>
    </row>
    <row r="594" spans="1:6" x14ac:dyDescent="0.25">
      <c r="A594" s="20"/>
      <c r="C594" s="20" t="str">
        <f>IF(weapons!$A594=Main!$L$13,weapons!$B594,"")</f>
        <v/>
      </c>
      <c r="D594" s="20" t="str">
        <f>IF(weapons!$A594=Main!$N$13,weapons!$B594,"")</f>
        <v/>
      </c>
      <c r="E594" s="20" t="str">
        <f>IF(weapons!$A594=Main!$P$13,weapons!$B594,"")</f>
        <v/>
      </c>
      <c r="F594" s="20" t="str">
        <f>IF(weapons!$A594=Main!$R$13,weapons!$B594,"")</f>
        <v/>
      </c>
    </row>
    <row r="595" spans="1:6" x14ac:dyDescent="0.25">
      <c r="A595" s="20"/>
      <c r="C595" s="20" t="str">
        <f>IF(weapons!$A595=Main!$L$13,weapons!$B595,"")</f>
        <v/>
      </c>
      <c r="D595" s="20" t="str">
        <f>IF(weapons!$A595=Main!$N$13,weapons!$B595,"")</f>
        <v/>
      </c>
      <c r="E595" s="20" t="str">
        <f>IF(weapons!$A595=Main!$P$13,weapons!$B595,"")</f>
        <v/>
      </c>
      <c r="F595" s="20" t="str">
        <f>IF(weapons!$A595=Main!$R$13,weapons!$B595,"")</f>
        <v/>
      </c>
    </row>
    <row r="596" spans="1:6" x14ac:dyDescent="0.25">
      <c r="A596" s="20"/>
      <c r="C596" s="20" t="str">
        <f>IF(weapons!$A596=Main!$L$13,weapons!$B596,"")</f>
        <v/>
      </c>
      <c r="D596" s="20" t="str">
        <f>IF(weapons!$A596=Main!$N$13,weapons!$B596,"")</f>
        <v/>
      </c>
      <c r="E596" s="20" t="str">
        <f>IF(weapons!$A596=Main!$P$13,weapons!$B596,"")</f>
        <v/>
      </c>
      <c r="F596" s="20" t="str">
        <f>IF(weapons!$A596=Main!$R$13,weapons!$B596,"")</f>
        <v/>
      </c>
    </row>
    <row r="597" spans="1:6" x14ac:dyDescent="0.25">
      <c r="A597" s="20"/>
      <c r="C597" s="20" t="str">
        <f>IF(weapons!$A597=Main!$L$13,weapons!$B597,"")</f>
        <v/>
      </c>
      <c r="D597" s="20" t="str">
        <f>IF(weapons!$A597=Main!$N$13,weapons!$B597,"")</f>
        <v/>
      </c>
      <c r="E597" s="20" t="str">
        <f>IF(weapons!$A597=Main!$P$13,weapons!$B597,"")</f>
        <v/>
      </c>
      <c r="F597" s="20" t="str">
        <f>IF(weapons!$A597=Main!$R$13,weapons!$B597,"")</f>
        <v/>
      </c>
    </row>
    <row r="598" spans="1:6" x14ac:dyDescent="0.25">
      <c r="A598" s="20"/>
      <c r="C598" s="20" t="str">
        <f>IF(weapons!$A598=Main!$L$13,weapons!$B598,"")</f>
        <v/>
      </c>
      <c r="D598" s="20" t="str">
        <f>IF(weapons!$A598=Main!$N$13,weapons!$B598,"")</f>
        <v/>
      </c>
      <c r="E598" s="20" t="str">
        <f>IF(weapons!$A598=Main!$P$13,weapons!$B598,"")</f>
        <v/>
      </c>
      <c r="F598" s="20" t="str">
        <f>IF(weapons!$A598=Main!$R$13,weapons!$B598,"")</f>
        <v/>
      </c>
    </row>
    <row r="599" spans="1:6" x14ac:dyDescent="0.25">
      <c r="A599" s="20"/>
      <c r="C599" s="20" t="str">
        <f>IF(weapons!$A599=Main!$L$13,weapons!$B599,"")</f>
        <v/>
      </c>
      <c r="D599" s="20" t="str">
        <f>IF(weapons!$A599=Main!$N$13,weapons!$B599,"")</f>
        <v/>
      </c>
      <c r="E599" s="20" t="str">
        <f>IF(weapons!$A599=Main!$P$13,weapons!$B599,"")</f>
        <v/>
      </c>
      <c r="F599" s="20" t="str">
        <f>IF(weapons!$A599=Main!$R$13,weapons!$B599,"")</f>
        <v/>
      </c>
    </row>
    <row r="600" spans="1:6" x14ac:dyDescent="0.25">
      <c r="A600" s="20"/>
      <c r="C600" s="20" t="str">
        <f>IF(weapons!$A600=Main!$L$13,weapons!$B600,"")</f>
        <v/>
      </c>
      <c r="D600" s="20" t="str">
        <f>IF(weapons!$A600=Main!$N$13,weapons!$B600,"")</f>
        <v/>
      </c>
      <c r="E600" s="20" t="str">
        <f>IF(weapons!$A600=Main!$P$13,weapons!$B600,"")</f>
        <v/>
      </c>
      <c r="F600" s="20" t="str">
        <f>IF(weapons!$A600=Main!$R$13,weapons!$B600,"")</f>
        <v/>
      </c>
    </row>
    <row r="601" spans="1:6" x14ac:dyDescent="0.25">
      <c r="A601" s="20"/>
      <c r="C601" s="20" t="str">
        <f>IF(weapons!$A601=Main!$L$13,weapons!$B601,"")</f>
        <v/>
      </c>
      <c r="D601" s="20" t="str">
        <f>IF(weapons!$A601=Main!$N$13,weapons!$B601,"")</f>
        <v/>
      </c>
      <c r="E601" s="20" t="str">
        <f>IF(weapons!$A601=Main!$P$13,weapons!$B601,"")</f>
        <v/>
      </c>
      <c r="F601" s="20" t="str">
        <f>IF(weapons!$A601=Main!$R$13,weapons!$B601,"")</f>
        <v/>
      </c>
    </row>
    <row r="602" spans="1:6" x14ac:dyDescent="0.25">
      <c r="A602" s="20"/>
      <c r="C602" s="20" t="str">
        <f>IF(weapons!$A602=Main!$L$13,weapons!$B602,"")</f>
        <v/>
      </c>
      <c r="D602" s="20" t="str">
        <f>IF(weapons!$A602=Main!$N$13,weapons!$B602,"")</f>
        <v/>
      </c>
      <c r="E602" s="20" t="str">
        <f>IF(weapons!$A602=Main!$P$13,weapons!$B602,"")</f>
        <v/>
      </c>
      <c r="F602" s="20" t="str">
        <f>IF(weapons!$A602=Main!$R$13,weapons!$B602,"")</f>
        <v/>
      </c>
    </row>
    <row r="603" spans="1:6" x14ac:dyDescent="0.25">
      <c r="A603" s="20"/>
      <c r="C603" s="20" t="str">
        <f>IF(weapons!$A603=Main!$L$13,weapons!$B603,"")</f>
        <v/>
      </c>
      <c r="D603" s="20" t="str">
        <f>IF(weapons!$A603=Main!$N$13,weapons!$B603,"")</f>
        <v/>
      </c>
      <c r="E603" s="20" t="str">
        <f>IF(weapons!$A603=Main!$P$13,weapons!$B603,"")</f>
        <v/>
      </c>
      <c r="F603" s="20" t="str">
        <f>IF(weapons!$A603=Main!$R$13,weapons!$B603,"")</f>
        <v/>
      </c>
    </row>
    <row r="604" spans="1:6" x14ac:dyDescent="0.25">
      <c r="A604" s="20"/>
      <c r="C604" s="20" t="str">
        <f>IF(weapons!$A604=Main!$L$13,weapons!$B604,"")</f>
        <v/>
      </c>
      <c r="D604" s="20" t="str">
        <f>IF(weapons!$A604=Main!$N$13,weapons!$B604,"")</f>
        <v/>
      </c>
      <c r="E604" s="20" t="str">
        <f>IF(weapons!$A604=Main!$P$13,weapons!$B604,"")</f>
        <v/>
      </c>
      <c r="F604" s="20" t="str">
        <f>IF(weapons!$A604=Main!$R$13,weapons!$B604,"")</f>
        <v/>
      </c>
    </row>
    <row r="605" spans="1:6" x14ac:dyDescent="0.25">
      <c r="A605" s="20"/>
      <c r="C605" s="20" t="str">
        <f>IF(weapons!$A605=Main!$L$13,weapons!$B605,"")</f>
        <v/>
      </c>
      <c r="D605" s="20" t="str">
        <f>IF(weapons!$A605=Main!$N$13,weapons!$B605,"")</f>
        <v/>
      </c>
      <c r="E605" s="20" t="str">
        <f>IF(weapons!$A605=Main!$P$13,weapons!$B605,"")</f>
        <v/>
      </c>
      <c r="F605" s="20" t="str">
        <f>IF(weapons!$A605=Main!$R$13,weapons!$B605,"")</f>
        <v/>
      </c>
    </row>
    <row r="606" spans="1:6" x14ac:dyDescent="0.25">
      <c r="A606" s="20"/>
      <c r="C606" s="20" t="str">
        <f>IF(weapons!$A606=Main!$L$13,weapons!$B606,"")</f>
        <v/>
      </c>
      <c r="D606" s="20" t="str">
        <f>IF(weapons!$A606=Main!$N$13,weapons!$B606,"")</f>
        <v/>
      </c>
      <c r="E606" s="20" t="str">
        <f>IF(weapons!$A606=Main!$P$13,weapons!$B606,"")</f>
        <v/>
      </c>
      <c r="F606" s="20" t="str">
        <f>IF(weapons!$A606=Main!$R$13,weapons!$B606,"")</f>
        <v/>
      </c>
    </row>
    <row r="607" spans="1:6" x14ac:dyDescent="0.25">
      <c r="A607" s="20"/>
      <c r="C607" s="20" t="str">
        <f>IF(weapons!$A607=Main!$L$13,weapons!$B607,"")</f>
        <v/>
      </c>
      <c r="D607" s="20" t="str">
        <f>IF(weapons!$A607=Main!$N$13,weapons!$B607,"")</f>
        <v/>
      </c>
      <c r="E607" s="20" t="str">
        <f>IF(weapons!$A607=Main!$P$13,weapons!$B607,"")</f>
        <v/>
      </c>
      <c r="F607" s="20" t="str">
        <f>IF(weapons!$A607=Main!$R$13,weapons!$B607,"")</f>
        <v/>
      </c>
    </row>
    <row r="608" spans="1:6" x14ac:dyDescent="0.25">
      <c r="A608" s="20"/>
      <c r="C608" s="20" t="str">
        <f>IF(weapons!$A608=Main!$L$13,weapons!$B608,"")</f>
        <v/>
      </c>
      <c r="D608" s="20" t="str">
        <f>IF(weapons!$A608=Main!$N$13,weapons!$B608,"")</f>
        <v/>
      </c>
      <c r="E608" s="20" t="str">
        <f>IF(weapons!$A608=Main!$P$13,weapons!$B608,"")</f>
        <v/>
      </c>
      <c r="F608" s="20" t="str">
        <f>IF(weapons!$A608=Main!$R$13,weapons!$B608,"")</f>
        <v/>
      </c>
    </row>
    <row r="609" spans="1:6" x14ac:dyDescent="0.25">
      <c r="A609" s="20"/>
      <c r="C609" s="20" t="str">
        <f>IF(weapons!$A609=Main!$L$13,weapons!$B609,"")</f>
        <v/>
      </c>
      <c r="D609" s="20" t="str">
        <f>IF(weapons!$A609=Main!$N$13,weapons!$B609,"")</f>
        <v/>
      </c>
      <c r="E609" s="20" t="str">
        <f>IF(weapons!$A609=Main!$P$13,weapons!$B609,"")</f>
        <v/>
      </c>
      <c r="F609" s="20" t="str">
        <f>IF(weapons!$A609=Main!$R$13,weapons!$B609,"")</f>
        <v/>
      </c>
    </row>
    <row r="610" spans="1:6" x14ac:dyDescent="0.25">
      <c r="A610" s="20"/>
      <c r="C610" s="20" t="str">
        <f>IF(weapons!$A610=Main!$L$13,weapons!$B610,"")</f>
        <v/>
      </c>
      <c r="D610" s="20" t="str">
        <f>IF(weapons!$A610=Main!$N$13,weapons!$B610,"")</f>
        <v/>
      </c>
      <c r="E610" s="20" t="str">
        <f>IF(weapons!$A610=Main!$P$13,weapons!$B610,"")</f>
        <v/>
      </c>
      <c r="F610" s="20" t="str">
        <f>IF(weapons!$A610=Main!$R$13,weapons!$B610,"")</f>
        <v/>
      </c>
    </row>
    <row r="611" spans="1:6" x14ac:dyDescent="0.25">
      <c r="A611" s="20"/>
      <c r="C611" s="20" t="str">
        <f>IF(weapons!$A611=Main!$L$13,weapons!$B611,"")</f>
        <v/>
      </c>
      <c r="D611" s="20" t="str">
        <f>IF(weapons!$A611=Main!$N$13,weapons!$B611,"")</f>
        <v/>
      </c>
      <c r="E611" s="20" t="str">
        <f>IF(weapons!$A611=Main!$P$13,weapons!$B611,"")</f>
        <v/>
      </c>
      <c r="F611" s="20" t="str">
        <f>IF(weapons!$A611=Main!$R$13,weapons!$B611,"")</f>
        <v/>
      </c>
    </row>
    <row r="612" spans="1:6" x14ac:dyDescent="0.25">
      <c r="A612" s="20"/>
      <c r="C612" s="20" t="str">
        <f>IF(weapons!$A612=Main!$L$13,weapons!$B612,"")</f>
        <v/>
      </c>
      <c r="D612" s="20" t="str">
        <f>IF(weapons!$A612=Main!$N$13,weapons!$B612,"")</f>
        <v/>
      </c>
      <c r="E612" s="20" t="str">
        <f>IF(weapons!$A612=Main!$P$13,weapons!$B612,"")</f>
        <v/>
      </c>
      <c r="F612" s="20" t="str">
        <f>IF(weapons!$A612=Main!$R$13,weapons!$B612,"")</f>
        <v/>
      </c>
    </row>
    <row r="613" spans="1:6" x14ac:dyDescent="0.25">
      <c r="A613" s="20"/>
      <c r="C613" s="20" t="str">
        <f>IF(weapons!$A613=Main!$L$13,weapons!$B613,"")</f>
        <v/>
      </c>
      <c r="D613" s="20" t="str">
        <f>IF(weapons!$A613=Main!$N$13,weapons!$B613,"")</f>
        <v/>
      </c>
      <c r="E613" s="20" t="str">
        <f>IF(weapons!$A613=Main!$P$13,weapons!$B613,"")</f>
        <v/>
      </c>
      <c r="F613" s="20" t="str">
        <f>IF(weapons!$A613=Main!$R$13,weapons!$B613,"")</f>
        <v/>
      </c>
    </row>
    <row r="614" spans="1:6" x14ac:dyDescent="0.25">
      <c r="A614" s="20"/>
      <c r="C614" s="20" t="str">
        <f>IF(weapons!$A614=Main!$L$13,weapons!$B614,"")</f>
        <v/>
      </c>
      <c r="D614" s="20" t="str">
        <f>IF(weapons!$A614=Main!$N$13,weapons!$B614,"")</f>
        <v/>
      </c>
      <c r="E614" s="20" t="str">
        <f>IF(weapons!$A614=Main!$P$13,weapons!$B614,"")</f>
        <v/>
      </c>
      <c r="F614" s="20" t="str">
        <f>IF(weapons!$A614=Main!$R$13,weapons!$B614,"")</f>
        <v/>
      </c>
    </row>
    <row r="615" spans="1:6" x14ac:dyDescent="0.25">
      <c r="A615" s="20"/>
      <c r="C615" s="20" t="str">
        <f>IF(weapons!$A615=Main!$L$13,weapons!$B615,"")</f>
        <v/>
      </c>
      <c r="D615" s="20" t="str">
        <f>IF(weapons!$A615=Main!$N$13,weapons!$B615,"")</f>
        <v/>
      </c>
      <c r="E615" s="20" t="str">
        <f>IF(weapons!$A615=Main!$P$13,weapons!$B615,"")</f>
        <v/>
      </c>
      <c r="F615" s="20" t="str">
        <f>IF(weapons!$A615=Main!$R$13,weapons!$B615,"")</f>
        <v/>
      </c>
    </row>
    <row r="616" spans="1:6" x14ac:dyDescent="0.25">
      <c r="A616" s="20"/>
      <c r="C616" s="20" t="str">
        <f>IF(weapons!$A616=Main!$L$13,weapons!$B616,"")</f>
        <v/>
      </c>
      <c r="D616" s="20" t="str">
        <f>IF(weapons!$A616=Main!$N$13,weapons!$B616,"")</f>
        <v/>
      </c>
      <c r="E616" s="20" t="str">
        <f>IF(weapons!$A616=Main!$P$13,weapons!$B616,"")</f>
        <v/>
      </c>
      <c r="F616" s="20" t="str">
        <f>IF(weapons!$A616=Main!$R$13,weapons!$B616,"")</f>
        <v/>
      </c>
    </row>
    <row r="617" spans="1:6" x14ac:dyDescent="0.25">
      <c r="A617" s="20"/>
      <c r="C617" s="20" t="str">
        <f>IF(weapons!$A617=Main!$L$13,weapons!$B617,"")</f>
        <v/>
      </c>
      <c r="D617" s="20" t="str">
        <f>IF(weapons!$A617=Main!$N$13,weapons!$B617,"")</f>
        <v/>
      </c>
      <c r="E617" s="20" t="str">
        <f>IF(weapons!$A617=Main!$P$13,weapons!$B617,"")</f>
        <v/>
      </c>
      <c r="F617" s="20" t="str">
        <f>IF(weapons!$A617=Main!$R$13,weapons!$B617,"")</f>
        <v/>
      </c>
    </row>
    <row r="618" spans="1:6" x14ac:dyDescent="0.25">
      <c r="A618" s="20"/>
      <c r="C618" s="20" t="str">
        <f>IF(weapons!$A618=Main!$L$13,weapons!$B618,"")</f>
        <v/>
      </c>
      <c r="D618" s="20" t="str">
        <f>IF(weapons!$A618=Main!$N$13,weapons!$B618,"")</f>
        <v/>
      </c>
      <c r="E618" s="20" t="str">
        <f>IF(weapons!$A618=Main!$P$13,weapons!$B618,"")</f>
        <v/>
      </c>
      <c r="F618" s="20" t="str">
        <f>IF(weapons!$A618=Main!$R$13,weapons!$B618,"")</f>
        <v/>
      </c>
    </row>
    <row r="619" spans="1:6" x14ac:dyDescent="0.25">
      <c r="A619" s="20"/>
      <c r="C619" s="20" t="str">
        <f>IF(weapons!$A619=Main!$L$13,weapons!$B619,"")</f>
        <v/>
      </c>
      <c r="D619" s="20" t="str">
        <f>IF(weapons!$A619=Main!$N$13,weapons!$B619,"")</f>
        <v/>
      </c>
      <c r="E619" s="20" t="str">
        <f>IF(weapons!$A619=Main!$P$13,weapons!$B619,"")</f>
        <v/>
      </c>
      <c r="F619" s="20" t="str">
        <f>IF(weapons!$A619=Main!$R$13,weapons!$B619,"")</f>
        <v/>
      </c>
    </row>
    <row r="620" spans="1:6" x14ac:dyDescent="0.25">
      <c r="A620" s="20"/>
      <c r="C620" s="20" t="str">
        <f>IF(weapons!$A620=Main!$L$13,weapons!$B620,"")</f>
        <v/>
      </c>
      <c r="D620" s="20" t="str">
        <f>IF(weapons!$A620=Main!$N$13,weapons!$B620,"")</f>
        <v/>
      </c>
      <c r="E620" s="20" t="str">
        <f>IF(weapons!$A620=Main!$P$13,weapons!$B620,"")</f>
        <v/>
      </c>
      <c r="F620" s="20" t="str">
        <f>IF(weapons!$A620=Main!$R$13,weapons!$B620,"")</f>
        <v/>
      </c>
    </row>
    <row r="621" spans="1:6" x14ac:dyDescent="0.25">
      <c r="A621" s="20"/>
      <c r="C621" s="20" t="str">
        <f>IF(weapons!$A621=Main!$L$13,weapons!$B621,"")</f>
        <v/>
      </c>
      <c r="D621" s="20" t="str">
        <f>IF(weapons!$A621=Main!$N$13,weapons!$B621,"")</f>
        <v/>
      </c>
      <c r="E621" s="20" t="str">
        <f>IF(weapons!$A621=Main!$P$13,weapons!$B621,"")</f>
        <v/>
      </c>
      <c r="F621" s="20" t="str">
        <f>IF(weapons!$A621=Main!$R$13,weapons!$B621,"")</f>
        <v/>
      </c>
    </row>
    <row r="622" spans="1:6" x14ac:dyDescent="0.25">
      <c r="A622" s="20"/>
      <c r="C622" s="20" t="str">
        <f>IF(weapons!$A622=Main!$L$13,weapons!$B622,"")</f>
        <v/>
      </c>
      <c r="D622" s="20" t="str">
        <f>IF(weapons!$A622=Main!$N$13,weapons!$B622,"")</f>
        <v/>
      </c>
      <c r="E622" s="20" t="str">
        <f>IF(weapons!$A622=Main!$P$13,weapons!$B622,"")</f>
        <v/>
      </c>
      <c r="F622" s="20" t="str">
        <f>IF(weapons!$A622=Main!$R$13,weapons!$B622,"")</f>
        <v/>
      </c>
    </row>
    <row r="623" spans="1:6" x14ac:dyDescent="0.25">
      <c r="A623" s="20"/>
      <c r="C623" s="20" t="str">
        <f>IF(weapons!$A623=Main!$L$13,weapons!$B623,"")</f>
        <v/>
      </c>
      <c r="D623" s="20" t="str">
        <f>IF(weapons!$A623=Main!$N$13,weapons!$B623,"")</f>
        <v/>
      </c>
      <c r="E623" s="20" t="str">
        <f>IF(weapons!$A623=Main!$P$13,weapons!$B623,"")</f>
        <v/>
      </c>
      <c r="F623" s="20" t="str">
        <f>IF(weapons!$A623=Main!$R$13,weapons!$B623,"")</f>
        <v/>
      </c>
    </row>
    <row r="624" spans="1:6" x14ac:dyDescent="0.25">
      <c r="A624" s="20"/>
      <c r="C624" s="20" t="str">
        <f>IF(weapons!$A624=Main!$L$13,weapons!$B624,"")</f>
        <v/>
      </c>
      <c r="D624" s="20" t="str">
        <f>IF(weapons!$A624=Main!$N$13,weapons!$B624,"")</f>
        <v/>
      </c>
      <c r="E624" s="20" t="str">
        <f>IF(weapons!$A624=Main!$P$13,weapons!$B624,"")</f>
        <v/>
      </c>
      <c r="F624" s="20" t="str">
        <f>IF(weapons!$A624=Main!$R$13,weapons!$B624,"")</f>
        <v/>
      </c>
    </row>
    <row r="625" spans="1:6" x14ac:dyDescent="0.25">
      <c r="A625" s="20"/>
      <c r="C625" s="20" t="str">
        <f>IF(weapons!$A625=Main!$L$13,weapons!$B625,"")</f>
        <v/>
      </c>
      <c r="D625" s="20" t="str">
        <f>IF(weapons!$A625=Main!$N$13,weapons!$B625,"")</f>
        <v/>
      </c>
      <c r="E625" s="20" t="str">
        <f>IF(weapons!$A625=Main!$P$13,weapons!$B625,"")</f>
        <v/>
      </c>
      <c r="F625" s="20" t="str">
        <f>IF(weapons!$A625=Main!$R$13,weapons!$B625,"")</f>
        <v/>
      </c>
    </row>
    <row r="626" spans="1:6" x14ac:dyDescent="0.25">
      <c r="A626" s="20"/>
      <c r="C626" s="20" t="str">
        <f>IF(weapons!$A626=Main!$L$13,weapons!$B626,"")</f>
        <v/>
      </c>
      <c r="D626" s="20" t="str">
        <f>IF(weapons!$A626=Main!$N$13,weapons!$B626,"")</f>
        <v/>
      </c>
      <c r="E626" s="20" t="str">
        <f>IF(weapons!$A626=Main!$P$13,weapons!$B626,"")</f>
        <v/>
      </c>
      <c r="F626" s="20" t="str">
        <f>IF(weapons!$A626=Main!$R$13,weapons!$B626,"")</f>
        <v/>
      </c>
    </row>
    <row r="627" spans="1:6" x14ac:dyDescent="0.25">
      <c r="A627" s="20"/>
      <c r="C627" s="20" t="str">
        <f>IF(weapons!$A627=Main!$L$13,weapons!$B627,"")</f>
        <v/>
      </c>
      <c r="D627" s="20" t="str">
        <f>IF(weapons!$A627=Main!$N$13,weapons!$B627,"")</f>
        <v/>
      </c>
      <c r="E627" s="20" t="str">
        <f>IF(weapons!$A627=Main!$P$13,weapons!$B627,"")</f>
        <v/>
      </c>
      <c r="F627" s="20" t="str">
        <f>IF(weapons!$A627=Main!$R$13,weapons!$B627,"")</f>
        <v/>
      </c>
    </row>
    <row r="628" spans="1:6" x14ac:dyDescent="0.25">
      <c r="A628" s="20"/>
      <c r="C628" s="20" t="str">
        <f>IF(weapons!$A628=Main!$L$13,weapons!$B628,"")</f>
        <v/>
      </c>
      <c r="D628" s="20" t="str">
        <f>IF(weapons!$A628=Main!$N$13,weapons!$B628,"")</f>
        <v/>
      </c>
      <c r="E628" s="20" t="str">
        <f>IF(weapons!$A628=Main!$P$13,weapons!$B628,"")</f>
        <v/>
      </c>
      <c r="F628" s="20" t="str">
        <f>IF(weapons!$A628=Main!$R$13,weapons!$B628,"")</f>
        <v/>
      </c>
    </row>
    <row r="629" spans="1:6" x14ac:dyDescent="0.25">
      <c r="A629" s="20"/>
      <c r="C629" s="20" t="str">
        <f>IF(weapons!$A629=Main!$L$13,weapons!$B629,"")</f>
        <v/>
      </c>
      <c r="D629" s="20" t="str">
        <f>IF(weapons!$A629=Main!$N$13,weapons!$B629,"")</f>
        <v/>
      </c>
      <c r="E629" s="20" t="str">
        <f>IF(weapons!$A629=Main!$P$13,weapons!$B629,"")</f>
        <v/>
      </c>
      <c r="F629" s="20" t="str">
        <f>IF(weapons!$A629=Main!$R$13,weapons!$B629,"")</f>
        <v/>
      </c>
    </row>
    <row r="630" spans="1:6" x14ac:dyDescent="0.25">
      <c r="A630" s="20"/>
      <c r="C630" s="20" t="str">
        <f>IF(weapons!$A630=Main!$L$13,weapons!$B630,"")</f>
        <v/>
      </c>
      <c r="D630" s="20" t="str">
        <f>IF(weapons!$A630=Main!$N$13,weapons!$B630,"")</f>
        <v/>
      </c>
      <c r="E630" s="20" t="str">
        <f>IF(weapons!$A630=Main!$P$13,weapons!$B630,"")</f>
        <v/>
      </c>
      <c r="F630" s="20" t="str">
        <f>IF(weapons!$A630=Main!$R$13,weapons!$B630,"")</f>
        <v/>
      </c>
    </row>
    <row r="631" spans="1:6" x14ac:dyDescent="0.25">
      <c r="A631" s="20"/>
      <c r="C631" s="20" t="str">
        <f>IF(weapons!$A631=Main!$L$13,weapons!$B631,"")</f>
        <v/>
      </c>
      <c r="D631" s="20" t="str">
        <f>IF(weapons!$A631=Main!$N$13,weapons!$B631,"")</f>
        <v/>
      </c>
      <c r="E631" s="20" t="str">
        <f>IF(weapons!$A631=Main!$P$13,weapons!$B631,"")</f>
        <v/>
      </c>
      <c r="F631" s="20" t="str">
        <f>IF(weapons!$A631=Main!$R$13,weapons!$B631,"")</f>
        <v/>
      </c>
    </row>
    <row r="632" spans="1:6" x14ac:dyDescent="0.25">
      <c r="A632" s="20"/>
      <c r="C632" s="20" t="str">
        <f>IF(weapons!$A632=Main!$L$13,weapons!$B632,"")</f>
        <v/>
      </c>
      <c r="D632" s="20" t="str">
        <f>IF(weapons!$A632=Main!$N$13,weapons!$B632,"")</f>
        <v/>
      </c>
      <c r="E632" s="20" t="str">
        <f>IF(weapons!$A632=Main!$P$13,weapons!$B632,"")</f>
        <v/>
      </c>
      <c r="F632" s="20" t="str">
        <f>IF(weapons!$A632=Main!$R$13,weapons!$B632,"")</f>
        <v/>
      </c>
    </row>
    <row r="633" spans="1:6" x14ac:dyDescent="0.25">
      <c r="A633" s="20"/>
      <c r="C633" s="20" t="str">
        <f>IF(weapons!$A633=Main!$L$13,weapons!$B633,"")</f>
        <v/>
      </c>
      <c r="D633" s="20" t="str">
        <f>IF(weapons!$A633=Main!$N$13,weapons!$B633,"")</f>
        <v/>
      </c>
      <c r="E633" s="20" t="str">
        <f>IF(weapons!$A633=Main!$P$13,weapons!$B633,"")</f>
        <v/>
      </c>
      <c r="F633" s="20" t="str">
        <f>IF(weapons!$A633=Main!$R$13,weapons!$B633,"")</f>
        <v/>
      </c>
    </row>
    <row r="634" spans="1:6" x14ac:dyDescent="0.25">
      <c r="A634" s="20"/>
      <c r="C634" s="20" t="str">
        <f>IF(weapons!$A634=Main!$L$13,weapons!$B634,"")</f>
        <v/>
      </c>
      <c r="D634" s="20" t="str">
        <f>IF(weapons!$A634=Main!$N$13,weapons!$B634,"")</f>
        <v/>
      </c>
      <c r="E634" s="20" t="str">
        <f>IF(weapons!$A634=Main!$P$13,weapons!$B634,"")</f>
        <v/>
      </c>
      <c r="F634" s="20" t="str">
        <f>IF(weapons!$A634=Main!$R$13,weapons!$B634,"")</f>
        <v/>
      </c>
    </row>
    <row r="635" spans="1:6" x14ac:dyDescent="0.25">
      <c r="A635" s="20"/>
      <c r="C635" s="20" t="str">
        <f>IF(weapons!$A635=Main!$L$13,weapons!$B635,"")</f>
        <v/>
      </c>
      <c r="D635" s="20" t="str">
        <f>IF(weapons!$A635=Main!$N$13,weapons!$B635,"")</f>
        <v/>
      </c>
      <c r="E635" s="20" t="str">
        <f>IF(weapons!$A635=Main!$P$13,weapons!$B635,"")</f>
        <v/>
      </c>
      <c r="F635" s="20" t="str">
        <f>IF(weapons!$A635=Main!$R$13,weapons!$B635,"")</f>
        <v/>
      </c>
    </row>
    <row r="636" spans="1:6" x14ac:dyDescent="0.25">
      <c r="A636" s="20"/>
      <c r="C636" s="20" t="str">
        <f>IF(weapons!$A636=Main!$L$13,weapons!$B636,"")</f>
        <v/>
      </c>
      <c r="D636" s="20" t="str">
        <f>IF(weapons!$A636=Main!$N$13,weapons!$B636,"")</f>
        <v/>
      </c>
      <c r="E636" s="20" t="str">
        <f>IF(weapons!$A636=Main!$P$13,weapons!$B636,"")</f>
        <v/>
      </c>
      <c r="F636" s="20" t="str">
        <f>IF(weapons!$A636=Main!$R$13,weapons!$B636,"")</f>
        <v/>
      </c>
    </row>
    <row r="637" spans="1:6" x14ac:dyDescent="0.25">
      <c r="A637" s="20"/>
      <c r="C637" s="20" t="str">
        <f>IF(weapons!$A637=Main!$L$13,weapons!$B637,"")</f>
        <v/>
      </c>
      <c r="D637" s="20" t="str">
        <f>IF(weapons!$A637=Main!$N$13,weapons!$B637,"")</f>
        <v/>
      </c>
      <c r="E637" s="20" t="str">
        <f>IF(weapons!$A637=Main!$P$13,weapons!$B637,"")</f>
        <v/>
      </c>
      <c r="F637" s="20" t="str">
        <f>IF(weapons!$A637=Main!$R$13,weapons!$B637,"")</f>
        <v/>
      </c>
    </row>
    <row r="638" spans="1:6" x14ac:dyDescent="0.25">
      <c r="A638" s="20"/>
      <c r="C638" s="20" t="str">
        <f>IF(weapons!$A638=Main!$L$13,weapons!$B638,"")</f>
        <v/>
      </c>
      <c r="D638" s="20" t="str">
        <f>IF(weapons!$A638=Main!$N$13,weapons!$B638,"")</f>
        <v/>
      </c>
      <c r="E638" s="20" t="str">
        <f>IF(weapons!$A638=Main!$P$13,weapons!$B638,"")</f>
        <v/>
      </c>
      <c r="F638" s="20" t="str">
        <f>IF(weapons!$A638=Main!$R$13,weapons!$B638,"")</f>
        <v/>
      </c>
    </row>
    <row r="639" spans="1:6" x14ac:dyDescent="0.25">
      <c r="A639" s="20"/>
      <c r="C639" s="20" t="str">
        <f>IF(weapons!$A639=Main!$L$13,weapons!$B639,"")</f>
        <v/>
      </c>
      <c r="D639" s="20" t="str">
        <f>IF(weapons!$A639=Main!$N$13,weapons!$B639,"")</f>
        <v/>
      </c>
      <c r="E639" s="20" t="str">
        <f>IF(weapons!$A639=Main!$P$13,weapons!$B639,"")</f>
        <v/>
      </c>
      <c r="F639" s="20" t="str">
        <f>IF(weapons!$A639=Main!$R$13,weapons!$B639,"")</f>
        <v/>
      </c>
    </row>
    <row r="640" spans="1:6" x14ac:dyDescent="0.25">
      <c r="A640" s="20"/>
      <c r="C640" s="20" t="str">
        <f>IF(weapons!$A640=Main!$L$13,weapons!$B640,"")</f>
        <v/>
      </c>
      <c r="D640" s="20" t="str">
        <f>IF(weapons!$A640=Main!$N$13,weapons!$B640,"")</f>
        <v/>
      </c>
      <c r="E640" s="20" t="str">
        <f>IF(weapons!$A640=Main!$P$13,weapons!$B640,"")</f>
        <v/>
      </c>
      <c r="F640" s="20" t="str">
        <f>IF(weapons!$A640=Main!$R$13,weapons!$B640,"")</f>
        <v/>
      </c>
    </row>
    <row r="641" spans="1:6" x14ac:dyDescent="0.25">
      <c r="A641" s="20"/>
      <c r="C641" s="20" t="str">
        <f>IF(weapons!$A641=Main!$L$13,weapons!$B641,"")</f>
        <v/>
      </c>
      <c r="D641" s="20" t="str">
        <f>IF(weapons!$A641=Main!$N$13,weapons!$B641,"")</f>
        <v/>
      </c>
      <c r="E641" s="20" t="str">
        <f>IF(weapons!$A641=Main!$P$13,weapons!$B641,"")</f>
        <v/>
      </c>
      <c r="F641" s="20" t="str">
        <f>IF(weapons!$A641=Main!$R$13,weapons!$B641,"")</f>
        <v/>
      </c>
    </row>
    <row r="642" spans="1:6" x14ac:dyDescent="0.25">
      <c r="A642" s="20"/>
      <c r="C642" s="20" t="str">
        <f>IF(weapons!$A642=Main!$L$13,weapons!$B642,"")</f>
        <v/>
      </c>
      <c r="D642" s="20" t="str">
        <f>IF(weapons!$A642=Main!$N$13,weapons!$B642,"")</f>
        <v/>
      </c>
      <c r="E642" s="20" t="str">
        <f>IF(weapons!$A642=Main!$P$13,weapons!$B642,"")</f>
        <v/>
      </c>
      <c r="F642" s="20" t="str">
        <f>IF(weapons!$A642=Main!$R$13,weapons!$B642,"")</f>
        <v/>
      </c>
    </row>
    <row r="643" spans="1:6" x14ac:dyDescent="0.25">
      <c r="A643" s="20"/>
      <c r="C643" s="20" t="str">
        <f>IF(weapons!$A643=Main!$L$13,weapons!$B643,"")</f>
        <v/>
      </c>
      <c r="D643" s="20" t="str">
        <f>IF(weapons!$A643=Main!$N$13,weapons!$B643,"")</f>
        <v/>
      </c>
      <c r="E643" s="20" t="str">
        <f>IF(weapons!$A643=Main!$P$13,weapons!$B643,"")</f>
        <v/>
      </c>
      <c r="F643" s="20" t="str">
        <f>IF(weapons!$A643=Main!$R$13,weapons!$B643,"")</f>
        <v/>
      </c>
    </row>
    <row r="644" spans="1:6" x14ac:dyDescent="0.25">
      <c r="A644" s="20"/>
      <c r="C644" s="20" t="str">
        <f>IF(weapons!$A644=Main!$L$13,weapons!$B644,"")</f>
        <v/>
      </c>
      <c r="D644" s="20" t="str">
        <f>IF(weapons!$A644=Main!$N$13,weapons!$B644,"")</f>
        <v/>
      </c>
      <c r="E644" s="20" t="str">
        <f>IF(weapons!$A644=Main!$P$13,weapons!$B644,"")</f>
        <v/>
      </c>
      <c r="F644" s="20" t="str">
        <f>IF(weapons!$A644=Main!$R$13,weapons!$B644,"")</f>
        <v/>
      </c>
    </row>
    <row r="645" spans="1:6" x14ac:dyDescent="0.25">
      <c r="A645" s="20"/>
      <c r="C645" s="20" t="str">
        <f>IF(weapons!$A645=Main!$L$13,weapons!$B645,"")</f>
        <v/>
      </c>
      <c r="D645" s="20" t="str">
        <f>IF(weapons!$A645=Main!$N$13,weapons!$B645,"")</f>
        <v/>
      </c>
      <c r="E645" s="20" t="str">
        <f>IF(weapons!$A645=Main!$P$13,weapons!$B645,"")</f>
        <v/>
      </c>
      <c r="F645" s="20" t="str">
        <f>IF(weapons!$A645=Main!$R$13,weapons!$B645,"")</f>
        <v/>
      </c>
    </row>
    <row r="646" spans="1:6" x14ac:dyDescent="0.25">
      <c r="A646" s="20"/>
      <c r="C646" s="20" t="str">
        <f>IF(weapons!$A646=Main!$L$13,weapons!$B646,"")</f>
        <v/>
      </c>
      <c r="D646" s="20" t="str">
        <f>IF(weapons!$A646=Main!$N$13,weapons!$B646,"")</f>
        <v/>
      </c>
      <c r="E646" s="20" t="str">
        <f>IF(weapons!$A646=Main!$P$13,weapons!$B646,"")</f>
        <v/>
      </c>
      <c r="F646" s="20" t="str">
        <f>IF(weapons!$A646=Main!$R$13,weapons!$B646,"")</f>
        <v/>
      </c>
    </row>
    <row r="647" spans="1:6" x14ac:dyDescent="0.25">
      <c r="A647" s="20"/>
      <c r="C647" s="20" t="str">
        <f>IF(weapons!$A647=Main!$L$13,weapons!$B647,"")</f>
        <v/>
      </c>
      <c r="D647" s="20" t="str">
        <f>IF(weapons!$A647=Main!$N$13,weapons!$B647,"")</f>
        <v/>
      </c>
      <c r="E647" s="20" t="str">
        <f>IF(weapons!$A647=Main!$P$13,weapons!$B647,"")</f>
        <v/>
      </c>
      <c r="F647" s="20" t="str">
        <f>IF(weapons!$A647=Main!$R$13,weapons!$B647,"")</f>
        <v/>
      </c>
    </row>
    <row r="648" spans="1:6" x14ac:dyDescent="0.25">
      <c r="A648" s="20"/>
      <c r="C648" s="20" t="str">
        <f>IF(weapons!$A648=Main!$L$13,weapons!$B648,"")</f>
        <v/>
      </c>
      <c r="D648" s="20" t="str">
        <f>IF(weapons!$A648=Main!$N$13,weapons!$B648,"")</f>
        <v/>
      </c>
      <c r="E648" s="20" t="str">
        <f>IF(weapons!$A648=Main!$P$13,weapons!$B648,"")</f>
        <v/>
      </c>
      <c r="F648" s="20" t="str">
        <f>IF(weapons!$A648=Main!$R$13,weapons!$B648,"")</f>
        <v/>
      </c>
    </row>
    <row r="649" spans="1:6" x14ac:dyDescent="0.25">
      <c r="A649" s="20"/>
      <c r="C649" s="20" t="str">
        <f>IF(weapons!$A649=Main!$L$13,weapons!$B649,"")</f>
        <v/>
      </c>
      <c r="D649" s="20" t="str">
        <f>IF(weapons!$A649=Main!$N$13,weapons!$B649,"")</f>
        <v/>
      </c>
      <c r="E649" s="20" t="str">
        <f>IF(weapons!$A649=Main!$P$13,weapons!$B649,"")</f>
        <v/>
      </c>
      <c r="F649" s="20" t="str">
        <f>IF(weapons!$A649=Main!$R$13,weapons!$B649,"")</f>
        <v/>
      </c>
    </row>
    <row r="650" spans="1:6" x14ac:dyDescent="0.25">
      <c r="A650" s="20"/>
      <c r="C650" s="20" t="str">
        <f>IF(weapons!$A650=Main!$L$13,weapons!$B650,"")</f>
        <v/>
      </c>
      <c r="D650" s="20" t="str">
        <f>IF(weapons!$A650=Main!$N$13,weapons!$B650,"")</f>
        <v/>
      </c>
      <c r="E650" s="20" t="str">
        <f>IF(weapons!$A650=Main!$P$13,weapons!$B650,"")</f>
        <v/>
      </c>
      <c r="F650" s="20" t="str">
        <f>IF(weapons!$A650=Main!$R$13,weapons!$B650,"")</f>
        <v/>
      </c>
    </row>
    <row r="651" spans="1:6" x14ac:dyDescent="0.25">
      <c r="A651" s="20"/>
      <c r="C651" s="20" t="str">
        <f>IF(weapons!$A651=Main!$L$13,weapons!$B651,"")</f>
        <v/>
      </c>
      <c r="D651" s="20" t="str">
        <f>IF(weapons!$A651=Main!$N$13,weapons!$B651,"")</f>
        <v/>
      </c>
      <c r="E651" s="20" t="str">
        <f>IF(weapons!$A651=Main!$P$13,weapons!$B651,"")</f>
        <v/>
      </c>
      <c r="F651" s="20" t="str">
        <f>IF(weapons!$A651=Main!$R$13,weapons!$B651,"")</f>
        <v/>
      </c>
    </row>
    <row r="652" spans="1:6" x14ac:dyDescent="0.25">
      <c r="A652" s="20"/>
      <c r="C652" s="20" t="str">
        <f>IF(weapons!$A652=Main!$L$13,weapons!$B652,"")</f>
        <v/>
      </c>
      <c r="D652" s="20" t="str">
        <f>IF(weapons!$A652=Main!$N$13,weapons!$B652,"")</f>
        <v/>
      </c>
      <c r="E652" s="20" t="str">
        <f>IF(weapons!$A652=Main!$P$13,weapons!$B652,"")</f>
        <v/>
      </c>
      <c r="F652" s="20" t="str">
        <f>IF(weapons!$A652=Main!$R$13,weapons!$B652,"")</f>
        <v/>
      </c>
    </row>
    <row r="653" spans="1:6" x14ac:dyDescent="0.25">
      <c r="A653" s="20"/>
      <c r="C653" s="20" t="str">
        <f>IF(weapons!$A653=Main!$L$13,weapons!$B653,"")</f>
        <v/>
      </c>
      <c r="D653" s="20" t="str">
        <f>IF(weapons!$A653=Main!$N$13,weapons!$B653,"")</f>
        <v/>
      </c>
      <c r="E653" s="20" t="str">
        <f>IF(weapons!$A653=Main!$P$13,weapons!$B653,"")</f>
        <v/>
      </c>
      <c r="F653" s="20" t="str">
        <f>IF(weapons!$A653=Main!$R$13,weapons!$B653,"")</f>
        <v/>
      </c>
    </row>
    <row r="654" spans="1:6" x14ac:dyDescent="0.25">
      <c r="A654" s="20"/>
      <c r="C654" s="20" t="str">
        <f>IF(weapons!$A654=Main!$L$13,weapons!$B654,"")</f>
        <v/>
      </c>
      <c r="D654" s="20" t="str">
        <f>IF(weapons!$A654=Main!$N$13,weapons!$B654,"")</f>
        <v/>
      </c>
      <c r="E654" s="20" t="str">
        <f>IF(weapons!$A654=Main!$P$13,weapons!$B654,"")</f>
        <v/>
      </c>
      <c r="F654" s="20" t="str">
        <f>IF(weapons!$A654=Main!$R$13,weapons!$B654,"")</f>
        <v/>
      </c>
    </row>
    <row r="655" spans="1:6" x14ac:dyDescent="0.25">
      <c r="A655" s="20"/>
      <c r="C655" s="20" t="str">
        <f>IF(weapons!$A655=Main!$L$13,weapons!$B655,"")</f>
        <v/>
      </c>
      <c r="D655" s="20" t="str">
        <f>IF(weapons!$A655=Main!$N$13,weapons!$B655,"")</f>
        <v/>
      </c>
      <c r="E655" s="20" t="str">
        <f>IF(weapons!$A655=Main!$P$13,weapons!$B655,"")</f>
        <v/>
      </c>
      <c r="F655" s="20" t="str">
        <f>IF(weapons!$A655=Main!$R$13,weapons!$B655,"")</f>
        <v/>
      </c>
    </row>
    <row r="656" spans="1:6" x14ac:dyDescent="0.25">
      <c r="A656" s="20"/>
      <c r="C656" s="20" t="str">
        <f>IF(weapons!$A656=Main!$L$13,weapons!$B656,"")</f>
        <v/>
      </c>
      <c r="D656" s="20" t="str">
        <f>IF(weapons!$A656=Main!$N$13,weapons!$B656,"")</f>
        <v/>
      </c>
      <c r="E656" s="20" t="str">
        <f>IF(weapons!$A656=Main!$P$13,weapons!$B656,"")</f>
        <v/>
      </c>
      <c r="F656" s="20" t="str">
        <f>IF(weapons!$A656=Main!$R$13,weapons!$B656,"")</f>
        <v/>
      </c>
    </row>
    <row r="657" spans="1:6" x14ac:dyDescent="0.25">
      <c r="A657" s="20"/>
      <c r="C657" s="20" t="str">
        <f>IF(weapons!$A657=Main!$L$13,weapons!$B657,"")</f>
        <v/>
      </c>
      <c r="D657" s="20" t="str">
        <f>IF(weapons!$A657=Main!$N$13,weapons!$B657,"")</f>
        <v/>
      </c>
      <c r="E657" s="20" t="str">
        <f>IF(weapons!$A657=Main!$P$13,weapons!$B657,"")</f>
        <v/>
      </c>
      <c r="F657" s="20" t="str">
        <f>IF(weapons!$A657=Main!$R$13,weapons!$B657,"")</f>
        <v/>
      </c>
    </row>
    <row r="658" spans="1:6" x14ac:dyDescent="0.25">
      <c r="A658" s="20"/>
      <c r="C658" s="20" t="str">
        <f>IF(weapons!$A658=Main!$L$13,weapons!$B658,"")</f>
        <v/>
      </c>
      <c r="D658" s="20" t="str">
        <f>IF(weapons!$A658=Main!$N$13,weapons!$B658,"")</f>
        <v/>
      </c>
      <c r="E658" s="20" t="str">
        <f>IF(weapons!$A658=Main!$P$13,weapons!$B658,"")</f>
        <v/>
      </c>
      <c r="F658" s="20" t="str">
        <f>IF(weapons!$A658=Main!$R$13,weapons!$B658,"")</f>
        <v/>
      </c>
    </row>
    <row r="659" spans="1:6" x14ac:dyDescent="0.25">
      <c r="A659" s="20"/>
      <c r="C659" s="20" t="str">
        <f>IF(weapons!$A659=Main!$L$13,weapons!$B659,"")</f>
        <v/>
      </c>
      <c r="D659" s="20" t="str">
        <f>IF(weapons!$A659=Main!$N$13,weapons!$B659,"")</f>
        <v/>
      </c>
      <c r="E659" s="20" t="str">
        <f>IF(weapons!$A659=Main!$P$13,weapons!$B659,"")</f>
        <v/>
      </c>
      <c r="F659" s="20" t="str">
        <f>IF(weapons!$A659=Main!$R$13,weapons!$B659,"")</f>
        <v/>
      </c>
    </row>
    <row r="660" spans="1:6" x14ac:dyDescent="0.25">
      <c r="A660" s="20"/>
      <c r="C660" s="20" t="str">
        <f>IF(weapons!$A660=Main!$L$13,weapons!$B660,"")</f>
        <v/>
      </c>
      <c r="D660" s="20" t="str">
        <f>IF(weapons!$A660=Main!$N$13,weapons!$B660,"")</f>
        <v/>
      </c>
      <c r="E660" s="20" t="str">
        <f>IF(weapons!$A660=Main!$P$13,weapons!$B660,"")</f>
        <v/>
      </c>
      <c r="F660" s="20" t="str">
        <f>IF(weapons!$A660=Main!$R$13,weapons!$B660,"")</f>
        <v/>
      </c>
    </row>
    <row r="661" spans="1:6" x14ac:dyDescent="0.25">
      <c r="A661" s="20"/>
      <c r="C661" s="20" t="str">
        <f>IF(weapons!$A661=Main!$L$13,weapons!$B661,"")</f>
        <v/>
      </c>
      <c r="D661" s="20" t="str">
        <f>IF(weapons!$A661=Main!$N$13,weapons!$B661,"")</f>
        <v/>
      </c>
      <c r="E661" s="20" t="str">
        <f>IF(weapons!$A661=Main!$P$13,weapons!$B661,"")</f>
        <v/>
      </c>
      <c r="F661" s="20" t="str">
        <f>IF(weapons!$A661=Main!$R$13,weapons!$B661,"")</f>
        <v/>
      </c>
    </row>
    <row r="662" spans="1:6" x14ac:dyDescent="0.25">
      <c r="A662" s="20"/>
      <c r="C662" s="20" t="str">
        <f>IF(weapons!$A662=Main!$L$13,weapons!$B662,"")</f>
        <v/>
      </c>
      <c r="D662" s="20" t="str">
        <f>IF(weapons!$A662=Main!$N$13,weapons!$B662,"")</f>
        <v/>
      </c>
      <c r="E662" s="20" t="str">
        <f>IF(weapons!$A662=Main!$P$13,weapons!$B662,"")</f>
        <v/>
      </c>
      <c r="F662" s="20" t="str">
        <f>IF(weapons!$A662=Main!$R$13,weapons!$B662,"")</f>
        <v/>
      </c>
    </row>
    <row r="663" spans="1:6" x14ac:dyDescent="0.25">
      <c r="A663" s="20"/>
      <c r="C663" s="20" t="str">
        <f>IF(weapons!$A663=Main!$L$13,weapons!$B663,"")</f>
        <v/>
      </c>
      <c r="D663" s="20" t="str">
        <f>IF(weapons!$A663=Main!$N$13,weapons!$B663,"")</f>
        <v/>
      </c>
      <c r="E663" s="20" t="str">
        <f>IF(weapons!$A663=Main!$P$13,weapons!$B663,"")</f>
        <v/>
      </c>
      <c r="F663" s="20" t="str">
        <f>IF(weapons!$A663=Main!$R$13,weapons!$B663,"")</f>
        <v/>
      </c>
    </row>
    <row r="664" spans="1:6" x14ac:dyDescent="0.25">
      <c r="A664" s="20"/>
      <c r="C664" s="20" t="str">
        <f>IF(weapons!$A664=Main!$L$13,weapons!$B664,"")</f>
        <v/>
      </c>
      <c r="D664" s="20" t="str">
        <f>IF(weapons!$A664=Main!$N$13,weapons!$B664,"")</f>
        <v/>
      </c>
      <c r="E664" s="20" t="str">
        <f>IF(weapons!$A664=Main!$P$13,weapons!$B664,"")</f>
        <v/>
      </c>
      <c r="F664" s="20" t="str">
        <f>IF(weapons!$A664=Main!$R$13,weapons!$B664,"")</f>
        <v/>
      </c>
    </row>
    <row r="665" spans="1:6" x14ac:dyDescent="0.25">
      <c r="A665" s="20"/>
      <c r="C665" s="20" t="str">
        <f>IF(weapons!$A665=Main!$L$13,weapons!$B665,"")</f>
        <v/>
      </c>
      <c r="D665" s="20" t="str">
        <f>IF(weapons!$A665=Main!$N$13,weapons!$B665,"")</f>
        <v/>
      </c>
      <c r="E665" s="20" t="str">
        <f>IF(weapons!$A665=Main!$P$13,weapons!$B665,"")</f>
        <v/>
      </c>
      <c r="F665" s="20" t="str">
        <f>IF(weapons!$A665=Main!$R$13,weapons!$B665,"")</f>
        <v/>
      </c>
    </row>
    <row r="666" spans="1:6" x14ac:dyDescent="0.25">
      <c r="A666" s="20"/>
      <c r="C666" s="20" t="str">
        <f>IF(weapons!$A666=Main!$L$13,weapons!$B666,"")</f>
        <v/>
      </c>
      <c r="D666" s="20" t="str">
        <f>IF(weapons!$A666=Main!$N$13,weapons!$B666,"")</f>
        <v/>
      </c>
      <c r="E666" s="20" t="str">
        <f>IF(weapons!$A666=Main!$P$13,weapons!$B666,"")</f>
        <v/>
      </c>
      <c r="F666" s="20" t="str">
        <f>IF(weapons!$A666=Main!$R$13,weapons!$B666,"")</f>
        <v/>
      </c>
    </row>
    <row r="667" spans="1:6" x14ac:dyDescent="0.25">
      <c r="A667" s="20"/>
      <c r="C667" s="20" t="str">
        <f>IF(weapons!$A667=Main!$L$13,weapons!$B667,"")</f>
        <v/>
      </c>
      <c r="D667" s="20" t="str">
        <f>IF(weapons!$A667=Main!$N$13,weapons!$B667,"")</f>
        <v/>
      </c>
      <c r="E667" s="20" t="str">
        <f>IF(weapons!$A667=Main!$P$13,weapons!$B667,"")</f>
        <v/>
      </c>
      <c r="F667" s="20" t="str">
        <f>IF(weapons!$A667=Main!$R$13,weapons!$B667,"")</f>
        <v/>
      </c>
    </row>
    <row r="668" spans="1:6" x14ac:dyDescent="0.25">
      <c r="A668" s="20"/>
      <c r="C668" s="20" t="str">
        <f>IF(weapons!$A668=Main!$L$13,weapons!$B668,"")</f>
        <v/>
      </c>
      <c r="D668" s="20" t="str">
        <f>IF(weapons!$A668=Main!$N$13,weapons!$B668,"")</f>
        <v/>
      </c>
      <c r="E668" s="20" t="str">
        <f>IF(weapons!$A668=Main!$P$13,weapons!$B668,"")</f>
        <v/>
      </c>
      <c r="F668" s="20" t="str">
        <f>IF(weapons!$A668=Main!$R$13,weapons!$B668,"")</f>
        <v/>
      </c>
    </row>
    <row r="669" spans="1:6" x14ac:dyDescent="0.25">
      <c r="A669" s="20"/>
      <c r="C669" s="20" t="str">
        <f>IF(weapons!$A669=Main!$L$13,weapons!$B669,"")</f>
        <v/>
      </c>
      <c r="D669" s="20" t="str">
        <f>IF(weapons!$A669=Main!$N$13,weapons!$B669,"")</f>
        <v/>
      </c>
      <c r="E669" s="20" t="str">
        <f>IF(weapons!$A669=Main!$P$13,weapons!$B669,"")</f>
        <v/>
      </c>
      <c r="F669" s="20" t="str">
        <f>IF(weapons!$A669=Main!$R$13,weapons!$B669,"")</f>
        <v/>
      </c>
    </row>
    <row r="670" spans="1:6" x14ac:dyDescent="0.25">
      <c r="A670" s="20"/>
      <c r="C670" s="20" t="str">
        <f>IF(weapons!$A670=Main!$L$13,weapons!$B670,"")</f>
        <v/>
      </c>
      <c r="D670" s="20" t="str">
        <f>IF(weapons!$A670=Main!$N$13,weapons!$B670,"")</f>
        <v/>
      </c>
      <c r="E670" s="20" t="str">
        <f>IF(weapons!$A670=Main!$P$13,weapons!$B670,"")</f>
        <v/>
      </c>
      <c r="F670" s="20" t="str">
        <f>IF(weapons!$A670=Main!$R$13,weapons!$B670,"")</f>
        <v/>
      </c>
    </row>
    <row r="671" spans="1:6" x14ac:dyDescent="0.25">
      <c r="A671" s="20"/>
      <c r="C671" s="20" t="str">
        <f>IF(weapons!$A671=Main!$L$13,weapons!$B671,"")</f>
        <v/>
      </c>
      <c r="D671" s="20" t="str">
        <f>IF(weapons!$A671=Main!$N$13,weapons!$B671,"")</f>
        <v/>
      </c>
      <c r="E671" s="20" t="str">
        <f>IF(weapons!$A671=Main!$P$13,weapons!$B671,"")</f>
        <v/>
      </c>
      <c r="F671" s="20" t="str">
        <f>IF(weapons!$A671=Main!$R$13,weapons!$B671,"")</f>
        <v/>
      </c>
    </row>
    <row r="672" spans="1:6" x14ac:dyDescent="0.25">
      <c r="A672" s="20"/>
      <c r="C672" s="20" t="str">
        <f>IF(weapons!$A672=Main!$L$13,weapons!$B672,"")</f>
        <v/>
      </c>
      <c r="D672" s="20" t="str">
        <f>IF(weapons!$A672=Main!$N$13,weapons!$B672,"")</f>
        <v/>
      </c>
      <c r="E672" s="20" t="str">
        <f>IF(weapons!$A672=Main!$P$13,weapons!$B672,"")</f>
        <v/>
      </c>
      <c r="F672" s="20" t="str">
        <f>IF(weapons!$A672=Main!$R$13,weapons!$B672,"")</f>
        <v/>
      </c>
    </row>
    <row r="673" spans="1:6" x14ac:dyDescent="0.25">
      <c r="A673" s="20"/>
      <c r="C673" s="20" t="str">
        <f>IF(weapons!$A673=Main!$L$13,weapons!$B673,"")</f>
        <v/>
      </c>
      <c r="D673" s="20" t="str">
        <f>IF(weapons!$A673=Main!$N$13,weapons!$B673,"")</f>
        <v/>
      </c>
      <c r="E673" s="20" t="str">
        <f>IF(weapons!$A673=Main!$P$13,weapons!$B673,"")</f>
        <v/>
      </c>
      <c r="F673" s="20" t="str">
        <f>IF(weapons!$A673=Main!$R$13,weapons!$B673,"")</f>
        <v/>
      </c>
    </row>
    <row r="674" spans="1:6" x14ac:dyDescent="0.25">
      <c r="A674" s="20"/>
      <c r="C674" s="20" t="str">
        <f>IF(weapons!$A674=Main!$L$13,weapons!$B674,"")</f>
        <v/>
      </c>
      <c r="D674" s="20" t="str">
        <f>IF(weapons!$A674=Main!$N$13,weapons!$B674,"")</f>
        <v/>
      </c>
      <c r="E674" s="20" t="str">
        <f>IF(weapons!$A674=Main!$P$13,weapons!$B674,"")</f>
        <v/>
      </c>
      <c r="F674" s="20" t="str">
        <f>IF(weapons!$A674=Main!$R$13,weapons!$B674,"")</f>
        <v/>
      </c>
    </row>
    <row r="675" spans="1:6" x14ac:dyDescent="0.25">
      <c r="A675" s="20"/>
      <c r="C675" s="20" t="str">
        <f>IF(weapons!$A675=Main!$L$13,weapons!$B675,"")</f>
        <v/>
      </c>
      <c r="D675" s="20" t="str">
        <f>IF(weapons!$A675=Main!$N$13,weapons!$B675,"")</f>
        <v/>
      </c>
      <c r="E675" s="20" t="str">
        <f>IF(weapons!$A675=Main!$P$13,weapons!$B675,"")</f>
        <v/>
      </c>
      <c r="F675" s="20" t="str">
        <f>IF(weapons!$A675=Main!$R$13,weapons!$B675,"")</f>
        <v/>
      </c>
    </row>
    <row r="676" spans="1:6" x14ac:dyDescent="0.25">
      <c r="A676" s="20"/>
      <c r="C676" s="20" t="str">
        <f>IF(weapons!$A676=Main!$L$13,weapons!$B676,"")</f>
        <v/>
      </c>
      <c r="D676" s="20" t="str">
        <f>IF(weapons!$A676=Main!$N$13,weapons!$B676,"")</f>
        <v/>
      </c>
      <c r="E676" s="20" t="str">
        <f>IF(weapons!$A676=Main!$P$13,weapons!$B676,"")</f>
        <v/>
      </c>
      <c r="F676" s="20" t="str">
        <f>IF(weapons!$A676=Main!$R$13,weapons!$B676,"")</f>
        <v/>
      </c>
    </row>
    <row r="677" spans="1:6" x14ac:dyDescent="0.25">
      <c r="A677" s="20"/>
      <c r="C677" s="20" t="str">
        <f>IF(weapons!$A677=Main!$L$13,weapons!$B677,"")</f>
        <v/>
      </c>
      <c r="D677" s="20" t="str">
        <f>IF(weapons!$A677=Main!$N$13,weapons!$B677,"")</f>
        <v/>
      </c>
      <c r="E677" s="20" t="str">
        <f>IF(weapons!$A677=Main!$P$13,weapons!$B677,"")</f>
        <v/>
      </c>
      <c r="F677" s="20" t="str">
        <f>IF(weapons!$A677=Main!$R$13,weapons!$B677,"")</f>
        <v/>
      </c>
    </row>
    <row r="678" spans="1:6" x14ac:dyDescent="0.25">
      <c r="A678" s="20"/>
      <c r="C678" s="20" t="str">
        <f>IF(weapons!$A678=Main!$L$13,weapons!$B678,"")</f>
        <v/>
      </c>
      <c r="D678" s="20" t="str">
        <f>IF(weapons!$A678=Main!$N$13,weapons!$B678,"")</f>
        <v/>
      </c>
      <c r="E678" s="20" t="str">
        <f>IF(weapons!$A678=Main!$P$13,weapons!$B678,"")</f>
        <v/>
      </c>
      <c r="F678" s="20" t="str">
        <f>IF(weapons!$A678=Main!$R$13,weapons!$B678,"")</f>
        <v/>
      </c>
    </row>
    <row r="679" spans="1:6" x14ac:dyDescent="0.25">
      <c r="A679" s="20"/>
      <c r="C679" s="20" t="str">
        <f>IF(weapons!$A679=Main!$L$13,weapons!$B679,"")</f>
        <v/>
      </c>
      <c r="D679" s="20" t="str">
        <f>IF(weapons!$A679=Main!$N$13,weapons!$B679,"")</f>
        <v/>
      </c>
      <c r="E679" s="20" t="str">
        <f>IF(weapons!$A679=Main!$P$13,weapons!$B679,"")</f>
        <v/>
      </c>
      <c r="F679" s="20" t="str">
        <f>IF(weapons!$A679=Main!$R$13,weapons!$B679,"")</f>
        <v/>
      </c>
    </row>
    <row r="680" spans="1:6" x14ac:dyDescent="0.25">
      <c r="A680" s="20"/>
      <c r="C680" s="20" t="str">
        <f>IF(weapons!$A680=Main!$L$13,weapons!$B680,"")</f>
        <v/>
      </c>
      <c r="D680" s="20" t="str">
        <f>IF(weapons!$A680=Main!$N$13,weapons!$B680,"")</f>
        <v/>
      </c>
      <c r="E680" s="20" t="str">
        <f>IF(weapons!$A680=Main!$P$13,weapons!$B680,"")</f>
        <v/>
      </c>
      <c r="F680" s="20" t="str">
        <f>IF(weapons!$A680=Main!$R$13,weapons!$B680,"")</f>
        <v/>
      </c>
    </row>
    <row r="681" spans="1:6" x14ac:dyDescent="0.25">
      <c r="A681" s="20"/>
      <c r="C681" s="20" t="str">
        <f>IF(weapons!$A681=Main!$L$13,weapons!$B681,"")</f>
        <v/>
      </c>
      <c r="D681" s="20" t="str">
        <f>IF(weapons!$A681=Main!$N$13,weapons!$B681,"")</f>
        <v/>
      </c>
      <c r="E681" s="20" t="str">
        <f>IF(weapons!$A681=Main!$P$13,weapons!$B681,"")</f>
        <v/>
      </c>
      <c r="F681" s="20" t="str">
        <f>IF(weapons!$A681=Main!$R$13,weapons!$B681,"")</f>
        <v/>
      </c>
    </row>
    <row r="682" spans="1:6" x14ac:dyDescent="0.25">
      <c r="A682" s="20"/>
      <c r="C682" s="20" t="str">
        <f>IF(weapons!$A682=Main!$L$13,weapons!$B682,"")</f>
        <v/>
      </c>
      <c r="D682" s="20" t="str">
        <f>IF(weapons!$A682=Main!$N$13,weapons!$B682,"")</f>
        <v/>
      </c>
      <c r="E682" s="20" t="str">
        <f>IF(weapons!$A682=Main!$P$13,weapons!$B682,"")</f>
        <v/>
      </c>
      <c r="F682" s="20" t="str">
        <f>IF(weapons!$A682=Main!$R$13,weapons!$B682,"")</f>
        <v/>
      </c>
    </row>
    <row r="683" spans="1:6" x14ac:dyDescent="0.25">
      <c r="A683" s="20"/>
      <c r="C683" s="20" t="str">
        <f>IF(weapons!$A683=Main!$L$13,weapons!$B683,"")</f>
        <v/>
      </c>
      <c r="D683" s="20" t="str">
        <f>IF(weapons!$A683=Main!$N$13,weapons!$B683,"")</f>
        <v/>
      </c>
      <c r="E683" s="20" t="str">
        <f>IF(weapons!$A683=Main!$P$13,weapons!$B683,"")</f>
        <v/>
      </c>
      <c r="F683" s="20" t="str">
        <f>IF(weapons!$A683=Main!$R$13,weapons!$B683,"")</f>
        <v/>
      </c>
    </row>
    <row r="684" spans="1:6" x14ac:dyDescent="0.25">
      <c r="A684" s="20"/>
      <c r="C684" s="20" t="str">
        <f>IF(weapons!$A684=Main!$L$13,weapons!$B684,"")</f>
        <v/>
      </c>
      <c r="D684" s="20" t="str">
        <f>IF(weapons!$A684=Main!$N$13,weapons!$B684,"")</f>
        <v/>
      </c>
      <c r="E684" s="20" t="str">
        <f>IF(weapons!$A684=Main!$P$13,weapons!$B684,"")</f>
        <v/>
      </c>
      <c r="F684" s="20" t="str">
        <f>IF(weapons!$A684=Main!$R$13,weapons!$B684,"")</f>
        <v/>
      </c>
    </row>
    <row r="685" spans="1:6" x14ac:dyDescent="0.25">
      <c r="A685" s="20"/>
      <c r="C685" s="20" t="str">
        <f>IF(weapons!$A685=Main!$L$13,weapons!$B685,"")</f>
        <v/>
      </c>
      <c r="D685" s="20" t="str">
        <f>IF(weapons!$A685=Main!$N$13,weapons!$B685,"")</f>
        <v/>
      </c>
      <c r="E685" s="20" t="str">
        <f>IF(weapons!$A685=Main!$P$13,weapons!$B685,"")</f>
        <v/>
      </c>
      <c r="F685" s="20" t="str">
        <f>IF(weapons!$A685=Main!$R$13,weapons!$B685,"")</f>
        <v/>
      </c>
    </row>
    <row r="686" spans="1:6" x14ac:dyDescent="0.25">
      <c r="A686" s="20"/>
      <c r="C686" s="20" t="str">
        <f>IF(weapons!$A686=Main!$L$13,weapons!$B686,"")</f>
        <v/>
      </c>
      <c r="D686" s="20" t="str">
        <f>IF(weapons!$A686=Main!$N$13,weapons!$B686,"")</f>
        <v/>
      </c>
      <c r="E686" s="20" t="str">
        <f>IF(weapons!$A686=Main!$P$13,weapons!$B686,"")</f>
        <v/>
      </c>
      <c r="F686" s="20" t="str">
        <f>IF(weapons!$A686=Main!$R$13,weapons!$B686,"")</f>
        <v/>
      </c>
    </row>
    <row r="687" spans="1:6" x14ac:dyDescent="0.25">
      <c r="A687" s="20"/>
      <c r="C687" s="20" t="str">
        <f>IF(weapons!$A687=Main!$L$13,weapons!$B687,"")</f>
        <v/>
      </c>
      <c r="D687" s="20" t="str">
        <f>IF(weapons!$A687=Main!$N$13,weapons!$B687,"")</f>
        <v/>
      </c>
      <c r="E687" s="20" t="str">
        <f>IF(weapons!$A687=Main!$P$13,weapons!$B687,"")</f>
        <v/>
      </c>
      <c r="F687" s="20" t="str">
        <f>IF(weapons!$A687=Main!$R$13,weapons!$B687,"")</f>
        <v/>
      </c>
    </row>
    <row r="688" spans="1:6" x14ac:dyDescent="0.25">
      <c r="A688" s="20"/>
      <c r="C688" s="20" t="str">
        <f>IF(weapons!$A688=Main!$L$13,weapons!$B688,"")</f>
        <v/>
      </c>
      <c r="D688" s="20" t="str">
        <f>IF(weapons!$A688=Main!$N$13,weapons!$B688,"")</f>
        <v/>
      </c>
      <c r="E688" s="20" t="str">
        <f>IF(weapons!$A688=Main!$P$13,weapons!$B688,"")</f>
        <v/>
      </c>
      <c r="F688" s="20" t="str">
        <f>IF(weapons!$A688=Main!$R$13,weapons!$B688,"")</f>
        <v/>
      </c>
    </row>
    <row r="689" spans="1:6" x14ac:dyDescent="0.25">
      <c r="A689" s="20"/>
      <c r="C689" s="20" t="str">
        <f>IF(weapons!$A689=Main!$L$13,weapons!$B689,"")</f>
        <v/>
      </c>
      <c r="D689" s="20" t="str">
        <f>IF(weapons!$A689=Main!$N$13,weapons!$B689,"")</f>
        <v/>
      </c>
      <c r="E689" s="20" t="str">
        <f>IF(weapons!$A689=Main!$P$13,weapons!$B689,"")</f>
        <v/>
      </c>
      <c r="F689" s="20" t="str">
        <f>IF(weapons!$A689=Main!$R$13,weapons!$B689,"")</f>
        <v/>
      </c>
    </row>
    <row r="690" spans="1:6" x14ac:dyDescent="0.25">
      <c r="A690" s="20"/>
      <c r="C690" s="20" t="str">
        <f>IF(weapons!$A690=Main!$L$13,weapons!$B690,"")</f>
        <v/>
      </c>
      <c r="D690" s="20" t="str">
        <f>IF(weapons!$A690=Main!$N$13,weapons!$B690,"")</f>
        <v/>
      </c>
      <c r="E690" s="20" t="str">
        <f>IF(weapons!$A690=Main!$P$13,weapons!$B690,"")</f>
        <v/>
      </c>
      <c r="F690" s="20" t="str">
        <f>IF(weapons!$A690=Main!$R$13,weapons!$B690,"")</f>
        <v/>
      </c>
    </row>
    <row r="691" spans="1:6" x14ac:dyDescent="0.25">
      <c r="A691" s="20"/>
      <c r="C691" s="20" t="str">
        <f>IF(weapons!$A691=Main!$L$13,weapons!$B691,"")</f>
        <v/>
      </c>
      <c r="D691" s="20" t="str">
        <f>IF(weapons!$A691=Main!$N$13,weapons!$B691,"")</f>
        <v/>
      </c>
      <c r="E691" s="20" t="str">
        <f>IF(weapons!$A691=Main!$P$13,weapons!$B691,"")</f>
        <v/>
      </c>
      <c r="F691" s="20" t="str">
        <f>IF(weapons!$A691=Main!$R$13,weapons!$B691,"")</f>
        <v/>
      </c>
    </row>
    <row r="692" spans="1:6" x14ac:dyDescent="0.25">
      <c r="A692" s="20"/>
      <c r="C692" s="20" t="str">
        <f>IF(weapons!$A692=Main!$L$13,weapons!$B692,"")</f>
        <v/>
      </c>
      <c r="D692" s="20" t="str">
        <f>IF(weapons!$A692=Main!$N$13,weapons!$B692,"")</f>
        <v/>
      </c>
      <c r="E692" s="20" t="str">
        <f>IF(weapons!$A692=Main!$P$13,weapons!$B692,"")</f>
        <v/>
      </c>
      <c r="F692" s="20" t="str">
        <f>IF(weapons!$A692=Main!$R$13,weapons!$B692,"")</f>
        <v/>
      </c>
    </row>
    <row r="693" spans="1:6" x14ac:dyDescent="0.25">
      <c r="A693" s="20"/>
      <c r="C693" s="20" t="str">
        <f>IF(weapons!$A693=Main!$L$13,weapons!$B693,"")</f>
        <v/>
      </c>
      <c r="D693" s="20" t="str">
        <f>IF(weapons!$A693=Main!$N$13,weapons!$B693,"")</f>
        <v/>
      </c>
      <c r="E693" s="20" t="str">
        <f>IF(weapons!$A693=Main!$P$13,weapons!$B693,"")</f>
        <v/>
      </c>
      <c r="F693" s="20" t="str">
        <f>IF(weapons!$A693=Main!$R$13,weapons!$B693,"")</f>
        <v/>
      </c>
    </row>
    <row r="694" spans="1:6" x14ac:dyDescent="0.25">
      <c r="A694" s="20"/>
      <c r="C694" s="20" t="str">
        <f>IF(weapons!$A694=Main!$L$13,weapons!$B694,"")</f>
        <v/>
      </c>
      <c r="D694" s="20" t="str">
        <f>IF(weapons!$A694=Main!$N$13,weapons!$B694,"")</f>
        <v/>
      </c>
      <c r="E694" s="20" t="str">
        <f>IF(weapons!$A694=Main!$P$13,weapons!$B694,"")</f>
        <v/>
      </c>
      <c r="F694" s="20" t="str">
        <f>IF(weapons!$A694=Main!$R$13,weapons!$B694,"")</f>
        <v/>
      </c>
    </row>
    <row r="695" spans="1:6" x14ac:dyDescent="0.25">
      <c r="A695" s="20"/>
      <c r="C695" s="20" t="str">
        <f>IF(weapons!$A695=Main!$L$13,weapons!$B695,"")</f>
        <v/>
      </c>
      <c r="D695" s="20" t="str">
        <f>IF(weapons!$A695=Main!$N$13,weapons!$B695,"")</f>
        <v/>
      </c>
      <c r="E695" s="20" t="str">
        <f>IF(weapons!$A695=Main!$P$13,weapons!$B695,"")</f>
        <v/>
      </c>
      <c r="F695" s="20" t="str">
        <f>IF(weapons!$A695=Main!$R$13,weapons!$B695,"")</f>
        <v/>
      </c>
    </row>
    <row r="696" spans="1:6" x14ac:dyDescent="0.25">
      <c r="A696" s="20"/>
      <c r="C696" s="20" t="str">
        <f>IF(weapons!$A696=Main!$L$13,weapons!$B696,"")</f>
        <v/>
      </c>
      <c r="D696" s="20" t="str">
        <f>IF(weapons!$A696=Main!$N$13,weapons!$B696,"")</f>
        <v/>
      </c>
      <c r="E696" s="20" t="str">
        <f>IF(weapons!$A696=Main!$P$13,weapons!$B696,"")</f>
        <v/>
      </c>
      <c r="F696" s="20" t="str">
        <f>IF(weapons!$A696=Main!$R$13,weapons!$B696,"")</f>
        <v/>
      </c>
    </row>
    <row r="697" spans="1:6" x14ac:dyDescent="0.25">
      <c r="A697" s="20"/>
      <c r="C697" s="20" t="str">
        <f>IF(weapons!$A697=Main!$L$13,weapons!$B697,"")</f>
        <v/>
      </c>
      <c r="D697" s="20" t="str">
        <f>IF(weapons!$A697=Main!$N$13,weapons!$B697,"")</f>
        <v/>
      </c>
      <c r="E697" s="20" t="str">
        <f>IF(weapons!$A697=Main!$P$13,weapons!$B697,"")</f>
        <v/>
      </c>
      <c r="F697" s="20" t="str">
        <f>IF(weapons!$A697=Main!$R$13,weapons!$B697,"")</f>
        <v/>
      </c>
    </row>
    <row r="698" spans="1:6" x14ac:dyDescent="0.25">
      <c r="A698" s="20"/>
      <c r="C698" s="20" t="str">
        <f>IF(weapons!$A698=Main!$L$13,weapons!$B698,"")</f>
        <v/>
      </c>
      <c r="D698" s="20" t="str">
        <f>IF(weapons!$A698=Main!$N$13,weapons!$B698,"")</f>
        <v/>
      </c>
      <c r="E698" s="20" t="str">
        <f>IF(weapons!$A698=Main!$P$13,weapons!$B698,"")</f>
        <v/>
      </c>
      <c r="F698" s="20" t="str">
        <f>IF(weapons!$A698=Main!$R$13,weapons!$B698,"")</f>
        <v/>
      </c>
    </row>
    <row r="699" spans="1:6" x14ac:dyDescent="0.25">
      <c r="A699" s="20"/>
      <c r="C699" s="20" t="str">
        <f>IF(weapons!$A699=Main!$L$13,weapons!$B699,"")</f>
        <v/>
      </c>
      <c r="D699" s="20" t="str">
        <f>IF(weapons!$A699=Main!$N$13,weapons!$B699,"")</f>
        <v/>
      </c>
      <c r="E699" s="20" t="str">
        <f>IF(weapons!$A699=Main!$P$13,weapons!$B699,"")</f>
        <v/>
      </c>
      <c r="F699" s="20" t="str">
        <f>IF(weapons!$A699=Main!$R$13,weapons!$B699,"")</f>
        <v/>
      </c>
    </row>
    <row r="700" spans="1:6" x14ac:dyDescent="0.25">
      <c r="A700" s="20"/>
      <c r="C700" s="20" t="str">
        <f>IF(weapons!$A700=Main!$L$13,weapons!$B700,"")</f>
        <v/>
      </c>
      <c r="D700" s="20" t="str">
        <f>IF(weapons!$A700=Main!$N$13,weapons!$B700,"")</f>
        <v/>
      </c>
      <c r="E700" s="20" t="str">
        <f>IF(weapons!$A700=Main!$P$13,weapons!$B700,"")</f>
        <v/>
      </c>
      <c r="F700" s="20" t="str">
        <f>IF(weapons!$A700=Main!$R$13,weapons!$B700,"")</f>
        <v/>
      </c>
    </row>
    <row r="701" spans="1:6" x14ac:dyDescent="0.25">
      <c r="A701" s="20"/>
      <c r="C701" s="20" t="str">
        <f>IF(weapons!$A701=Main!$L$13,weapons!$B701,"")</f>
        <v/>
      </c>
      <c r="D701" s="20" t="str">
        <f>IF(weapons!$A701=Main!$N$13,weapons!$B701,"")</f>
        <v/>
      </c>
      <c r="E701" s="20" t="str">
        <f>IF(weapons!$A701=Main!$P$13,weapons!$B701,"")</f>
        <v/>
      </c>
      <c r="F701" s="20" t="str">
        <f>IF(weapons!$A701=Main!$R$13,weapons!$B701,"")</f>
        <v/>
      </c>
    </row>
    <row r="702" spans="1:6" x14ac:dyDescent="0.25">
      <c r="A702" s="20"/>
      <c r="C702" s="20" t="str">
        <f>IF(weapons!$A702=Main!$L$13,weapons!$B702,"")</f>
        <v/>
      </c>
      <c r="D702" s="20" t="str">
        <f>IF(weapons!$A702=Main!$N$13,weapons!$B702,"")</f>
        <v/>
      </c>
      <c r="E702" s="20" t="str">
        <f>IF(weapons!$A702=Main!$P$13,weapons!$B702,"")</f>
        <v/>
      </c>
      <c r="F702" s="20" t="str">
        <f>IF(weapons!$A702=Main!$R$13,weapons!$B702,"")</f>
        <v/>
      </c>
    </row>
    <row r="703" spans="1:6" x14ac:dyDescent="0.25">
      <c r="A703" s="20"/>
      <c r="C703" s="20" t="str">
        <f>IF(weapons!$A703=Main!$L$13,weapons!$B703,"")</f>
        <v/>
      </c>
      <c r="D703" s="20" t="str">
        <f>IF(weapons!$A703=Main!$N$13,weapons!$B703,"")</f>
        <v/>
      </c>
      <c r="E703" s="20" t="str">
        <f>IF(weapons!$A703=Main!$P$13,weapons!$B703,"")</f>
        <v/>
      </c>
      <c r="F703" s="20" t="str">
        <f>IF(weapons!$A703=Main!$R$13,weapons!$B703,"")</f>
        <v/>
      </c>
    </row>
    <row r="704" spans="1:6" x14ac:dyDescent="0.25">
      <c r="A704" s="20"/>
      <c r="C704" s="20" t="str">
        <f>IF(weapons!$A704=Main!$L$13,weapons!$B704,"")</f>
        <v/>
      </c>
      <c r="D704" s="20" t="str">
        <f>IF(weapons!$A704=Main!$N$13,weapons!$B704,"")</f>
        <v/>
      </c>
      <c r="E704" s="20" t="str">
        <f>IF(weapons!$A704=Main!$P$13,weapons!$B704,"")</f>
        <v/>
      </c>
      <c r="F704" s="20" t="str">
        <f>IF(weapons!$A704=Main!$R$13,weapons!$B704,"")</f>
        <v/>
      </c>
    </row>
    <row r="705" spans="1:6" x14ac:dyDescent="0.25">
      <c r="A705" s="20"/>
      <c r="C705" s="20" t="str">
        <f>IF(weapons!$A705=Main!$L$13,weapons!$B705,"")</f>
        <v/>
      </c>
      <c r="D705" s="20" t="str">
        <f>IF(weapons!$A705=Main!$N$13,weapons!$B705,"")</f>
        <v/>
      </c>
      <c r="E705" s="20" t="str">
        <f>IF(weapons!$A705=Main!$P$13,weapons!$B705,"")</f>
        <v/>
      </c>
      <c r="F705" s="20" t="str">
        <f>IF(weapons!$A705=Main!$R$13,weapons!$B705,"")</f>
        <v/>
      </c>
    </row>
    <row r="706" spans="1:6" x14ac:dyDescent="0.25">
      <c r="A706" s="20"/>
      <c r="C706" s="20" t="str">
        <f>IF(weapons!$A706=Main!$L$13,weapons!$B706,"")</f>
        <v/>
      </c>
      <c r="D706" s="20" t="str">
        <f>IF(weapons!$A706=Main!$N$13,weapons!$B706,"")</f>
        <v/>
      </c>
      <c r="E706" s="20" t="str">
        <f>IF(weapons!$A706=Main!$P$13,weapons!$B706,"")</f>
        <v/>
      </c>
      <c r="F706" s="20" t="str">
        <f>IF(weapons!$A706=Main!$R$13,weapons!$B706,"")</f>
        <v/>
      </c>
    </row>
    <row r="707" spans="1:6" x14ac:dyDescent="0.25">
      <c r="A707" s="20"/>
      <c r="C707" s="20" t="str">
        <f>IF(weapons!$A707=Main!$L$13,weapons!$B707,"")</f>
        <v/>
      </c>
      <c r="D707" s="20" t="str">
        <f>IF(weapons!$A707=Main!$N$13,weapons!$B707,"")</f>
        <v/>
      </c>
      <c r="E707" s="20" t="str">
        <f>IF(weapons!$A707=Main!$P$13,weapons!$B707,"")</f>
        <v/>
      </c>
      <c r="F707" s="20" t="str">
        <f>IF(weapons!$A707=Main!$R$13,weapons!$B707,"")</f>
        <v/>
      </c>
    </row>
    <row r="708" spans="1:6" x14ac:dyDescent="0.25">
      <c r="A708" s="20"/>
      <c r="C708" s="20" t="str">
        <f>IF(weapons!$A708=Main!$L$13,weapons!$B708,"")</f>
        <v/>
      </c>
      <c r="D708" s="20" t="str">
        <f>IF(weapons!$A708=Main!$N$13,weapons!$B708,"")</f>
        <v/>
      </c>
      <c r="E708" s="20" t="str">
        <f>IF(weapons!$A708=Main!$P$13,weapons!$B708,"")</f>
        <v/>
      </c>
      <c r="F708" s="20" t="str">
        <f>IF(weapons!$A708=Main!$R$13,weapons!$B708,"")</f>
        <v/>
      </c>
    </row>
    <row r="709" spans="1:6" x14ac:dyDescent="0.25">
      <c r="A709" s="20"/>
      <c r="C709" s="20" t="str">
        <f>IF(weapons!$A709=Main!$L$13,weapons!$B709,"")</f>
        <v/>
      </c>
      <c r="D709" s="20" t="str">
        <f>IF(weapons!$A709=Main!$N$13,weapons!$B709,"")</f>
        <v/>
      </c>
      <c r="E709" s="20" t="str">
        <f>IF(weapons!$A709=Main!$P$13,weapons!$B709,"")</f>
        <v/>
      </c>
      <c r="F709" s="20" t="str">
        <f>IF(weapons!$A709=Main!$R$13,weapons!$B709,"")</f>
        <v/>
      </c>
    </row>
    <row r="710" spans="1:6" x14ac:dyDescent="0.25">
      <c r="A710" s="20"/>
      <c r="C710" s="20" t="str">
        <f>IF(weapons!$A710=Main!$L$13,weapons!$B710,"")</f>
        <v/>
      </c>
      <c r="D710" s="20" t="str">
        <f>IF(weapons!$A710=Main!$N$13,weapons!$B710,"")</f>
        <v/>
      </c>
      <c r="E710" s="20" t="str">
        <f>IF(weapons!$A710=Main!$P$13,weapons!$B710,"")</f>
        <v/>
      </c>
      <c r="F710" s="20" t="str">
        <f>IF(weapons!$A710=Main!$R$13,weapons!$B710,"")</f>
        <v/>
      </c>
    </row>
    <row r="711" spans="1:6" x14ac:dyDescent="0.25">
      <c r="A711" s="20"/>
      <c r="C711" s="20" t="str">
        <f>IF(weapons!$A711=Main!$L$13,weapons!$B711,"")</f>
        <v/>
      </c>
      <c r="D711" s="20" t="str">
        <f>IF(weapons!$A711=Main!$N$13,weapons!$B711,"")</f>
        <v/>
      </c>
      <c r="E711" s="20" t="str">
        <f>IF(weapons!$A711=Main!$P$13,weapons!$B711,"")</f>
        <v/>
      </c>
      <c r="F711" s="20" t="str">
        <f>IF(weapons!$A711=Main!$R$13,weapons!$B711,"")</f>
        <v/>
      </c>
    </row>
    <row r="712" spans="1:6" x14ac:dyDescent="0.25">
      <c r="A712" s="20"/>
      <c r="C712" s="20" t="str">
        <f>IF(weapons!$A712=Main!$L$13,weapons!$B712,"")</f>
        <v/>
      </c>
      <c r="D712" s="20" t="str">
        <f>IF(weapons!$A712=Main!$N$13,weapons!$B712,"")</f>
        <v/>
      </c>
      <c r="E712" s="20" t="str">
        <f>IF(weapons!$A712=Main!$P$13,weapons!$B712,"")</f>
        <v/>
      </c>
      <c r="F712" s="20" t="str">
        <f>IF(weapons!$A712=Main!$R$13,weapons!$B712,"")</f>
        <v/>
      </c>
    </row>
    <row r="713" spans="1:6" x14ac:dyDescent="0.25">
      <c r="A713" s="20"/>
      <c r="C713" s="20" t="str">
        <f>IF(weapons!$A713=Main!$L$13,weapons!$B713,"")</f>
        <v/>
      </c>
      <c r="D713" s="20" t="str">
        <f>IF(weapons!$A713=Main!$N$13,weapons!$B713,"")</f>
        <v/>
      </c>
      <c r="E713" s="20" t="str">
        <f>IF(weapons!$A713=Main!$P$13,weapons!$B713,"")</f>
        <v/>
      </c>
      <c r="F713" s="20" t="str">
        <f>IF(weapons!$A713=Main!$R$13,weapons!$B713,"")</f>
        <v/>
      </c>
    </row>
    <row r="714" spans="1:6" x14ac:dyDescent="0.25">
      <c r="A714" s="20"/>
      <c r="C714" s="20" t="str">
        <f>IF(weapons!$A714=Main!$L$13,weapons!$B714,"")</f>
        <v/>
      </c>
      <c r="D714" s="20" t="str">
        <f>IF(weapons!$A714=Main!$N$13,weapons!$B714,"")</f>
        <v/>
      </c>
      <c r="E714" s="20" t="str">
        <f>IF(weapons!$A714=Main!$P$13,weapons!$B714,"")</f>
        <v/>
      </c>
      <c r="F714" s="20" t="str">
        <f>IF(weapons!$A714=Main!$R$13,weapons!$B714,"")</f>
        <v/>
      </c>
    </row>
    <row r="715" spans="1:6" x14ac:dyDescent="0.25">
      <c r="A715" s="20"/>
      <c r="C715" s="20" t="str">
        <f>IF(weapons!$A715=Main!$L$13,weapons!$B715,"")</f>
        <v/>
      </c>
      <c r="D715" s="20" t="str">
        <f>IF(weapons!$A715=Main!$N$13,weapons!$B715,"")</f>
        <v/>
      </c>
      <c r="E715" s="20" t="str">
        <f>IF(weapons!$A715=Main!$P$13,weapons!$B715,"")</f>
        <v/>
      </c>
      <c r="F715" s="20" t="str">
        <f>IF(weapons!$A715=Main!$R$13,weapons!$B715,"")</f>
        <v/>
      </c>
    </row>
    <row r="716" spans="1:6" x14ac:dyDescent="0.25">
      <c r="A716" s="20"/>
      <c r="C716" s="20" t="str">
        <f>IF(weapons!$A716=Main!$L$13,weapons!$B716,"")</f>
        <v/>
      </c>
      <c r="D716" s="20" t="str">
        <f>IF(weapons!$A716=Main!$N$13,weapons!$B716,"")</f>
        <v/>
      </c>
      <c r="E716" s="20" t="str">
        <f>IF(weapons!$A716=Main!$P$13,weapons!$B716,"")</f>
        <v/>
      </c>
      <c r="F716" s="20" t="str">
        <f>IF(weapons!$A716=Main!$R$13,weapons!$B716,"")</f>
        <v/>
      </c>
    </row>
    <row r="717" spans="1:6" x14ac:dyDescent="0.25">
      <c r="A717" s="20"/>
      <c r="C717" s="20" t="str">
        <f>IF(weapons!$A717=Main!$L$13,weapons!$B717,"")</f>
        <v/>
      </c>
      <c r="D717" s="20" t="str">
        <f>IF(weapons!$A717=Main!$N$13,weapons!$B717,"")</f>
        <v/>
      </c>
      <c r="E717" s="20" t="str">
        <f>IF(weapons!$A717=Main!$P$13,weapons!$B717,"")</f>
        <v/>
      </c>
      <c r="F717" s="20" t="str">
        <f>IF(weapons!$A717=Main!$R$13,weapons!$B717,"")</f>
        <v/>
      </c>
    </row>
    <row r="718" spans="1:6" x14ac:dyDescent="0.25">
      <c r="A718" s="20"/>
      <c r="C718" s="20" t="str">
        <f>IF(weapons!$A718=Main!$L$13,weapons!$B718,"")</f>
        <v/>
      </c>
      <c r="D718" s="20" t="str">
        <f>IF(weapons!$A718=Main!$N$13,weapons!$B718,"")</f>
        <v/>
      </c>
      <c r="E718" s="20" t="str">
        <f>IF(weapons!$A718=Main!$P$13,weapons!$B718,"")</f>
        <v/>
      </c>
      <c r="F718" s="20" t="str">
        <f>IF(weapons!$A718=Main!$R$13,weapons!$B718,"")</f>
        <v/>
      </c>
    </row>
    <row r="719" spans="1:6" x14ac:dyDescent="0.25">
      <c r="A719" s="20"/>
      <c r="C719" s="20" t="str">
        <f>IF(weapons!$A719=Main!$L$13,weapons!$B719,"")</f>
        <v/>
      </c>
      <c r="D719" s="20" t="str">
        <f>IF(weapons!$A719=Main!$N$13,weapons!$B719,"")</f>
        <v/>
      </c>
      <c r="E719" s="20" t="str">
        <f>IF(weapons!$A719=Main!$P$13,weapons!$B719,"")</f>
        <v/>
      </c>
      <c r="F719" s="20" t="str">
        <f>IF(weapons!$A719=Main!$R$13,weapons!$B719,"")</f>
        <v/>
      </c>
    </row>
    <row r="720" spans="1:6" x14ac:dyDescent="0.25">
      <c r="A720" s="20"/>
      <c r="C720" s="20" t="str">
        <f>IF(weapons!$A720=Main!$L$13,weapons!$B720,"")</f>
        <v/>
      </c>
      <c r="D720" s="20" t="str">
        <f>IF(weapons!$A720=Main!$N$13,weapons!$B720,"")</f>
        <v/>
      </c>
      <c r="E720" s="20" t="str">
        <f>IF(weapons!$A720=Main!$P$13,weapons!$B720,"")</f>
        <v/>
      </c>
      <c r="F720" s="20" t="str">
        <f>IF(weapons!$A720=Main!$R$13,weapons!$B720,"")</f>
        <v/>
      </c>
    </row>
    <row r="721" spans="1:6" x14ac:dyDescent="0.25">
      <c r="A721" s="20"/>
      <c r="C721" s="20" t="str">
        <f>IF(weapons!$A721=Main!$L$13,weapons!$B721,"")</f>
        <v/>
      </c>
      <c r="D721" s="20" t="str">
        <f>IF(weapons!$A721=Main!$N$13,weapons!$B721,"")</f>
        <v/>
      </c>
      <c r="E721" s="20" t="str">
        <f>IF(weapons!$A721=Main!$P$13,weapons!$B721,"")</f>
        <v/>
      </c>
      <c r="F721" s="20" t="str">
        <f>IF(weapons!$A721=Main!$R$13,weapons!$B721,"")</f>
        <v/>
      </c>
    </row>
    <row r="722" spans="1:6" x14ac:dyDescent="0.25">
      <c r="A722" s="20"/>
      <c r="C722" s="20" t="str">
        <f>IF(weapons!$A722=Main!$L$13,weapons!$B722,"")</f>
        <v/>
      </c>
      <c r="D722" s="20" t="str">
        <f>IF(weapons!$A722=Main!$N$13,weapons!$B722,"")</f>
        <v/>
      </c>
      <c r="E722" s="20" t="str">
        <f>IF(weapons!$A722=Main!$P$13,weapons!$B722,"")</f>
        <v/>
      </c>
      <c r="F722" s="20" t="str">
        <f>IF(weapons!$A722=Main!$R$13,weapons!$B722,"")</f>
        <v/>
      </c>
    </row>
    <row r="723" spans="1:6" x14ac:dyDescent="0.25">
      <c r="A723" s="20"/>
      <c r="C723" s="20" t="str">
        <f>IF(weapons!$A723=Main!$L$13,weapons!$B723,"")</f>
        <v/>
      </c>
      <c r="D723" s="20" t="str">
        <f>IF(weapons!$A723=Main!$N$13,weapons!$B723,"")</f>
        <v/>
      </c>
      <c r="E723" s="20" t="str">
        <f>IF(weapons!$A723=Main!$P$13,weapons!$B723,"")</f>
        <v/>
      </c>
      <c r="F723" s="20" t="str">
        <f>IF(weapons!$A723=Main!$R$13,weapons!$B723,"")</f>
        <v/>
      </c>
    </row>
    <row r="724" spans="1:6" x14ac:dyDescent="0.25">
      <c r="A724" s="20"/>
      <c r="C724" s="20" t="str">
        <f>IF(weapons!$A724=Main!$L$13,weapons!$B724,"")</f>
        <v/>
      </c>
      <c r="D724" s="20" t="str">
        <f>IF(weapons!$A724=Main!$N$13,weapons!$B724,"")</f>
        <v/>
      </c>
      <c r="E724" s="20" t="str">
        <f>IF(weapons!$A724=Main!$P$13,weapons!$B724,"")</f>
        <v/>
      </c>
      <c r="F724" s="20" t="str">
        <f>IF(weapons!$A724=Main!$R$13,weapons!$B724,"")</f>
        <v/>
      </c>
    </row>
    <row r="725" spans="1:6" x14ac:dyDescent="0.25">
      <c r="A725" s="20"/>
      <c r="C725" s="20" t="str">
        <f>IF(weapons!$A725=Main!$L$13,weapons!$B725,"")</f>
        <v/>
      </c>
      <c r="D725" s="20" t="str">
        <f>IF(weapons!$A725=Main!$N$13,weapons!$B725,"")</f>
        <v/>
      </c>
      <c r="E725" s="20" t="str">
        <f>IF(weapons!$A725=Main!$P$13,weapons!$B725,"")</f>
        <v/>
      </c>
      <c r="F725" s="20" t="str">
        <f>IF(weapons!$A725=Main!$R$13,weapons!$B725,"")</f>
        <v/>
      </c>
    </row>
    <row r="726" spans="1:6" x14ac:dyDescent="0.25">
      <c r="A726" s="20"/>
      <c r="C726" s="20" t="str">
        <f>IF(weapons!$A726=Main!$L$13,weapons!$B726,"")</f>
        <v/>
      </c>
      <c r="D726" s="20" t="str">
        <f>IF(weapons!$A726=Main!$N$13,weapons!$B726,"")</f>
        <v/>
      </c>
      <c r="E726" s="20" t="str">
        <f>IF(weapons!$A726=Main!$P$13,weapons!$B726,"")</f>
        <v/>
      </c>
      <c r="F726" s="20" t="str">
        <f>IF(weapons!$A726=Main!$R$13,weapons!$B726,"")</f>
        <v/>
      </c>
    </row>
    <row r="727" spans="1:6" x14ac:dyDescent="0.25">
      <c r="A727" s="20"/>
      <c r="C727" s="20" t="str">
        <f>IF(weapons!$A727=Main!$L$13,weapons!$B727,"")</f>
        <v/>
      </c>
      <c r="D727" s="20" t="str">
        <f>IF(weapons!$A727=Main!$N$13,weapons!$B727,"")</f>
        <v/>
      </c>
      <c r="E727" s="20" t="str">
        <f>IF(weapons!$A727=Main!$P$13,weapons!$B727,"")</f>
        <v/>
      </c>
      <c r="F727" s="20" t="str">
        <f>IF(weapons!$A727=Main!$R$13,weapons!$B727,"")</f>
        <v/>
      </c>
    </row>
    <row r="728" spans="1:6" x14ac:dyDescent="0.25">
      <c r="A728" s="20"/>
      <c r="C728" s="20" t="str">
        <f>IF(weapons!$A728=Main!$L$13,weapons!$B728,"")</f>
        <v/>
      </c>
      <c r="D728" s="20" t="str">
        <f>IF(weapons!$A728=Main!$N$13,weapons!$B728,"")</f>
        <v/>
      </c>
      <c r="E728" s="20" t="str">
        <f>IF(weapons!$A728=Main!$P$13,weapons!$B728,"")</f>
        <v/>
      </c>
      <c r="F728" s="20" t="str">
        <f>IF(weapons!$A728=Main!$R$13,weapons!$B728,"")</f>
        <v/>
      </c>
    </row>
    <row r="729" spans="1:6" x14ac:dyDescent="0.25">
      <c r="A729" s="20"/>
      <c r="C729" s="20" t="str">
        <f>IF(weapons!$A729=Main!$L$13,weapons!$B729,"")</f>
        <v/>
      </c>
      <c r="D729" s="20" t="str">
        <f>IF(weapons!$A729=Main!$N$13,weapons!$B729,"")</f>
        <v/>
      </c>
      <c r="E729" s="20" t="str">
        <f>IF(weapons!$A729=Main!$P$13,weapons!$B729,"")</f>
        <v/>
      </c>
      <c r="F729" s="20" t="str">
        <f>IF(weapons!$A729=Main!$R$13,weapons!$B729,"")</f>
        <v/>
      </c>
    </row>
    <row r="730" spans="1:6" x14ac:dyDescent="0.25">
      <c r="A730" s="20"/>
      <c r="C730" s="20" t="str">
        <f>IF(weapons!$A730=Main!$L$13,weapons!$B730,"")</f>
        <v/>
      </c>
      <c r="D730" s="20" t="str">
        <f>IF(weapons!$A730=Main!$N$13,weapons!$B730,"")</f>
        <v/>
      </c>
      <c r="E730" s="20" t="str">
        <f>IF(weapons!$A730=Main!$P$13,weapons!$B730,"")</f>
        <v/>
      </c>
      <c r="F730" s="20" t="str">
        <f>IF(weapons!$A730=Main!$R$13,weapons!$B730,"")</f>
        <v/>
      </c>
    </row>
    <row r="731" spans="1:6" x14ac:dyDescent="0.25">
      <c r="A731" s="20"/>
      <c r="C731" s="20" t="str">
        <f>IF(weapons!$A731=Main!$L$13,weapons!$B731,"")</f>
        <v/>
      </c>
      <c r="D731" s="20" t="str">
        <f>IF(weapons!$A731=Main!$N$13,weapons!$B731,"")</f>
        <v/>
      </c>
      <c r="E731" s="20" t="str">
        <f>IF(weapons!$A731=Main!$P$13,weapons!$B731,"")</f>
        <v/>
      </c>
      <c r="F731" s="20" t="str">
        <f>IF(weapons!$A731=Main!$R$13,weapons!$B731,"")</f>
        <v/>
      </c>
    </row>
    <row r="732" spans="1:6" x14ac:dyDescent="0.25">
      <c r="A732" s="20"/>
      <c r="C732" s="20" t="str">
        <f>IF(weapons!$A732=Main!$L$13,weapons!$B732,"")</f>
        <v/>
      </c>
      <c r="D732" s="20" t="str">
        <f>IF(weapons!$A732=Main!$N$13,weapons!$B732,"")</f>
        <v/>
      </c>
      <c r="E732" s="20" t="str">
        <f>IF(weapons!$A732=Main!$P$13,weapons!$B732,"")</f>
        <v/>
      </c>
      <c r="F732" s="20" t="str">
        <f>IF(weapons!$A732=Main!$R$13,weapons!$B732,"")</f>
        <v/>
      </c>
    </row>
    <row r="733" spans="1:6" x14ac:dyDescent="0.25">
      <c r="A733" s="20"/>
      <c r="C733" s="20" t="str">
        <f>IF(weapons!$A733=Main!$L$13,weapons!$B733,"")</f>
        <v/>
      </c>
      <c r="D733" s="20" t="str">
        <f>IF(weapons!$A733=Main!$N$13,weapons!$B733,"")</f>
        <v/>
      </c>
      <c r="E733" s="20" t="str">
        <f>IF(weapons!$A733=Main!$P$13,weapons!$B733,"")</f>
        <v/>
      </c>
      <c r="F733" s="20" t="str">
        <f>IF(weapons!$A733=Main!$R$13,weapons!$B733,"")</f>
        <v/>
      </c>
    </row>
    <row r="734" spans="1:6" x14ac:dyDescent="0.25">
      <c r="A734" s="20"/>
      <c r="C734" s="20" t="str">
        <f>IF(weapons!$A734=Main!$L$13,weapons!$B734,"")</f>
        <v/>
      </c>
      <c r="D734" s="20" t="str">
        <f>IF(weapons!$A734=Main!$N$13,weapons!$B734,"")</f>
        <v/>
      </c>
      <c r="E734" s="20" t="str">
        <f>IF(weapons!$A734=Main!$P$13,weapons!$B734,"")</f>
        <v/>
      </c>
      <c r="F734" s="20" t="str">
        <f>IF(weapons!$A734=Main!$R$13,weapons!$B734,"")</f>
        <v/>
      </c>
    </row>
    <row r="735" spans="1:6" x14ac:dyDescent="0.25">
      <c r="A735" s="20"/>
      <c r="C735" s="20" t="str">
        <f>IF(weapons!$A735=Main!$L$13,weapons!$B735,"")</f>
        <v/>
      </c>
      <c r="D735" s="20" t="str">
        <f>IF(weapons!$A735=Main!$N$13,weapons!$B735,"")</f>
        <v/>
      </c>
      <c r="E735" s="20" t="str">
        <f>IF(weapons!$A735=Main!$P$13,weapons!$B735,"")</f>
        <v/>
      </c>
      <c r="F735" s="20" t="str">
        <f>IF(weapons!$A735=Main!$R$13,weapons!$B735,"")</f>
        <v/>
      </c>
    </row>
    <row r="736" spans="1:6" x14ac:dyDescent="0.25">
      <c r="A736" s="20"/>
      <c r="C736" s="20" t="str">
        <f>IF(weapons!$A736=Main!$L$13,weapons!$B736,"")</f>
        <v/>
      </c>
      <c r="D736" s="20" t="str">
        <f>IF(weapons!$A736=Main!$N$13,weapons!$B736,"")</f>
        <v/>
      </c>
      <c r="E736" s="20" t="str">
        <f>IF(weapons!$A736=Main!$P$13,weapons!$B736,"")</f>
        <v/>
      </c>
      <c r="F736" s="20" t="str">
        <f>IF(weapons!$A736=Main!$R$13,weapons!$B736,"")</f>
        <v/>
      </c>
    </row>
    <row r="737" spans="1:6" x14ac:dyDescent="0.25">
      <c r="A737" s="20"/>
      <c r="C737" s="20" t="str">
        <f>IF(weapons!$A737=Main!$L$13,weapons!$B737,"")</f>
        <v/>
      </c>
      <c r="D737" s="20" t="str">
        <f>IF(weapons!$A737=Main!$N$13,weapons!$B737,"")</f>
        <v/>
      </c>
      <c r="E737" s="20" t="str">
        <f>IF(weapons!$A737=Main!$P$13,weapons!$B737,"")</f>
        <v/>
      </c>
      <c r="F737" s="20" t="str">
        <f>IF(weapons!$A737=Main!$R$13,weapons!$B737,"")</f>
        <v/>
      </c>
    </row>
    <row r="738" spans="1:6" x14ac:dyDescent="0.25">
      <c r="A738" s="20"/>
      <c r="C738" s="20" t="str">
        <f>IF(weapons!$A738=Main!$L$13,weapons!$B738,"")</f>
        <v/>
      </c>
      <c r="D738" s="20" t="str">
        <f>IF(weapons!$A738=Main!$N$13,weapons!$B738,"")</f>
        <v/>
      </c>
      <c r="E738" s="20" t="str">
        <f>IF(weapons!$A738=Main!$P$13,weapons!$B738,"")</f>
        <v/>
      </c>
      <c r="F738" s="20" t="str">
        <f>IF(weapons!$A738=Main!$R$13,weapons!$B738,"")</f>
        <v/>
      </c>
    </row>
    <row r="739" spans="1:6" x14ac:dyDescent="0.25">
      <c r="A739" s="20"/>
      <c r="C739" s="20" t="str">
        <f>IF(weapons!$A739=Main!$L$13,weapons!$B739,"")</f>
        <v/>
      </c>
      <c r="D739" s="20" t="str">
        <f>IF(weapons!$A739=Main!$N$13,weapons!$B739,"")</f>
        <v/>
      </c>
      <c r="E739" s="20" t="str">
        <f>IF(weapons!$A739=Main!$P$13,weapons!$B739,"")</f>
        <v/>
      </c>
      <c r="F739" s="20" t="str">
        <f>IF(weapons!$A739=Main!$R$13,weapons!$B739,"")</f>
        <v/>
      </c>
    </row>
    <row r="740" spans="1:6" x14ac:dyDescent="0.25">
      <c r="A740" s="20"/>
      <c r="C740" s="20" t="str">
        <f>IF(weapons!$A740=Main!$L$13,weapons!$B740,"")</f>
        <v/>
      </c>
      <c r="D740" s="20" t="str">
        <f>IF(weapons!$A740=Main!$N$13,weapons!$B740,"")</f>
        <v/>
      </c>
      <c r="E740" s="20" t="str">
        <f>IF(weapons!$A740=Main!$P$13,weapons!$B740,"")</f>
        <v/>
      </c>
      <c r="F740" s="20" t="str">
        <f>IF(weapons!$A740=Main!$R$13,weapons!$B740,"")</f>
        <v/>
      </c>
    </row>
    <row r="741" spans="1:6" x14ac:dyDescent="0.25">
      <c r="A741" s="20"/>
      <c r="C741" s="20" t="str">
        <f>IF(weapons!$A741=Main!$L$13,weapons!$B741,"")</f>
        <v/>
      </c>
      <c r="D741" s="20" t="str">
        <f>IF(weapons!$A741=Main!$N$13,weapons!$B741,"")</f>
        <v/>
      </c>
      <c r="E741" s="20" t="str">
        <f>IF(weapons!$A741=Main!$P$13,weapons!$B741,"")</f>
        <v/>
      </c>
      <c r="F741" s="20" t="str">
        <f>IF(weapons!$A741=Main!$R$13,weapons!$B741,"")</f>
        <v/>
      </c>
    </row>
    <row r="742" spans="1:6" x14ac:dyDescent="0.25">
      <c r="A742" s="20"/>
      <c r="C742" s="20" t="str">
        <f>IF(weapons!$A742=Main!$L$13,weapons!$B742,"")</f>
        <v/>
      </c>
      <c r="D742" s="20" t="str">
        <f>IF(weapons!$A742=Main!$N$13,weapons!$B742,"")</f>
        <v/>
      </c>
      <c r="E742" s="20" t="str">
        <f>IF(weapons!$A742=Main!$P$13,weapons!$B742,"")</f>
        <v/>
      </c>
      <c r="F742" s="20" t="str">
        <f>IF(weapons!$A742=Main!$R$13,weapons!$B742,"")</f>
        <v/>
      </c>
    </row>
    <row r="743" spans="1:6" x14ac:dyDescent="0.25">
      <c r="A743" s="20"/>
      <c r="C743" s="20" t="str">
        <f>IF(weapons!$A743=Main!$L$13,weapons!$B743,"")</f>
        <v/>
      </c>
      <c r="D743" s="20" t="str">
        <f>IF(weapons!$A743=Main!$N$13,weapons!$B743,"")</f>
        <v/>
      </c>
      <c r="E743" s="20" t="str">
        <f>IF(weapons!$A743=Main!$P$13,weapons!$B743,"")</f>
        <v/>
      </c>
      <c r="F743" s="20" t="str">
        <f>IF(weapons!$A743=Main!$R$13,weapons!$B743,"")</f>
        <v/>
      </c>
    </row>
    <row r="744" spans="1:6" x14ac:dyDescent="0.25">
      <c r="A744" s="20"/>
      <c r="C744" s="20" t="str">
        <f>IF(weapons!$A744=Main!$L$13,weapons!$B744,"")</f>
        <v/>
      </c>
      <c r="D744" s="20" t="str">
        <f>IF(weapons!$A744=Main!$N$13,weapons!$B744,"")</f>
        <v/>
      </c>
      <c r="E744" s="20" t="str">
        <f>IF(weapons!$A744=Main!$P$13,weapons!$B744,"")</f>
        <v/>
      </c>
      <c r="F744" s="20" t="str">
        <f>IF(weapons!$A744=Main!$R$13,weapons!$B744,"")</f>
        <v/>
      </c>
    </row>
    <row r="745" spans="1:6" x14ac:dyDescent="0.25">
      <c r="A745" s="20"/>
      <c r="C745" s="20" t="str">
        <f>IF(weapons!$A745=Main!$L$13,weapons!$B745,"")</f>
        <v/>
      </c>
      <c r="D745" s="20" t="str">
        <f>IF(weapons!$A745=Main!$N$13,weapons!$B745,"")</f>
        <v/>
      </c>
      <c r="E745" s="20" t="str">
        <f>IF(weapons!$A745=Main!$P$13,weapons!$B745,"")</f>
        <v/>
      </c>
      <c r="F745" s="20" t="str">
        <f>IF(weapons!$A745=Main!$R$13,weapons!$B745,"")</f>
        <v/>
      </c>
    </row>
    <row r="746" spans="1:6" x14ac:dyDescent="0.25">
      <c r="A746" s="20"/>
      <c r="C746" s="20" t="str">
        <f>IF(weapons!$A746=Main!$L$13,weapons!$B746,"")</f>
        <v/>
      </c>
      <c r="D746" s="20" t="str">
        <f>IF(weapons!$A746=Main!$N$13,weapons!$B746,"")</f>
        <v/>
      </c>
      <c r="E746" s="20" t="str">
        <f>IF(weapons!$A746=Main!$P$13,weapons!$B746,"")</f>
        <v/>
      </c>
      <c r="F746" s="20" t="str">
        <f>IF(weapons!$A746=Main!$R$13,weapons!$B746,"")</f>
        <v/>
      </c>
    </row>
    <row r="747" spans="1:6" x14ac:dyDescent="0.25">
      <c r="A747" s="20"/>
      <c r="C747" s="20" t="str">
        <f>IF(weapons!$A747=Main!$L$13,weapons!$B747,"")</f>
        <v/>
      </c>
      <c r="D747" s="20" t="str">
        <f>IF(weapons!$A747=Main!$N$13,weapons!$B747,"")</f>
        <v/>
      </c>
      <c r="E747" s="20" t="str">
        <f>IF(weapons!$A747=Main!$P$13,weapons!$B747,"")</f>
        <v/>
      </c>
      <c r="F747" s="20" t="str">
        <f>IF(weapons!$A747=Main!$R$13,weapons!$B747,"")</f>
        <v/>
      </c>
    </row>
    <row r="748" spans="1:6" x14ac:dyDescent="0.25">
      <c r="A748" s="20"/>
      <c r="C748" s="20" t="str">
        <f>IF(weapons!$A748=Main!$L$13,weapons!$B748,"")</f>
        <v/>
      </c>
      <c r="D748" s="20" t="str">
        <f>IF(weapons!$A748=Main!$N$13,weapons!$B748,"")</f>
        <v/>
      </c>
      <c r="E748" s="20" t="str">
        <f>IF(weapons!$A748=Main!$P$13,weapons!$B748,"")</f>
        <v/>
      </c>
      <c r="F748" s="20" t="str">
        <f>IF(weapons!$A748=Main!$R$13,weapons!$B748,"")</f>
        <v/>
      </c>
    </row>
    <row r="749" spans="1:6" x14ac:dyDescent="0.25">
      <c r="A749" s="20"/>
      <c r="C749" s="20" t="str">
        <f>IF(weapons!$A749=Main!$L$13,weapons!$B749,"")</f>
        <v/>
      </c>
      <c r="D749" s="20" t="str">
        <f>IF(weapons!$A749=Main!$N$13,weapons!$B749,"")</f>
        <v/>
      </c>
      <c r="E749" s="20" t="str">
        <f>IF(weapons!$A749=Main!$P$13,weapons!$B749,"")</f>
        <v/>
      </c>
      <c r="F749" s="20" t="str">
        <f>IF(weapons!$A749=Main!$R$13,weapons!$B749,"")</f>
        <v/>
      </c>
    </row>
    <row r="750" spans="1:6" x14ac:dyDescent="0.25">
      <c r="A750" s="20"/>
      <c r="C750" s="20" t="str">
        <f>IF(weapons!$A750=Main!$L$13,weapons!$B750,"")</f>
        <v/>
      </c>
      <c r="D750" s="20" t="str">
        <f>IF(weapons!$A750=Main!$N$13,weapons!$B750,"")</f>
        <v/>
      </c>
      <c r="E750" s="20" t="str">
        <f>IF(weapons!$A750=Main!$P$13,weapons!$B750,"")</f>
        <v/>
      </c>
      <c r="F750" s="20" t="str">
        <f>IF(weapons!$A750=Main!$R$13,weapons!$B750,"")</f>
        <v/>
      </c>
    </row>
    <row r="751" spans="1:6" x14ac:dyDescent="0.25">
      <c r="A751" s="20"/>
      <c r="C751" s="20" t="str">
        <f>IF(weapons!$A751=Main!$L$13,weapons!$B751,"")</f>
        <v/>
      </c>
      <c r="D751" s="20" t="str">
        <f>IF(weapons!$A751=Main!$N$13,weapons!$B751,"")</f>
        <v/>
      </c>
      <c r="E751" s="20" t="str">
        <f>IF(weapons!$A751=Main!$P$13,weapons!$B751,"")</f>
        <v/>
      </c>
      <c r="F751" s="20" t="str">
        <f>IF(weapons!$A751=Main!$R$13,weapons!$B751,"")</f>
        <v/>
      </c>
    </row>
    <row r="752" spans="1:6" x14ac:dyDescent="0.25">
      <c r="A752" s="20"/>
      <c r="C752" s="20" t="str">
        <f>IF(weapons!$A752=Main!$L$13,weapons!$B752,"")</f>
        <v/>
      </c>
      <c r="D752" s="20" t="str">
        <f>IF(weapons!$A752=Main!$N$13,weapons!$B752,"")</f>
        <v/>
      </c>
      <c r="E752" s="20" t="str">
        <f>IF(weapons!$A752=Main!$P$13,weapons!$B752,"")</f>
        <v/>
      </c>
      <c r="F752" s="20" t="str">
        <f>IF(weapons!$A752=Main!$R$13,weapons!$B752,"")</f>
        <v/>
      </c>
    </row>
    <row r="753" spans="1:6" x14ac:dyDescent="0.25">
      <c r="A753" s="20"/>
      <c r="C753" s="20" t="str">
        <f>IF(weapons!$A753=Main!$L$13,weapons!$B753,"")</f>
        <v/>
      </c>
      <c r="D753" s="20" t="str">
        <f>IF(weapons!$A753=Main!$N$13,weapons!$B753,"")</f>
        <v/>
      </c>
      <c r="E753" s="20" t="str">
        <f>IF(weapons!$A753=Main!$P$13,weapons!$B753,"")</f>
        <v/>
      </c>
      <c r="F753" s="20" t="str">
        <f>IF(weapons!$A753=Main!$R$13,weapons!$B753,"")</f>
        <v/>
      </c>
    </row>
    <row r="754" spans="1:6" x14ac:dyDescent="0.25">
      <c r="A754" s="20"/>
      <c r="C754" s="20" t="str">
        <f>IF(weapons!$A754=Main!$L$13,weapons!$B754,"")</f>
        <v/>
      </c>
      <c r="D754" s="20" t="str">
        <f>IF(weapons!$A754=Main!$N$13,weapons!$B754,"")</f>
        <v/>
      </c>
      <c r="E754" s="20" t="str">
        <f>IF(weapons!$A754=Main!$P$13,weapons!$B754,"")</f>
        <v/>
      </c>
      <c r="F754" s="20" t="str">
        <f>IF(weapons!$A754=Main!$R$13,weapons!$B754,"")</f>
        <v/>
      </c>
    </row>
    <row r="755" spans="1:6" x14ac:dyDescent="0.25">
      <c r="A755" s="20"/>
      <c r="C755" s="20" t="str">
        <f>IF(weapons!$A755=Main!$L$13,weapons!$B755,"")</f>
        <v/>
      </c>
      <c r="D755" s="20" t="str">
        <f>IF(weapons!$A755=Main!$N$13,weapons!$B755,"")</f>
        <v/>
      </c>
      <c r="E755" s="20" t="str">
        <f>IF(weapons!$A755=Main!$P$13,weapons!$B755,"")</f>
        <v/>
      </c>
      <c r="F755" s="20" t="str">
        <f>IF(weapons!$A755=Main!$R$13,weapons!$B755,"")</f>
        <v/>
      </c>
    </row>
    <row r="756" spans="1:6" x14ac:dyDescent="0.25">
      <c r="A756" s="20"/>
      <c r="C756" s="20" t="str">
        <f>IF(weapons!$A756=Main!$L$13,weapons!$B756,"")</f>
        <v/>
      </c>
      <c r="D756" s="20" t="str">
        <f>IF(weapons!$A756=Main!$N$13,weapons!$B756,"")</f>
        <v/>
      </c>
      <c r="E756" s="20" t="str">
        <f>IF(weapons!$A756=Main!$P$13,weapons!$B756,"")</f>
        <v/>
      </c>
      <c r="F756" s="20" t="str">
        <f>IF(weapons!$A756=Main!$R$13,weapons!$B756,"")</f>
        <v/>
      </c>
    </row>
    <row r="757" spans="1:6" x14ac:dyDescent="0.25">
      <c r="A757" s="20"/>
      <c r="C757" s="20" t="str">
        <f>IF(weapons!$A757=Main!$L$13,weapons!$B757,"")</f>
        <v/>
      </c>
      <c r="D757" s="20" t="str">
        <f>IF(weapons!$A757=Main!$N$13,weapons!$B757,"")</f>
        <v/>
      </c>
      <c r="E757" s="20" t="str">
        <f>IF(weapons!$A757=Main!$P$13,weapons!$B757,"")</f>
        <v/>
      </c>
      <c r="F757" s="20" t="str">
        <f>IF(weapons!$A757=Main!$R$13,weapons!$B757,"")</f>
        <v/>
      </c>
    </row>
    <row r="758" spans="1:6" x14ac:dyDescent="0.25">
      <c r="A758" s="20"/>
      <c r="C758" s="20" t="str">
        <f>IF(weapons!$A758=Main!$L$13,weapons!$B758,"")</f>
        <v/>
      </c>
      <c r="D758" s="20" t="str">
        <f>IF(weapons!$A758=Main!$N$13,weapons!$B758,"")</f>
        <v/>
      </c>
      <c r="E758" s="20" t="str">
        <f>IF(weapons!$A758=Main!$P$13,weapons!$B758,"")</f>
        <v/>
      </c>
      <c r="F758" s="20" t="str">
        <f>IF(weapons!$A758=Main!$R$13,weapons!$B758,"")</f>
        <v/>
      </c>
    </row>
    <row r="759" spans="1:6" x14ac:dyDescent="0.25">
      <c r="A759" s="20"/>
      <c r="C759" s="20" t="str">
        <f>IF(weapons!$A759=Main!$L$13,weapons!$B759,"")</f>
        <v/>
      </c>
      <c r="D759" s="20" t="str">
        <f>IF(weapons!$A759=Main!$N$13,weapons!$B759,"")</f>
        <v/>
      </c>
      <c r="E759" s="20" t="str">
        <f>IF(weapons!$A759=Main!$P$13,weapons!$B759,"")</f>
        <v/>
      </c>
      <c r="F759" s="20" t="str">
        <f>IF(weapons!$A759=Main!$R$13,weapons!$B759,"")</f>
        <v/>
      </c>
    </row>
    <row r="760" spans="1:6" x14ac:dyDescent="0.25">
      <c r="A760" s="20"/>
      <c r="C760" s="20" t="str">
        <f>IF(weapons!$A760=Main!$L$13,weapons!$B760,"")</f>
        <v/>
      </c>
      <c r="D760" s="20" t="str">
        <f>IF(weapons!$A760=Main!$N$13,weapons!$B760,"")</f>
        <v/>
      </c>
      <c r="E760" s="20" t="str">
        <f>IF(weapons!$A760=Main!$P$13,weapons!$B760,"")</f>
        <v/>
      </c>
      <c r="F760" s="20" t="str">
        <f>IF(weapons!$A760=Main!$R$13,weapons!$B760,"")</f>
        <v/>
      </c>
    </row>
    <row r="761" spans="1:6" x14ac:dyDescent="0.25">
      <c r="A761" s="20"/>
      <c r="C761" s="20" t="str">
        <f>IF(weapons!$A761=Main!$L$13,weapons!$B761,"")</f>
        <v/>
      </c>
      <c r="D761" s="20" t="str">
        <f>IF(weapons!$A761=Main!$N$13,weapons!$B761,"")</f>
        <v/>
      </c>
      <c r="E761" s="20" t="str">
        <f>IF(weapons!$A761=Main!$P$13,weapons!$B761,"")</f>
        <v/>
      </c>
      <c r="F761" s="20" t="str">
        <f>IF(weapons!$A761=Main!$R$13,weapons!$B761,"")</f>
        <v/>
      </c>
    </row>
    <row r="762" spans="1:6" x14ac:dyDescent="0.25">
      <c r="A762" s="20"/>
      <c r="C762" s="20" t="str">
        <f>IF(weapons!$A762=Main!$L$13,weapons!$B762,"")</f>
        <v/>
      </c>
      <c r="D762" s="20" t="str">
        <f>IF(weapons!$A762=Main!$N$13,weapons!$B762,"")</f>
        <v/>
      </c>
      <c r="E762" s="20" t="str">
        <f>IF(weapons!$A762=Main!$P$13,weapons!$B762,"")</f>
        <v/>
      </c>
      <c r="F762" s="20" t="str">
        <f>IF(weapons!$A762=Main!$R$13,weapons!$B762,"")</f>
        <v/>
      </c>
    </row>
    <row r="763" spans="1:6" x14ac:dyDescent="0.25">
      <c r="A763" s="20"/>
      <c r="C763" s="20" t="str">
        <f>IF(weapons!$A763=Main!$L$13,weapons!$B763,"")</f>
        <v/>
      </c>
      <c r="D763" s="20" t="str">
        <f>IF(weapons!$A763=Main!$N$13,weapons!$B763,"")</f>
        <v/>
      </c>
      <c r="E763" s="20" t="str">
        <f>IF(weapons!$A763=Main!$P$13,weapons!$B763,"")</f>
        <v/>
      </c>
      <c r="F763" s="20" t="str">
        <f>IF(weapons!$A763=Main!$R$13,weapons!$B763,"")</f>
        <v/>
      </c>
    </row>
    <row r="764" spans="1:6" x14ac:dyDescent="0.25">
      <c r="A764" s="20"/>
      <c r="C764" s="20" t="str">
        <f>IF(weapons!$A764=Main!$L$13,weapons!$B764,"")</f>
        <v/>
      </c>
      <c r="D764" s="20" t="str">
        <f>IF(weapons!$A764=Main!$N$13,weapons!$B764,"")</f>
        <v/>
      </c>
      <c r="E764" s="20" t="str">
        <f>IF(weapons!$A764=Main!$P$13,weapons!$B764,"")</f>
        <v/>
      </c>
      <c r="F764" s="20" t="str">
        <f>IF(weapons!$A764=Main!$R$13,weapons!$B764,"")</f>
        <v/>
      </c>
    </row>
    <row r="765" spans="1:6" x14ac:dyDescent="0.25">
      <c r="A765" s="20"/>
      <c r="C765" s="20" t="str">
        <f>IF(weapons!$A765=Main!$L$13,weapons!$B765,"")</f>
        <v/>
      </c>
      <c r="D765" s="20" t="str">
        <f>IF(weapons!$A765=Main!$N$13,weapons!$B765,"")</f>
        <v/>
      </c>
      <c r="E765" s="20" t="str">
        <f>IF(weapons!$A765=Main!$P$13,weapons!$B765,"")</f>
        <v/>
      </c>
      <c r="F765" s="20" t="str">
        <f>IF(weapons!$A765=Main!$R$13,weapons!$B765,"")</f>
        <v/>
      </c>
    </row>
    <row r="766" spans="1:6" x14ac:dyDescent="0.25">
      <c r="A766" s="20"/>
      <c r="C766" s="20" t="str">
        <f>IF(weapons!$A766=Main!$L$13,weapons!$B766,"")</f>
        <v/>
      </c>
      <c r="D766" s="20" t="str">
        <f>IF(weapons!$A766=Main!$N$13,weapons!$B766,"")</f>
        <v/>
      </c>
      <c r="E766" s="20" t="str">
        <f>IF(weapons!$A766=Main!$P$13,weapons!$B766,"")</f>
        <v/>
      </c>
      <c r="F766" s="20" t="str">
        <f>IF(weapons!$A766=Main!$R$13,weapons!$B766,"")</f>
        <v/>
      </c>
    </row>
    <row r="767" spans="1:6" x14ac:dyDescent="0.25">
      <c r="A767" s="20"/>
      <c r="C767" s="20" t="str">
        <f>IF(weapons!$A767=Main!$L$13,weapons!$B767,"")</f>
        <v/>
      </c>
      <c r="D767" s="20" t="str">
        <f>IF(weapons!$A767=Main!$N$13,weapons!$B767,"")</f>
        <v/>
      </c>
      <c r="E767" s="20" t="str">
        <f>IF(weapons!$A767=Main!$P$13,weapons!$B767,"")</f>
        <v/>
      </c>
      <c r="F767" s="20" t="str">
        <f>IF(weapons!$A767=Main!$R$13,weapons!$B767,"")</f>
        <v/>
      </c>
    </row>
    <row r="768" spans="1:6" x14ac:dyDescent="0.25">
      <c r="A768" s="20"/>
      <c r="C768" s="20" t="str">
        <f>IF(weapons!$A768=Main!$L$13,weapons!$B768,"")</f>
        <v/>
      </c>
      <c r="D768" s="20" t="str">
        <f>IF(weapons!$A768=Main!$N$13,weapons!$B768,"")</f>
        <v/>
      </c>
      <c r="E768" s="20" t="str">
        <f>IF(weapons!$A768=Main!$P$13,weapons!$B768,"")</f>
        <v/>
      </c>
      <c r="F768" s="20" t="str">
        <f>IF(weapons!$A768=Main!$R$13,weapons!$B768,"")</f>
        <v/>
      </c>
    </row>
    <row r="769" spans="1:6" x14ac:dyDescent="0.25">
      <c r="A769" s="20"/>
      <c r="C769" s="20" t="str">
        <f>IF(weapons!$A769=Main!$L$13,weapons!$B769,"")</f>
        <v/>
      </c>
      <c r="D769" s="20" t="str">
        <f>IF(weapons!$A769=Main!$N$13,weapons!$B769,"")</f>
        <v/>
      </c>
      <c r="E769" s="20" t="str">
        <f>IF(weapons!$A769=Main!$P$13,weapons!$B769,"")</f>
        <v/>
      </c>
      <c r="F769" s="20" t="str">
        <f>IF(weapons!$A769=Main!$R$13,weapons!$B769,"")</f>
        <v/>
      </c>
    </row>
    <row r="770" spans="1:6" x14ac:dyDescent="0.25">
      <c r="A770" s="20"/>
      <c r="C770" s="20" t="str">
        <f>IF(weapons!$A770=Main!$L$13,weapons!$B770,"")</f>
        <v/>
      </c>
      <c r="D770" s="20" t="str">
        <f>IF(weapons!$A770=Main!$N$13,weapons!$B770,"")</f>
        <v/>
      </c>
      <c r="E770" s="20" t="str">
        <f>IF(weapons!$A770=Main!$P$13,weapons!$B770,"")</f>
        <v/>
      </c>
      <c r="F770" s="20" t="str">
        <f>IF(weapons!$A770=Main!$R$13,weapons!$B770,"")</f>
        <v/>
      </c>
    </row>
    <row r="771" spans="1:6" x14ac:dyDescent="0.25">
      <c r="A771" s="20"/>
      <c r="C771" s="20" t="str">
        <f>IF(weapons!$A771=Main!$L$13,weapons!$B771,"")</f>
        <v/>
      </c>
      <c r="D771" s="20" t="str">
        <f>IF(weapons!$A771=Main!$N$13,weapons!$B771,"")</f>
        <v/>
      </c>
      <c r="E771" s="20" t="str">
        <f>IF(weapons!$A771=Main!$P$13,weapons!$B771,"")</f>
        <v/>
      </c>
      <c r="F771" s="20" t="str">
        <f>IF(weapons!$A771=Main!$R$13,weapons!$B771,"")</f>
        <v/>
      </c>
    </row>
    <row r="772" spans="1:6" x14ac:dyDescent="0.25">
      <c r="A772" s="20"/>
      <c r="C772" s="20" t="str">
        <f>IF(weapons!$A772=Main!$L$13,weapons!$B772,"")</f>
        <v/>
      </c>
      <c r="D772" s="20" t="str">
        <f>IF(weapons!$A772=Main!$N$13,weapons!$B772,"")</f>
        <v/>
      </c>
      <c r="E772" s="20" t="str">
        <f>IF(weapons!$A772=Main!$P$13,weapons!$B772,"")</f>
        <v/>
      </c>
      <c r="F772" s="20" t="str">
        <f>IF(weapons!$A772=Main!$R$13,weapons!$B772,"")</f>
        <v/>
      </c>
    </row>
    <row r="773" spans="1:6" x14ac:dyDescent="0.25">
      <c r="A773" s="20"/>
      <c r="C773" s="20" t="str">
        <f>IF(weapons!$A773=Main!$L$13,weapons!$B773,"")</f>
        <v/>
      </c>
      <c r="D773" s="20" t="str">
        <f>IF(weapons!$A773=Main!$N$13,weapons!$B773,"")</f>
        <v/>
      </c>
      <c r="E773" s="20" t="str">
        <f>IF(weapons!$A773=Main!$P$13,weapons!$B773,"")</f>
        <v/>
      </c>
      <c r="F773" s="20" t="str">
        <f>IF(weapons!$A773=Main!$R$13,weapons!$B773,"")</f>
        <v/>
      </c>
    </row>
    <row r="774" spans="1:6" x14ac:dyDescent="0.25">
      <c r="A774" s="20"/>
      <c r="C774" s="20" t="str">
        <f>IF(weapons!$A774=Main!$L$13,weapons!$B774,"")</f>
        <v/>
      </c>
      <c r="D774" s="20" t="str">
        <f>IF(weapons!$A774=Main!$N$13,weapons!$B774,"")</f>
        <v/>
      </c>
      <c r="E774" s="20" t="str">
        <f>IF(weapons!$A774=Main!$P$13,weapons!$B774,"")</f>
        <v/>
      </c>
      <c r="F774" s="20" t="str">
        <f>IF(weapons!$A774=Main!$R$13,weapons!$B774,"")</f>
        <v/>
      </c>
    </row>
    <row r="775" spans="1:6" x14ac:dyDescent="0.25">
      <c r="A775" s="20"/>
      <c r="C775" s="20" t="str">
        <f>IF(weapons!$A775=Main!$L$13,weapons!$B775,"")</f>
        <v/>
      </c>
      <c r="D775" s="20" t="str">
        <f>IF(weapons!$A775=Main!$N$13,weapons!$B775,"")</f>
        <v/>
      </c>
      <c r="E775" s="20" t="str">
        <f>IF(weapons!$A775=Main!$P$13,weapons!$B775,"")</f>
        <v/>
      </c>
      <c r="F775" s="20" t="str">
        <f>IF(weapons!$A775=Main!$R$13,weapons!$B775,"")</f>
        <v/>
      </c>
    </row>
    <row r="776" spans="1:6" x14ac:dyDescent="0.25">
      <c r="A776" s="20"/>
      <c r="C776" s="20" t="str">
        <f>IF(weapons!$A776=Main!$L$13,weapons!$B776,"")</f>
        <v/>
      </c>
      <c r="D776" s="20" t="str">
        <f>IF(weapons!$A776=Main!$N$13,weapons!$B776,"")</f>
        <v/>
      </c>
      <c r="E776" s="20" t="str">
        <f>IF(weapons!$A776=Main!$P$13,weapons!$B776,"")</f>
        <v/>
      </c>
      <c r="F776" s="20" t="str">
        <f>IF(weapons!$A776=Main!$R$13,weapons!$B776,"")</f>
        <v/>
      </c>
    </row>
    <row r="777" spans="1:6" x14ac:dyDescent="0.25">
      <c r="A777" s="20"/>
      <c r="C777" s="20" t="str">
        <f>IF(weapons!$A777=Main!$L$13,weapons!$B777,"")</f>
        <v/>
      </c>
      <c r="D777" s="20" t="str">
        <f>IF(weapons!$A777=Main!$N$13,weapons!$B777,"")</f>
        <v/>
      </c>
      <c r="E777" s="20" t="str">
        <f>IF(weapons!$A777=Main!$P$13,weapons!$B777,"")</f>
        <v/>
      </c>
      <c r="F777" s="20" t="str">
        <f>IF(weapons!$A777=Main!$R$13,weapons!$B777,"")</f>
        <v/>
      </c>
    </row>
    <row r="778" spans="1:6" x14ac:dyDescent="0.25">
      <c r="A778" s="20"/>
      <c r="C778" s="20" t="str">
        <f>IF(weapons!$A778=Main!$L$13,weapons!$B778,"")</f>
        <v/>
      </c>
      <c r="D778" s="20" t="str">
        <f>IF(weapons!$A778=Main!$N$13,weapons!$B778,"")</f>
        <v/>
      </c>
      <c r="E778" s="20" t="str">
        <f>IF(weapons!$A778=Main!$P$13,weapons!$B778,"")</f>
        <v/>
      </c>
      <c r="F778" s="20" t="str">
        <f>IF(weapons!$A778=Main!$R$13,weapons!$B778,"")</f>
        <v/>
      </c>
    </row>
    <row r="779" spans="1:6" x14ac:dyDescent="0.25">
      <c r="A779" s="20"/>
      <c r="C779" s="20" t="str">
        <f>IF(weapons!$A779=Main!$L$13,weapons!$B779,"")</f>
        <v/>
      </c>
      <c r="D779" s="20" t="str">
        <f>IF(weapons!$A779=Main!$N$13,weapons!$B779,"")</f>
        <v/>
      </c>
      <c r="E779" s="20" t="str">
        <f>IF(weapons!$A779=Main!$P$13,weapons!$B779,"")</f>
        <v/>
      </c>
      <c r="F779" s="20" t="str">
        <f>IF(weapons!$A779=Main!$R$13,weapons!$B779,"")</f>
        <v/>
      </c>
    </row>
    <row r="780" spans="1:6" x14ac:dyDescent="0.25">
      <c r="A780" s="20"/>
      <c r="C780" s="20" t="str">
        <f>IF(weapons!$A780=Main!$L$13,weapons!$B780,"")</f>
        <v/>
      </c>
      <c r="D780" s="20" t="str">
        <f>IF(weapons!$A780=Main!$N$13,weapons!$B780,"")</f>
        <v/>
      </c>
      <c r="E780" s="20" t="str">
        <f>IF(weapons!$A780=Main!$P$13,weapons!$B780,"")</f>
        <v/>
      </c>
      <c r="F780" s="20" t="str">
        <f>IF(weapons!$A780=Main!$R$13,weapons!$B780,"")</f>
        <v/>
      </c>
    </row>
    <row r="781" spans="1:6" x14ac:dyDescent="0.25">
      <c r="A781" s="20"/>
      <c r="C781" s="20" t="str">
        <f>IF(weapons!$A781=Main!$L$13,weapons!$B781,"")</f>
        <v/>
      </c>
      <c r="D781" s="20" t="str">
        <f>IF(weapons!$A781=Main!$N$13,weapons!$B781,"")</f>
        <v/>
      </c>
      <c r="E781" s="20" t="str">
        <f>IF(weapons!$A781=Main!$P$13,weapons!$B781,"")</f>
        <v/>
      </c>
      <c r="F781" s="20" t="str">
        <f>IF(weapons!$A781=Main!$R$13,weapons!$B781,"")</f>
        <v/>
      </c>
    </row>
    <row r="782" spans="1:6" x14ac:dyDescent="0.25">
      <c r="A782" s="20"/>
      <c r="C782" s="20" t="str">
        <f>IF(weapons!$A782=Main!$L$13,weapons!$B782,"")</f>
        <v/>
      </c>
      <c r="D782" s="20" t="str">
        <f>IF(weapons!$A782=Main!$N$13,weapons!$B782,"")</f>
        <v/>
      </c>
      <c r="E782" s="20" t="str">
        <f>IF(weapons!$A782=Main!$P$13,weapons!$B782,"")</f>
        <v/>
      </c>
      <c r="F782" s="20" t="str">
        <f>IF(weapons!$A782=Main!$R$13,weapons!$B782,"")</f>
        <v/>
      </c>
    </row>
    <row r="783" spans="1:6" x14ac:dyDescent="0.25">
      <c r="A783" s="20"/>
      <c r="C783" s="20" t="str">
        <f>IF(weapons!$A783=Main!$L$13,weapons!$B783,"")</f>
        <v/>
      </c>
      <c r="D783" s="20" t="str">
        <f>IF(weapons!$A783=Main!$N$13,weapons!$B783,"")</f>
        <v/>
      </c>
      <c r="E783" s="20" t="str">
        <f>IF(weapons!$A783=Main!$P$13,weapons!$B783,"")</f>
        <v/>
      </c>
      <c r="F783" s="20" t="str">
        <f>IF(weapons!$A783=Main!$R$13,weapons!$B783,"")</f>
        <v/>
      </c>
    </row>
    <row r="784" spans="1:6" x14ac:dyDescent="0.25">
      <c r="A784" s="20"/>
      <c r="C784" s="20" t="str">
        <f>IF(weapons!$A784=Main!$L$13,weapons!$B784,"")</f>
        <v/>
      </c>
      <c r="D784" s="20" t="str">
        <f>IF(weapons!$A784=Main!$N$13,weapons!$B784,"")</f>
        <v/>
      </c>
      <c r="E784" s="20" t="str">
        <f>IF(weapons!$A784=Main!$P$13,weapons!$B784,"")</f>
        <v/>
      </c>
      <c r="F784" s="20" t="str">
        <f>IF(weapons!$A784=Main!$R$13,weapons!$B784,"")</f>
        <v/>
      </c>
    </row>
    <row r="785" spans="1:6" x14ac:dyDescent="0.25">
      <c r="A785" s="20"/>
      <c r="C785" s="20" t="str">
        <f>IF(weapons!$A785=Main!$L$13,weapons!$B785,"")</f>
        <v/>
      </c>
      <c r="D785" s="20" t="str">
        <f>IF(weapons!$A785=Main!$N$13,weapons!$B785,"")</f>
        <v/>
      </c>
      <c r="E785" s="20" t="str">
        <f>IF(weapons!$A785=Main!$P$13,weapons!$B785,"")</f>
        <v/>
      </c>
      <c r="F785" s="20" t="str">
        <f>IF(weapons!$A785=Main!$R$13,weapons!$B785,"")</f>
        <v/>
      </c>
    </row>
    <row r="786" spans="1:6" x14ac:dyDescent="0.25">
      <c r="A786" s="20"/>
      <c r="C786" s="20" t="str">
        <f>IF(weapons!$A786=Main!$L$13,weapons!$B786,"")</f>
        <v/>
      </c>
      <c r="D786" s="20" t="str">
        <f>IF(weapons!$A786=Main!$N$13,weapons!$B786,"")</f>
        <v/>
      </c>
      <c r="E786" s="20" t="str">
        <f>IF(weapons!$A786=Main!$P$13,weapons!$B786,"")</f>
        <v/>
      </c>
      <c r="F786" s="20" t="str">
        <f>IF(weapons!$A786=Main!$R$13,weapons!$B786,"")</f>
        <v/>
      </c>
    </row>
    <row r="787" spans="1:6" x14ac:dyDescent="0.25">
      <c r="A787" s="20"/>
      <c r="C787" s="20" t="str">
        <f>IF(weapons!$A787=Main!$L$13,weapons!$B787,"")</f>
        <v/>
      </c>
      <c r="D787" s="20" t="str">
        <f>IF(weapons!$A787=Main!$N$13,weapons!$B787,"")</f>
        <v/>
      </c>
      <c r="E787" s="20" t="str">
        <f>IF(weapons!$A787=Main!$P$13,weapons!$B787,"")</f>
        <v/>
      </c>
      <c r="F787" s="20" t="str">
        <f>IF(weapons!$A787=Main!$R$13,weapons!$B787,"")</f>
        <v/>
      </c>
    </row>
    <row r="788" spans="1:6" x14ac:dyDescent="0.25">
      <c r="A788" s="20"/>
      <c r="C788" s="20" t="str">
        <f>IF(weapons!$A788=Main!$L$13,weapons!$B788,"")</f>
        <v/>
      </c>
      <c r="D788" s="20" t="str">
        <f>IF(weapons!$A788=Main!$N$13,weapons!$B788,"")</f>
        <v/>
      </c>
      <c r="E788" s="20" t="str">
        <f>IF(weapons!$A788=Main!$P$13,weapons!$B788,"")</f>
        <v/>
      </c>
      <c r="F788" s="20" t="str">
        <f>IF(weapons!$A788=Main!$R$13,weapons!$B788,"")</f>
        <v/>
      </c>
    </row>
    <row r="789" spans="1:6" x14ac:dyDescent="0.25">
      <c r="A789" s="20"/>
      <c r="C789" s="20" t="str">
        <f>IF(weapons!$A789=Main!$L$13,weapons!$B789,"")</f>
        <v/>
      </c>
      <c r="D789" s="20" t="str">
        <f>IF(weapons!$A789=Main!$N$13,weapons!$B789,"")</f>
        <v/>
      </c>
      <c r="E789" s="20" t="str">
        <f>IF(weapons!$A789=Main!$P$13,weapons!$B789,"")</f>
        <v/>
      </c>
      <c r="F789" s="20" t="str">
        <f>IF(weapons!$A789=Main!$R$13,weapons!$B789,"")</f>
        <v/>
      </c>
    </row>
    <row r="790" spans="1:6" x14ac:dyDescent="0.25">
      <c r="A790" s="20"/>
      <c r="C790" s="20" t="str">
        <f>IF(weapons!$A790=Main!$L$13,weapons!$B790,"")</f>
        <v/>
      </c>
      <c r="D790" s="20" t="str">
        <f>IF(weapons!$A790=Main!$N$13,weapons!$B790,"")</f>
        <v/>
      </c>
      <c r="E790" s="20" t="str">
        <f>IF(weapons!$A790=Main!$P$13,weapons!$B790,"")</f>
        <v/>
      </c>
      <c r="F790" s="20" t="str">
        <f>IF(weapons!$A790=Main!$R$13,weapons!$B790,"")</f>
        <v/>
      </c>
    </row>
    <row r="791" spans="1:6" x14ac:dyDescent="0.25">
      <c r="A791" s="20"/>
      <c r="C791" s="20" t="str">
        <f>IF(weapons!$A791=Main!$L$13,weapons!$B791,"")</f>
        <v/>
      </c>
      <c r="D791" s="20" t="str">
        <f>IF(weapons!$A791=Main!$N$13,weapons!$B791,"")</f>
        <v/>
      </c>
      <c r="E791" s="20" t="str">
        <f>IF(weapons!$A791=Main!$P$13,weapons!$B791,"")</f>
        <v/>
      </c>
      <c r="F791" s="20" t="str">
        <f>IF(weapons!$A791=Main!$R$13,weapons!$B791,"")</f>
        <v/>
      </c>
    </row>
    <row r="792" spans="1:6" x14ac:dyDescent="0.25">
      <c r="A792" s="20"/>
      <c r="C792" s="20" t="str">
        <f>IF(weapons!$A792=Main!$L$13,weapons!$B792,"")</f>
        <v/>
      </c>
      <c r="D792" s="20" t="str">
        <f>IF(weapons!$A792=Main!$N$13,weapons!$B792,"")</f>
        <v/>
      </c>
      <c r="E792" s="20" t="str">
        <f>IF(weapons!$A792=Main!$P$13,weapons!$B792,"")</f>
        <v/>
      </c>
      <c r="F792" s="20" t="str">
        <f>IF(weapons!$A792=Main!$R$13,weapons!$B792,"")</f>
        <v/>
      </c>
    </row>
    <row r="793" spans="1:6" x14ac:dyDescent="0.25">
      <c r="A793" s="20"/>
      <c r="C793" s="20" t="str">
        <f>IF(weapons!$A793=Main!$L$13,weapons!$B793,"")</f>
        <v/>
      </c>
      <c r="D793" s="20" t="str">
        <f>IF(weapons!$A793=Main!$N$13,weapons!$B793,"")</f>
        <v/>
      </c>
      <c r="E793" s="20" t="str">
        <f>IF(weapons!$A793=Main!$P$13,weapons!$B793,"")</f>
        <v/>
      </c>
      <c r="F793" s="20" t="str">
        <f>IF(weapons!$A793=Main!$R$13,weapons!$B793,"")</f>
        <v/>
      </c>
    </row>
    <row r="794" spans="1:6" x14ac:dyDescent="0.25">
      <c r="A794" s="20"/>
      <c r="C794" s="20" t="str">
        <f>IF(weapons!$A794=Main!$L$13,weapons!$B794,"")</f>
        <v/>
      </c>
      <c r="D794" s="20" t="str">
        <f>IF(weapons!$A794=Main!$N$13,weapons!$B794,"")</f>
        <v/>
      </c>
      <c r="E794" s="20" t="str">
        <f>IF(weapons!$A794=Main!$P$13,weapons!$B794,"")</f>
        <v/>
      </c>
      <c r="F794" s="20" t="str">
        <f>IF(weapons!$A794=Main!$R$13,weapons!$B794,"")</f>
        <v/>
      </c>
    </row>
    <row r="795" spans="1:6" x14ac:dyDescent="0.25">
      <c r="A795" s="20"/>
      <c r="C795" s="20" t="str">
        <f>IF(weapons!$A795=Main!$L$13,weapons!$B795,"")</f>
        <v/>
      </c>
      <c r="D795" s="20" t="str">
        <f>IF(weapons!$A795=Main!$N$13,weapons!$B795,"")</f>
        <v/>
      </c>
      <c r="E795" s="20" t="str">
        <f>IF(weapons!$A795=Main!$P$13,weapons!$B795,"")</f>
        <v/>
      </c>
      <c r="F795" s="20" t="str">
        <f>IF(weapons!$A795=Main!$R$13,weapons!$B795,"")</f>
        <v/>
      </c>
    </row>
    <row r="796" spans="1:6" x14ac:dyDescent="0.25">
      <c r="A796" s="20"/>
      <c r="C796" s="20" t="str">
        <f>IF(weapons!$A796=Main!$L$13,weapons!$B796,"")</f>
        <v/>
      </c>
      <c r="D796" s="20" t="str">
        <f>IF(weapons!$A796=Main!$N$13,weapons!$B796,"")</f>
        <v/>
      </c>
      <c r="E796" s="20" t="str">
        <f>IF(weapons!$A796=Main!$P$13,weapons!$B796,"")</f>
        <v/>
      </c>
      <c r="F796" s="20" t="str">
        <f>IF(weapons!$A796=Main!$R$13,weapons!$B796,"")</f>
        <v/>
      </c>
    </row>
    <row r="797" spans="1:6" x14ac:dyDescent="0.25">
      <c r="A797" s="20"/>
      <c r="C797" s="20" t="str">
        <f>IF(weapons!$A797=Main!$L$13,weapons!$B797,"")</f>
        <v/>
      </c>
      <c r="D797" s="20" t="str">
        <f>IF(weapons!$A797=Main!$N$13,weapons!$B797,"")</f>
        <v/>
      </c>
      <c r="E797" s="20" t="str">
        <f>IF(weapons!$A797=Main!$P$13,weapons!$B797,"")</f>
        <v/>
      </c>
      <c r="F797" s="20" t="str">
        <f>IF(weapons!$A797=Main!$R$13,weapons!$B797,"")</f>
        <v/>
      </c>
    </row>
    <row r="798" spans="1:6" x14ac:dyDescent="0.25">
      <c r="A798" s="20"/>
      <c r="C798" s="20" t="str">
        <f>IF(weapons!$A798=Main!$L$13,weapons!$B798,"")</f>
        <v/>
      </c>
      <c r="D798" s="20" t="str">
        <f>IF(weapons!$A798=Main!$N$13,weapons!$B798,"")</f>
        <v/>
      </c>
      <c r="E798" s="20" t="str">
        <f>IF(weapons!$A798=Main!$P$13,weapons!$B798,"")</f>
        <v/>
      </c>
      <c r="F798" s="20" t="str">
        <f>IF(weapons!$A798=Main!$R$13,weapons!$B798,"")</f>
        <v/>
      </c>
    </row>
    <row r="799" spans="1:6" x14ac:dyDescent="0.25">
      <c r="A799" s="20"/>
      <c r="C799" s="20" t="str">
        <f>IF(weapons!$A799=Main!$L$13,weapons!$B799,"")</f>
        <v/>
      </c>
      <c r="D799" s="20" t="str">
        <f>IF(weapons!$A799=Main!$N$13,weapons!$B799,"")</f>
        <v/>
      </c>
      <c r="E799" s="20" t="str">
        <f>IF(weapons!$A799=Main!$P$13,weapons!$B799,"")</f>
        <v/>
      </c>
      <c r="F799" s="20" t="str">
        <f>IF(weapons!$A799=Main!$R$13,weapons!$B799,"")</f>
        <v/>
      </c>
    </row>
    <row r="800" spans="1:6" x14ac:dyDescent="0.25">
      <c r="A800" s="20"/>
      <c r="C800" s="20" t="str">
        <f>IF(weapons!$A800=Main!$L$13,weapons!$B800,"")</f>
        <v/>
      </c>
      <c r="D800" s="20" t="str">
        <f>IF(weapons!$A800=Main!$N$13,weapons!$B800,"")</f>
        <v/>
      </c>
      <c r="E800" s="20" t="str">
        <f>IF(weapons!$A800=Main!$P$13,weapons!$B800,"")</f>
        <v/>
      </c>
      <c r="F800" s="20" t="str">
        <f>IF(weapons!$A800=Main!$R$13,weapons!$B800,"")</f>
        <v/>
      </c>
    </row>
    <row r="801" spans="1:6" x14ac:dyDescent="0.25">
      <c r="A801" s="20"/>
      <c r="C801" s="20" t="str">
        <f>IF(weapons!$A801=Main!$L$13,weapons!$B801,"")</f>
        <v/>
      </c>
      <c r="D801" s="20" t="str">
        <f>IF(weapons!$A801=Main!$N$13,weapons!$B801,"")</f>
        <v/>
      </c>
      <c r="E801" s="20" t="str">
        <f>IF(weapons!$A801=Main!$P$13,weapons!$B801,"")</f>
        <v/>
      </c>
      <c r="F801" s="20" t="str">
        <f>IF(weapons!$A801=Main!$R$13,weapons!$B801,"")</f>
        <v/>
      </c>
    </row>
    <row r="802" spans="1:6" x14ac:dyDescent="0.25">
      <c r="A802" s="20"/>
      <c r="C802" s="20" t="str">
        <f>IF(weapons!$A802=Main!$L$13,weapons!$B802,"")</f>
        <v/>
      </c>
      <c r="D802" s="20" t="str">
        <f>IF(weapons!$A802=Main!$N$13,weapons!$B802,"")</f>
        <v/>
      </c>
      <c r="E802" s="20" t="str">
        <f>IF(weapons!$A802=Main!$P$13,weapons!$B802,"")</f>
        <v/>
      </c>
      <c r="F802" s="20" t="str">
        <f>IF(weapons!$A802=Main!$R$13,weapons!$B802,"")</f>
        <v/>
      </c>
    </row>
    <row r="803" spans="1:6" x14ac:dyDescent="0.25">
      <c r="A803" s="20"/>
      <c r="C803" s="20" t="str">
        <f>IF(weapons!$A803=Main!$L$13,weapons!$B803,"")</f>
        <v/>
      </c>
      <c r="D803" s="20" t="str">
        <f>IF(weapons!$A803=Main!$N$13,weapons!$B803,"")</f>
        <v/>
      </c>
      <c r="E803" s="20" t="str">
        <f>IF(weapons!$A803=Main!$P$13,weapons!$B803,"")</f>
        <v/>
      </c>
      <c r="F803" s="20" t="str">
        <f>IF(weapons!$A803=Main!$R$13,weapons!$B803,"")</f>
        <v/>
      </c>
    </row>
    <row r="804" spans="1:6" x14ac:dyDescent="0.25">
      <c r="A804" s="20"/>
      <c r="C804" s="20" t="str">
        <f>IF(weapons!$A804=Main!$L$13,weapons!$B804,"")</f>
        <v/>
      </c>
      <c r="D804" s="20" t="str">
        <f>IF(weapons!$A804=Main!$N$13,weapons!$B804,"")</f>
        <v/>
      </c>
      <c r="E804" s="20" t="str">
        <f>IF(weapons!$A804=Main!$P$13,weapons!$B804,"")</f>
        <v/>
      </c>
      <c r="F804" s="20" t="str">
        <f>IF(weapons!$A804=Main!$R$13,weapons!$B804,"")</f>
        <v/>
      </c>
    </row>
    <row r="805" spans="1:6" x14ac:dyDescent="0.25">
      <c r="A805" s="20"/>
      <c r="C805" s="20" t="str">
        <f>IF(weapons!$A805=Main!$L$13,weapons!$B805,"")</f>
        <v/>
      </c>
      <c r="D805" s="20" t="str">
        <f>IF(weapons!$A805=Main!$N$13,weapons!$B805,"")</f>
        <v/>
      </c>
      <c r="E805" s="20" t="str">
        <f>IF(weapons!$A805=Main!$P$13,weapons!$B805,"")</f>
        <v/>
      </c>
      <c r="F805" s="20" t="str">
        <f>IF(weapons!$A805=Main!$R$13,weapons!$B805,"")</f>
        <v/>
      </c>
    </row>
    <row r="806" spans="1:6" x14ac:dyDescent="0.25">
      <c r="A806" s="20"/>
      <c r="C806" s="20" t="str">
        <f>IF(weapons!$A806=Main!$L$13,weapons!$B806,"")</f>
        <v/>
      </c>
      <c r="D806" s="20" t="str">
        <f>IF(weapons!$A806=Main!$N$13,weapons!$B806,"")</f>
        <v/>
      </c>
      <c r="E806" s="20" t="str">
        <f>IF(weapons!$A806=Main!$P$13,weapons!$B806,"")</f>
        <v/>
      </c>
      <c r="F806" s="20" t="str">
        <f>IF(weapons!$A806=Main!$R$13,weapons!$B806,"")</f>
        <v/>
      </c>
    </row>
    <row r="807" spans="1:6" x14ac:dyDescent="0.25">
      <c r="A807" s="20"/>
      <c r="C807" s="20" t="str">
        <f>IF(weapons!$A807=Main!$L$13,weapons!$B807,"")</f>
        <v/>
      </c>
      <c r="D807" s="20" t="str">
        <f>IF(weapons!$A807=Main!$N$13,weapons!$B807,"")</f>
        <v/>
      </c>
      <c r="E807" s="20" t="str">
        <f>IF(weapons!$A807=Main!$P$13,weapons!$B807,"")</f>
        <v/>
      </c>
      <c r="F807" s="20" t="str">
        <f>IF(weapons!$A807=Main!$R$13,weapons!$B807,"")</f>
        <v/>
      </c>
    </row>
    <row r="808" spans="1:6" x14ac:dyDescent="0.25">
      <c r="A808" s="20"/>
      <c r="C808" s="20" t="str">
        <f>IF(weapons!$A808=Main!$L$13,weapons!$B808,"")</f>
        <v/>
      </c>
      <c r="D808" s="20" t="str">
        <f>IF(weapons!$A808=Main!$N$13,weapons!$B808,"")</f>
        <v/>
      </c>
      <c r="E808" s="20" t="str">
        <f>IF(weapons!$A808=Main!$P$13,weapons!$B808,"")</f>
        <v/>
      </c>
      <c r="F808" s="20" t="str">
        <f>IF(weapons!$A808=Main!$R$13,weapons!$B808,"")</f>
        <v/>
      </c>
    </row>
    <row r="809" spans="1:6" x14ac:dyDescent="0.25">
      <c r="A809" s="20"/>
      <c r="C809" s="20" t="str">
        <f>IF(weapons!$A809=Main!$L$13,weapons!$B809,"")</f>
        <v/>
      </c>
      <c r="D809" s="20" t="str">
        <f>IF(weapons!$A809=Main!$N$13,weapons!$B809,"")</f>
        <v/>
      </c>
      <c r="E809" s="20" t="str">
        <f>IF(weapons!$A809=Main!$P$13,weapons!$B809,"")</f>
        <v/>
      </c>
      <c r="F809" s="20" t="str">
        <f>IF(weapons!$A809=Main!$R$13,weapons!$B809,"")</f>
        <v/>
      </c>
    </row>
    <row r="810" spans="1:6" x14ac:dyDescent="0.25">
      <c r="A810" s="20"/>
      <c r="C810" s="20" t="str">
        <f>IF(weapons!$A810=Main!$L$13,weapons!$B810,"")</f>
        <v/>
      </c>
      <c r="D810" s="20" t="str">
        <f>IF(weapons!$A810=Main!$N$13,weapons!$B810,"")</f>
        <v/>
      </c>
      <c r="E810" s="20" t="str">
        <f>IF(weapons!$A810=Main!$P$13,weapons!$B810,"")</f>
        <v/>
      </c>
      <c r="F810" s="20" t="str">
        <f>IF(weapons!$A810=Main!$R$13,weapons!$B810,"")</f>
        <v/>
      </c>
    </row>
    <row r="811" spans="1:6" x14ac:dyDescent="0.25">
      <c r="A811" s="20"/>
      <c r="C811" s="20" t="str">
        <f>IF(weapons!$A811=Main!$L$13,weapons!$B811,"")</f>
        <v/>
      </c>
      <c r="D811" s="20" t="str">
        <f>IF(weapons!$A811=Main!$N$13,weapons!$B811,"")</f>
        <v/>
      </c>
      <c r="E811" s="20" t="str">
        <f>IF(weapons!$A811=Main!$P$13,weapons!$B811,"")</f>
        <v/>
      </c>
      <c r="F811" s="20" t="str">
        <f>IF(weapons!$A811=Main!$R$13,weapons!$B811,"")</f>
        <v/>
      </c>
    </row>
    <row r="812" spans="1:6" x14ac:dyDescent="0.25">
      <c r="A812" s="20"/>
      <c r="C812" s="20" t="str">
        <f>IF(weapons!$A812=Main!$L$13,weapons!$B812,"")</f>
        <v/>
      </c>
      <c r="D812" s="20" t="str">
        <f>IF(weapons!$A812=Main!$N$13,weapons!$B812,"")</f>
        <v/>
      </c>
      <c r="E812" s="20" t="str">
        <f>IF(weapons!$A812=Main!$P$13,weapons!$B812,"")</f>
        <v/>
      </c>
      <c r="F812" s="20" t="str">
        <f>IF(weapons!$A812=Main!$R$13,weapons!$B812,"")</f>
        <v/>
      </c>
    </row>
    <row r="813" spans="1:6" x14ac:dyDescent="0.25">
      <c r="A813" s="20"/>
      <c r="C813" s="20" t="str">
        <f>IF(weapons!$A813=Main!$L$13,weapons!$B813,"")</f>
        <v/>
      </c>
      <c r="D813" s="20" t="str">
        <f>IF(weapons!$A813=Main!$N$13,weapons!$B813,"")</f>
        <v/>
      </c>
      <c r="E813" s="20" t="str">
        <f>IF(weapons!$A813=Main!$P$13,weapons!$B813,"")</f>
        <v/>
      </c>
      <c r="F813" s="20" t="str">
        <f>IF(weapons!$A813=Main!$R$13,weapons!$B813,"")</f>
        <v/>
      </c>
    </row>
    <row r="814" spans="1:6" x14ac:dyDescent="0.25">
      <c r="A814" s="20"/>
      <c r="C814" s="20" t="str">
        <f>IF(weapons!$A814=Main!$L$13,weapons!$B814,"")</f>
        <v/>
      </c>
      <c r="D814" s="20" t="str">
        <f>IF(weapons!$A814=Main!$N$13,weapons!$B814,"")</f>
        <v/>
      </c>
      <c r="E814" s="20" t="str">
        <f>IF(weapons!$A814=Main!$P$13,weapons!$B814,"")</f>
        <v/>
      </c>
      <c r="F814" s="20" t="str">
        <f>IF(weapons!$A814=Main!$R$13,weapons!$B814,"")</f>
        <v/>
      </c>
    </row>
    <row r="815" spans="1:6" x14ac:dyDescent="0.25">
      <c r="A815" s="20"/>
      <c r="C815" s="20" t="str">
        <f>IF(weapons!$A815=Main!$L$13,weapons!$B815,"")</f>
        <v/>
      </c>
      <c r="D815" s="20" t="str">
        <f>IF(weapons!$A815=Main!$N$13,weapons!$B815,"")</f>
        <v/>
      </c>
      <c r="E815" s="20" t="str">
        <f>IF(weapons!$A815=Main!$P$13,weapons!$B815,"")</f>
        <v/>
      </c>
      <c r="F815" s="20" t="str">
        <f>IF(weapons!$A815=Main!$R$13,weapons!$B815,"")</f>
        <v/>
      </c>
    </row>
    <row r="816" spans="1:6" x14ac:dyDescent="0.25">
      <c r="A816" s="20"/>
      <c r="C816" s="20" t="str">
        <f>IF(weapons!$A816=Main!$L$13,weapons!$B816,"")</f>
        <v/>
      </c>
      <c r="D816" s="20" t="str">
        <f>IF(weapons!$A816=Main!$N$13,weapons!$B816,"")</f>
        <v/>
      </c>
      <c r="E816" s="20" t="str">
        <f>IF(weapons!$A816=Main!$P$13,weapons!$B816,"")</f>
        <v/>
      </c>
      <c r="F816" s="20" t="str">
        <f>IF(weapons!$A816=Main!$R$13,weapons!$B816,"")</f>
        <v/>
      </c>
    </row>
    <row r="817" spans="1:6" x14ac:dyDescent="0.25">
      <c r="A817" s="20"/>
      <c r="C817" s="20" t="str">
        <f>IF(weapons!$A817=Main!$L$13,weapons!$B817,"")</f>
        <v/>
      </c>
      <c r="D817" s="20" t="str">
        <f>IF(weapons!$A817=Main!$N$13,weapons!$B817,"")</f>
        <v/>
      </c>
      <c r="E817" s="20" t="str">
        <f>IF(weapons!$A817=Main!$P$13,weapons!$B817,"")</f>
        <v/>
      </c>
      <c r="F817" s="20" t="str">
        <f>IF(weapons!$A817=Main!$R$13,weapons!$B817,"")</f>
        <v/>
      </c>
    </row>
    <row r="818" spans="1:6" x14ac:dyDescent="0.25">
      <c r="A818" s="20"/>
      <c r="C818" s="20" t="str">
        <f>IF(weapons!$A818=Main!$L$13,weapons!$B818,"")</f>
        <v/>
      </c>
      <c r="D818" s="20" t="str">
        <f>IF(weapons!$A818=Main!$N$13,weapons!$B818,"")</f>
        <v/>
      </c>
      <c r="E818" s="20" t="str">
        <f>IF(weapons!$A818=Main!$P$13,weapons!$B818,"")</f>
        <v/>
      </c>
      <c r="F818" s="20" t="str">
        <f>IF(weapons!$A818=Main!$R$13,weapons!$B818,"")</f>
        <v/>
      </c>
    </row>
    <row r="819" spans="1:6" x14ac:dyDescent="0.25">
      <c r="A819" s="20"/>
      <c r="C819" s="20" t="str">
        <f>IF(weapons!$A819=Main!$L$13,weapons!$B819,"")</f>
        <v/>
      </c>
      <c r="D819" s="20" t="str">
        <f>IF(weapons!$A819=Main!$N$13,weapons!$B819,"")</f>
        <v/>
      </c>
      <c r="E819" s="20" t="str">
        <f>IF(weapons!$A819=Main!$P$13,weapons!$B819,"")</f>
        <v/>
      </c>
      <c r="F819" s="20" t="str">
        <f>IF(weapons!$A819=Main!$R$13,weapons!$B819,"")</f>
        <v/>
      </c>
    </row>
    <row r="820" spans="1:6" x14ac:dyDescent="0.25">
      <c r="A820" s="20"/>
      <c r="C820" s="20" t="str">
        <f>IF(weapons!$A820=Main!$L$13,weapons!$B820,"")</f>
        <v/>
      </c>
      <c r="D820" s="20" t="str">
        <f>IF(weapons!$A820=Main!$N$13,weapons!$B820,"")</f>
        <v/>
      </c>
      <c r="E820" s="20" t="str">
        <f>IF(weapons!$A820=Main!$P$13,weapons!$B820,"")</f>
        <v/>
      </c>
      <c r="F820" s="20" t="str">
        <f>IF(weapons!$A820=Main!$R$13,weapons!$B820,"")</f>
        <v/>
      </c>
    </row>
    <row r="821" spans="1:6" x14ac:dyDescent="0.25">
      <c r="A821" s="20"/>
      <c r="C821" s="20" t="str">
        <f>IF(weapons!$A821=Main!$L$13,weapons!$B821,"")</f>
        <v/>
      </c>
      <c r="D821" s="20" t="str">
        <f>IF(weapons!$A821=Main!$N$13,weapons!$B821,"")</f>
        <v/>
      </c>
      <c r="E821" s="20" t="str">
        <f>IF(weapons!$A821=Main!$P$13,weapons!$B821,"")</f>
        <v/>
      </c>
      <c r="F821" s="20" t="str">
        <f>IF(weapons!$A821=Main!$R$13,weapons!$B821,"")</f>
        <v/>
      </c>
    </row>
    <row r="822" spans="1:6" x14ac:dyDescent="0.25">
      <c r="A822" s="20"/>
      <c r="C822" s="20" t="str">
        <f>IF(weapons!$A822=Main!$L$13,weapons!$B822,"")</f>
        <v/>
      </c>
      <c r="D822" s="20" t="str">
        <f>IF(weapons!$A822=Main!$N$13,weapons!$B822,"")</f>
        <v/>
      </c>
      <c r="E822" s="20" t="str">
        <f>IF(weapons!$A822=Main!$P$13,weapons!$B822,"")</f>
        <v/>
      </c>
      <c r="F822" s="20" t="str">
        <f>IF(weapons!$A822=Main!$R$13,weapons!$B822,"")</f>
        <v/>
      </c>
    </row>
    <row r="823" spans="1:6" x14ac:dyDescent="0.25">
      <c r="A823" s="20"/>
      <c r="C823" s="20" t="str">
        <f>IF(weapons!$A823=Main!$L$13,weapons!$B823,"")</f>
        <v/>
      </c>
      <c r="D823" s="20" t="str">
        <f>IF(weapons!$A823=Main!$N$13,weapons!$B823,"")</f>
        <v/>
      </c>
      <c r="E823" s="20" t="str">
        <f>IF(weapons!$A823=Main!$P$13,weapons!$B823,"")</f>
        <v/>
      </c>
      <c r="F823" s="20" t="str">
        <f>IF(weapons!$A823=Main!$R$13,weapons!$B823,"")</f>
        <v/>
      </c>
    </row>
    <row r="824" spans="1:6" x14ac:dyDescent="0.25">
      <c r="A824" s="20"/>
      <c r="C824" s="20" t="str">
        <f>IF(weapons!$A824=Main!$L$13,weapons!$B824,"")</f>
        <v/>
      </c>
      <c r="D824" s="20" t="str">
        <f>IF(weapons!$A824=Main!$N$13,weapons!$B824,"")</f>
        <v/>
      </c>
      <c r="E824" s="20" t="str">
        <f>IF(weapons!$A824=Main!$P$13,weapons!$B824,"")</f>
        <v/>
      </c>
      <c r="F824" s="20" t="str">
        <f>IF(weapons!$A824=Main!$R$13,weapons!$B824,"")</f>
        <v/>
      </c>
    </row>
    <row r="825" spans="1:6" x14ac:dyDescent="0.25">
      <c r="A825" s="20"/>
      <c r="C825" s="20" t="str">
        <f>IF(weapons!$A825=Main!$L$13,weapons!$B825,"")</f>
        <v/>
      </c>
      <c r="D825" s="20" t="str">
        <f>IF(weapons!$A825=Main!$N$13,weapons!$B825,"")</f>
        <v/>
      </c>
      <c r="E825" s="20" t="str">
        <f>IF(weapons!$A825=Main!$P$13,weapons!$B825,"")</f>
        <v/>
      </c>
      <c r="F825" s="20" t="str">
        <f>IF(weapons!$A825=Main!$R$13,weapons!$B825,"")</f>
        <v/>
      </c>
    </row>
    <row r="826" spans="1:6" x14ac:dyDescent="0.25">
      <c r="A826" s="20"/>
      <c r="C826" s="20" t="str">
        <f>IF(weapons!$A826=Main!$L$13,weapons!$B826,"")</f>
        <v/>
      </c>
      <c r="D826" s="20" t="str">
        <f>IF(weapons!$A826=Main!$N$13,weapons!$B826,"")</f>
        <v/>
      </c>
      <c r="E826" s="20" t="str">
        <f>IF(weapons!$A826=Main!$P$13,weapons!$B826,"")</f>
        <v/>
      </c>
      <c r="F826" s="20" t="str">
        <f>IF(weapons!$A826=Main!$R$13,weapons!$B826,"")</f>
        <v/>
      </c>
    </row>
    <row r="827" spans="1:6" x14ac:dyDescent="0.25">
      <c r="A827" s="20"/>
      <c r="C827" s="20" t="str">
        <f>IF(weapons!$A827=Main!$L$13,weapons!$B827,"")</f>
        <v/>
      </c>
      <c r="D827" s="20" t="str">
        <f>IF(weapons!$A827=Main!$N$13,weapons!$B827,"")</f>
        <v/>
      </c>
      <c r="E827" s="20" t="str">
        <f>IF(weapons!$A827=Main!$P$13,weapons!$B827,"")</f>
        <v/>
      </c>
      <c r="F827" s="20" t="str">
        <f>IF(weapons!$A827=Main!$R$13,weapons!$B827,"")</f>
        <v/>
      </c>
    </row>
    <row r="828" spans="1:6" x14ac:dyDescent="0.25">
      <c r="A828" s="20"/>
      <c r="C828" s="20" t="str">
        <f>IF(weapons!$A828=Main!$L$13,weapons!$B828,"")</f>
        <v/>
      </c>
      <c r="D828" s="20" t="str">
        <f>IF(weapons!$A828=Main!$N$13,weapons!$B828,"")</f>
        <v/>
      </c>
      <c r="E828" s="20" t="str">
        <f>IF(weapons!$A828=Main!$P$13,weapons!$B828,"")</f>
        <v/>
      </c>
      <c r="F828" s="20" t="str">
        <f>IF(weapons!$A828=Main!$R$13,weapons!$B828,"")</f>
        <v/>
      </c>
    </row>
    <row r="829" spans="1:6" x14ac:dyDescent="0.25">
      <c r="A829" s="20"/>
      <c r="C829" s="20" t="str">
        <f>IF(weapons!$A829=Main!$L$13,weapons!$B829,"")</f>
        <v/>
      </c>
      <c r="D829" s="20" t="str">
        <f>IF(weapons!$A829=Main!$N$13,weapons!$B829,"")</f>
        <v/>
      </c>
      <c r="E829" s="20" t="str">
        <f>IF(weapons!$A829=Main!$P$13,weapons!$B829,"")</f>
        <v/>
      </c>
      <c r="F829" s="20" t="str">
        <f>IF(weapons!$A829=Main!$R$13,weapons!$B829,"")</f>
        <v/>
      </c>
    </row>
    <row r="830" spans="1:6" x14ac:dyDescent="0.25">
      <c r="A830" s="20"/>
      <c r="C830" s="20" t="str">
        <f>IF(weapons!$A830=Main!$L$13,weapons!$B830,"")</f>
        <v/>
      </c>
      <c r="D830" s="20" t="str">
        <f>IF(weapons!$A830=Main!$N$13,weapons!$B830,"")</f>
        <v/>
      </c>
      <c r="E830" s="20" t="str">
        <f>IF(weapons!$A830=Main!$P$13,weapons!$B830,"")</f>
        <v/>
      </c>
      <c r="F830" s="20" t="str">
        <f>IF(weapons!$A830=Main!$R$13,weapons!$B830,"")</f>
        <v/>
      </c>
    </row>
    <row r="831" spans="1:6" x14ac:dyDescent="0.25">
      <c r="A831" s="20"/>
      <c r="C831" s="20" t="str">
        <f>IF(weapons!$A831=Main!$L$13,weapons!$B831,"")</f>
        <v/>
      </c>
      <c r="D831" s="20" t="str">
        <f>IF(weapons!$A831=Main!$N$13,weapons!$B831,"")</f>
        <v/>
      </c>
      <c r="E831" s="20" t="str">
        <f>IF(weapons!$A831=Main!$P$13,weapons!$B831,"")</f>
        <v/>
      </c>
      <c r="F831" s="20" t="str">
        <f>IF(weapons!$A831=Main!$R$13,weapons!$B831,"")</f>
        <v/>
      </c>
    </row>
    <row r="832" spans="1:6" x14ac:dyDescent="0.25">
      <c r="A832" s="20"/>
      <c r="C832" s="20" t="str">
        <f>IF(weapons!$A832=Main!$L$13,weapons!$B832,"")</f>
        <v/>
      </c>
      <c r="D832" s="20" t="str">
        <f>IF(weapons!$A832=Main!$N$13,weapons!$B832,"")</f>
        <v/>
      </c>
      <c r="E832" s="20" t="str">
        <f>IF(weapons!$A832=Main!$P$13,weapons!$B832,"")</f>
        <v/>
      </c>
      <c r="F832" s="20" t="str">
        <f>IF(weapons!$A832=Main!$R$13,weapons!$B832,"")</f>
        <v/>
      </c>
    </row>
    <row r="833" spans="1:6" x14ac:dyDescent="0.25">
      <c r="A833" s="20"/>
      <c r="C833" s="20" t="str">
        <f>IF(weapons!$A833=Main!$L$13,weapons!$B833,"")</f>
        <v/>
      </c>
      <c r="D833" s="20" t="str">
        <f>IF(weapons!$A833=Main!$N$13,weapons!$B833,"")</f>
        <v/>
      </c>
      <c r="E833" s="20" t="str">
        <f>IF(weapons!$A833=Main!$P$13,weapons!$B833,"")</f>
        <v/>
      </c>
      <c r="F833" s="20" t="str">
        <f>IF(weapons!$A833=Main!$R$13,weapons!$B833,"")</f>
        <v/>
      </c>
    </row>
    <row r="834" spans="1:6" x14ac:dyDescent="0.25">
      <c r="A834" s="20"/>
      <c r="C834" s="20" t="str">
        <f>IF(weapons!$A834=Main!$L$13,weapons!$B834,"")</f>
        <v/>
      </c>
      <c r="D834" s="20" t="str">
        <f>IF(weapons!$A834=Main!$N$13,weapons!$B834,"")</f>
        <v/>
      </c>
      <c r="E834" s="20" t="str">
        <f>IF(weapons!$A834=Main!$P$13,weapons!$B834,"")</f>
        <v/>
      </c>
      <c r="F834" s="20" t="str">
        <f>IF(weapons!$A834=Main!$R$13,weapons!$B834,"")</f>
        <v/>
      </c>
    </row>
    <row r="835" spans="1:6" x14ac:dyDescent="0.25">
      <c r="A835" s="20"/>
      <c r="C835" s="20" t="str">
        <f>IF(weapons!$A835=Main!$L$13,weapons!$B835,"")</f>
        <v/>
      </c>
      <c r="D835" s="20" t="str">
        <f>IF(weapons!$A835=Main!$N$13,weapons!$B835,"")</f>
        <v/>
      </c>
      <c r="E835" s="20" t="str">
        <f>IF(weapons!$A835=Main!$P$13,weapons!$B835,"")</f>
        <v/>
      </c>
      <c r="F835" s="20" t="str">
        <f>IF(weapons!$A835=Main!$R$13,weapons!$B835,"")</f>
        <v/>
      </c>
    </row>
    <row r="836" spans="1:6" x14ac:dyDescent="0.25">
      <c r="A836" s="20"/>
      <c r="C836" s="20" t="str">
        <f>IF(weapons!$A836=Main!$L$13,weapons!$B836,"")</f>
        <v/>
      </c>
      <c r="D836" s="20" t="str">
        <f>IF(weapons!$A836=Main!$N$13,weapons!$B836,"")</f>
        <v/>
      </c>
      <c r="E836" s="20" t="str">
        <f>IF(weapons!$A836=Main!$P$13,weapons!$B836,"")</f>
        <v/>
      </c>
      <c r="F836" s="20" t="str">
        <f>IF(weapons!$A836=Main!$R$13,weapons!$B836,"")</f>
        <v/>
      </c>
    </row>
    <row r="837" spans="1:6" x14ac:dyDescent="0.25">
      <c r="A837" s="20"/>
      <c r="C837" s="20" t="str">
        <f>IF(weapons!$A837=Main!$L$13,weapons!$B837,"")</f>
        <v/>
      </c>
      <c r="D837" s="20" t="str">
        <f>IF(weapons!$A837=Main!$N$13,weapons!$B837,"")</f>
        <v/>
      </c>
      <c r="E837" s="20" t="str">
        <f>IF(weapons!$A837=Main!$P$13,weapons!$B837,"")</f>
        <v/>
      </c>
      <c r="F837" s="20" t="str">
        <f>IF(weapons!$A837=Main!$R$13,weapons!$B837,"")</f>
        <v/>
      </c>
    </row>
    <row r="838" spans="1:6" x14ac:dyDescent="0.25">
      <c r="A838" s="20"/>
      <c r="C838" s="20" t="str">
        <f>IF(weapons!$A838=Main!$L$13,weapons!$B838,"")</f>
        <v/>
      </c>
      <c r="D838" s="20" t="str">
        <f>IF(weapons!$A838=Main!$N$13,weapons!$B838,"")</f>
        <v/>
      </c>
      <c r="E838" s="20" t="str">
        <f>IF(weapons!$A838=Main!$P$13,weapons!$B838,"")</f>
        <v/>
      </c>
      <c r="F838" s="20" t="str">
        <f>IF(weapons!$A838=Main!$R$13,weapons!$B838,"")</f>
        <v/>
      </c>
    </row>
    <row r="839" spans="1:6" x14ac:dyDescent="0.25">
      <c r="A839" s="20"/>
      <c r="C839" s="20" t="str">
        <f>IF(weapons!$A839=Main!$L$13,weapons!$B839,"")</f>
        <v/>
      </c>
      <c r="D839" s="20" t="str">
        <f>IF(weapons!$A839=Main!$N$13,weapons!$B839,"")</f>
        <v/>
      </c>
      <c r="E839" s="20" t="str">
        <f>IF(weapons!$A839=Main!$P$13,weapons!$B839,"")</f>
        <v/>
      </c>
      <c r="F839" s="20" t="str">
        <f>IF(weapons!$A839=Main!$R$13,weapons!$B839,"")</f>
        <v/>
      </c>
    </row>
    <row r="840" spans="1:6" x14ac:dyDescent="0.25">
      <c r="A840" s="20"/>
      <c r="C840" s="20" t="str">
        <f>IF(weapons!$A840=Main!$L$13,weapons!$B840,"")</f>
        <v/>
      </c>
      <c r="D840" s="20" t="str">
        <f>IF(weapons!$A840=Main!$N$13,weapons!$B840,"")</f>
        <v/>
      </c>
      <c r="E840" s="20" t="str">
        <f>IF(weapons!$A840=Main!$P$13,weapons!$B840,"")</f>
        <v/>
      </c>
      <c r="F840" s="20" t="str">
        <f>IF(weapons!$A840=Main!$R$13,weapons!$B840,"")</f>
        <v/>
      </c>
    </row>
    <row r="841" spans="1:6" x14ac:dyDescent="0.25">
      <c r="A841" s="20"/>
      <c r="C841" s="20" t="str">
        <f>IF(weapons!$A841=Main!$L$13,weapons!$B841,"")</f>
        <v/>
      </c>
      <c r="D841" s="20" t="str">
        <f>IF(weapons!$A841=Main!$N$13,weapons!$B841,"")</f>
        <v/>
      </c>
      <c r="E841" s="20" t="str">
        <f>IF(weapons!$A841=Main!$P$13,weapons!$B841,"")</f>
        <v/>
      </c>
      <c r="F841" s="20" t="str">
        <f>IF(weapons!$A841=Main!$R$13,weapons!$B841,"")</f>
        <v/>
      </c>
    </row>
    <row r="842" spans="1:6" x14ac:dyDescent="0.25">
      <c r="A842" s="20"/>
      <c r="C842" s="20" t="str">
        <f>IF(weapons!$A842=Main!$L$13,weapons!$B842,"")</f>
        <v/>
      </c>
      <c r="D842" s="20" t="str">
        <f>IF(weapons!$A842=Main!$N$13,weapons!$B842,"")</f>
        <v/>
      </c>
      <c r="E842" s="20" t="str">
        <f>IF(weapons!$A842=Main!$P$13,weapons!$B842,"")</f>
        <v/>
      </c>
      <c r="F842" s="20" t="str">
        <f>IF(weapons!$A842=Main!$R$13,weapons!$B842,"")</f>
        <v/>
      </c>
    </row>
    <row r="843" spans="1:6" x14ac:dyDescent="0.25">
      <c r="A843" s="20"/>
      <c r="C843" s="20" t="str">
        <f>IF(weapons!$A843=Main!$L$13,weapons!$B843,"")</f>
        <v/>
      </c>
      <c r="D843" s="20" t="str">
        <f>IF(weapons!$A843=Main!$N$13,weapons!$B843,"")</f>
        <v/>
      </c>
      <c r="E843" s="20" t="str">
        <f>IF(weapons!$A843=Main!$P$13,weapons!$B843,"")</f>
        <v/>
      </c>
      <c r="F843" s="20" t="str">
        <f>IF(weapons!$A843=Main!$R$13,weapons!$B843,"")</f>
        <v/>
      </c>
    </row>
    <row r="844" spans="1:6" x14ac:dyDescent="0.25">
      <c r="A844" s="20"/>
      <c r="C844" s="20" t="str">
        <f>IF(weapons!$A844=Main!$L$13,weapons!$B844,"")</f>
        <v/>
      </c>
      <c r="D844" s="20" t="str">
        <f>IF(weapons!$A844=Main!$N$13,weapons!$B844,"")</f>
        <v/>
      </c>
      <c r="E844" s="20" t="str">
        <f>IF(weapons!$A844=Main!$P$13,weapons!$B844,"")</f>
        <v/>
      </c>
      <c r="F844" s="20" t="str">
        <f>IF(weapons!$A844=Main!$R$13,weapons!$B844,"")</f>
        <v/>
      </c>
    </row>
    <row r="845" spans="1:6" x14ac:dyDescent="0.25">
      <c r="A845" s="20"/>
      <c r="C845" s="20" t="str">
        <f>IF(weapons!$A845=Main!$L$13,weapons!$B845,"")</f>
        <v/>
      </c>
      <c r="D845" s="20" t="str">
        <f>IF(weapons!$A845=Main!$N$13,weapons!$B845,"")</f>
        <v/>
      </c>
      <c r="E845" s="20" t="str">
        <f>IF(weapons!$A845=Main!$P$13,weapons!$B845,"")</f>
        <v/>
      </c>
      <c r="F845" s="20" t="str">
        <f>IF(weapons!$A845=Main!$R$13,weapons!$B845,"")</f>
        <v/>
      </c>
    </row>
    <row r="846" spans="1:6" x14ac:dyDescent="0.25">
      <c r="A846" s="20"/>
      <c r="C846" s="20" t="str">
        <f>IF(weapons!$A846=Main!$L$13,weapons!$B846,"")</f>
        <v/>
      </c>
      <c r="D846" s="20" t="str">
        <f>IF(weapons!$A846=Main!$N$13,weapons!$B846,"")</f>
        <v/>
      </c>
      <c r="E846" s="20" t="str">
        <f>IF(weapons!$A846=Main!$P$13,weapons!$B846,"")</f>
        <v/>
      </c>
      <c r="F846" s="20" t="str">
        <f>IF(weapons!$A846=Main!$R$13,weapons!$B846,"")</f>
        <v/>
      </c>
    </row>
    <row r="847" spans="1:6" x14ac:dyDescent="0.25">
      <c r="A847" s="20"/>
      <c r="C847" s="20" t="str">
        <f>IF(weapons!$A847=Main!$L$13,weapons!$B847,"")</f>
        <v/>
      </c>
      <c r="D847" s="20" t="str">
        <f>IF(weapons!$A847=Main!$N$13,weapons!$B847,"")</f>
        <v/>
      </c>
      <c r="E847" s="20" t="str">
        <f>IF(weapons!$A847=Main!$P$13,weapons!$B847,"")</f>
        <v/>
      </c>
      <c r="F847" s="20" t="str">
        <f>IF(weapons!$A847=Main!$R$13,weapons!$B847,"")</f>
        <v/>
      </c>
    </row>
    <row r="848" spans="1:6" x14ac:dyDescent="0.25">
      <c r="A848" s="20"/>
      <c r="C848" s="20" t="str">
        <f>IF(weapons!$A848=Main!$L$13,weapons!$B848,"")</f>
        <v/>
      </c>
      <c r="D848" s="20" t="str">
        <f>IF(weapons!$A848=Main!$N$13,weapons!$B848,"")</f>
        <v/>
      </c>
      <c r="E848" s="20" t="str">
        <f>IF(weapons!$A848=Main!$P$13,weapons!$B848,"")</f>
        <v/>
      </c>
      <c r="F848" s="20" t="str">
        <f>IF(weapons!$A848=Main!$R$13,weapons!$B848,"")</f>
        <v/>
      </c>
    </row>
    <row r="849" spans="1:6" x14ac:dyDescent="0.25">
      <c r="A849" s="20"/>
      <c r="C849" s="20" t="str">
        <f>IF(weapons!$A849=Main!$L$13,weapons!$B849,"")</f>
        <v/>
      </c>
      <c r="D849" s="20" t="str">
        <f>IF(weapons!$A849=Main!$N$13,weapons!$B849,"")</f>
        <v/>
      </c>
      <c r="E849" s="20" t="str">
        <f>IF(weapons!$A849=Main!$P$13,weapons!$B849,"")</f>
        <v/>
      </c>
      <c r="F849" s="20" t="str">
        <f>IF(weapons!$A849=Main!$R$13,weapons!$B849,"")</f>
        <v/>
      </c>
    </row>
    <row r="850" spans="1:6" x14ac:dyDescent="0.25">
      <c r="A850" s="20"/>
      <c r="C850" s="20" t="str">
        <f>IF(weapons!$A850=Main!$L$13,weapons!$B850,"")</f>
        <v/>
      </c>
      <c r="D850" s="20" t="str">
        <f>IF(weapons!$A850=Main!$N$13,weapons!$B850,"")</f>
        <v/>
      </c>
      <c r="E850" s="20" t="str">
        <f>IF(weapons!$A850=Main!$P$13,weapons!$B850,"")</f>
        <v/>
      </c>
      <c r="F850" s="20" t="str">
        <f>IF(weapons!$A850=Main!$R$13,weapons!$B850,"")</f>
        <v/>
      </c>
    </row>
    <row r="851" spans="1:6" x14ac:dyDescent="0.25">
      <c r="A851" s="20"/>
      <c r="C851" s="20" t="str">
        <f>IF(weapons!$A851=Main!$L$13,weapons!$B851,"")</f>
        <v/>
      </c>
      <c r="D851" s="20" t="str">
        <f>IF(weapons!$A851=Main!$N$13,weapons!$B851,"")</f>
        <v/>
      </c>
      <c r="E851" s="20" t="str">
        <f>IF(weapons!$A851=Main!$P$13,weapons!$B851,"")</f>
        <v/>
      </c>
      <c r="F851" s="20" t="str">
        <f>IF(weapons!$A851=Main!$R$13,weapons!$B851,"")</f>
        <v/>
      </c>
    </row>
    <row r="852" spans="1:6" x14ac:dyDescent="0.25">
      <c r="A852" s="20"/>
      <c r="C852" s="20" t="str">
        <f>IF(weapons!$A852=Main!$L$13,weapons!$B852,"")</f>
        <v/>
      </c>
      <c r="D852" s="20" t="str">
        <f>IF(weapons!$A852=Main!$N$13,weapons!$B852,"")</f>
        <v/>
      </c>
      <c r="E852" s="20" t="str">
        <f>IF(weapons!$A852=Main!$P$13,weapons!$B852,"")</f>
        <v/>
      </c>
      <c r="F852" s="20" t="str">
        <f>IF(weapons!$A852=Main!$R$13,weapons!$B852,"")</f>
        <v/>
      </c>
    </row>
    <row r="853" spans="1:6" x14ac:dyDescent="0.25">
      <c r="A853" s="20"/>
      <c r="C853" s="20" t="str">
        <f>IF(weapons!$A853=Main!$L$13,weapons!$B853,"")</f>
        <v/>
      </c>
      <c r="D853" s="20" t="str">
        <f>IF(weapons!$A853=Main!$N$13,weapons!$B853,"")</f>
        <v/>
      </c>
      <c r="E853" s="20" t="str">
        <f>IF(weapons!$A853=Main!$P$13,weapons!$B853,"")</f>
        <v/>
      </c>
      <c r="F853" s="20" t="str">
        <f>IF(weapons!$A853=Main!$R$13,weapons!$B853,"")</f>
        <v/>
      </c>
    </row>
    <row r="854" spans="1:6" x14ac:dyDescent="0.25">
      <c r="A854" s="20"/>
      <c r="C854" s="20" t="str">
        <f>IF(weapons!$A854=Main!$L$13,weapons!$B854,"")</f>
        <v/>
      </c>
      <c r="D854" s="20" t="str">
        <f>IF(weapons!$A854=Main!$N$13,weapons!$B854,"")</f>
        <v/>
      </c>
      <c r="E854" s="20" t="str">
        <f>IF(weapons!$A854=Main!$P$13,weapons!$B854,"")</f>
        <v/>
      </c>
      <c r="F854" s="20" t="str">
        <f>IF(weapons!$A854=Main!$R$13,weapons!$B854,"")</f>
        <v/>
      </c>
    </row>
    <row r="855" spans="1:6" x14ac:dyDescent="0.25">
      <c r="A855" s="20"/>
      <c r="C855" s="20" t="str">
        <f>IF(weapons!$A855=Main!$L$13,weapons!$B855,"")</f>
        <v/>
      </c>
      <c r="D855" s="20" t="str">
        <f>IF(weapons!$A855=Main!$N$13,weapons!$B855,"")</f>
        <v/>
      </c>
      <c r="E855" s="20" t="str">
        <f>IF(weapons!$A855=Main!$P$13,weapons!$B855,"")</f>
        <v/>
      </c>
      <c r="F855" s="20" t="str">
        <f>IF(weapons!$A855=Main!$R$13,weapons!$B855,"")</f>
        <v/>
      </c>
    </row>
    <row r="856" spans="1:6" x14ac:dyDescent="0.25">
      <c r="A856" s="20"/>
      <c r="C856" s="20" t="str">
        <f>IF(weapons!$A856=Main!$L$13,weapons!$B856,"")</f>
        <v/>
      </c>
      <c r="D856" s="20" t="str">
        <f>IF(weapons!$A856=Main!$N$13,weapons!$B856,"")</f>
        <v/>
      </c>
      <c r="E856" s="20" t="str">
        <f>IF(weapons!$A856=Main!$P$13,weapons!$B856,"")</f>
        <v/>
      </c>
      <c r="F856" s="20" t="str">
        <f>IF(weapons!$A856=Main!$R$13,weapons!$B856,"")</f>
        <v/>
      </c>
    </row>
    <row r="857" spans="1:6" x14ac:dyDescent="0.25">
      <c r="A857" s="20"/>
      <c r="C857" s="20" t="str">
        <f>IF(weapons!$A857=Main!$L$13,weapons!$B857,"")</f>
        <v/>
      </c>
      <c r="D857" s="20" t="str">
        <f>IF(weapons!$A857=Main!$N$13,weapons!$B857,"")</f>
        <v/>
      </c>
      <c r="E857" s="20" t="str">
        <f>IF(weapons!$A857=Main!$P$13,weapons!$B857,"")</f>
        <v/>
      </c>
      <c r="F857" s="20" t="str">
        <f>IF(weapons!$A857=Main!$R$13,weapons!$B857,"")</f>
        <v/>
      </c>
    </row>
    <row r="858" spans="1:6" x14ac:dyDescent="0.25">
      <c r="A858" s="20"/>
      <c r="C858" s="20" t="str">
        <f>IF(weapons!$A858=Main!$L$13,weapons!$B858,"")</f>
        <v/>
      </c>
      <c r="D858" s="20" t="str">
        <f>IF(weapons!$A858=Main!$N$13,weapons!$B858,"")</f>
        <v/>
      </c>
      <c r="E858" s="20" t="str">
        <f>IF(weapons!$A858=Main!$P$13,weapons!$B858,"")</f>
        <v/>
      </c>
      <c r="F858" s="20" t="str">
        <f>IF(weapons!$A858=Main!$R$13,weapons!$B858,"")</f>
        <v/>
      </c>
    </row>
    <row r="859" spans="1:6" x14ac:dyDescent="0.25">
      <c r="A859" s="20"/>
      <c r="C859" s="20" t="str">
        <f>IF(weapons!$A859=Main!$L$13,weapons!$B859,"")</f>
        <v/>
      </c>
      <c r="D859" s="20" t="str">
        <f>IF(weapons!$A859=Main!$N$13,weapons!$B859,"")</f>
        <v/>
      </c>
      <c r="E859" s="20" t="str">
        <f>IF(weapons!$A859=Main!$P$13,weapons!$B859,"")</f>
        <v/>
      </c>
      <c r="F859" s="20" t="str">
        <f>IF(weapons!$A859=Main!$R$13,weapons!$B859,"")</f>
        <v/>
      </c>
    </row>
    <row r="860" spans="1:6" x14ac:dyDescent="0.25">
      <c r="A860" s="20"/>
      <c r="C860" s="20" t="str">
        <f>IF(weapons!$A860=Main!$L$13,weapons!$B860,"")</f>
        <v/>
      </c>
      <c r="D860" s="20" t="str">
        <f>IF(weapons!$A860=Main!$N$13,weapons!$B860,"")</f>
        <v/>
      </c>
      <c r="E860" s="20" t="str">
        <f>IF(weapons!$A860=Main!$P$13,weapons!$B860,"")</f>
        <v/>
      </c>
      <c r="F860" s="20" t="str">
        <f>IF(weapons!$A860=Main!$R$13,weapons!$B860,"")</f>
        <v/>
      </c>
    </row>
    <row r="861" spans="1:6" x14ac:dyDescent="0.25">
      <c r="A861" s="20"/>
      <c r="C861" s="20" t="str">
        <f>IF(weapons!$A861=Main!$L$13,weapons!$B861,"")</f>
        <v/>
      </c>
      <c r="D861" s="20" t="str">
        <f>IF(weapons!$A861=Main!$N$13,weapons!$B861,"")</f>
        <v/>
      </c>
      <c r="E861" s="20" t="str">
        <f>IF(weapons!$A861=Main!$P$13,weapons!$B861,"")</f>
        <v/>
      </c>
      <c r="F861" s="20" t="str">
        <f>IF(weapons!$A861=Main!$R$13,weapons!$B861,"")</f>
        <v/>
      </c>
    </row>
    <row r="862" spans="1:6" x14ac:dyDescent="0.25">
      <c r="A862" s="20"/>
      <c r="C862" s="20" t="str">
        <f>IF(weapons!$A862=Main!$L$13,weapons!$B862,"")</f>
        <v/>
      </c>
      <c r="D862" s="20" t="str">
        <f>IF(weapons!$A862=Main!$N$13,weapons!$B862,"")</f>
        <v/>
      </c>
      <c r="E862" s="20" t="str">
        <f>IF(weapons!$A862=Main!$P$13,weapons!$B862,"")</f>
        <v/>
      </c>
      <c r="F862" s="20" t="str">
        <f>IF(weapons!$A862=Main!$R$13,weapons!$B862,"")</f>
        <v/>
      </c>
    </row>
    <row r="863" spans="1:6" x14ac:dyDescent="0.25">
      <c r="A863" s="20"/>
      <c r="C863" s="20" t="str">
        <f>IF(weapons!$A863=Main!$L$13,weapons!$B863,"")</f>
        <v/>
      </c>
      <c r="D863" s="20" t="str">
        <f>IF(weapons!$A863=Main!$N$13,weapons!$B863,"")</f>
        <v/>
      </c>
      <c r="E863" s="20" t="str">
        <f>IF(weapons!$A863=Main!$P$13,weapons!$B863,"")</f>
        <v/>
      </c>
      <c r="F863" s="20" t="str">
        <f>IF(weapons!$A863=Main!$R$13,weapons!$B863,"")</f>
        <v/>
      </c>
    </row>
    <row r="864" spans="1:6" x14ac:dyDescent="0.25">
      <c r="A864" s="20"/>
      <c r="C864" s="20" t="str">
        <f>IF(weapons!$A864=Main!$L$13,weapons!$B864,"")</f>
        <v/>
      </c>
      <c r="D864" s="20" t="str">
        <f>IF(weapons!$A864=Main!$N$13,weapons!$B864,"")</f>
        <v/>
      </c>
      <c r="E864" s="20" t="str">
        <f>IF(weapons!$A864=Main!$P$13,weapons!$B864,"")</f>
        <v/>
      </c>
      <c r="F864" s="20" t="str">
        <f>IF(weapons!$A864=Main!$R$13,weapons!$B864,"")</f>
        <v/>
      </c>
    </row>
    <row r="865" spans="1:6" x14ac:dyDescent="0.25">
      <c r="A865" s="20"/>
      <c r="C865" s="20" t="str">
        <f>IF(weapons!$A865=Main!$L$13,weapons!$B865,"")</f>
        <v/>
      </c>
      <c r="D865" s="20" t="str">
        <f>IF(weapons!$A865=Main!$N$13,weapons!$B865,"")</f>
        <v/>
      </c>
      <c r="E865" s="20" t="str">
        <f>IF(weapons!$A865=Main!$P$13,weapons!$B865,"")</f>
        <v/>
      </c>
      <c r="F865" s="20" t="str">
        <f>IF(weapons!$A865=Main!$R$13,weapons!$B865,"")</f>
        <v/>
      </c>
    </row>
    <row r="866" spans="1:6" x14ac:dyDescent="0.25">
      <c r="A866" s="20"/>
      <c r="C866" s="20" t="str">
        <f>IF(weapons!$A866=Main!$L$13,weapons!$B866,"")</f>
        <v/>
      </c>
      <c r="D866" s="20" t="str">
        <f>IF(weapons!$A866=Main!$N$13,weapons!$B866,"")</f>
        <v/>
      </c>
      <c r="E866" s="20" t="str">
        <f>IF(weapons!$A866=Main!$P$13,weapons!$B866,"")</f>
        <v/>
      </c>
      <c r="F866" s="20" t="str">
        <f>IF(weapons!$A866=Main!$R$13,weapons!$B866,"")</f>
        <v/>
      </c>
    </row>
    <row r="867" spans="1:6" x14ac:dyDescent="0.25">
      <c r="A867" s="20"/>
      <c r="C867" s="20" t="str">
        <f>IF(weapons!$A867=Main!$L$13,weapons!$B867,"")</f>
        <v/>
      </c>
      <c r="D867" s="20" t="str">
        <f>IF(weapons!$A867=Main!$N$13,weapons!$B867,"")</f>
        <v/>
      </c>
      <c r="E867" s="20" t="str">
        <f>IF(weapons!$A867=Main!$P$13,weapons!$B867,"")</f>
        <v/>
      </c>
      <c r="F867" s="20" t="str">
        <f>IF(weapons!$A867=Main!$R$13,weapons!$B867,"")</f>
        <v/>
      </c>
    </row>
    <row r="868" spans="1:6" x14ac:dyDescent="0.25">
      <c r="A868" s="20"/>
      <c r="C868" s="20" t="str">
        <f>IF(weapons!$A868=Main!$L$13,weapons!$B868,"")</f>
        <v/>
      </c>
      <c r="D868" s="20" t="str">
        <f>IF(weapons!$A868=Main!$N$13,weapons!$B868,"")</f>
        <v/>
      </c>
      <c r="E868" s="20" t="str">
        <f>IF(weapons!$A868=Main!$P$13,weapons!$B868,"")</f>
        <v/>
      </c>
      <c r="F868" s="20" t="str">
        <f>IF(weapons!$A868=Main!$R$13,weapons!$B868,"")</f>
        <v/>
      </c>
    </row>
    <row r="869" spans="1:6" x14ac:dyDescent="0.25">
      <c r="A869" s="20"/>
      <c r="C869" s="20" t="str">
        <f>IF(weapons!$A869=Main!$L$13,weapons!$B869,"")</f>
        <v/>
      </c>
      <c r="D869" s="20" t="str">
        <f>IF(weapons!$A869=Main!$N$13,weapons!$B869,"")</f>
        <v/>
      </c>
      <c r="E869" s="20" t="str">
        <f>IF(weapons!$A869=Main!$P$13,weapons!$B869,"")</f>
        <v/>
      </c>
      <c r="F869" s="20" t="str">
        <f>IF(weapons!$A869=Main!$R$13,weapons!$B869,"")</f>
        <v/>
      </c>
    </row>
    <row r="870" spans="1:6" x14ac:dyDescent="0.25">
      <c r="A870" s="20"/>
      <c r="C870" s="20" t="str">
        <f>IF(weapons!$A870=Main!$L$13,weapons!$B870,"")</f>
        <v/>
      </c>
      <c r="D870" s="20" t="str">
        <f>IF(weapons!$A870=Main!$N$13,weapons!$B870,"")</f>
        <v/>
      </c>
      <c r="E870" s="20" t="str">
        <f>IF(weapons!$A870=Main!$P$13,weapons!$B870,"")</f>
        <v/>
      </c>
      <c r="F870" s="20" t="str">
        <f>IF(weapons!$A870=Main!$R$13,weapons!$B870,"")</f>
        <v/>
      </c>
    </row>
    <row r="871" spans="1:6" x14ac:dyDescent="0.25">
      <c r="A871" s="20"/>
      <c r="C871" s="20" t="str">
        <f>IF(weapons!$A871=Main!$L$13,weapons!$B871,"")</f>
        <v/>
      </c>
      <c r="D871" s="20" t="str">
        <f>IF(weapons!$A871=Main!$N$13,weapons!$B871,"")</f>
        <v/>
      </c>
      <c r="E871" s="20" t="str">
        <f>IF(weapons!$A871=Main!$P$13,weapons!$B871,"")</f>
        <v/>
      </c>
      <c r="F871" s="20" t="str">
        <f>IF(weapons!$A871=Main!$R$13,weapons!$B871,"")</f>
        <v/>
      </c>
    </row>
    <row r="872" spans="1:6" x14ac:dyDescent="0.25">
      <c r="A872" s="20"/>
      <c r="C872" s="20" t="str">
        <f>IF(weapons!$A872=Main!$L$13,weapons!$B872,"")</f>
        <v/>
      </c>
      <c r="D872" s="20" t="str">
        <f>IF(weapons!$A872=Main!$N$13,weapons!$B872,"")</f>
        <v/>
      </c>
      <c r="E872" s="20" t="str">
        <f>IF(weapons!$A872=Main!$P$13,weapons!$B872,"")</f>
        <v/>
      </c>
      <c r="F872" s="20" t="str">
        <f>IF(weapons!$A872=Main!$R$13,weapons!$B872,"")</f>
        <v/>
      </c>
    </row>
    <row r="873" spans="1:6" x14ac:dyDescent="0.25">
      <c r="A873" s="20"/>
      <c r="C873" s="20" t="str">
        <f>IF(weapons!$A873=Main!$L$13,weapons!$B873,"")</f>
        <v/>
      </c>
      <c r="D873" s="20" t="str">
        <f>IF(weapons!$A873=Main!$N$13,weapons!$B873,"")</f>
        <v/>
      </c>
      <c r="E873" s="20" t="str">
        <f>IF(weapons!$A873=Main!$P$13,weapons!$B873,"")</f>
        <v/>
      </c>
      <c r="F873" s="20" t="str">
        <f>IF(weapons!$A873=Main!$R$13,weapons!$B873,"")</f>
        <v/>
      </c>
    </row>
    <row r="874" spans="1:6" x14ac:dyDescent="0.25">
      <c r="A874" s="20"/>
      <c r="C874" s="20" t="str">
        <f>IF(weapons!$A874=Main!$L$13,weapons!$B874,"")</f>
        <v/>
      </c>
      <c r="D874" s="20" t="str">
        <f>IF(weapons!$A874=Main!$N$13,weapons!$B874,"")</f>
        <v/>
      </c>
      <c r="E874" s="20" t="str">
        <f>IF(weapons!$A874=Main!$P$13,weapons!$B874,"")</f>
        <v/>
      </c>
      <c r="F874" s="20" t="str">
        <f>IF(weapons!$A874=Main!$R$13,weapons!$B874,"")</f>
        <v/>
      </c>
    </row>
    <row r="875" spans="1:6" x14ac:dyDescent="0.25">
      <c r="A875" s="20"/>
      <c r="C875" s="20" t="str">
        <f>IF(weapons!$A875=Main!$L$13,weapons!$B875,"")</f>
        <v/>
      </c>
      <c r="D875" s="20" t="str">
        <f>IF(weapons!$A875=Main!$N$13,weapons!$B875,"")</f>
        <v/>
      </c>
      <c r="E875" s="20" t="str">
        <f>IF(weapons!$A875=Main!$P$13,weapons!$B875,"")</f>
        <v/>
      </c>
      <c r="F875" s="20" t="str">
        <f>IF(weapons!$A875=Main!$R$13,weapons!$B875,"")</f>
        <v/>
      </c>
    </row>
    <row r="876" spans="1:6" x14ac:dyDescent="0.25">
      <c r="A876" s="20"/>
      <c r="C876" s="20" t="str">
        <f>IF(weapons!$A876=Main!$L$13,weapons!$B876,"")</f>
        <v/>
      </c>
      <c r="D876" s="20" t="str">
        <f>IF(weapons!$A876=Main!$N$13,weapons!$B876,"")</f>
        <v/>
      </c>
      <c r="E876" s="20" t="str">
        <f>IF(weapons!$A876=Main!$P$13,weapons!$B876,"")</f>
        <v/>
      </c>
      <c r="F876" s="20" t="str">
        <f>IF(weapons!$A876=Main!$R$13,weapons!$B876,"")</f>
        <v/>
      </c>
    </row>
    <row r="877" spans="1:6" x14ac:dyDescent="0.25">
      <c r="A877" s="20"/>
      <c r="C877" s="20" t="str">
        <f>IF(weapons!$A877=Main!$L$13,weapons!$B877,"")</f>
        <v/>
      </c>
      <c r="D877" s="20" t="str">
        <f>IF(weapons!$A877=Main!$N$13,weapons!$B877,"")</f>
        <v/>
      </c>
      <c r="E877" s="20" t="str">
        <f>IF(weapons!$A877=Main!$P$13,weapons!$B877,"")</f>
        <v/>
      </c>
      <c r="F877" s="20" t="str">
        <f>IF(weapons!$A877=Main!$R$13,weapons!$B877,"")</f>
        <v/>
      </c>
    </row>
    <row r="878" spans="1:6" x14ac:dyDescent="0.25">
      <c r="A878" s="20"/>
      <c r="C878" s="20" t="str">
        <f>IF(weapons!$A878=Main!$L$13,weapons!$B878,"")</f>
        <v/>
      </c>
      <c r="D878" s="20" t="str">
        <f>IF(weapons!$A878=Main!$N$13,weapons!$B878,"")</f>
        <v/>
      </c>
      <c r="E878" s="20" t="str">
        <f>IF(weapons!$A878=Main!$P$13,weapons!$B878,"")</f>
        <v/>
      </c>
      <c r="F878" s="20" t="str">
        <f>IF(weapons!$A878=Main!$R$13,weapons!$B878,"")</f>
        <v/>
      </c>
    </row>
    <row r="879" spans="1:6" x14ac:dyDescent="0.25">
      <c r="A879" s="20"/>
      <c r="C879" s="20" t="str">
        <f>IF(weapons!$A879=Main!$L$13,weapons!$B879,"")</f>
        <v/>
      </c>
      <c r="D879" s="20" t="str">
        <f>IF(weapons!$A879=Main!$N$13,weapons!$B879,"")</f>
        <v/>
      </c>
      <c r="E879" s="20" t="str">
        <f>IF(weapons!$A879=Main!$P$13,weapons!$B879,"")</f>
        <v/>
      </c>
      <c r="F879" s="20" t="str">
        <f>IF(weapons!$A879=Main!$R$13,weapons!$B879,"")</f>
        <v/>
      </c>
    </row>
    <row r="880" spans="1:6" x14ac:dyDescent="0.25">
      <c r="A880" s="20"/>
      <c r="C880" s="20" t="str">
        <f>IF(weapons!$A880=Main!$L$13,weapons!$B880,"")</f>
        <v/>
      </c>
      <c r="D880" s="20" t="str">
        <f>IF(weapons!$A880=Main!$N$13,weapons!$B880,"")</f>
        <v/>
      </c>
      <c r="E880" s="20" t="str">
        <f>IF(weapons!$A880=Main!$P$13,weapons!$B880,"")</f>
        <v/>
      </c>
      <c r="F880" s="20" t="str">
        <f>IF(weapons!$A880=Main!$R$13,weapons!$B880,"")</f>
        <v/>
      </c>
    </row>
    <row r="881" spans="1:6" x14ac:dyDescent="0.25">
      <c r="A881" s="20"/>
      <c r="C881" s="20" t="str">
        <f>IF(weapons!$A881=Main!$L$13,weapons!$B881,"")</f>
        <v/>
      </c>
      <c r="D881" s="20" t="str">
        <f>IF(weapons!$A881=Main!$N$13,weapons!$B881,"")</f>
        <v/>
      </c>
      <c r="E881" s="20" t="str">
        <f>IF(weapons!$A881=Main!$P$13,weapons!$B881,"")</f>
        <v/>
      </c>
      <c r="F881" s="20" t="str">
        <f>IF(weapons!$A881=Main!$R$13,weapons!$B881,"")</f>
        <v/>
      </c>
    </row>
    <row r="882" spans="1:6" x14ac:dyDescent="0.25">
      <c r="A882" s="20"/>
      <c r="C882" s="20" t="str">
        <f>IF(weapons!$A882=Main!$L$13,weapons!$B882,"")</f>
        <v/>
      </c>
      <c r="D882" s="20" t="str">
        <f>IF(weapons!$A882=Main!$N$13,weapons!$B882,"")</f>
        <v/>
      </c>
      <c r="E882" s="20" t="str">
        <f>IF(weapons!$A882=Main!$P$13,weapons!$B882,"")</f>
        <v/>
      </c>
      <c r="F882" s="20" t="str">
        <f>IF(weapons!$A882=Main!$R$13,weapons!$B882,"")</f>
        <v/>
      </c>
    </row>
    <row r="883" spans="1:6" x14ac:dyDescent="0.25">
      <c r="A883" s="20"/>
      <c r="C883" s="20" t="str">
        <f>IF(weapons!$A883=Main!$L$13,weapons!$B883,"")</f>
        <v/>
      </c>
      <c r="D883" s="20" t="str">
        <f>IF(weapons!$A883=Main!$N$13,weapons!$B883,"")</f>
        <v/>
      </c>
      <c r="E883" s="20" t="str">
        <f>IF(weapons!$A883=Main!$P$13,weapons!$B883,"")</f>
        <v/>
      </c>
      <c r="F883" s="20" t="str">
        <f>IF(weapons!$A883=Main!$R$13,weapons!$B883,"")</f>
        <v/>
      </c>
    </row>
    <row r="884" spans="1:6" x14ac:dyDescent="0.25">
      <c r="A884" s="20"/>
      <c r="C884" s="20" t="str">
        <f>IF(weapons!$A884=Main!$L$13,weapons!$B884,"")</f>
        <v/>
      </c>
      <c r="D884" s="20" t="str">
        <f>IF(weapons!$A884=Main!$N$13,weapons!$B884,"")</f>
        <v/>
      </c>
      <c r="E884" s="20" t="str">
        <f>IF(weapons!$A884=Main!$P$13,weapons!$B884,"")</f>
        <v/>
      </c>
      <c r="F884" s="20" t="str">
        <f>IF(weapons!$A884=Main!$R$13,weapons!$B884,"")</f>
        <v/>
      </c>
    </row>
    <row r="885" spans="1:6" x14ac:dyDescent="0.25">
      <c r="A885" s="20"/>
      <c r="C885" s="20" t="str">
        <f>IF(weapons!$A885=Main!$L$13,weapons!$B885,"")</f>
        <v/>
      </c>
      <c r="D885" s="20" t="str">
        <f>IF(weapons!$A885=Main!$N$13,weapons!$B885,"")</f>
        <v/>
      </c>
      <c r="E885" s="20" t="str">
        <f>IF(weapons!$A885=Main!$P$13,weapons!$B885,"")</f>
        <v/>
      </c>
      <c r="F885" s="20" t="str">
        <f>IF(weapons!$A885=Main!$R$13,weapons!$B885,"")</f>
        <v/>
      </c>
    </row>
    <row r="886" spans="1:6" x14ac:dyDescent="0.25">
      <c r="A886" s="20"/>
      <c r="C886" s="20" t="str">
        <f>IF(weapons!$A886=Main!$L$13,weapons!$B886,"")</f>
        <v/>
      </c>
      <c r="D886" s="20" t="str">
        <f>IF(weapons!$A886=Main!$N$13,weapons!$B886,"")</f>
        <v/>
      </c>
      <c r="E886" s="20" t="str">
        <f>IF(weapons!$A886=Main!$P$13,weapons!$B886,"")</f>
        <v/>
      </c>
      <c r="F886" s="20" t="str">
        <f>IF(weapons!$A886=Main!$R$13,weapons!$B886,"")</f>
        <v/>
      </c>
    </row>
    <row r="887" spans="1:6" x14ac:dyDescent="0.25">
      <c r="A887" s="20"/>
      <c r="C887" s="20" t="str">
        <f>IF(weapons!$A887=Main!$L$13,weapons!$B887,"")</f>
        <v/>
      </c>
      <c r="D887" s="20" t="str">
        <f>IF(weapons!$A887=Main!$N$13,weapons!$B887,"")</f>
        <v/>
      </c>
      <c r="E887" s="20" t="str">
        <f>IF(weapons!$A887=Main!$P$13,weapons!$B887,"")</f>
        <v/>
      </c>
      <c r="F887" s="20" t="str">
        <f>IF(weapons!$A887=Main!$R$13,weapons!$B887,"")</f>
        <v/>
      </c>
    </row>
    <row r="888" spans="1:6" x14ac:dyDescent="0.25">
      <c r="A888" s="20"/>
      <c r="C888" s="20" t="str">
        <f>IF(weapons!$A888=Main!$L$13,weapons!$B888,"")</f>
        <v/>
      </c>
      <c r="D888" s="20" t="str">
        <f>IF(weapons!$A888=Main!$N$13,weapons!$B888,"")</f>
        <v/>
      </c>
      <c r="E888" s="20" t="str">
        <f>IF(weapons!$A888=Main!$P$13,weapons!$B888,"")</f>
        <v/>
      </c>
      <c r="F888" s="20" t="str">
        <f>IF(weapons!$A888=Main!$R$13,weapons!$B888,"")</f>
        <v/>
      </c>
    </row>
    <row r="889" spans="1:6" x14ac:dyDescent="0.25">
      <c r="A889" s="20"/>
      <c r="C889" s="20" t="str">
        <f>IF(weapons!$A889=Main!$L$13,weapons!$B889,"")</f>
        <v/>
      </c>
      <c r="D889" s="20" t="str">
        <f>IF(weapons!$A889=Main!$N$13,weapons!$B889,"")</f>
        <v/>
      </c>
      <c r="E889" s="20" t="str">
        <f>IF(weapons!$A889=Main!$P$13,weapons!$B889,"")</f>
        <v/>
      </c>
      <c r="F889" s="20" t="str">
        <f>IF(weapons!$A889=Main!$R$13,weapons!$B889,"")</f>
        <v/>
      </c>
    </row>
    <row r="890" spans="1:6" x14ac:dyDescent="0.25">
      <c r="A890" s="20"/>
      <c r="C890" s="20" t="str">
        <f>IF(weapons!$A890=Main!$L$13,weapons!$B890,"")</f>
        <v/>
      </c>
      <c r="D890" s="20" t="str">
        <f>IF(weapons!$A890=Main!$N$13,weapons!$B890,"")</f>
        <v/>
      </c>
      <c r="E890" s="20" t="str">
        <f>IF(weapons!$A890=Main!$P$13,weapons!$B890,"")</f>
        <v/>
      </c>
      <c r="F890" s="20" t="str">
        <f>IF(weapons!$A890=Main!$R$13,weapons!$B890,"")</f>
        <v/>
      </c>
    </row>
    <row r="891" spans="1:6" x14ac:dyDescent="0.25">
      <c r="A891" s="20"/>
      <c r="C891" s="20" t="str">
        <f>IF(weapons!$A891=Main!$L$13,weapons!$B891,"")</f>
        <v/>
      </c>
      <c r="D891" s="20" t="str">
        <f>IF(weapons!$A891=Main!$N$13,weapons!$B891,"")</f>
        <v/>
      </c>
      <c r="E891" s="20" t="str">
        <f>IF(weapons!$A891=Main!$P$13,weapons!$B891,"")</f>
        <v/>
      </c>
      <c r="F891" s="20" t="str">
        <f>IF(weapons!$A891=Main!$R$13,weapons!$B891,"")</f>
        <v/>
      </c>
    </row>
    <row r="892" spans="1:6" x14ac:dyDescent="0.25">
      <c r="A892" s="20"/>
      <c r="C892" s="20" t="str">
        <f>IF(weapons!$A892=Main!$L$13,weapons!$B892,"")</f>
        <v/>
      </c>
      <c r="D892" s="20" t="str">
        <f>IF(weapons!$A892=Main!$N$13,weapons!$B892,"")</f>
        <v/>
      </c>
      <c r="E892" s="20" t="str">
        <f>IF(weapons!$A892=Main!$P$13,weapons!$B892,"")</f>
        <v/>
      </c>
      <c r="F892" s="20" t="str">
        <f>IF(weapons!$A892=Main!$R$13,weapons!$B892,"")</f>
        <v/>
      </c>
    </row>
    <row r="893" spans="1:6" x14ac:dyDescent="0.25">
      <c r="A893" s="20"/>
      <c r="C893" s="20" t="str">
        <f>IF(weapons!$A893=Main!$L$13,weapons!$B893,"")</f>
        <v/>
      </c>
      <c r="D893" s="20" t="str">
        <f>IF(weapons!$A893=Main!$N$13,weapons!$B893,"")</f>
        <v/>
      </c>
      <c r="E893" s="20" t="str">
        <f>IF(weapons!$A893=Main!$P$13,weapons!$B893,"")</f>
        <v/>
      </c>
      <c r="F893" s="20" t="str">
        <f>IF(weapons!$A893=Main!$R$13,weapons!$B893,"")</f>
        <v/>
      </c>
    </row>
    <row r="894" spans="1:6" x14ac:dyDescent="0.25">
      <c r="A894" s="20"/>
      <c r="C894" s="20" t="str">
        <f>IF(weapons!$A894=Main!$L$13,weapons!$B894,"")</f>
        <v/>
      </c>
      <c r="D894" s="20" t="str">
        <f>IF(weapons!$A894=Main!$N$13,weapons!$B894,"")</f>
        <v/>
      </c>
      <c r="E894" s="20" t="str">
        <f>IF(weapons!$A894=Main!$P$13,weapons!$B894,"")</f>
        <v/>
      </c>
      <c r="F894" s="20" t="str">
        <f>IF(weapons!$A894=Main!$R$13,weapons!$B894,"")</f>
        <v/>
      </c>
    </row>
    <row r="895" spans="1:6" x14ac:dyDescent="0.25">
      <c r="A895" s="20"/>
      <c r="C895" s="20" t="str">
        <f>IF(weapons!$A895=Main!$L$13,weapons!$B895,"")</f>
        <v/>
      </c>
      <c r="D895" s="20" t="str">
        <f>IF(weapons!$A895=Main!$N$13,weapons!$B895,"")</f>
        <v/>
      </c>
      <c r="E895" s="20" t="str">
        <f>IF(weapons!$A895=Main!$P$13,weapons!$B895,"")</f>
        <v/>
      </c>
      <c r="F895" s="20" t="str">
        <f>IF(weapons!$A895=Main!$R$13,weapons!$B895,"")</f>
        <v/>
      </c>
    </row>
    <row r="896" spans="1:6" x14ac:dyDescent="0.25">
      <c r="A896" s="20"/>
      <c r="C896" s="20" t="str">
        <f>IF(weapons!$A896=Main!$L$13,weapons!$B896,"")</f>
        <v/>
      </c>
      <c r="D896" s="20" t="str">
        <f>IF(weapons!$A896=Main!$N$13,weapons!$B896,"")</f>
        <v/>
      </c>
      <c r="E896" s="20" t="str">
        <f>IF(weapons!$A896=Main!$P$13,weapons!$B896,"")</f>
        <v/>
      </c>
      <c r="F896" s="20" t="str">
        <f>IF(weapons!$A896=Main!$R$13,weapons!$B896,"")</f>
        <v/>
      </c>
    </row>
    <row r="897" spans="1:6" x14ac:dyDescent="0.25">
      <c r="A897" s="20"/>
      <c r="C897" s="20" t="str">
        <f>IF(weapons!$A897=Main!$L$13,weapons!$B897,"")</f>
        <v/>
      </c>
      <c r="D897" s="20" t="str">
        <f>IF(weapons!$A897=Main!$N$13,weapons!$B897,"")</f>
        <v/>
      </c>
      <c r="E897" s="20" t="str">
        <f>IF(weapons!$A897=Main!$P$13,weapons!$B897,"")</f>
        <v/>
      </c>
      <c r="F897" s="20" t="str">
        <f>IF(weapons!$A897=Main!$R$13,weapons!$B897,"")</f>
        <v/>
      </c>
    </row>
    <row r="898" spans="1:6" x14ac:dyDescent="0.25">
      <c r="A898" s="20"/>
      <c r="C898" s="20" t="str">
        <f>IF(weapons!$A898=Main!$L$13,weapons!$B898,"")</f>
        <v/>
      </c>
      <c r="D898" s="20" t="str">
        <f>IF(weapons!$A898=Main!$N$13,weapons!$B898,"")</f>
        <v/>
      </c>
      <c r="E898" s="20" t="str">
        <f>IF(weapons!$A898=Main!$P$13,weapons!$B898,"")</f>
        <v/>
      </c>
      <c r="F898" s="20" t="str">
        <f>IF(weapons!$A898=Main!$R$13,weapons!$B898,"")</f>
        <v/>
      </c>
    </row>
    <row r="899" spans="1:6" x14ac:dyDescent="0.25">
      <c r="A899" s="20"/>
      <c r="C899" s="20" t="str">
        <f>IF(weapons!$A899=Main!$L$13,weapons!$B899,"")</f>
        <v/>
      </c>
      <c r="D899" s="20" t="str">
        <f>IF(weapons!$A899=Main!$N$13,weapons!$B899,"")</f>
        <v/>
      </c>
      <c r="E899" s="20" t="str">
        <f>IF(weapons!$A899=Main!$P$13,weapons!$B899,"")</f>
        <v/>
      </c>
      <c r="F899" s="20" t="str">
        <f>IF(weapons!$A899=Main!$R$13,weapons!$B899,"")</f>
        <v/>
      </c>
    </row>
    <row r="900" spans="1:6" x14ac:dyDescent="0.25">
      <c r="A900" s="20"/>
      <c r="C900" s="20" t="str">
        <f>IF(weapons!$A900=Main!$L$13,weapons!$B900,"")</f>
        <v/>
      </c>
      <c r="D900" s="20" t="str">
        <f>IF(weapons!$A900=Main!$N$13,weapons!$B900,"")</f>
        <v/>
      </c>
      <c r="E900" s="20" t="str">
        <f>IF(weapons!$A900=Main!$P$13,weapons!$B900,"")</f>
        <v/>
      </c>
      <c r="F900" s="20" t="str">
        <f>IF(weapons!$A900=Main!$R$13,weapons!$B900,"")</f>
        <v/>
      </c>
    </row>
    <row r="901" spans="1:6" x14ac:dyDescent="0.25">
      <c r="A901" s="20"/>
      <c r="C901" s="20" t="str">
        <f>IF(weapons!$A901=Main!$L$13,weapons!$B901,"")</f>
        <v/>
      </c>
      <c r="D901" s="20" t="str">
        <f>IF(weapons!$A901=Main!$N$13,weapons!$B901,"")</f>
        <v/>
      </c>
      <c r="E901" s="20" t="str">
        <f>IF(weapons!$A901=Main!$P$13,weapons!$B901,"")</f>
        <v/>
      </c>
      <c r="F901" s="20" t="str">
        <f>IF(weapons!$A901=Main!$R$13,weapons!$B901,"")</f>
        <v/>
      </c>
    </row>
    <row r="902" spans="1:6" x14ac:dyDescent="0.25">
      <c r="A902" s="20"/>
      <c r="C902" s="20" t="str">
        <f>IF(weapons!$A902=Main!$L$13,weapons!$B902,"")</f>
        <v/>
      </c>
      <c r="D902" s="20" t="str">
        <f>IF(weapons!$A902=Main!$N$13,weapons!$B902,"")</f>
        <v/>
      </c>
      <c r="E902" s="20" t="str">
        <f>IF(weapons!$A902=Main!$P$13,weapons!$B902,"")</f>
        <v/>
      </c>
      <c r="F902" s="20" t="str">
        <f>IF(weapons!$A902=Main!$R$13,weapons!$B902,"")</f>
        <v/>
      </c>
    </row>
    <row r="903" spans="1:6" x14ac:dyDescent="0.25">
      <c r="A903" s="20"/>
      <c r="C903" s="20" t="str">
        <f>IF(weapons!$A903=Main!$L$13,weapons!$B903,"")</f>
        <v/>
      </c>
      <c r="D903" s="20" t="str">
        <f>IF(weapons!$A903=Main!$N$13,weapons!$B903,"")</f>
        <v/>
      </c>
      <c r="E903" s="20" t="str">
        <f>IF(weapons!$A903=Main!$P$13,weapons!$B903,"")</f>
        <v/>
      </c>
      <c r="F903" s="20" t="str">
        <f>IF(weapons!$A903=Main!$R$13,weapons!$B903,"")</f>
        <v/>
      </c>
    </row>
    <row r="904" spans="1:6" x14ac:dyDescent="0.25">
      <c r="A904" s="20"/>
      <c r="C904" s="20" t="str">
        <f>IF(weapons!$A904=Main!$L$13,weapons!$B904,"")</f>
        <v/>
      </c>
      <c r="D904" s="20" t="str">
        <f>IF(weapons!$A904=Main!$N$13,weapons!$B904,"")</f>
        <v/>
      </c>
      <c r="E904" s="20" t="str">
        <f>IF(weapons!$A904=Main!$P$13,weapons!$B904,"")</f>
        <v/>
      </c>
      <c r="F904" s="20" t="str">
        <f>IF(weapons!$A904=Main!$R$13,weapons!$B904,"")</f>
        <v/>
      </c>
    </row>
    <row r="905" spans="1:6" x14ac:dyDescent="0.25">
      <c r="A905" s="20"/>
      <c r="C905" s="20" t="str">
        <f>IF(weapons!$A905=Main!$L$13,weapons!$B905,"")</f>
        <v/>
      </c>
      <c r="D905" s="20" t="str">
        <f>IF(weapons!$A905=Main!$N$13,weapons!$B905,"")</f>
        <v/>
      </c>
      <c r="E905" s="20" t="str">
        <f>IF(weapons!$A905=Main!$P$13,weapons!$B905,"")</f>
        <v/>
      </c>
      <c r="F905" s="20" t="str">
        <f>IF(weapons!$A905=Main!$R$13,weapons!$B905,"")</f>
        <v/>
      </c>
    </row>
    <row r="906" spans="1:6" x14ac:dyDescent="0.25">
      <c r="A906" s="20"/>
      <c r="C906" s="20" t="str">
        <f>IF(weapons!$A906=Main!$L$13,weapons!$B906,"")</f>
        <v/>
      </c>
      <c r="D906" s="20" t="str">
        <f>IF(weapons!$A906=Main!$N$13,weapons!$B906,"")</f>
        <v/>
      </c>
      <c r="E906" s="20" t="str">
        <f>IF(weapons!$A906=Main!$P$13,weapons!$B906,"")</f>
        <v/>
      </c>
      <c r="F906" s="20" t="str">
        <f>IF(weapons!$A906=Main!$R$13,weapons!$B906,"")</f>
        <v/>
      </c>
    </row>
    <row r="907" spans="1:6" x14ac:dyDescent="0.25">
      <c r="A907" s="20"/>
      <c r="C907" s="20" t="str">
        <f>IF(weapons!$A907=Main!$L$13,weapons!$B907,"")</f>
        <v/>
      </c>
      <c r="D907" s="20" t="str">
        <f>IF(weapons!$A907=Main!$N$13,weapons!$B907,"")</f>
        <v/>
      </c>
      <c r="E907" s="20" t="str">
        <f>IF(weapons!$A907=Main!$P$13,weapons!$B907,"")</f>
        <v/>
      </c>
      <c r="F907" s="20" t="str">
        <f>IF(weapons!$A907=Main!$R$13,weapons!$B907,"")</f>
        <v/>
      </c>
    </row>
    <row r="908" spans="1:6" x14ac:dyDescent="0.25">
      <c r="A908" s="20"/>
      <c r="C908" s="20" t="str">
        <f>IF(weapons!$A908=Main!$L$13,weapons!$B908,"")</f>
        <v/>
      </c>
      <c r="D908" s="20" t="str">
        <f>IF(weapons!$A908=Main!$N$13,weapons!$B908,"")</f>
        <v/>
      </c>
      <c r="E908" s="20" t="str">
        <f>IF(weapons!$A908=Main!$P$13,weapons!$B908,"")</f>
        <v/>
      </c>
      <c r="F908" s="20" t="str">
        <f>IF(weapons!$A908=Main!$R$13,weapons!$B908,"")</f>
        <v/>
      </c>
    </row>
    <row r="909" spans="1:6" x14ac:dyDescent="0.25">
      <c r="A909" s="20"/>
      <c r="C909" s="20" t="str">
        <f>IF(weapons!$A909=Main!$L$13,weapons!$B909,"")</f>
        <v/>
      </c>
      <c r="D909" s="20" t="str">
        <f>IF(weapons!$A909=Main!$N$13,weapons!$B909,"")</f>
        <v/>
      </c>
      <c r="E909" s="20" t="str">
        <f>IF(weapons!$A909=Main!$P$13,weapons!$B909,"")</f>
        <v/>
      </c>
      <c r="F909" s="20" t="str">
        <f>IF(weapons!$A909=Main!$R$13,weapons!$B909,"")</f>
        <v/>
      </c>
    </row>
    <row r="910" spans="1:6" x14ac:dyDescent="0.25">
      <c r="A910" s="20"/>
      <c r="C910" s="20" t="str">
        <f>IF(weapons!$A910=Main!$L$13,weapons!$B910,"")</f>
        <v/>
      </c>
      <c r="D910" s="20" t="str">
        <f>IF(weapons!$A910=Main!$N$13,weapons!$B910,"")</f>
        <v/>
      </c>
      <c r="E910" s="20" t="str">
        <f>IF(weapons!$A910=Main!$P$13,weapons!$B910,"")</f>
        <v/>
      </c>
      <c r="F910" s="20" t="str">
        <f>IF(weapons!$A910=Main!$R$13,weapons!$B910,"")</f>
        <v/>
      </c>
    </row>
    <row r="911" spans="1:6" x14ac:dyDescent="0.25">
      <c r="A911" s="20"/>
      <c r="C911" s="20" t="str">
        <f>IF(weapons!$A911=Main!$L$13,weapons!$B911,"")</f>
        <v/>
      </c>
      <c r="D911" s="20" t="str">
        <f>IF(weapons!$A911=Main!$N$13,weapons!$B911,"")</f>
        <v/>
      </c>
      <c r="E911" s="20" t="str">
        <f>IF(weapons!$A911=Main!$P$13,weapons!$B911,"")</f>
        <v/>
      </c>
      <c r="F911" s="20" t="str">
        <f>IF(weapons!$A911=Main!$R$13,weapons!$B911,"")</f>
        <v/>
      </c>
    </row>
    <row r="912" spans="1:6" x14ac:dyDescent="0.25">
      <c r="A912" s="20"/>
      <c r="C912" s="20" t="str">
        <f>IF(weapons!$A912=Main!$L$13,weapons!$B912,"")</f>
        <v/>
      </c>
      <c r="D912" s="20" t="str">
        <f>IF(weapons!$A912=Main!$N$13,weapons!$B912,"")</f>
        <v/>
      </c>
      <c r="E912" s="20" t="str">
        <f>IF(weapons!$A912=Main!$P$13,weapons!$B912,"")</f>
        <v/>
      </c>
      <c r="F912" s="20" t="str">
        <f>IF(weapons!$A912=Main!$R$13,weapons!$B912,"")</f>
        <v/>
      </c>
    </row>
    <row r="913" spans="1:6" x14ac:dyDescent="0.25">
      <c r="A913" s="20"/>
      <c r="C913" s="20" t="str">
        <f>IF(weapons!$A913=Main!$L$13,weapons!$B913,"")</f>
        <v/>
      </c>
      <c r="D913" s="20" t="str">
        <f>IF(weapons!$A913=Main!$N$13,weapons!$B913,"")</f>
        <v/>
      </c>
      <c r="E913" s="20" t="str">
        <f>IF(weapons!$A913=Main!$P$13,weapons!$B913,"")</f>
        <v/>
      </c>
      <c r="F913" s="20" t="str">
        <f>IF(weapons!$A913=Main!$R$13,weapons!$B913,"")</f>
        <v/>
      </c>
    </row>
    <row r="914" spans="1:6" x14ac:dyDescent="0.25">
      <c r="A914" s="20"/>
      <c r="C914" s="20" t="str">
        <f>IF(weapons!$A914=Main!$L$13,weapons!$B914,"")</f>
        <v/>
      </c>
      <c r="D914" s="20" t="str">
        <f>IF(weapons!$A914=Main!$N$13,weapons!$B914,"")</f>
        <v/>
      </c>
      <c r="E914" s="20" t="str">
        <f>IF(weapons!$A914=Main!$P$13,weapons!$B914,"")</f>
        <v/>
      </c>
      <c r="F914" s="20" t="str">
        <f>IF(weapons!$A914=Main!$R$13,weapons!$B914,"")</f>
        <v/>
      </c>
    </row>
    <row r="915" spans="1:6" x14ac:dyDescent="0.25">
      <c r="A915" s="20"/>
      <c r="C915" s="20" t="str">
        <f>IF(weapons!$A915=Main!$L$13,weapons!$B915,"")</f>
        <v/>
      </c>
      <c r="D915" s="20" t="str">
        <f>IF(weapons!$A915=Main!$N$13,weapons!$B915,"")</f>
        <v/>
      </c>
      <c r="E915" s="20" t="str">
        <f>IF(weapons!$A915=Main!$P$13,weapons!$B915,"")</f>
        <v/>
      </c>
      <c r="F915" s="20" t="str">
        <f>IF(weapons!$A915=Main!$R$13,weapons!$B915,"")</f>
        <v/>
      </c>
    </row>
    <row r="916" spans="1:6" x14ac:dyDescent="0.25">
      <c r="A916" s="20"/>
      <c r="C916" s="20" t="str">
        <f>IF(weapons!$A916=Main!$L$13,weapons!$B916,"")</f>
        <v/>
      </c>
      <c r="D916" s="20" t="str">
        <f>IF(weapons!$A916=Main!$N$13,weapons!$B916,"")</f>
        <v/>
      </c>
      <c r="E916" s="20" t="str">
        <f>IF(weapons!$A916=Main!$P$13,weapons!$B916,"")</f>
        <v/>
      </c>
      <c r="F916" s="20" t="str">
        <f>IF(weapons!$A916=Main!$R$13,weapons!$B916,"")</f>
        <v/>
      </c>
    </row>
    <row r="917" spans="1:6" x14ac:dyDescent="0.25">
      <c r="A917" s="20"/>
      <c r="C917" s="20" t="str">
        <f>IF(weapons!$A917=Main!$L$13,weapons!$B917,"")</f>
        <v/>
      </c>
      <c r="D917" s="20" t="str">
        <f>IF(weapons!$A917=Main!$N$13,weapons!$B917,"")</f>
        <v/>
      </c>
      <c r="E917" s="20" t="str">
        <f>IF(weapons!$A917=Main!$P$13,weapons!$B917,"")</f>
        <v/>
      </c>
      <c r="F917" s="20" t="str">
        <f>IF(weapons!$A917=Main!$R$13,weapons!$B917,"")</f>
        <v/>
      </c>
    </row>
    <row r="918" spans="1:6" x14ac:dyDescent="0.25">
      <c r="A918" s="20"/>
      <c r="C918" s="20" t="str">
        <f>IF(weapons!$A918=Main!$L$13,weapons!$B918,"")</f>
        <v/>
      </c>
      <c r="D918" s="20" t="str">
        <f>IF(weapons!$A918=Main!$N$13,weapons!$B918,"")</f>
        <v/>
      </c>
      <c r="E918" s="20" t="str">
        <f>IF(weapons!$A918=Main!$P$13,weapons!$B918,"")</f>
        <v/>
      </c>
      <c r="F918" s="20" t="str">
        <f>IF(weapons!$A918=Main!$R$13,weapons!$B918,"")</f>
        <v/>
      </c>
    </row>
    <row r="919" spans="1:6" x14ac:dyDescent="0.25">
      <c r="A919" s="20"/>
      <c r="C919" s="20" t="str">
        <f>IF(weapons!$A919=Main!$L$13,weapons!$B919,"")</f>
        <v/>
      </c>
      <c r="D919" s="20" t="str">
        <f>IF(weapons!$A919=Main!$N$13,weapons!$B919,"")</f>
        <v/>
      </c>
      <c r="E919" s="20" t="str">
        <f>IF(weapons!$A919=Main!$P$13,weapons!$B919,"")</f>
        <v/>
      </c>
      <c r="F919" s="20" t="str">
        <f>IF(weapons!$A919=Main!$R$13,weapons!$B919,"")</f>
        <v/>
      </c>
    </row>
    <row r="920" spans="1:6" x14ac:dyDescent="0.25">
      <c r="A920" s="20"/>
      <c r="C920" s="20" t="str">
        <f>IF(weapons!$A920=Main!$L$13,weapons!$B920,"")</f>
        <v/>
      </c>
      <c r="D920" s="20" t="str">
        <f>IF(weapons!$A920=Main!$N$13,weapons!$B920,"")</f>
        <v/>
      </c>
      <c r="E920" s="20" t="str">
        <f>IF(weapons!$A920=Main!$P$13,weapons!$B920,"")</f>
        <v/>
      </c>
      <c r="F920" s="20" t="str">
        <f>IF(weapons!$A920=Main!$R$13,weapons!$B920,"")</f>
        <v/>
      </c>
    </row>
    <row r="921" spans="1:6" x14ac:dyDescent="0.25">
      <c r="A921" s="20"/>
      <c r="C921" s="20" t="str">
        <f>IF(weapons!$A921=Main!$L$13,weapons!$B921,"")</f>
        <v/>
      </c>
      <c r="D921" s="20" t="str">
        <f>IF(weapons!$A921=Main!$N$13,weapons!$B921,"")</f>
        <v/>
      </c>
      <c r="E921" s="20" t="str">
        <f>IF(weapons!$A921=Main!$P$13,weapons!$B921,"")</f>
        <v/>
      </c>
      <c r="F921" s="20" t="str">
        <f>IF(weapons!$A921=Main!$R$13,weapons!$B921,"")</f>
        <v/>
      </c>
    </row>
    <row r="922" spans="1:6" x14ac:dyDescent="0.25">
      <c r="A922" s="20"/>
      <c r="C922" s="20" t="str">
        <f>IF(weapons!$A922=Main!$L$13,weapons!$B922,"")</f>
        <v/>
      </c>
      <c r="D922" s="20" t="str">
        <f>IF(weapons!$A922=Main!$N$13,weapons!$B922,"")</f>
        <v/>
      </c>
      <c r="E922" s="20" t="str">
        <f>IF(weapons!$A922=Main!$P$13,weapons!$B922,"")</f>
        <v/>
      </c>
      <c r="F922" s="20" t="str">
        <f>IF(weapons!$A922=Main!$R$13,weapons!$B922,"")</f>
        <v/>
      </c>
    </row>
    <row r="923" spans="1:6" x14ac:dyDescent="0.25">
      <c r="A923" s="20"/>
      <c r="C923" s="20" t="str">
        <f>IF(weapons!$A923=Main!$L$13,weapons!$B923,"")</f>
        <v/>
      </c>
      <c r="D923" s="20" t="str">
        <f>IF(weapons!$A923=Main!$N$13,weapons!$B923,"")</f>
        <v/>
      </c>
      <c r="E923" s="20" t="str">
        <f>IF(weapons!$A923=Main!$P$13,weapons!$B923,"")</f>
        <v/>
      </c>
      <c r="F923" s="20" t="str">
        <f>IF(weapons!$A923=Main!$R$13,weapons!$B923,"")</f>
        <v/>
      </c>
    </row>
    <row r="924" spans="1:6" x14ac:dyDescent="0.25">
      <c r="A924" s="20"/>
      <c r="C924" s="20" t="str">
        <f>IF(weapons!$A924=Main!$L$13,weapons!$B924,"")</f>
        <v/>
      </c>
      <c r="D924" s="20" t="str">
        <f>IF(weapons!$A924=Main!$N$13,weapons!$B924,"")</f>
        <v/>
      </c>
      <c r="E924" s="20" t="str">
        <f>IF(weapons!$A924=Main!$P$13,weapons!$B924,"")</f>
        <v/>
      </c>
      <c r="F924" s="20" t="str">
        <f>IF(weapons!$A924=Main!$R$13,weapons!$B924,"")</f>
        <v/>
      </c>
    </row>
    <row r="925" spans="1:6" x14ac:dyDescent="0.25">
      <c r="A925" s="20"/>
      <c r="C925" s="20" t="str">
        <f>IF(weapons!$A925=Main!$L$13,weapons!$B925,"")</f>
        <v/>
      </c>
      <c r="D925" s="20" t="str">
        <f>IF(weapons!$A925=Main!$N$13,weapons!$B925,"")</f>
        <v/>
      </c>
      <c r="E925" s="20" t="str">
        <f>IF(weapons!$A925=Main!$P$13,weapons!$B925,"")</f>
        <v/>
      </c>
      <c r="F925" s="20" t="str">
        <f>IF(weapons!$A925=Main!$R$13,weapons!$B925,"")</f>
        <v/>
      </c>
    </row>
    <row r="926" spans="1:6" x14ac:dyDescent="0.25">
      <c r="A926" s="20"/>
      <c r="C926" s="20" t="str">
        <f>IF(weapons!$A926=Main!$L$13,weapons!$B926,"")</f>
        <v/>
      </c>
      <c r="D926" s="20" t="str">
        <f>IF(weapons!$A926=Main!$N$13,weapons!$B926,"")</f>
        <v/>
      </c>
      <c r="E926" s="20" t="str">
        <f>IF(weapons!$A926=Main!$P$13,weapons!$B926,"")</f>
        <v/>
      </c>
      <c r="F926" s="20" t="str">
        <f>IF(weapons!$A926=Main!$R$13,weapons!$B926,"")</f>
        <v/>
      </c>
    </row>
    <row r="927" spans="1:6" x14ac:dyDescent="0.25">
      <c r="A927" s="20"/>
      <c r="C927" s="20" t="str">
        <f>IF(weapons!$A927=Main!$L$13,weapons!$B927,"")</f>
        <v/>
      </c>
      <c r="D927" s="20" t="str">
        <f>IF(weapons!$A927=Main!$N$13,weapons!$B927,"")</f>
        <v/>
      </c>
      <c r="E927" s="20" t="str">
        <f>IF(weapons!$A927=Main!$P$13,weapons!$B927,"")</f>
        <v/>
      </c>
      <c r="F927" s="20" t="str">
        <f>IF(weapons!$A927=Main!$R$13,weapons!$B927,"")</f>
        <v/>
      </c>
    </row>
    <row r="928" spans="1:6" x14ac:dyDescent="0.25">
      <c r="A928" s="20"/>
      <c r="C928" s="20" t="str">
        <f>IF(weapons!$A928=Main!$L$13,weapons!$B928,"")</f>
        <v/>
      </c>
      <c r="D928" s="20" t="str">
        <f>IF(weapons!$A928=Main!$N$13,weapons!$B928,"")</f>
        <v/>
      </c>
      <c r="E928" s="20" t="str">
        <f>IF(weapons!$A928=Main!$P$13,weapons!$B928,"")</f>
        <v/>
      </c>
      <c r="F928" s="20" t="str">
        <f>IF(weapons!$A928=Main!$R$13,weapons!$B928,"")</f>
        <v/>
      </c>
    </row>
    <row r="929" spans="1:6" x14ac:dyDescent="0.25">
      <c r="A929" s="20"/>
      <c r="C929" s="20" t="str">
        <f>IF(weapons!$A929=Main!$L$13,weapons!$B929,"")</f>
        <v/>
      </c>
      <c r="D929" s="20" t="str">
        <f>IF(weapons!$A929=Main!$N$13,weapons!$B929,"")</f>
        <v/>
      </c>
      <c r="E929" s="20" t="str">
        <f>IF(weapons!$A929=Main!$P$13,weapons!$B929,"")</f>
        <v/>
      </c>
      <c r="F929" s="20" t="str">
        <f>IF(weapons!$A929=Main!$R$13,weapons!$B929,"")</f>
        <v/>
      </c>
    </row>
    <row r="930" spans="1:6" x14ac:dyDescent="0.25">
      <c r="A930" s="20"/>
      <c r="C930" s="20" t="str">
        <f>IF(weapons!$A930=Main!$L$13,weapons!$B930,"")</f>
        <v/>
      </c>
      <c r="D930" s="20" t="str">
        <f>IF(weapons!$A930=Main!$N$13,weapons!$B930,"")</f>
        <v/>
      </c>
      <c r="E930" s="20" t="str">
        <f>IF(weapons!$A930=Main!$P$13,weapons!$B930,"")</f>
        <v/>
      </c>
      <c r="F930" s="20" t="str">
        <f>IF(weapons!$A930=Main!$R$13,weapons!$B930,"")</f>
        <v/>
      </c>
    </row>
    <row r="931" spans="1:6" x14ac:dyDescent="0.25">
      <c r="A931" s="20"/>
      <c r="C931" s="20" t="str">
        <f>IF(weapons!$A931=Main!$L$13,weapons!$B931,"")</f>
        <v/>
      </c>
      <c r="D931" s="20" t="str">
        <f>IF(weapons!$A931=Main!$N$13,weapons!$B931,"")</f>
        <v/>
      </c>
      <c r="E931" s="20" t="str">
        <f>IF(weapons!$A931=Main!$P$13,weapons!$B931,"")</f>
        <v/>
      </c>
      <c r="F931" s="20" t="str">
        <f>IF(weapons!$A931=Main!$R$13,weapons!$B931,"")</f>
        <v/>
      </c>
    </row>
    <row r="932" spans="1:6" x14ac:dyDescent="0.25">
      <c r="A932" s="20"/>
      <c r="C932" s="20" t="str">
        <f>IF(weapons!$A932=Main!$L$13,weapons!$B932,"")</f>
        <v/>
      </c>
      <c r="D932" s="20" t="str">
        <f>IF(weapons!$A932=Main!$N$13,weapons!$B932,"")</f>
        <v/>
      </c>
      <c r="E932" s="20" t="str">
        <f>IF(weapons!$A932=Main!$P$13,weapons!$B932,"")</f>
        <v/>
      </c>
      <c r="F932" s="20" t="str">
        <f>IF(weapons!$A932=Main!$R$13,weapons!$B932,"")</f>
        <v/>
      </c>
    </row>
    <row r="933" spans="1:6" x14ac:dyDescent="0.25">
      <c r="A933" s="20"/>
      <c r="C933" s="20" t="str">
        <f>IF(weapons!$A933=Main!$L$13,weapons!$B933,"")</f>
        <v/>
      </c>
      <c r="D933" s="20" t="str">
        <f>IF(weapons!$A933=Main!$N$13,weapons!$B933,"")</f>
        <v/>
      </c>
      <c r="E933" s="20" t="str">
        <f>IF(weapons!$A933=Main!$P$13,weapons!$B933,"")</f>
        <v/>
      </c>
      <c r="F933" s="20" t="str">
        <f>IF(weapons!$A933=Main!$R$13,weapons!$B933,"")</f>
        <v/>
      </c>
    </row>
    <row r="934" spans="1:6" x14ac:dyDescent="0.25">
      <c r="A934" s="20"/>
      <c r="C934" s="20" t="str">
        <f>IF(weapons!$A934=Main!$L$13,weapons!$B934,"")</f>
        <v/>
      </c>
      <c r="D934" s="20" t="str">
        <f>IF(weapons!$A934=Main!$N$13,weapons!$B934,"")</f>
        <v/>
      </c>
      <c r="E934" s="20" t="str">
        <f>IF(weapons!$A934=Main!$P$13,weapons!$B934,"")</f>
        <v/>
      </c>
      <c r="F934" s="20" t="str">
        <f>IF(weapons!$A934=Main!$R$13,weapons!$B934,"")</f>
        <v/>
      </c>
    </row>
    <row r="935" spans="1:6" x14ac:dyDescent="0.25">
      <c r="A935" s="20"/>
      <c r="C935" s="20" t="str">
        <f>IF(weapons!$A935=Main!$L$13,weapons!$B935,"")</f>
        <v/>
      </c>
      <c r="D935" s="20" t="str">
        <f>IF(weapons!$A935=Main!$N$13,weapons!$B935,"")</f>
        <v/>
      </c>
      <c r="E935" s="20" t="str">
        <f>IF(weapons!$A935=Main!$P$13,weapons!$B935,"")</f>
        <v/>
      </c>
      <c r="F935" s="20" t="str">
        <f>IF(weapons!$A935=Main!$R$13,weapons!$B935,"")</f>
        <v/>
      </c>
    </row>
    <row r="936" spans="1:6" x14ac:dyDescent="0.25">
      <c r="A936" s="20"/>
      <c r="C936" s="20" t="str">
        <f>IF(weapons!$A936=Main!$L$13,weapons!$B936,"")</f>
        <v/>
      </c>
      <c r="D936" s="20" t="str">
        <f>IF(weapons!$A936=Main!$N$13,weapons!$B936,"")</f>
        <v/>
      </c>
      <c r="E936" s="20" t="str">
        <f>IF(weapons!$A936=Main!$P$13,weapons!$B936,"")</f>
        <v/>
      </c>
      <c r="F936" s="20" t="str">
        <f>IF(weapons!$A936=Main!$R$13,weapons!$B936,"")</f>
        <v/>
      </c>
    </row>
    <row r="937" spans="1:6" x14ac:dyDescent="0.25">
      <c r="A937" s="20"/>
      <c r="C937" s="20" t="str">
        <f>IF(weapons!$A937=Main!$L$13,weapons!$B937,"")</f>
        <v/>
      </c>
      <c r="D937" s="20" t="str">
        <f>IF(weapons!$A937=Main!$N$13,weapons!$B937,"")</f>
        <v/>
      </c>
      <c r="E937" s="20" t="str">
        <f>IF(weapons!$A937=Main!$P$13,weapons!$B937,"")</f>
        <v/>
      </c>
      <c r="F937" s="20" t="str">
        <f>IF(weapons!$A937=Main!$R$13,weapons!$B937,"")</f>
        <v/>
      </c>
    </row>
    <row r="938" spans="1:6" x14ac:dyDescent="0.25">
      <c r="A938" s="20"/>
      <c r="C938" s="20" t="str">
        <f>IF(weapons!$A938=Main!$L$13,weapons!$B938,"")</f>
        <v/>
      </c>
      <c r="D938" s="20" t="str">
        <f>IF(weapons!$A938=Main!$N$13,weapons!$B938,"")</f>
        <v/>
      </c>
      <c r="E938" s="20" t="str">
        <f>IF(weapons!$A938=Main!$P$13,weapons!$B938,"")</f>
        <v/>
      </c>
      <c r="F938" s="20" t="str">
        <f>IF(weapons!$A938=Main!$R$13,weapons!$B938,"")</f>
        <v/>
      </c>
    </row>
    <row r="939" spans="1:6" x14ac:dyDescent="0.25">
      <c r="A939" s="20"/>
      <c r="C939" s="20" t="str">
        <f>IF(weapons!$A939=Main!$L$13,weapons!$B939,"")</f>
        <v/>
      </c>
      <c r="D939" s="20" t="str">
        <f>IF(weapons!$A939=Main!$N$13,weapons!$B939,"")</f>
        <v/>
      </c>
      <c r="E939" s="20" t="str">
        <f>IF(weapons!$A939=Main!$P$13,weapons!$B939,"")</f>
        <v/>
      </c>
      <c r="F939" s="20" t="str">
        <f>IF(weapons!$A939=Main!$R$13,weapons!$B939,"")</f>
        <v/>
      </c>
    </row>
    <row r="940" spans="1:6" x14ac:dyDescent="0.25">
      <c r="A940" s="20"/>
      <c r="C940" s="20" t="str">
        <f>IF(weapons!$A940=Main!$L$13,weapons!$B940,"")</f>
        <v/>
      </c>
      <c r="D940" s="20" t="str">
        <f>IF(weapons!$A940=Main!$N$13,weapons!$B940,"")</f>
        <v/>
      </c>
      <c r="E940" s="20" t="str">
        <f>IF(weapons!$A940=Main!$P$13,weapons!$B940,"")</f>
        <v/>
      </c>
      <c r="F940" s="20" t="str">
        <f>IF(weapons!$A940=Main!$R$13,weapons!$B940,"")</f>
        <v/>
      </c>
    </row>
    <row r="941" spans="1:6" x14ac:dyDescent="0.25">
      <c r="A941" s="20"/>
      <c r="C941" s="20" t="str">
        <f>IF(weapons!$A941=Main!$L$13,weapons!$B941,"")</f>
        <v/>
      </c>
      <c r="D941" s="20" t="str">
        <f>IF(weapons!$A941=Main!$N$13,weapons!$B941,"")</f>
        <v/>
      </c>
      <c r="E941" s="20" t="str">
        <f>IF(weapons!$A941=Main!$P$13,weapons!$B941,"")</f>
        <v/>
      </c>
      <c r="F941" s="20" t="str">
        <f>IF(weapons!$A941=Main!$R$13,weapons!$B941,"")</f>
        <v/>
      </c>
    </row>
    <row r="942" spans="1:6" x14ac:dyDescent="0.25">
      <c r="A942" s="20"/>
      <c r="C942" s="20" t="str">
        <f>IF(weapons!$A942=Main!$L$13,weapons!$B942,"")</f>
        <v/>
      </c>
      <c r="D942" s="20" t="str">
        <f>IF(weapons!$A942=Main!$N$13,weapons!$B942,"")</f>
        <v/>
      </c>
      <c r="E942" s="20" t="str">
        <f>IF(weapons!$A942=Main!$P$13,weapons!$B942,"")</f>
        <v/>
      </c>
      <c r="F942" s="20" t="str">
        <f>IF(weapons!$A942=Main!$R$13,weapons!$B942,"")</f>
        <v/>
      </c>
    </row>
    <row r="943" spans="1:6" x14ac:dyDescent="0.25">
      <c r="A943" s="20"/>
      <c r="C943" s="20" t="str">
        <f>IF(weapons!$A943=Main!$L$13,weapons!$B943,"")</f>
        <v/>
      </c>
      <c r="D943" s="20" t="str">
        <f>IF(weapons!$A943=Main!$N$13,weapons!$B943,"")</f>
        <v/>
      </c>
      <c r="E943" s="20" t="str">
        <f>IF(weapons!$A943=Main!$P$13,weapons!$B943,"")</f>
        <v/>
      </c>
      <c r="F943" s="20" t="str">
        <f>IF(weapons!$A943=Main!$R$13,weapons!$B943,"")</f>
        <v/>
      </c>
    </row>
    <row r="944" spans="1:6" x14ac:dyDescent="0.25">
      <c r="A944" s="20"/>
      <c r="C944" s="20" t="str">
        <f>IF(weapons!$A944=Main!$L$13,weapons!$B944,"")</f>
        <v/>
      </c>
      <c r="D944" s="20" t="str">
        <f>IF(weapons!$A944=Main!$N$13,weapons!$B944,"")</f>
        <v/>
      </c>
      <c r="E944" s="20" t="str">
        <f>IF(weapons!$A944=Main!$P$13,weapons!$B944,"")</f>
        <v/>
      </c>
      <c r="F944" s="20" t="str">
        <f>IF(weapons!$A944=Main!$R$13,weapons!$B944,"")</f>
        <v/>
      </c>
    </row>
    <row r="945" spans="1:6" x14ac:dyDescent="0.25">
      <c r="A945" s="20"/>
      <c r="C945" s="20" t="str">
        <f>IF(weapons!$A945=Main!$L$13,weapons!$B945,"")</f>
        <v/>
      </c>
      <c r="D945" s="20" t="str">
        <f>IF(weapons!$A945=Main!$N$13,weapons!$B945,"")</f>
        <v/>
      </c>
      <c r="E945" s="20" t="str">
        <f>IF(weapons!$A945=Main!$P$13,weapons!$B945,"")</f>
        <v/>
      </c>
      <c r="F945" s="20" t="str">
        <f>IF(weapons!$A945=Main!$R$13,weapons!$B945,"")</f>
        <v/>
      </c>
    </row>
    <row r="946" spans="1:6" x14ac:dyDescent="0.25">
      <c r="A946" s="20"/>
      <c r="C946" s="20" t="str">
        <f>IF(weapons!$A946=Main!$L$13,weapons!$B946,"")</f>
        <v/>
      </c>
      <c r="D946" s="20" t="str">
        <f>IF(weapons!$A946=Main!$N$13,weapons!$B946,"")</f>
        <v/>
      </c>
      <c r="E946" s="20" t="str">
        <f>IF(weapons!$A946=Main!$P$13,weapons!$B946,"")</f>
        <v/>
      </c>
      <c r="F946" s="20" t="str">
        <f>IF(weapons!$A946=Main!$R$13,weapons!$B946,"")</f>
        <v/>
      </c>
    </row>
    <row r="947" spans="1:6" x14ac:dyDescent="0.25">
      <c r="A947" s="20"/>
      <c r="C947" s="20" t="str">
        <f>IF(weapons!$A947=Main!$L$13,weapons!$B947,"")</f>
        <v/>
      </c>
      <c r="D947" s="20" t="str">
        <f>IF(weapons!$A947=Main!$N$13,weapons!$B947,"")</f>
        <v/>
      </c>
      <c r="E947" s="20" t="str">
        <f>IF(weapons!$A947=Main!$P$13,weapons!$B947,"")</f>
        <v/>
      </c>
      <c r="F947" s="20" t="str">
        <f>IF(weapons!$A947=Main!$R$13,weapons!$B947,"")</f>
        <v/>
      </c>
    </row>
    <row r="948" spans="1:6" x14ac:dyDescent="0.25">
      <c r="A948" s="20"/>
      <c r="C948" s="20" t="str">
        <f>IF(weapons!$A948=Main!$L$13,weapons!$B948,"")</f>
        <v/>
      </c>
      <c r="D948" s="20" t="str">
        <f>IF(weapons!$A948=Main!$N$13,weapons!$B948,"")</f>
        <v/>
      </c>
      <c r="E948" s="20" t="str">
        <f>IF(weapons!$A948=Main!$P$13,weapons!$B948,"")</f>
        <v/>
      </c>
      <c r="F948" s="20" t="str">
        <f>IF(weapons!$A948=Main!$R$13,weapons!$B948,"")</f>
        <v/>
      </c>
    </row>
    <row r="949" spans="1:6" x14ac:dyDescent="0.25">
      <c r="A949" s="20"/>
      <c r="C949" s="20" t="str">
        <f>IF(weapons!$A949=Main!$L$13,weapons!$B949,"")</f>
        <v/>
      </c>
      <c r="D949" s="20" t="str">
        <f>IF(weapons!$A949=Main!$N$13,weapons!$B949,"")</f>
        <v/>
      </c>
      <c r="E949" s="20" t="str">
        <f>IF(weapons!$A949=Main!$P$13,weapons!$B949,"")</f>
        <v/>
      </c>
      <c r="F949" s="20" t="str">
        <f>IF(weapons!$A949=Main!$R$13,weapons!$B949,"")</f>
        <v/>
      </c>
    </row>
    <row r="950" spans="1:6" x14ac:dyDescent="0.25">
      <c r="A950" s="20"/>
      <c r="C950" s="20" t="str">
        <f>IF(weapons!$A950=Main!$L$13,weapons!$B950,"")</f>
        <v/>
      </c>
      <c r="D950" s="20" t="str">
        <f>IF(weapons!$A950=Main!$N$13,weapons!$B950,"")</f>
        <v/>
      </c>
      <c r="E950" s="20" t="str">
        <f>IF(weapons!$A950=Main!$P$13,weapons!$B950,"")</f>
        <v/>
      </c>
      <c r="F950" s="20" t="str">
        <f>IF(weapons!$A950=Main!$R$13,weapons!$B950,"")</f>
        <v/>
      </c>
    </row>
    <row r="951" spans="1:6" x14ac:dyDescent="0.25">
      <c r="A951" s="20"/>
      <c r="C951" s="20" t="str">
        <f>IF(weapons!$A951=Main!$L$13,weapons!$B951,"")</f>
        <v/>
      </c>
      <c r="D951" s="20" t="str">
        <f>IF(weapons!$A951=Main!$N$13,weapons!$B951,"")</f>
        <v/>
      </c>
      <c r="E951" s="20" t="str">
        <f>IF(weapons!$A951=Main!$P$13,weapons!$B951,"")</f>
        <v/>
      </c>
      <c r="F951" s="20" t="str">
        <f>IF(weapons!$A951=Main!$R$13,weapons!$B951,"")</f>
        <v/>
      </c>
    </row>
    <row r="952" spans="1:6" x14ac:dyDescent="0.25">
      <c r="A952" s="20"/>
      <c r="C952" s="20" t="str">
        <f>IF(weapons!$A952=Main!$L$13,weapons!$B952,"")</f>
        <v/>
      </c>
      <c r="D952" s="20" t="str">
        <f>IF(weapons!$A952=Main!$N$13,weapons!$B952,"")</f>
        <v/>
      </c>
      <c r="E952" s="20" t="str">
        <f>IF(weapons!$A952=Main!$P$13,weapons!$B952,"")</f>
        <v/>
      </c>
      <c r="F952" s="20" t="str">
        <f>IF(weapons!$A952=Main!$R$13,weapons!$B952,"")</f>
        <v/>
      </c>
    </row>
    <row r="953" spans="1:6" x14ac:dyDescent="0.25">
      <c r="A953" s="20"/>
      <c r="C953" s="20" t="str">
        <f>IF(weapons!$A953=Main!$L$13,weapons!$B953,"")</f>
        <v/>
      </c>
      <c r="D953" s="20" t="str">
        <f>IF(weapons!$A953=Main!$N$13,weapons!$B953,"")</f>
        <v/>
      </c>
      <c r="E953" s="20" t="str">
        <f>IF(weapons!$A953=Main!$P$13,weapons!$B953,"")</f>
        <v/>
      </c>
      <c r="F953" s="20" t="str">
        <f>IF(weapons!$A953=Main!$R$13,weapons!$B953,"")</f>
        <v/>
      </c>
    </row>
    <row r="954" spans="1:6" x14ac:dyDescent="0.25">
      <c r="A954" s="20"/>
      <c r="C954" s="20" t="str">
        <f>IF(weapons!$A954=Main!$L$13,weapons!$B954,"")</f>
        <v/>
      </c>
      <c r="D954" s="20" t="str">
        <f>IF(weapons!$A954=Main!$N$13,weapons!$B954,"")</f>
        <v/>
      </c>
      <c r="E954" s="20" t="str">
        <f>IF(weapons!$A954=Main!$P$13,weapons!$B954,"")</f>
        <v/>
      </c>
      <c r="F954" s="20" t="str">
        <f>IF(weapons!$A954=Main!$R$13,weapons!$B954,"")</f>
        <v/>
      </c>
    </row>
    <row r="955" spans="1:6" x14ac:dyDescent="0.25">
      <c r="A955" s="20"/>
      <c r="C955" s="20" t="str">
        <f>IF(weapons!$A955=Main!$L$13,weapons!$B955,"")</f>
        <v/>
      </c>
      <c r="D955" s="20" t="str">
        <f>IF(weapons!$A955=Main!$N$13,weapons!$B955,"")</f>
        <v/>
      </c>
      <c r="E955" s="20" t="str">
        <f>IF(weapons!$A955=Main!$P$13,weapons!$B955,"")</f>
        <v/>
      </c>
      <c r="F955" s="20" t="str">
        <f>IF(weapons!$A955=Main!$R$13,weapons!$B955,"")</f>
        <v/>
      </c>
    </row>
    <row r="956" spans="1:6" x14ac:dyDescent="0.25">
      <c r="A956" s="20"/>
      <c r="C956" s="20" t="str">
        <f>IF(weapons!$A956=Main!$L$13,weapons!$B956,"")</f>
        <v/>
      </c>
      <c r="D956" s="20" t="str">
        <f>IF(weapons!$A956=Main!$N$13,weapons!$B956,"")</f>
        <v/>
      </c>
      <c r="E956" s="20" t="str">
        <f>IF(weapons!$A956=Main!$P$13,weapons!$B956,"")</f>
        <v/>
      </c>
      <c r="F956" s="20" t="str">
        <f>IF(weapons!$A956=Main!$R$13,weapons!$B956,"")</f>
        <v/>
      </c>
    </row>
    <row r="957" spans="1:6" x14ac:dyDescent="0.25">
      <c r="A957" s="20"/>
      <c r="C957" s="20" t="str">
        <f>IF(weapons!$A957=Main!$L$13,weapons!$B957,"")</f>
        <v/>
      </c>
      <c r="D957" s="20" t="str">
        <f>IF(weapons!$A957=Main!$N$13,weapons!$B957,"")</f>
        <v/>
      </c>
      <c r="E957" s="20" t="str">
        <f>IF(weapons!$A957=Main!$P$13,weapons!$B957,"")</f>
        <v/>
      </c>
      <c r="F957" s="20" t="str">
        <f>IF(weapons!$A957=Main!$R$13,weapons!$B957,"")</f>
        <v/>
      </c>
    </row>
    <row r="958" spans="1:6" x14ac:dyDescent="0.25">
      <c r="A958" s="20"/>
      <c r="C958" s="20" t="str">
        <f>IF(weapons!$A958=Main!$L$13,weapons!$B958,"")</f>
        <v/>
      </c>
      <c r="D958" s="20" t="str">
        <f>IF(weapons!$A958=Main!$N$13,weapons!$B958,"")</f>
        <v/>
      </c>
      <c r="E958" s="20" t="str">
        <f>IF(weapons!$A958=Main!$P$13,weapons!$B958,"")</f>
        <v/>
      </c>
      <c r="F958" s="20" t="str">
        <f>IF(weapons!$A958=Main!$R$13,weapons!$B958,"")</f>
        <v/>
      </c>
    </row>
    <row r="959" spans="1:6" x14ac:dyDescent="0.25">
      <c r="A959" s="20"/>
      <c r="C959" s="20" t="str">
        <f>IF(weapons!$A959=Main!$L$13,weapons!$B959,"")</f>
        <v/>
      </c>
      <c r="D959" s="20" t="str">
        <f>IF(weapons!$A959=Main!$N$13,weapons!$B959,"")</f>
        <v/>
      </c>
      <c r="E959" s="20" t="str">
        <f>IF(weapons!$A959=Main!$P$13,weapons!$B959,"")</f>
        <v/>
      </c>
      <c r="F959" s="20" t="str">
        <f>IF(weapons!$A959=Main!$R$13,weapons!$B959,"")</f>
        <v/>
      </c>
    </row>
    <row r="960" spans="1:6" x14ac:dyDescent="0.25">
      <c r="A960" s="20"/>
      <c r="C960" s="20" t="str">
        <f>IF(weapons!$A960=Main!$L$13,weapons!$B960,"")</f>
        <v/>
      </c>
      <c r="D960" s="20" t="str">
        <f>IF(weapons!$A960=Main!$N$13,weapons!$B960,"")</f>
        <v/>
      </c>
      <c r="E960" s="20" t="str">
        <f>IF(weapons!$A960=Main!$P$13,weapons!$B960,"")</f>
        <v/>
      </c>
      <c r="F960" s="20" t="str">
        <f>IF(weapons!$A960=Main!$R$13,weapons!$B960,"")</f>
        <v/>
      </c>
    </row>
    <row r="961" spans="1:6" x14ac:dyDescent="0.25">
      <c r="A961" s="20"/>
      <c r="C961" s="20" t="str">
        <f>IF(weapons!$A961=Main!$L$13,weapons!$B961,"")</f>
        <v/>
      </c>
      <c r="D961" s="20" t="str">
        <f>IF(weapons!$A961=Main!$N$13,weapons!$B961,"")</f>
        <v/>
      </c>
      <c r="E961" s="20" t="str">
        <f>IF(weapons!$A961=Main!$P$13,weapons!$B961,"")</f>
        <v/>
      </c>
      <c r="F961" s="20" t="str">
        <f>IF(weapons!$A961=Main!$R$13,weapons!$B961,"")</f>
        <v/>
      </c>
    </row>
    <row r="962" spans="1:6" x14ac:dyDescent="0.25">
      <c r="A962" s="20"/>
      <c r="C962" s="20" t="str">
        <f>IF(weapons!$A962=Main!$L$13,weapons!$B962,"")</f>
        <v/>
      </c>
      <c r="D962" s="20" t="str">
        <f>IF(weapons!$A962=Main!$N$13,weapons!$B962,"")</f>
        <v/>
      </c>
      <c r="E962" s="20" t="str">
        <f>IF(weapons!$A962=Main!$P$13,weapons!$B962,"")</f>
        <v/>
      </c>
      <c r="F962" s="20" t="str">
        <f>IF(weapons!$A962=Main!$R$13,weapons!$B962,"")</f>
        <v/>
      </c>
    </row>
    <row r="963" spans="1:6" x14ac:dyDescent="0.25">
      <c r="A963" s="20"/>
      <c r="C963" s="20" t="str">
        <f>IF(weapons!$A963=Main!$L$13,weapons!$B963,"")</f>
        <v/>
      </c>
      <c r="D963" s="20" t="str">
        <f>IF(weapons!$A963=Main!$N$13,weapons!$B963,"")</f>
        <v/>
      </c>
      <c r="E963" s="20" t="str">
        <f>IF(weapons!$A963=Main!$P$13,weapons!$B963,"")</f>
        <v/>
      </c>
      <c r="F963" s="20" t="str">
        <f>IF(weapons!$A963=Main!$R$13,weapons!$B963,"")</f>
        <v/>
      </c>
    </row>
    <row r="964" spans="1:6" x14ac:dyDescent="0.25">
      <c r="A964" s="20"/>
      <c r="C964" s="20" t="str">
        <f>IF(weapons!$A964=Main!$L$13,weapons!$B964,"")</f>
        <v/>
      </c>
      <c r="D964" s="20" t="str">
        <f>IF(weapons!$A964=Main!$N$13,weapons!$B964,"")</f>
        <v/>
      </c>
      <c r="E964" s="20" t="str">
        <f>IF(weapons!$A964=Main!$P$13,weapons!$B964,"")</f>
        <v/>
      </c>
      <c r="F964" s="20" t="str">
        <f>IF(weapons!$A964=Main!$R$13,weapons!$B964,"")</f>
        <v/>
      </c>
    </row>
    <row r="965" spans="1:6" x14ac:dyDescent="0.25">
      <c r="A965" s="20"/>
      <c r="C965" s="20" t="str">
        <f>IF(weapons!$A965=Main!$L$13,weapons!$B965,"")</f>
        <v/>
      </c>
      <c r="D965" s="20" t="str">
        <f>IF(weapons!$A965=Main!$N$13,weapons!$B965,"")</f>
        <v/>
      </c>
      <c r="E965" s="20" t="str">
        <f>IF(weapons!$A965=Main!$P$13,weapons!$B965,"")</f>
        <v/>
      </c>
      <c r="F965" s="20" t="str">
        <f>IF(weapons!$A965=Main!$R$13,weapons!$B965,"")</f>
        <v/>
      </c>
    </row>
    <row r="966" spans="1:6" x14ac:dyDescent="0.25">
      <c r="A966" s="20"/>
      <c r="C966" s="20" t="str">
        <f>IF(weapons!$A966=Main!$L$13,weapons!$B966,"")</f>
        <v/>
      </c>
      <c r="D966" s="20" t="str">
        <f>IF(weapons!$A966=Main!$N$13,weapons!$B966,"")</f>
        <v/>
      </c>
      <c r="E966" s="20" t="str">
        <f>IF(weapons!$A966=Main!$P$13,weapons!$B966,"")</f>
        <v/>
      </c>
      <c r="F966" s="20" t="str">
        <f>IF(weapons!$A966=Main!$R$13,weapons!$B966,"")</f>
        <v/>
      </c>
    </row>
    <row r="967" spans="1:6" x14ac:dyDescent="0.25">
      <c r="A967" s="20"/>
      <c r="C967" s="20" t="str">
        <f>IF(weapons!$A967=Main!$L$13,weapons!$B967,"")</f>
        <v/>
      </c>
      <c r="D967" s="20" t="str">
        <f>IF(weapons!$A967=Main!$N$13,weapons!$B967,"")</f>
        <v/>
      </c>
      <c r="E967" s="20" t="str">
        <f>IF(weapons!$A967=Main!$P$13,weapons!$B967,"")</f>
        <v/>
      </c>
      <c r="F967" s="20" t="str">
        <f>IF(weapons!$A967=Main!$R$13,weapons!$B967,"")</f>
        <v/>
      </c>
    </row>
    <row r="968" spans="1:6" x14ac:dyDescent="0.25">
      <c r="A968" s="20"/>
      <c r="C968" s="20" t="str">
        <f>IF(weapons!$A968=Main!$L$13,weapons!$B968,"")</f>
        <v/>
      </c>
      <c r="D968" s="20" t="str">
        <f>IF(weapons!$A968=Main!$N$13,weapons!$B968,"")</f>
        <v/>
      </c>
      <c r="E968" s="20" t="str">
        <f>IF(weapons!$A968=Main!$P$13,weapons!$B968,"")</f>
        <v/>
      </c>
      <c r="F968" s="20" t="str">
        <f>IF(weapons!$A968=Main!$R$13,weapons!$B968,"")</f>
        <v/>
      </c>
    </row>
    <row r="969" spans="1:6" x14ac:dyDescent="0.25">
      <c r="A969" s="20"/>
      <c r="C969" s="20" t="str">
        <f>IF(weapons!$A969=Main!$L$13,weapons!$B969,"")</f>
        <v/>
      </c>
      <c r="D969" s="20" t="str">
        <f>IF(weapons!$A969=Main!$N$13,weapons!$B969,"")</f>
        <v/>
      </c>
      <c r="E969" s="20" t="str">
        <f>IF(weapons!$A969=Main!$P$13,weapons!$B969,"")</f>
        <v/>
      </c>
      <c r="F969" s="20" t="str">
        <f>IF(weapons!$A969=Main!$R$13,weapons!$B969,"")</f>
        <v/>
      </c>
    </row>
    <row r="970" spans="1:6" x14ac:dyDescent="0.25">
      <c r="A970" s="20"/>
      <c r="C970" s="20" t="str">
        <f>IF(weapons!$A970=Main!$L$13,weapons!$B970,"")</f>
        <v/>
      </c>
      <c r="D970" s="20" t="str">
        <f>IF(weapons!$A970=Main!$N$13,weapons!$B970,"")</f>
        <v/>
      </c>
      <c r="E970" s="20" t="str">
        <f>IF(weapons!$A970=Main!$P$13,weapons!$B970,"")</f>
        <v/>
      </c>
      <c r="F970" s="20" t="str">
        <f>IF(weapons!$A970=Main!$R$13,weapons!$B970,"")</f>
        <v/>
      </c>
    </row>
    <row r="971" spans="1:6" x14ac:dyDescent="0.25">
      <c r="A971" s="20"/>
      <c r="C971" s="20" t="str">
        <f>IF(weapons!$A971=Main!$L$13,weapons!$B971,"")</f>
        <v/>
      </c>
      <c r="D971" s="20" t="str">
        <f>IF(weapons!$A971=Main!$N$13,weapons!$B971,"")</f>
        <v/>
      </c>
      <c r="E971" s="20" t="str">
        <f>IF(weapons!$A971=Main!$P$13,weapons!$B971,"")</f>
        <v/>
      </c>
      <c r="F971" s="20" t="str">
        <f>IF(weapons!$A971=Main!$R$13,weapons!$B971,"")</f>
        <v/>
      </c>
    </row>
    <row r="972" spans="1:6" x14ac:dyDescent="0.25">
      <c r="A972" s="20"/>
      <c r="C972" s="20" t="str">
        <f>IF(weapons!$A972=Main!$L$13,weapons!$B972,"")</f>
        <v/>
      </c>
      <c r="D972" s="20" t="str">
        <f>IF(weapons!$A972=Main!$N$13,weapons!$B972,"")</f>
        <v/>
      </c>
      <c r="E972" s="20" t="str">
        <f>IF(weapons!$A972=Main!$P$13,weapons!$B972,"")</f>
        <v/>
      </c>
      <c r="F972" s="20" t="str">
        <f>IF(weapons!$A972=Main!$R$13,weapons!$B972,"")</f>
        <v/>
      </c>
    </row>
    <row r="973" spans="1:6" x14ac:dyDescent="0.25">
      <c r="A973" s="20"/>
      <c r="C973" s="20" t="str">
        <f>IF(weapons!$A973=Main!$L$13,weapons!$B973,"")</f>
        <v/>
      </c>
      <c r="D973" s="20" t="str">
        <f>IF(weapons!$A973=Main!$N$13,weapons!$B973,"")</f>
        <v/>
      </c>
      <c r="E973" s="20" t="str">
        <f>IF(weapons!$A973=Main!$P$13,weapons!$B973,"")</f>
        <v/>
      </c>
      <c r="F973" s="20" t="str">
        <f>IF(weapons!$A973=Main!$R$13,weapons!$B973,"")</f>
        <v/>
      </c>
    </row>
    <row r="974" spans="1:6" x14ac:dyDescent="0.25">
      <c r="A974" s="20"/>
      <c r="C974" s="20" t="str">
        <f>IF(weapons!$A974=Main!$L$13,weapons!$B974,"")</f>
        <v/>
      </c>
      <c r="D974" s="20" t="str">
        <f>IF(weapons!$A974=Main!$N$13,weapons!$B974,"")</f>
        <v/>
      </c>
      <c r="E974" s="20" t="str">
        <f>IF(weapons!$A974=Main!$P$13,weapons!$B974,"")</f>
        <v/>
      </c>
      <c r="F974" s="20" t="str">
        <f>IF(weapons!$A974=Main!$R$13,weapons!$B974,"")</f>
        <v/>
      </c>
    </row>
    <row r="975" spans="1:6" x14ac:dyDescent="0.25">
      <c r="A975" s="20"/>
      <c r="C975" s="20" t="str">
        <f>IF(weapons!$A975=Main!$L$13,weapons!$B975,"")</f>
        <v/>
      </c>
      <c r="D975" s="20" t="str">
        <f>IF(weapons!$A975=Main!$N$13,weapons!$B975,"")</f>
        <v/>
      </c>
      <c r="E975" s="20" t="str">
        <f>IF(weapons!$A975=Main!$P$13,weapons!$B975,"")</f>
        <v/>
      </c>
      <c r="F975" s="20" t="str">
        <f>IF(weapons!$A975=Main!$R$13,weapons!$B975,"")</f>
        <v/>
      </c>
    </row>
    <row r="976" spans="1:6" x14ac:dyDescent="0.25">
      <c r="A976" s="20"/>
      <c r="C976" s="20" t="str">
        <f>IF(weapons!$A976=Main!$L$13,weapons!$B976,"")</f>
        <v/>
      </c>
      <c r="D976" s="20" t="str">
        <f>IF(weapons!$A976=Main!$N$13,weapons!$B976,"")</f>
        <v/>
      </c>
      <c r="E976" s="20" t="str">
        <f>IF(weapons!$A976=Main!$P$13,weapons!$B976,"")</f>
        <v/>
      </c>
      <c r="F976" s="20" t="str">
        <f>IF(weapons!$A976=Main!$R$13,weapons!$B976,"")</f>
        <v/>
      </c>
    </row>
    <row r="977" spans="1:6" x14ac:dyDescent="0.25">
      <c r="A977" s="20"/>
      <c r="C977" s="20" t="str">
        <f>IF(weapons!$A977=Main!$L$13,weapons!$B977,"")</f>
        <v/>
      </c>
      <c r="D977" s="20" t="str">
        <f>IF(weapons!$A977=Main!$N$13,weapons!$B977,"")</f>
        <v/>
      </c>
      <c r="E977" s="20" t="str">
        <f>IF(weapons!$A977=Main!$P$13,weapons!$B977,"")</f>
        <v/>
      </c>
      <c r="F977" s="20" t="str">
        <f>IF(weapons!$A977=Main!$R$13,weapons!$B977,"")</f>
        <v/>
      </c>
    </row>
    <row r="978" spans="1:6" x14ac:dyDescent="0.25">
      <c r="A978" s="20"/>
      <c r="C978" s="20" t="str">
        <f>IF(weapons!$A978=Main!$L$13,weapons!$B978,"")</f>
        <v/>
      </c>
      <c r="D978" s="20" t="str">
        <f>IF(weapons!$A978=Main!$N$13,weapons!$B978,"")</f>
        <v/>
      </c>
      <c r="E978" s="20" t="str">
        <f>IF(weapons!$A978=Main!$P$13,weapons!$B978,"")</f>
        <v/>
      </c>
      <c r="F978" s="20" t="str">
        <f>IF(weapons!$A978=Main!$R$13,weapons!$B978,"")</f>
        <v/>
      </c>
    </row>
    <row r="979" spans="1:6" x14ac:dyDescent="0.25">
      <c r="A979" s="20"/>
      <c r="C979" s="20" t="str">
        <f>IF(weapons!$A979=Main!$L$13,weapons!$B979,"")</f>
        <v/>
      </c>
      <c r="D979" s="20" t="str">
        <f>IF(weapons!$A979=Main!$N$13,weapons!$B979,"")</f>
        <v/>
      </c>
      <c r="E979" s="20" t="str">
        <f>IF(weapons!$A979=Main!$P$13,weapons!$B979,"")</f>
        <v/>
      </c>
      <c r="F979" s="20" t="str">
        <f>IF(weapons!$A979=Main!$R$13,weapons!$B979,"")</f>
        <v/>
      </c>
    </row>
    <row r="980" spans="1:6" x14ac:dyDescent="0.25">
      <c r="A980" s="20"/>
      <c r="C980" s="20" t="str">
        <f>IF(weapons!$A980=Main!$L$13,weapons!$B980,"")</f>
        <v/>
      </c>
      <c r="D980" s="20" t="str">
        <f>IF(weapons!$A980=Main!$N$13,weapons!$B980,"")</f>
        <v/>
      </c>
      <c r="E980" s="20" t="str">
        <f>IF(weapons!$A980=Main!$P$13,weapons!$B980,"")</f>
        <v/>
      </c>
      <c r="F980" s="20" t="str">
        <f>IF(weapons!$A980=Main!$R$13,weapons!$B980,"")</f>
        <v/>
      </c>
    </row>
    <row r="981" spans="1:6" x14ac:dyDescent="0.25">
      <c r="A981" s="20"/>
      <c r="C981" s="20" t="str">
        <f>IF(weapons!$A981=Main!$L$13,weapons!$B981,"")</f>
        <v/>
      </c>
      <c r="D981" s="20" t="str">
        <f>IF(weapons!$A981=Main!$N$13,weapons!$B981,"")</f>
        <v/>
      </c>
      <c r="E981" s="20" t="str">
        <f>IF(weapons!$A981=Main!$P$13,weapons!$B981,"")</f>
        <v/>
      </c>
      <c r="F981" s="20" t="str">
        <f>IF(weapons!$A981=Main!$R$13,weapons!$B981,"")</f>
        <v/>
      </c>
    </row>
    <row r="982" spans="1:6" x14ac:dyDescent="0.25">
      <c r="A982" s="20"/>
      <c r="C982" s="20" t="str">
        <f>IF(weapons!$A982=Main!$L$13,weapons!$B982,"")</f>
        <v/>
      </c>
      <c r="D982" s="20" t="str">
        <f>IF(weapons!$A982=Main!$N$13,weapons!$B982,"")</f>
        <v/>
      </c>
      <c r="E982" s="20" t="str">
        <f>IF(weapons!$A982=Main!$P$13,weapons!$B982,"")</f>
        <v/>
      </c>
      <c r="F982" s="20" t="str">
        <f>IF(weapons!$A982=Main!$R$13,weapons!$B982,"")</f>
        <v/>
      </c>
    </row>
    <row r="983" spans="1:6" x14ac:dyDescent="0.25">
      <c r="A983" s="20"/>
      <c r="C983" s="20" t="str">
        <f>IF(weapons!$A983=Main!$L$13,weapons!$B983,"")</f>
        <v/>
      </c>
      <c r="D983" s="20" t="str">
        <f>IF(weapons!$A983=Main!$N$13,weapons!$B983,"")</f>
        <v/>
      </c>
      <c r="E983" s="20" t="str">
        <f>IF(weapons!$A983=Main!$P$13,weapons!$B983,"")</f>
        <v/>
      </c>
      <c r="F983" s="20" t="str">
        <f>IF(weapons!$A983=Main!$R$13,weapons!$B983,"")</f>
        <v/>
      </c>
    </row>
    <row r="984" spans="1:6" x14ac:dyDescent="0.25">
      <c r="A984" s="20"/>
      <c r="C984" s="20" t="str">
        <f>IF(weapons!$A984=Main!$L$13,weapons!$B984,"")</f>
        <v/>
      </c>
      <c r="D984" s="20" t="str">
        <f>IF(weapons!$A984=Main!$N$13,weapons!$B984,"")</f>
        <v/>
      </c>
      <c r="E984" s="20" t="str">
        <f>IF(weapons!$A984=Main!$P$13,weapons!$B984,"")</f>
        <v/>
      </c>
      <c r="F984" s="20" t="str">
        <f>IF(weapons!$A984=Main!$R$13,weapons!$B984,"")</f>
        <v/>
      </c>
    </row>
    <row r="985" spans="1:6" x14ac:dyDescent="0.25">
      <c r="A985" s="20"/>
      <c r="C985" s="20" t="str">
        <f>IF(weapons!$A985=Main!$L$13,weapons!$B985,"")</f>
        <v/>
      </c>
      <c r="D985" s="20" t="str">
        <f>IF(weapons!$A985=Main!$N$13,weapons!$B985,"")</f>
        <v/>
      </c>
      <c r="E985" s="20" t="str">
        <f>IF(weapons!$A985=Main!$P$13,weapons!$B985,"")</f>
        <v/>
      </c>
      <c r="F985" s="20" t="str">
        <f>IF(weapons!$A985=Main!$R$13,weapons!$B985,"")</f>
        <v/>
      </c>
    </row>
    <row r="986" spans="1:6" x14ac:dyDescent="0.25">
      <c r="A986" s="20"/>
      <c r="C986" s="20" t="str">
        <f>IF(weapons!$A986=Main!$L$13,weapons!$B986,"")</f>
        <v/>
      </c>
      <c r="D986" s="20" t="str">
        <f>IF(weapons!$A986=Main!$N$13,weapons!$B986,"")</f>
        <v/>
      </c>
      <c r="E986" s="20" t="str">
        <f>IF(weapons!$A986=Main!$P$13,weapons!$B986,"")</f>
        <v/>
      </c>
      <c r="F986" s="20" t="str">
        <f>IF(weapons!$A986=Main!$R$13,weapons!$B986,"")</f>
        <v/>
      </c>
    </row>
    <row r="987" spans="1:6" x14ac:dyDescent="0.25">
      <c r="A987" s="20"/>
      <c r="C987" s="20" t="str">
        <f>IF(weapons!$A987=Main!$L$13,weapons!$B987,"")</f>
        <v/>
      </c>
      <c r="D987" s="20" t="str">
        <f>IF(weapons!$A987=Main!$N$13,weapons!$B987,"")</f>
        <v/>
      </c>
      <c r="E987" s="20" t="str">
        <f>IF(weapons!$A987=Main!$P$13,weapons!$B987,"")</f>
        <v/>
      </c>
      <c r="F987" s="20" t="str">
        <f>IF(weapons!$A987=Main!$R$13,weapons!$B987,"")</f>
        <v/>
      </c>
    </row>
    <row r="988" spans="1:6" x14ac:dyDescent="0.25">
      <c r="A988" s="20"/>
      <c r="C988" s="20" t="str">
        <f>IF(weapons!$A988=Main!$L$13,weapons!$B988,"")</f>
        <v/>
      </c>
      <c r="D988" s="20" t="str">
        <f>IF(weapons!$A988=Main!$N$13,weapons!$B988,"")</f>
        <v/>
      </c>
      <c r="E988" s="20" t="str">
        <f>IF(weapons!$A988=Main!$P$13,weapons!$B988,"")</f>
        <v/>
      </c>
      <c r="F988" s="20" t="str">
        <f>IF(weapons!$A988=Main!$R$13,weapons!$B988,"")</f>
        <v/>
      </c>
    </row>
    <row r="989" spans="1:6" x14ac:dyDescent="0.25">
      <c r="A989" s="20"/>
      <c r="C989" s="20" t="str">
        <f>IF(weapons!$A989=Main!$L$13,weapons!$B989,"")</f>
        <v/>
      </c>
      <c r="D989" s="20" t="str">
        <f>IF(weapons!$A989=Main!$N$13,weapons!$B989,"")</f>
        <v/>
      </c>
      <c r="E989" s="20" t="str">
        <f>IF(weapons!$A989=Main!$P$13,weapons!$B989,"")</f>
        <v/>
      </c>
      <c r="F989" s="20" t="str">
        <f>IF(weapons!$A989=Main!$R$13,weapons!$B989,"")</f>
        <v/>
      </c>
    </row>
    <row r="990" spans="1:6" x14ac:dyDescent="0.25">
      <c r="A990" s="20"/>
      <c r="C990" s="20" t="str">
        <f>IF(weapons!$A990=Main!$L$13,weapons!$B990,"")</f>
        <v/>
      </c>
      <c r="D990" s="20" t="str">
        <f>IF(weapons!$A990=Main!$N$13,weapons!$B990,"")</f>
        <v/>
      </c>
      <c r="E990" s="20" t="str">
        <f>IF(weapons!$A990=Main!$P$13,weapons!$B990,"")</f>
        <v/>
      </c>
      <c r="F990" s="20" t="str">
        <f>IF(weapons!$A990=Main!$R$13,weapons!$B990,"")</f>
        <v/>
      </c>
    </row>
    <row r="991" spans="1:6" x14ac:dyDescent="0.25">
      <c r="A991" s="20"/>
      <c r="C991" s="20" t="str">
        <f>IF(weapons!$A991=Main!$L$13,weapons!$B991,"")</f>
        <v/>
      </c>
      <c r="D991" s="20" t="str">
        <f>IF(weapons!$A991=Main!$N$13,weapons!$B991,"")</f>
        <v/>
      </c>
      <c r="E991" s="20" t="str">
        <f>IF(weapons!$A991=Main!$P$13,weapons!$B991,"")</f>
        <v/>
      </c>
      <c r="F991" s="20" t="str">
        <f>IF(weapons!$A991=Main!$R$13,weapons!$B991,"")</f>
        <v/>
      </c>
    </row>
    <row r="992" spans="1:6" x14ac:dyDescent="0.25">
      <c r="A992" s="20"/>
      <c r="C992" s="20" t="str">
        <f>IF(weapons!$A992=Main!$L$13,weapons!$B992,"")</f>
        <v/>
      </c>
      <c r="D992" s="20" t="str">
        <f>IF(weapons!$A992=Main!$N$13,weapons!$B992,"")</f>
        <v/>
      </c>
      <c r="E992" s="20" t="str">
        <f>IF(weapons!$A992=Main!$P$13,weapons!$B992,"")</f>
        <v/>
      </c>
      <c r="F992" s="20" t="str">
        <f>IF(weapons!$A992=Main!$R$13,weapons!$B992,"")</f>
        <v/>
      </c>
    </row>
    <row r="993" spans="1:6" x14ac:dyDescent="0.25">
      <c r="A993" s="20"/>
      <c r="C993" s="20" t="str">
        <f>IF(weapons!$A993=Main!$L$13,weapons!$B993,"")</f>
        <v/>
      </c>
      <c r="D993" s="20" t="str">
        <f>IF(weapons!$A993=Main!$N$13,weapons!$B993,"")</f>
        <v/>
      </c>
      <c r="E993" s="20" t="str">
        <f>IF(weapons!$A993=Main!$P$13,weapons!$B993,"")</f>
        <v/>
      </c>
      <c r="F993" s="20" t="str">
        <f>IF(weapons!$A993=Main!$R$13,weapons!$B993,"")</f>
        <v/>
      </c>
    </row>
    <row r="994" spans="1:6" x14ac:dyDescent="0.25">
      <c r="A994" s="20"/>
      <c r="C994" s="20" t="str">
        <f>IF(weapons!$A994=Main!$L$13,weapons!$B994,"")</f>
        <v/>
      </c>
      <c r="D994" s="20" t="str">
        <f>IF(weapons!$A994=Main!$N$13,weapons!$B994,"")</f>
        <v/>
      </c>
      <c r="E994" s="20" t="str">
        <f>IF(weapons!$A994=Main!$P$13,weapons!$B994,"")</f>
        <v/>
      </c>
      <c r="F994" s="20" t="str">
        <f>IF(weapons!$A994=Main!$R$13,weapons!$B994,"")</f>
        <v/>
      </c>
    </row>
    <row r="995" spans="1:6" x14ac:dyDescent="0.25">
      <c r="A995" s="20"/>
      <c r="C995" s="20" t="str">
        <f>IF(weapons!$A995=Main!$L$13,weapons!$B995,"")</f>
        <v/>
      </c>
      <c r="D995" s="20" t="str">
        <f>IF(weapons!$A995=Main!$N$13,weapons!$B995,"")</f>
        <v/>
      </c>
      <c r="E995" s="20" t="str">
        <f>IF(weapons!$A995=Main!$P$13,weapons!$B995,"")</f>
        <v/>
      </c>
      <c r="F995" s="20" t="str">
        <f>IF(weapons!$A995=Main!$R$13,weapons!$B995,"")</f>
        <v/>
      </c>
    </row>
    <row r="996" spans="1:6" x14ac:dyDescent="0.25">
      <c r="A996" s="20"/>
      <c r="C996" s="20" t="str">
        <f>IF(weapons!$A996=Main!$L$13,weapons!$B996,"")</f>
        <v/>
      </c>
      <c r="D996" s="20" t="str">
        <f>IF(weapons!$A996=Main!$N$13,weapons!$B996,"")</f>
        <v/>
      </c>
      <c r="E996" s="20" t="str">
        <f>IF(weapons!$A996=Main!$P$13,weapons!$B996,"")</f>
        <v/>
      </c>
      <c r="F996" s="20" t="str">
        <f>IF(weapons!$A996=Main!$R$13,weapons!$B996,"")</f>
        <v/>
      </c>
    </row>
    <row r="997" spans="1:6" x14ac:dyDescent="0.25">
      <c r="A997" s="20"/>
      <c r="C997" s="20" t="str">
        <f>IF(weapons!$A997=Main!$L$13,weapons!$B997,"")</f>
        <v/>
      </c>
      <c r="D997" s="20" t="str">
        <f>IF(weapons!$A997=Main!$N$13,weapons!$B997,"")</f>
        <v/>
      </c>
      <c r="E997" s="20" t="str">
        <f>IF(weapons!$A997=Main!$P$13,weapons!$B997,"")</f>
        <v/>
      </c>
      <c r="F997" s="20" t="str">
        <f>IF(weapons!$A997=Main!$R$13,weapons!$B997,"")</f>
        <v/>
      </c>
    </row>
    <row r="998" spans="1:6" x14ac:dyDescent="0.25">
      <c r="A998" s="20"/>
      <c r="C998" s="20" t="str">
        <f>IF(weapons!$A998=Main!$L$13,weapons!$B998,"")</f>
        <v/>
      </c>
      <c r="D998" s="20" t="str">
        <f>IF(weapons!$A998=Main!$N$13,weapons!$B998,"")</f>
        <v/>
      </c>
      <c r="E998" s="20" t="str">
        <f>IF(weapons!$A998=Main!$P$13,weapons!$B998,"")</f>
        <v/>
      </c>
      <c r="F998" s="20" t="str">
        <f>IF(weapons!$A998=Main!$R$13,weapons!$B998,"")</f>
        <v/>
      </c>
    </row>
    <row r="999" spans="1:6" x14ac:dyDescent="0.25">
      <c r="A999" s="20"/>
      <c r="C999" s="20" t="str">
        <f>IF(weapons!$A999=Main!$L$13,weapons!$B999,"")</f>
        <v/>
      </c>
      <c r="D999" s="20" t="str">
        <f>IF(weapons!$A999=Main!$N$13,weapons!$B999,"")</f>
        <v/>
      </c>
      <c r="E999" s="20" t="str">
        <f>IF(weapons!$A999=Main!$P$13,weapons!$B999,"")</f>
        <v/>
      </c>
      <c r="F999" s="20" t="str">
        <f>IF(weapons!$A999=Main!$R$13,weapons!$B999,"")</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43" sqref="D43"/>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Normal="100" workbookViewId="0">
      <selection activeCell="E43" sqref="E43"/>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2"/>
  <sheetViews>
    <sheetView workbookViewId="0">
      <selection activeCell="I2" sqref="I2"/>
    </sheetView>
  </sheetViews>
  <sheetFormatPr defaultRowHeight="15" x14ac:dyDescent="0.25"/>
  <cols>
    <col min="9" max="9" width="9.140625" customWidth="1"/>
  </cols>
  <sheetData>
    <row r="1" spans="1:14" x14ac:dyDescent="0.25">
      <c r="A1" t="str">
        <f>IF(Main!R7&lt;&gt;"All","Shooter's Accuracy",CONCATENATE(Main!L15," (",LOWER(Main!L17),IF(Main!L19&lt;&gt;1,CONCATENATE(" ",Main!L19*100,"%)"),")")))</f>
        <v>Assault Rifle (normal)</v>
      </c>
      <c r="B1" t="str">
        <f>IF(Main!R7&lt;&gt;"All",CONCATENATE(K1,L1,M1,N1),CONCATENATE(Main!N15," (",LOWER(Main!N17),IF(Main!N19&lt;&gt;1,CONCATENATE(" ",Main!N19*100,"%)"),")")))</f>
        <v>LMG (normal)</v>
      </c>
      <c r="C1" t="str">
        <f>IF(Main!R7&lt;&gt;"All","Actual Accuracy",CONCATENATE(Main!P15," (",LOWER(Main!P17),IF(Main!P19&lt;&gt;1,CONCATENATE(" ",Main!P19*100,"%)"),")")))</f>
        <v>MG Emplacement (normal)</v>
      </c>
      <c r="D1" t="str">
        <f>IF(Main!R7&lt;&gt;"All","",CONCATENATE(Main!R15," (",LOWER(Main!R17),IF(Main!R19&lt;&gt;1,CONCATENATE(" ",Main!R19*100,"%)"),")")))</f>
        <v>MG Emplacement (normal)</v>
      </c>
      <c r="E1" t="s">
        <v>124</v>
      </c>
      <c r="F1" t="str">
        <f>IF(Main!R7&lt;&gt;"All","Base DPS",CONCATENATE(Main!L15," (",LOWER(Main!L17),IF(Main!L19&lt;&gt;1,CONCATENATE(" ",Main!L19*100,"%)"),")")))</f>
        <v>Assault Rifle (normal)</v>
      </c>
      <c r="G1" t="str">
        <f>IF(Main!R7&lt;&gt;"All","Actual DPS",CONCATENATE(Main!N15," (",LOWER(Main!N17),IF(Main!N19&lt;&gt;1,CONCATENATE(" ",Main!N19*100,"%)"),")")))</f>
        <v>LMG (normal)</v>
      </c>
      <c r="H1" t="str">
        <f>IF(Main!R7&lt;&gt;"All","",CONCATENATE(Main!P15," (",LOWER(Main!P17),IF(Main!P19&lt;&gt;1,CONCATENATE(" ",Main!P19*100,"%)"),")")))</f>
        <v>MG Emplacement (normal)</v>
      </c>
      <c r="I1" t="str">
        <f>IF(Main!R7&lt;&gt;"All","",CONCATENATE(Main!R15," (",LOWER(Main!R17),IF(Main!R19&lt;&gt;1,CONCATENATE(" ",Main!R19*100,"%)"),")")))</f>
        <v>MG Emplacement (normal)</v>
      </c>
      <c r="K1" t="str">
        <f>IF(Main!$R$7="Weapon 1",CONCATENATE(Main!L15," (",LOWER(Main!L17),IF(Main!L19&lt;&gt;1,CONCATENATE(" ",Main!L19*100,"%)"),")")),"")</f>
        <v/>
      </c>
      <c r="L1" t="str">
        <f>IF(Main!$R$7="Weapon 2",CONCATENATE(Main!N15," (",LOWER(Main!N17),IF(Main!N19&lt;&gt;1,CONCATENATE(" ",Main!N19*100,"%)"),")")),"")</f>
        <v/>
      </c>
      <c r="M1" t="str">
        <f>IF(Main!$R$7="Weapon 3",CONCATENATE(Main!P15," (",LOWER(Main!P17),IF(Main!P19&lt;&gt;1,CONCATENATE(" ",Main!P19*100,"%)"),")")),"")</f>
        <v/>
      </c>
      <c r="N1" t="str">
        <f>IF(Main!$R$7="Weapon 4",CONCATENATE(Main!R15," (",LOWER(Main!R17),IF(Main!R19&lt;&gt;1,CONCATENATE(" ",Main!R19*100,"%)"),")")),"")</f>
        <v/>
      </c>
    </row>
    <row r="2" spans="1:14" x14ac:dyDescent="0.25">
      <c r="A2">
        <f ca="1">IF(Main!$R$7="Weapon 1",calculations!N2,IF(Main!$R$7="Weapon 2",calculations2!N2,IF(Main!$R$7="Weapon 3",calculations3!N2,IF(Main!$R$7="Weapon 4",calculations4!N2,calculations!$P2))))</f>
        <v>60</v>
      </c>
      <c r="B2">
        <f ca="1">IF(Main!$R$7="Weapon 1",calculations!O2,IF(Main!$R$7="Weapon 2",calculations2!O2,IF(Main!$R$7="Weapon 3",calculations3!O2,IF(Main!$R$7="Weapon 4",calculations4!O2,calculations2!$P2))))</f>
        <v>40</v>
      </c>
      <c r="C2">
        <f ca="1">IF(Main!$R$7="Weapon 1",calculations!P2,IF(Main!$R$7="Weapon 2",calculations2!P2,IF(Main!$R$7="Weapon 3",calculations3!P2,IF(Main!$R$7="Weapon 4",calculations4!P2,calculations3!$P2))))</f>
        <v>44</v>
      </c>
      <c r="D2">
        <f ca="1">IF(Main!$R$7="All",calculations4!$P2,"")</f>
        <v>44</v>
      </c>
      <c r="E2">
        <v>0</v>
      </c>
      <c r="F2">
        <f ca="1">IF(Main!$R$7="Weapon 1",calculations!Q2,IF(Main!$R$7="Weapon 2",calculations2!Q2,IF(Main!$R$7="Weapon 3",calculations3!Q2,IF(Main!$R$7="Weapon 4",calculations4!Q2,calculations!$R2))))</f>
        <v>6.524</v>
      </c>
      <c r="G2">
        <f ca="1">IF(Main!$R$7="Weapon 1",calculations!R2,IF(Main!$R$7="Weapon 2",calculations2!R2,IF(Main!$R$7="Weapon 3",calculations3!R2,IF(Main!$R$7="Weapon 4",calculations4!R2,calculations2!$R2))))</f>
        <v>6.3090000000000002</v>
      </c>
      <c r="H2">
        <f ca="1">IF(Main!$R$7="All",calculations3!$R2,"")</f>
        <v>7.7240000000000002</v>
      </c>
      <c r="I2">
        <f ca="1">IF(Main!$R$7="All",calculations4!$R2,"")</f>
        <v>7.7240000000000002</v>
      </c>
    </row>
    <row r="3" spans="1:14" x14ac:dyDescent="0.25">
      <c r="A3">
        <f ca="1">IF(Main!$R$7="Weapon 1",calculations!N3,IF(Main!$R$7="Weapon 2",calculations2!N3,IF(Main!$R$7="Weapon 3",calculations3!N3,IF(Main!$R$7="Weapon 4",calculations4!N3,calculations!$P3))))</f>
        <v>60</v>
      </c>
      <c r="B3">
        <f ca="1">IF(Main!$R$7="Weapon 1",calculations!O3,IF(Main!$R$7="Weapon 2",calculations2!O3,IF(Main!$R$7="Weapon 3",calculations3!O3,IF(Main!$R$7="Weapon 4",calculations4!O3,calculations2!$P3))))</f>
        <v>40</v>
      </c>
      <c r="C3">
        <f ca="1">IF(Main!$R$7="Weapon 1",calculations!P3,IF(Main!$R$7="Weapon 2",calculations2!P3,IF(Main!$R$7="Weapon 3",calculations3!P3,IF(Main!$R$7="Weapon 4",calculations4!P3,calculations3!$P3))))</f>
        <v>44</v>
      </c>
      <c r="D3">
        <f ca="1">IF(Main!$R$7="All",calculations4!$P3,"")</f>
        <v>44</v>
      </c>
      <c r="E3">
        <f>E2+1</f>
        <v>1</v>
      </c>
      <c r="F3">
        <f ca="1">IF(Main!$R$7="Weapon 1",calculations!Q3,IF(Main!$R$7="Weapon 2",calculations2!Q3,IF(Main!$R$7="Weapon 3",calculations3!Q3,IF(Main!$R$7="Weapon 4",calculations4!Q3,calculations!$R3))))</f>
        <v>6.524</v>
      </c>
      <c r="G3">
        <f ca="1">IF(Main!$R$7="Weapon 1",calculations!R3,IF(Main!$R$7="Weapon 2",calculations2!R3,IF(Main!$R$7="Weapon 3",calculations3!R3,IF(Main!$R$7="Weapon 4",calculations4!R3,calculations2!$R3))))</f>
        <v>6.3070000000000004</v>
      </c>
      <c r="H3">
        <f ca="1">IF(Main!$R$7="All",calculations3!$R3,"")</f>
        <v>7.7240000000000002</v>
      </c>
      <c r="I3">
        <f ca="1">IF(Main!$R$7="All",calculations4!$R3,"")</f>
        <v>7.7240000000000002</v>
      </c>
    </row>
    <row r="4" spans="1:14" x14ac:dyDescent="0.25">
      <c r="A4">
        <f ca="1">IF(Main!$R$7="Weapon 1",calculations!N4,IF(Main!$R$7="Weapon 2",calculations2!N4,IF(Main!$R$7="Weapon 3",calculations3!N4,IF(Main!$R$7="Weapon 4",calculations4!N4,calculations!$P4))))</f>
        <v>60</v>
      </c>
      <c r="B4">
        <f ca="1">IF(Main!$R$7="Weapon 1",calculations!O4,IF(Main!$R$7="Weapon 2",calculations2!O4,IF(Main!$R$7="Weapon 3",calculations3!O4,IF(Main!$R$7="Weapon 4",calculations4!O4,calculations2!$P4))))</f>
        <v>40</v>
      </c>
      <c r="C4">
        <f ca="1">IF(Main!$R$7="Weapon 1",calculations!P4,IF(Main!$R$7="Weapon 2",calculations2!P4,IF(Main!$R$7="Weapon 3",calculations3!P4,IF(Main!$R$7="Weapon 4",calculations4!P4,calculations3!$P4))))</f>
        <v>44</v>
      </c>
      <c r="D4">
        <f ca="1">IF(Main!$R$7="All",calculations4!$P4,"")</f>
        <v>44</v>
      </c>
      <c r="E4">
        <f t="shared" ref="E4:E52" si="0">E3+1</f>
        <v>2</v>
      </c>
      <c r="F4">
        <f ca="1">IF(Main!$R$7="Weapon 1",calculations!Q4,IF(Main!$R$7="Weapon 2",calculations2!Q4,IF(Main!$R$7="Weapon 3",calculations3!Q4,IF(Main!$R$7="Weapon 4",calculations4!Q4,calculations!$R4))))</f>
        <v>6.516</v>
      </c>
      <c r="G4">
        <f ca="1">IF(Main!$R$7="Weapon 1",calculations!R4,IF(Main!$R$7="Weapon 2",calculations2!R4,IF(Main!$R$7="Weapon 3",calculations3!R4,IF(Main!$R$7="Weapon 4",calculations4!R4,calculations2!$R4))))</f>
        <v>6.3040000000000003</v>
      </c>
      <c r="H4">
        <f ca="1">IF(Main!$R$7="All",calculations3!$R4,"")</f>
        <v>7.7190000000000003</v>
      </c>
      <c r="I4">
        <f ca="1">IF(Main!$R$7="All",calculations4!$R4,"")</f>
        <v>7.7190000000000003</v>
      </c>
    </row>
    <row r="5" spans="1:14" x14ac:dyDescent="0.25">
      <c r="A5">
        <f ca="1">IF(Main!$R$7="Weapon 1",calculations!N5,IF(Main!$R$7="Weapon 2",calculations2!N5,IF(Main!$R$7="Weapon 3",calculations3!N5,IF(Main!$R$7="Weapon 4",calculations4!N5,calculations!$P5))))</f>
        <v>60</v>
      </c>
      <c r="B5">
        <f ca="1">IF(Main!$R$7="Weapon 1",calculations!O5,IF(Main!$R$7="Weapon 2",calculations2!O5,IF(Main!$R$7="Weapon 3",calculations3!O5,IF(Main!$R$7="Weapon 4",calculations4!O5,calculations2!$P5))))</f>
        <v>40</v>
      </c>
      <c r="C5">
        <f ca="1">IF(Main!$R$7="Weapon 1",calculations!P5,IF(Main!$R$7="Weapon 2",calculations2!P5,IF(Main!$R$7="Weapon 3",calculations3!P5,IF(Main!$R$7="Weapon 4",calculations4!P5,calculations3!$P5))))</f>
        <v>44</v>
      </c>
      <c r="D5">
        <f ca="1">IF(Main!$R$7="All",calculations4!$P5,"")</f>
        <v>44</v>
      </c>
      <c r="E5">
        <f t="shared" si="0"/>
        <v>3</v>
      </c>
      <c r="F5">
        <f ca="1">IF(Main!$R$7="Weapon 1",calculations!Q5,IF(Main!$R$7="Weapon 2",calculations2!Q5,IF(Main!$R$7="Weapon 3",calculations3!Q5,IF(Main!$R$7="Weapon 4",calculations4!Q5,calculations!$R5))))</f>
        <v>6.5129999999999999</v>
      </c>
      <c r="G5">
        <f ca="1">IF(Main!$R$7="Weapon 1",calculations!R5,IF(Main!$R$7="Weapon 2",calculations2!R5,IF(Main!$R$7="Weapon 3",calculations3!R5,IF(Main!$R$7="Weapon 4",calculations4!R5,calculations2!$R5))))</f>
        <v>6.2990000000000004</v>
      </c>
      <c r="H5">
        <f ca="1">IF(Main!$R$7="All",calculations3!$R5,"")</f>
        <v>7.7160000000000002</v>
      </c>
      <c r="I5">
        <f ca="1">IF(Main!$R$7="All",calculations4!$R5,"")</f>
        <v>7.7160000000000002</v>
      </c>
    </row>
    <row r="6" spans="1:14" x14ac:dyDescent="0.25">
      <c r="A6">
        <f ca="1">IF(Main!$R$7="Weapon 1",calculations!N6,IF(Main!$R$7="Weapon 2",calculations2!N6,IF(Main!$R$7="Weapon 3",calculations3!N6,IF(Main!$R$7="Weapon 4",calculations4!N6,calculations!$P6))))</f>
        <v>61.110999999999997</v>
      </c>
      <c r="B6">
        <f ca="1">IF(Main!$R$7="Weapon 1",calculations!O6,IF(Main!$R$7="Weapon 2",calculations2!O6,IF(Main!$R$7="Weapon 3",calculations3!O6,IF(Main!$R$7="Weapon 4",calculations4!O6,calculations2!$P6))))</f>
        <v>40.889000000000003</v>
      </c>
      <c r="C6">
        <f ca="1">IF(Main!$R$7="Weapon 1",calculations!P6,IF(Main!$R$7="Weapon 2",calculations2!P6,IF(Main!$R$7="Weapon 3",calculations3!P6,IF(Main!$R$7="Weapon 4",calculations4!P6,calculations3!$P6))))</f>
        <v>45</v>
      </c>
      <c r="D6">
        <f ca="1">IF(Main!$R$7="All",calculations4!$P6,"")</f>
        <v>45</v>
      </c>
      <c r="E6">
        <f t="shared" si="0"/>
        <v>4</v>
      </c>
      <c r="F6">
        <f ca="1">IF(Main!$R$7="Weapon 1",calculations!Q6,IF(Main!$R$7="Weapon 2",calculations2!Q6,IF(Main!$R$7="Weapon 3",calculations3!Q6,IF(Main!$R$7="Weapon 4",calculations4!Q6,calculations!$R6))))</f>
        <v>6.625</v>
      </c>
      <c r="G6">
        <f ca="1">IF(Main!$R$7="Weapon 1",calculations!R6,IF(Main!$R$7="Weapon 2",calculations2!R6,IF(Main!$R$7="Weapon 3",calculations3!R6,IF(Main!$R$7="Weapon 4",calculations4!R6,calculations2!$R6))))</f>
        <v>6.4349999999999996</v>
      </c>
      <c r="H6">
        <f ca="1">IF(Main!$R$7="All",calculations3!$R6,"")</f>
        <v>7.8860000000000001</v>
      </c>
      <c r="I6">
        <f ca="1">IF(Main!$R$7="All",calculations4!$R6,"")</f>
        <v>7.8860000000000001</v>
      </c>
    </row>
    <row r="7" spans="1:14" x14ac:dyDescent="0.25">
      <c r="A7">
        <f ca="1">IF(Main!$R$7="Weapon 1",calculations!N7,IF(Main!$R$7="Weapon 2",calculations2!N7,IF(Main!$R$7="Weapon 3",calculations3!N7,IF(Main!$R$7="Weapon 4",calculations4!N7,calculations!$P7))))</f>
        <v>62.222000000000001</v>
      </c>
      <c r="B7">
        <f ca="1">IF(Main!$R$7="Weapon 1",calculations!O7,IF(Main!$R$7="Weapon 2",calculations2!O7,IF(Main!$R$7="Weapon 3",calculations3!O7,IF(Main!$R$7="Weapon 4",calculations4!O7,calculations2!$P7))))</f>
        <v>41.777999999999999</v>
      </c>
      <c r="C7">
        <f ca="1">IF(Main!$R$7="Weapon 1",calculations!P7,IF(Main!$R$7="Weapon 2",calculations2!P7,IF(Main!$R$7="Weapon 3",calculations3!P7,IF(Main!$R$7="Weapon 4",calculations4!P7,calculations3!$P7))))</f>
        <v>46</v>
      </c>
      <c r="D7">
        <f ca="1">IF(Main!$R$7="All",calculations4!$P7,"")</f>
        <v>46</v>
      </c>
      <c r="E7">
        <f t="shared" si="0"/>
        <v>5</v>
      </c>
      <c r="F7">
        <f ca="1">IF(Main!$R$7="Weapon 1",calculations!Q7,IF(Main!$R$7="Weapon 2",calculations2!Q7,IF(Main!$R$7="Weapon 3",calculations3!Q7,IF(Main!$R$7="Weapon 4",calculations4!Q7,calculations!$R7))))</f>
        <v>6.7409999999999997</v>
      </c>
      <c r="G7">
        <f ca="1">IF(Main!$R$7="Weapon 1",calculations!R7,IF(Main!$R$7="Weapon 2",calculations2!R7,IF(Main!$R$7="Weapon 3",calculations3!R7,IF(Main!$R$7="Weapon 4",calculations4!R7,calculations2!$R7))))</f>
        <v>6.5709999999999997</v>
      </c>
      <c r="H7">
        <f ca="1">IF(Main!$R$7="All",calculations3!$R7,"")</f>
        <v>8.0579999999999998</v>
      </c>
      <c r="I7">
        <f ca="1">IF(Main!$R$7="All",calculations4!$R7,"")</f>
        <v>8.0579999999999998</v>
      </c>
    </row>
    <row r="8" spans="1:14" x14ac:dyDescent="0.25">
      <c r="A8">
        <f ca="1">IF(Main!$R$7="Weapon 1",calculations!N8,IF(Main!$R$7="Weapon 2",calculations2!N8,IF(Main!$R$7="Weapon 3",calculations3!N8,IF(Main!$R$7="Weapon 4",calculations4!N8,calculations!$P8))))</f>
        <v>63.332999999999998</v>
      </c>
      <c r="B8">
        <f ca="1">IF(Main!$R$7="Weapon 1",calculations!O8,IF(Main!$R$7="Weapon 2",calculations2!O8,IF(Main!$R$7="Weapon 3",calculations3!O8,IF(Main!$R$7="Weapon 4",calculations4!O8,calculations2!$P8))))</f>
        <v>42.667000000000002</v>
      </c>
      <c r="C8">
        <f ca="1">IF(Main!$R$7="Weapon 1",calculations!P8,IF(Main!$R$7="Weapon 2",calculations2!P8,IF(Main!$R$7="Weapon 3",calculations3!P8,IF(Main!$R$7="Weapon 4",calculations4!P8,calculations3!$P8))))</f>
        <v>47</v>
      </c>
      <c r="D8">
        <f ca="1">IF(Main!$R$7="All",calculations4!$P8,"")</f>
        <v>47</v>
      </c>
      <c r="E8">
        <f t="shared" si="0"/>
        <v>6</v>
      </c>
      <c r="F8">
        <f ca="1">IF(Main!$R$7="Weapon 1",calculations!Q8,IF(Main!$R$7="Weapon 2",calculations2!Q8,IF(Main!$R$7="Weapon 3",calculations3!Q8,IF(Main!$R$7="Weapon 4",calculations4!Q8,calculations!$R8))))</f>
        <v>6.8529999999999998</v>
      </c>
      <c r="G8">
        <f ca="1">IF(Main!$R$7="Weapon 1",calculations!R8,IF(Main!$R$7="Weapon 2",calculations2!R8,IF(Main!$R$7="Weapon 3",calculations3!R8,IF(Main!$R$7="Weapon 4",calculations4!R8,calculations2!$R8))))</f>
        <v>6.7060000000000004</v>
      </c>
      <c r="H8">
        <f ca="1">IF(Main!$R$7="All",calculations3!$R8,"")</f>
        <v>8.2270000000000003</v>
      </c>
      <c r="I8">
        <f ca="1">IF(Main!$R$7="All",calculations4!$R8,"")</f>
        <v>8.2270000000000003</v>
      </c>
    </row>
    <row r="9" spans="1:14" x14ac:dyDescent="0.25">
      <c r="A9">
        <f ca="1">IF(Main!$R$7="Weapon 1",calculations!N9,IF(Main!$R$7="Weapon 2",calculations2!N9,IF(Main!$R$7="Weapon 3",calculations3!N9,IF(Main!$R$7="Weapon 4",calculations4!N9,calculations!$P9))))</f>
        <v>64.444000000000003</v>
      </c>
      <c r="B9">
        <f ca="1">IF(Main!$R$7="Weapon 1",calculations!O9,IF(Main!$R$7="Weapon 2",calculations2!O9,IF(Main!$R$7="Weapon 3",calculations3!O9,IF(Main!$R$7="Weapon 4",calculations4!O9,calculations2!$P9))))</f>
        <v>43.555999999999997</v>
      </c>
      <c r="C9">
        <f ca="1">IF(Main!$R$7="Weapon 1",calculations!P9,IF(Main!$R$7="Weapon 2",calculations2!P9,IF(Main!$R$7="Weapon 3",calculations3!P9,IF(Main!$R$7="Weapon 4",calculations4!P9,calculations3!$P9))))</f>
        <v>48</v>
      </c>
      <c r="D9">
        <f ca="1">IF(Main!$R$7="All",calculations4!$P9,"")</f>
        <v>48</v>
      </c>
      <c r="E9">
        <f t="shared" si="0"/>
        <v>7</v>
      </c>
      <c r="F9">
        <f ca="1">IF(Main!$R$7="Weapon 1",calculations!Q9,IF(Main!$R$7="Weapon 2",calculations2!Q9,IF(Main!$R$7="Weapon 3",calculations3!Q9,IF(Main!$R$7="Weapon 4",calculations4!Q9,calculations!$R9))))</f>
        <v>6.9690000000000003</v>
      </c>
      <c r="G9">
        <f ca="1">IF(Main!$R$7="Weapon 1",calculations!R9,IF(Main!$R$7="Weapon 2",calculations2!R9,IF(Main!$R$7="Weapon 3",calculations3!R9,IF(Main!$R$7="Weapon 4",calculations4!R9,calculations2!$R9))))</f>
        <v>6.8410000000000002</v>
      </c>
      <c r="H9">
        <f ca="1">IF(Main!$R$7="All",calculations3!$R9,"")</f>
        <v>8.3989999999999991</v>
      </c>
      <c r="I9">
        <f ca="1">IF(Main!$R$7="All",calculations4!$R9,"")</f>
        <v>8.3989999999999991</v>
      </c>
    </row>
    <row r="10" spans="1:14" x14ac:dyDescent="0.25">
      <c r="A10">
        <f ca="1">IF(Main!$R$7="Weapon 1",calculations!N10,IF(Main!$R$7="Weapon 2",calculations2!N10,IF(Main!$R$7="Weapon 3",calculations3!N10,IF(Main!$R$7="Weapon 4",calculations4!N10,calculations!$P10))))</f>
        <v>65.555999999999997</v>
      </c>
      <c r="B10">
        <f ca="1">IF(Main!$R$7="Weapon 1",calculations!O10,IF(Main!$R$7="Weapon 2",calculations2!O10,IF(Main!$R$7="Weapon 3",calculations3!O10,IF(Main!$R$7="Weapon 4",calculations4!O10,calculations2!$P10))))</f>
        <v>44.444000000000003</v>
      </c>
      <c r="C10">
        <f ca="1">IF(Main!$R$7="Weapon 1",calculations!P10,IF(Main!$R$7="Weapon 2",calculations2!P10,IF(Main!$R$7="Weapon 3",calculations3!P10,IF(Main!$R$7="Weapon 4",calculations4!P10,calculations3!$P10))))</f>
        <v>49</v>
      </c>
      <c r="D10">
        <f ca="1">IF(Main!$R$7="All",calculations4!$P10,"")</f>
        <v>49</v>
      </c>
      <c r="E10">
        <f t="shared" si="0"/>
        <v>8</v>
      </c>
      <c r="F10">
        <f ca="1">IF(Main!$R$7="Weapon 1",calculations!Q10,IF(Main!$R$7="Weapon 2",calculations2!Q10,IF(Main!$R$7="Weapon 3",calculations3!Q10,IF(Main!$R$7="Weapon 4",calculations4!Q10,calculations!$R10))))</f>
        <v>7.0839999999999996</v>
      </c>
      <c r="G10">
        <f ca="1">IF(Main!$R$7="Weapon 1",calculations!R10,IF(Main!$R$7="Weapon 2",calculations2!R10,IF(Main!$R$7="Weapon 3",calculations3!R10,IF(Main!$R$7="Weapon 4",calculations4!R10,calculations2!$R10))))</f>
        <v>6.976</v>
      </c>
      <c r="H10">
        <f ca="1">IF(Main!$R$7="All",calculations3!$R10,"")</f>
        <v>8.57</v>
      </c>
      <c r="I10">
        <f ca="1">IF(Main!$R$7="All",calculations4!$R10,"")</f>
        <v>8.57</v>
      </c>
    </row>
    <row r="11" spans="1:14" x14ac:dyDescent="0.25">
      <c r="A11">
        <f ca="1">IF(Main!$R$7="Weapon 1",calculations!N11,IF(Main!$R$7="Weapon 2",calculations2!N11,IF(Main!$R$7="Weapon 3",calculations3!N11,IF(Main!$R$7="Weapon 4",calculations4!N11,calculations!$P11))))</f>
        <v>66.667000000000002</v>
      </c>
      <c r="B11">
        <f ca="1">IF(Main!$R$7="Weapon 1",calculations!O11,IF(Main!$R$7="Weapon 2",calculations2!O11,IF(Main!$R$7="Weapon 3",calculations3!O11,IF(Main!$R$7="Weapon 4",calculations4!O11,calculations2!$P11))))</f>
        <v>45.332999999999998</v>
      </c>
      <c r="C11">
        <f ca="1">IF(Main!$R$7="Weapon 1",calculations!P11,IF(Main!$R$7="Weapon 2",calculations2!P11,IF(Main!$R$7="Weapon 3",calculations3!P11,IF(Main!$R$7="Weapon 4",calculations4!P11,calculations3!$P11))))</f>
        <v>50</v>
      </c>
      <c r="D11">
        <f ca="1">IF(Main!$R$7="All",calculations4!$P11,"")</f>
        <v>50</v>
      </c>
      <c r="E11">
        <f t="shared" si="0"/>
        <v>9</v>
      </c>
      <c r="F11">
        <f ca="1">IF(Main!$R$7="Weapon 1",calculations!Q11,IF(Main!$R$7="Weapon 2",calculations2!Q11,IF(Main!$R$7="Weapon 3",calculations3!Q11,IF(Main!$R$7="Weapon 4",calculations4!Q11,calculations!$R11))))</f>
        <v>7.194</v>
      </c>
      <c r="G11">
        <f ca="1">IF(Main!$R$7="Weapon 1",calculations!R11,IF(Main!$R$7="Weapon 2",calculations2!R11,IF(Main!$R$7="Weapon 3",calculations3!R11,IF(Main!$R$7="Weapon 4",calculations4!R11,calculations2!$R11))))</f>
        <v>7.1079999999999997</v>
      </c>
      <c r="H11">
        <f ca="1">IF(Main!$R$7="All",calculations3!$R11,"")</f>
        <v>8.7370000000000001</v>
      </c>
      <c r="I11">
        <f ca="1">IF(Main!$R$7="All",calculations4!$R11,"")</f>
        <v>8.7370000000000001</v>
      </c>
    </row>
    <row r="12" spans="1:14" x14ac:dyDescent="0.25">
      <c r="A12">
        <f ca="1">IF(Main!$R$7="Weapon 1",calculations!N12,IF(Main!$R$7="Weapon 2",calculations2!N12,IF(Main!$R$7="Weapon 3",calculations3!N12,IF(Main!$R$7="Weapon 4",calculations4!N12,calculations!$P12))))</f>
        <v>67.778000000000006</v>
      </c>
      <c r="B12">
        <f ca="1">IF(Main!$R$7="Weapon 1",calculations!O12,IF(Main!$R$7="Weapon 2",calculations2!O12,IF(Main!$R$7="Weapon 3",calculations3!O12,IF(Main!$R$7="Weapon 4",calculations4!O12,calculations2!$P12))))</f>
        <v>46.222000000000001</v>
      </c>
      <c r="C12">
        <f ca="1">IF(Main!$R$7="Weapon 1",calculations!P12,IF(Main!$R$7="Weapon 2",calculations2!P12,IF(Main!$R$7="Weapon 3",calculations3!P12,IF(Main!$R$7="Weapon 4",calculations4!P12,calculations3!$P12))))</f>
        <v>51</v>
      </c>
      <c r="D12">
        <f ca="1">IF(Main!$R$7="All",calculations4!$P12,"")</f>
        <v>51</v>
      </c>
      <c r="E12">
        <f t="shared" si="0"/>
        <v>10</v>
      </c>
      <c r="F12">
        <f ca="1">IF(Main!$R$7="Weapon 1",calculations!Q12,IF(Main!$R$7="Weapon 2",calculations2!Q12,IF(Main!$R$7="Weapon 3",calculations3!Q12,IF(Main!$R$7="Weapon 4",calculations4!Q12,calculations!$R12))))</f>
        <v>7.3079999999999998</v>
      </c>
      <c r="G12">
        <f ca="1">IF(Main!$R$7="Weapon 1",calculations!R12,IF(Main!$R$7="Weapon 2",calculations2!R12,IF(Main!$R$7="Weapon 3",calculations3!R12,IF(Main!$R$7="Weapon 4",calculations4!R12,calculations2!$R12))))</f>
        <v>7.242</v>
      </c>
      <c r="H12">
        <f ca="1">IF(Main!$R$7="All",calculations3!$R12,"")</f>
        <v>8.9079999999999995</v>
      </c>
      <c r="I12">
        <f ca="1">IF(Main!$R$7="All",calculations4!$R12,"")</f>
        <v>8.9079999999999995</v>
      </c>
    </row>
    <row r="13" spans="1:14" x14ac:dyDescent="0.25">
      <c r="A13">
        <f ca="1">IF(Main!$R$7="Weapon 1",calculations!N13,IF(Main!$R$7="Weapon 2",calculations2!N13,IF(Main!$R$7="Weapon 3",calculations3!N13,IF(Main!$R$7="Weapon 4",calculations4!N13,calculations!$P13))))</f>
        <v>68.888999999999996</v>
      </c>
      <c r="B13">
        <f ca="1">IF(Main!$R$7="Weapon 1",calculations!O13,IF(Main!$R$7="Weapon 2",calculations2!O13,IF(Main!$R$7="Weapon 3",calculations3!O13,IF(Main!$R$7="Weapon 4",calculations4!O13,calculations2!$P13))))</f>
        <v>47.110999999999997</v>
      </c>
      <c r="C13">
        <f ca="1">IF(Main!$R$7="Weapon 1",calculations!P13,IF(Main!$R$7="Weapon 2",calculations2!P13,IF(Main!$R$7="Weapon 3",calculations3!P13,IF(Main!$R$7="Weapon 4",calculations4!P13,calculations3!$P13))))</f>
        <v>52</v>
      </c>
      <c r="D13">
        <f ca="1">IF(Main!$R$7="All",calculations4!$P13,"")</f>
        <v>52</v>
      </c>
      <c r="E13">
        <f t="shared" si="0"/>
        <v>11</v>
      </c>
      <c r="F13">
        <f ca="1">IF(Main!$R$7="Weapon 1",calculations!Q13,IF(Main!$R$7="Weapon 2",calculations2!Q13,IF(Main!$R$7="Weapon 3",calculations3!Q13,IF(Main!$R$7="Weapon 4",calculations4!Q13,calculations!$R13))))</f>
        <v>7.4169999999999998</v>
      </c>
      <c r="G13">
        <f ca="1">IF(Main!$R$7="Weapon 1",calculations!R13,IF(Main!$R$7="Weapon 2",calculations2!R13,IF(Main!$R$7="Weapon 3",calculations3!R13,IF(Main!$R$7="Weapon 4",calculations4!R13,calculations2!$R13))))</f>
        <v>7.3760000000000003</v>
      </c>
      <c r="H13">
        <f ca="1">IF(Main!$R$7="All",calculations3!$R13,"")</f>
        <v>9.0739999999999998</v>
      </c>
      <c r="I13">
        <f ca="1">IF(Main!$R$7="All",calculations4!$R13,"")</f>
        <v>9.0739999999999998</v>
      </c>
    </row>
    <row r="14" spans="1:14" x14ac:dyDescent="0.25">
      <c r="A14">
        <f ca="1">IF(Main!$R$7="Weapon 1",calculations!N14,IF(Main!$R$7="Weapon 2",calculations2!N14,IF(Main!$R$7="Weapon 3",calculations3!N14,IF(Main!$R$7="Weapon 4",calculations4!N14,calculations!$P14))))</f>
        <v>70</v>
      </c>
      <c r="B14">
        <f ca="1">IF(Main!$R$7="Weapon 1",calculations!O14,IF(Main!$R$7="Weapon 2",calculations2!O14,IF(Main!$R$7="Weapon 3",calculations3!O14,IF(Main!$R$7="Weapon 4",calculations4!O14,calculations2!$P14))))</f>
        <v>48</v>
      </c>
      <c r="C14">
        <f ca="1">IF(Main!$R$7="Weapon 1",calculations!P14,IF(Main!$R$7="Weapon 2",calculations2!P14,IF(Main!$R$7="Weapon 3",calculations3!P14,IF(Main!$R$7="Weapon 4",calculations4!P14,calculations3!$P14))))</f>
        <v>53</v>
      </c>
      <c r="D14">
        <f ca="1">IF(Main!$R$7="All",calculations4!$P14,"")</f>
        <v>53</v>
      </c>
      <c r="E14">
        <f t="shared" si="0"/>
        <v>12</v>
      </c>
      <c r="F14">
        <f ca="1">IF(Main!$R$7="Weapon 1",calculations!Q14,IF(Main!$R$7="Weapon 2",calculations2!Q14,IF(Main!$R$7="Weapon 3",calculations3!Q14,IF(Main!$R$7="Weapon 4",calculations4!Q14,calculations!$R14))))</f>
        <v>7.5309999999999997</v>
      </c>
      <c r="G14">
        <f ca="1">IF(Main!$R$7="Weapon 1",calculations!R14,IF(Main!$R$7="Weapon 2",calculations2!R14,IF(Main!$R$7="Weapon 3",calculations3!R14,IF(Main!$R$7="Weapon 4",calculations4!R14,calculations2!$R14))))</f>
        <v>7.5090000000000003</v>
      </c>
      <c r="H14">
        <f ca="1">IF(Main!$R$7="All",calculations3!$R14,"")</f>
        <v>9.2439999999999998</v>
      </c>
      <c r="I14">
        <f ca="1">IF(Main!$R$7="All",calculations4!$R14,"")</f>
        <v>9.2439999999999998</v>
      </c>
    </row>
    <row r="15" spans="1:14" x14ac:dyDescent="0.25">
      <c r="A15">
        <f ca="1">IF(Main!$R$7="Weapon 1",calculations!N15,IF(Main!$R$7="Weapon 2",calculations2!N15,IF(Main!$R$7="Weapon 3",calculations3!N15,IF(Main!$R$7="Weapon 4",calculations4!N15,calculations!$P15))))</f>
        <v>69.614999999999995</v>
      </c>
      <c r="B15">
        <f ca="1">IF(Main!$R$7="Weapon 1",calculations!O15,IF(Main!$R$7="Weapon 2",calculations2!O15,IF(Main!$R$7="Weapon 3",calculations3!O15,IF(Main!$R$7="Weapon 4",calculations4!O15,calculations2!$P15))))</f>
        <v>47</v>
      </c>
      <c r="C15">
        <f ca="1">IF(Main!$R$7="Weapon 1",calculations!P15,IF(Main!$R$7="Weapon 2",calculations2!P15,IF(Main!$R$7="Weapon 3",calculations3!P15,IF(Main!$R$7="Weapon 4",calculations4!P15,calculations3!$P15))))</f>
        <v>51.923000000000002</v>
      </c>
      <c r="D15">
        <f ca="1">IF(Main!$R$7="All",calculations4!$P15,"")</f>
        <v>51.923000000000002</v>
      </c>
      <c r="E15">
        <f t="shared" si="0"/>
        <v>13</v>
      </c>
      <c r="F15">
        <f ca="1">IF(Main!$R$7="Weapon 1",calculations!Q15,IF(Main!$R$7="Weapon 2",calculations2!Q15,IF(Main!$R$7="Weapon 3",calculations3!Q15,IF(Main!$R$7="Weapon 4",calculations4!Q15,calculations!$R15))))</f>
        <v>7.48</v>
      </c>
      <c r="G15">
        <f ca="1">IF(Main!$R$7="Weapon 1",calculations!R15,IF(Main!$R$7="Weapon 2",calculations2!R15,IF(Main!$R$7="Weapon 3",calculations3!R15,IF(Main!$R$7="Weapon 4",calculations4!R15,calculations2!$R15))))</f>
        <v>7.3490000000000002</v>
      </c>
      <c r="H15">
        <f ca="1">IF(Main!$R$7="All",calculations3!$R15,"")</f>
        <v>9.0500000000000007</v>
      </c>
      <c r="I15">
        <f ca="1">IF(Main!$R$7="All",calculations4!$R15,"")</f>
        <v>9.0500000000000007</v>
      </c>
    </row>
    <row r="16" spans="1:14" x14ac:dyDescent="0.25">
      <c r="A16">
        <f ca="1">IF(Main!$R$7="Weapon 1",calculations!N16,IF(Main!$R$7="Weapon 2",calculations2!N16,IF(Main!$R$7="Weapon 3",calculations3!N16,IF(Main!$R$7="Weapon 4",calculations4!N16,calculations!$P16))))</f>
        <v>69.230999999999995</v>
      </c>
      <c r="B16">
        <f ca="1">IF(Main!$R$7="Weapon 1",calculations!O16,IF(Main!$R$7="Weapon 2",calculations2!O16,IF(Main!$R$7="Weapon 3",calculations3!O16,IF(Main!$R$7="Weapon 4",calculations4!O16,calculations2!$P16))))</f>
        <v>46</v>
      </c>
      <c r="C16">
        <f ca="1">IF(Main!$R$7="Weapon 1",calculations!P16,IF(Main!$R$7="Weapon 2",calculations2!P16,IF(Main!$R$7="Weapon 3",calculations3!P16,IF(Main!$R$7="Weapon 4",calculations4!P16,calculations3!$P16))))</f>
        <v>50.845999999999997</v>
      </c>
      <c r="D16">
        <f ca="1">IF(Main!$R$7="All",calculations4!$P16,"")</f>
        <v>50.845999999999997</v>
      </c>
      <c r="E16">
        <f t="shared" si="0"/>
        <v>14</v>
      </c>
      <c r="F16">
        <f ca="1">IF(Main!$R$7="Weapon 1",calculations!Q16,IF(Main!$R$7="Weapon 2",calculations2!Q16,IF(Main!$R$7="Weapon 3",calculations3!Q16,IF(Main!$R$7="Weapon 4",calculations4!Q16,calculations!$R16))))</f>
        <v>7.4349999999999996</v>
      </c>
      <c r="G16">
        <f ca="1">IF(Main!$R$7="Weapon 1",calculations!R16,IF(Main!$R$7="Weapon 2",calculations2!R16,IF(Main!$R$7="Weapon 3",calculations3!R16,IF(Main!$R$7="Weapon 4",calculations4!R16,calculations2!$R16))))</f>
        <v>7.1890000000000001</v>
      </c>
      <c r="H16">
        <f ca="1">IF(Main!$R$7="All",calculations3!$R16,"")</f>
        <v>8.86</v>
      </c>
      <c r="I16">
        <f ca="1">IF(Main!$R$7="All",calculations4!$R16,"")</f>
        <v>8.86</v>
      </c>
    </row>
    <row r="17" spans="1:9" x14ac:dyDescent="0.25">
      <c r="A17">
        <f ca="1">IF(Main!$R$7="Weapon 1",calculations!N17,IF(Main!$R$7="Weapon 2",calculations2!N17,IF(Main!$R$7="Weapon 3",calculations3!N17,IF(Main!$R$7="Weapon 4",calculations4!N17,calculations!$P17))))</f>
        <v>68.846000000000004</v>
      </c>
      <c r="B17">
        <f ca="1">IF(Main!$R$7="Weapon 1",calculations!O17,IF(Main!$R$7="Weapon 2",calculations2!O17,IF(Main!$R$7="Weapon 3",calculations3!O17,IF(Main!$R$7="Weapon 4",calculations4!O17,calculations2!$P17))))</f>
        <v>45</v>
      </c>
      <c r="C17">
        <f ca="1">IF(Main!$R$7="Weapon 1",calculations!P17,IF(Main!$R$7="Weapon 2",calculations2!P17,IF(Main!$R$7="Weapon 3",calculations3!P17,IF(Main!$R$7="Weapon 4",calculations4!P17,calculations3!$P17))))</f>
        <v>49.768999999999998</v>
      </c>
      <c r="D17">
        <f ca="1">IF(Main!$R$7="All",calculations4!$P17,"")</f>
        <v>49.768999999999998</v>
      </c>
      <c r="E17">
        <f t="shared" si="0"/>
        <v>15</v>
      </c>
      <c r="F17">
        <f ca="1">IF(Main!$R$7="Weapon 1",calculations!Q17,IF(Main!$R$7="Weapon 2",calculations2!Q17,IF(Main!$R$7="Weapon 3",calculations3!Q17,IF(Main!$R$7="Weapon 4",calculations4!Q17,calculations!$R17))))</f>
        <v>7.3890000000000002</v>
      </c>
      <c r="G17">
        <f ca="1">IF(Main!$R$7="Weapon 1",calculations!R17,IF(Main!$R$7="Weapon 2",calculations2!R17,IF(Main!$R$7="Weapon 3",calculations3!R17,IF(Main!$R$7="Weapon 4",calculations4!R17,calculations2!$R17))))</f>
        <v>7.0279999999999996</v>
      </c>
      <c r="H17">
        <f ca="1">IF(Main!$R$7="All",calculations3!$R17,"")</f>
        <v>8.6709999999999994</v>
      </c>
      <c r="I17">
        <f ca="1">IF(Main!$R$7="All",calculations4!$R17,"")</f>
        <v>8.6709999999999994</v>
      </c>
    </row>
    <row r="18" spans="1:9" x14ac:dyDescent="0.25">
      <c r="A18">
        <f ca="1">IF(Main!$R$7="Weapon 1",calculations!N18,IF(Main!$R$7="Weapon 2",calculations2!N18,IF(Main!$R$7="Weapon 3",calculations3!N18,IF(Main!$R$7="Weapon 4",calculations4!N18,calculations!$P18))))</f>
        <v>68.462000000000003</v>
      </c>
      <c r="B18">
        <f ca="1">IF(Main!$R$7="Weapon 1",calculations!O18,IF(Main!$R$7="Weapon 2",calculations2!O18,IF(Main!$R$7="Weapon 3",calculations3!O18,IF(Main!$R$7="Weapon 4",calculations4!O18,calculations2!$P18))))</f>
        <v>44</v>
      </c>
      <c r="C18">
        <f ca="1">IF(Main!$R$7="Weapon 1",calculations!P18,IF(Main!$R$7="Weapon 2",calculations2!P18,IF(Main!$R$7="Weapon 3",calculations3!P18,IF(Main!$R$7="Weapon 4",calculations4!P18,calculations3!$P18))))</f>
        <v>48.692</v>
      </c>
      <c r="D18">
        <f ca="1">IF(Main!$R$7="All",calculations4!$P18,"")</f>
        <v>48.692</v>
      </c>
      <c r="E18">
        <f t="shared" si="0"/>
        <v>16</v>
      </c>
      <c r="F18">
        <f ca="1">IF(Main!$R$7="Weapon 1",calculations!Q18,IF(Main!$R$7="Weapon 2",calculations2!Q18,IF(Main!$R$7="Weapon 3",calculations3!Q18,IF(Main!$R$7="Weapon 4",calculations4!Q18,calculations!$R18))))</f>
        <v>7.3390000000000004</v>
      </c>
      <c r="G18">
        <f ca="1">IF(Main!$R$7="Weapon 1",calculations!R18,IF(Main!$R$7="Weapon 2",calculations2!R18,IF(Main!$R$7="Weapon 3",calculations3!R18,IF(Main!$R$7="Weapon 4",calculations4!R18,calculations2!$R18))))</f>
        <v>6.8689999999999998</v>
      </c>
      <c r="H18">
        <f ca="1">IF(Main!$R$7="All",calculations3!$R18,"")</f>
        <v>8.4779999999999998</v>
      </c>
      <c r="I18">
        <f ca="1">IF(Main!$R$7="All",calculations4!$R18,"")</f>
        <v>8.4779999999999998</v>
      </c>
    </row>
    <row r="19" spans="1:9" x14ac:dyDescent="0.25">
      <c r="A19">
        <f ca="1">IF(Main!$R$7="Weapon 1",calculations!N19,IF(Main!$R$7="Weapon 2",calculations2!N19,IF(Main!$R$7="Weapon 3",calculations3!N19,IF(Main!$R$7="Weapon 4",calculations4!N19,calculations!$P19))))</f>
        <v>68.076999999999998</v>
      </c>
      <c r="B19">
        <f ca="1">IF(Main!$R$7="Weapon 1",calculations!O19,IF(Main!$R$7="Weapon 2",calculations2!O19,IF(Main!$R$7="Weapon 3",calculations3!O19,IF(Main!$R$7="Weapon 4",calculations4!O19,calculations2!$P19))))</f>
        <v>43</v>
      </c>
      <c r="C19">
        <f ca="1">IF(Main!$R$7="Weapon 1",calculations!P19,IF(Main!$R$7="Weapon 2",calculations2!P19,IF(Main!$R$7="Weapon 3",calculations3!P19,IF(Main!$R$7="Weapon 4",calculations4!P19,calculations3!$P19))))</f>
        <v>47.615000000000002</v>
      </c>
      <c r="D19">
        <f ca="1">IF(Main!$R$7="All",calculations4!$P19,"")</f>
        <v>47.615000000000002</v>
      </c>
      <c r="E19">
        <f t="shared" si="0"/>
        <v>17</v>
      </c>
      <c r="F19">
        <f ca="1">IF(Main!$R$7="Weapon 1",calculations!Q19,IF(Main!$R$7="Weapon 2",calculations2!Q19,IF(Main!$R$7="Weapon 3",calculations3!Q19,IF(Main!$R$7="Weapon 4",calculations4!Q19,calculations!$R19))))</f>
        <v>7.2939999999999996</v>
      </c>
      <c r="G19">
        <f ca="1">IF(Main!$R$7="Weapon 1",calculations!R19,IF(Main!$R$7="Weapon 2",calculations2!R19,IF(Main!$R$7="Weapon 3",calculations3!R19,IF(Main!$R$7="Weapon 4",calculations4!R19,calculations2!$R19))))</f>
        <v>6.7110000000000003</v>
      </c>
      <c r="H19">
        <f ca="1">IF(Main!$R$7="All",calculations3!$R19,"")</f>
        <v>8.2889999999999997</v>
      </c>
      <c r="I19">
        <f ca="1">IF(Main!$R$7="All",calculations4!$R19,"")</f>
        <v>8.2889999999999997</v>
      </c>
    </row>
    <row r="20" spans="1:9" x14ac:dyDescent="0.25">
      <c r="A20">
        <f ca="1">IF(Main!$R$7="Weapon 1",calculations!N20,IF(Main!$R$7="Weapon 2",calculations2!N20,IF(Main!$R$7="Weapon 3",calculations3!N20,IF(Main!$R$7="Weapon 4",calculations4!N20,calculations!$P20))))</f>
        <v>67.691999999999993</v>
      </c>
      <c r="B20">
        <f ca="1">IF(Main!$R$7="Weapon 1",calculations!O20,IF(Main!$R$7="Weapon 2",calculations2!O20,IF(Main!$R$7="Weapon 3",calculations3!O20,IF(Main!$R$7="Weapon 4",calculations4!O20,calculations2!$P20))))</f>
        <v>42</v>
      </c>
      <c r="C20">
        <f ca="1">IF(Main!$R$7="Weapon 1",calculations!P20,IF(Main!$R$7="Weapon 2",calculations2!P20,IF(Main!$R$7="Weapon 3",calculations3!P20,IF(Main!$R$7="Weapon 4",calculations4!P20,calculations3!$P20))))</f>
        <v>46.537999999999997</v>
      </c>
      <c r="D20">
        <f ca="1">IF(Main!$R$7="All",calculations4!$P20,"")</f>
        <v>46.537999999999997</v>
      </c>
      <c r="E20">
        <f t="shared" si="0"/>
        <v>18</v>
      </c>
      <c r="F20">
        <f ca="1">IF(Main!$R$7="Weapon 1",calculations!Q20,IF(Main!$R$7="Weapon 2",calculations2!Q20,IF(Main!$R$7="Weapon 3",calculations3!Q20,IF(Main!$R$7="Weapon 4",calculations4!Q20,calculations!$R20))))</f>
        <v>7.2439999999999998</v>
      </c>
      <c r="G20">
        <f ca="1">IF(Main!$R$7="Weapon 1",calculations!R20,IF(Main!$R$7="Weapon 2",calculations2!R20,IF(Main!$R$7="Weapon 3",calculations3!R20,IF(Main!$R$7="Weapon 4",calculations4!R20,calculations2!$R20))))</f>
        <v>6.5529999999999999</v>
      </c>
      <c r="H20">
        <f ca="1">IF(Main!$R$7="All",calculations3!$R20,"")</f>
        <v>8.0980000000000008</v>
      </c>
      <c r="I20">
        <f ca="1">IF(Main!$R$7="All",calculations4!$R20,"")</f>
        <v>8.0980000000000008</v>
      </c>
    </row>
    <row r="21" spans="1:9" x14ac:dyDescent="0.25">
      <c r="A21">
        <f ca="1">IF(Main!$R$7="Weapon 1",calculations!N21,IF(Main!$R$7="Weapon 2",calculations2!N21,IF(Main!$R$7="Weapon 3",calculations3!N21,IF(Main!$R$7="Weapon 4",calculations4!N21,calculations!$P21))))</f>
        <v>67.308000000000007</v>
      </c>
      <c r="B21">
        <f ca="1">IF(Main!$R$7="Weapon 1",calculations!O21,IF(Main!$R$7="Weapon 2",calculations2!O21,IF(Main!$R$7="Weapon 3",calculations3!O21,IF(Main!$R$7="Weapon 4",calculations4!O21,calculations2!$P21))))</f>
        <v>41</v>
      </c>
      <c r="C21">
        <f ca="1">IF(Main!$R$7="Weapon 1",calculations!P21,IF(Main!$R$7="Weapon 2",calculations2!P21,IF(Main!$R$7="Weapon 3",calculations3!P21,IF(Main!$R$7="Weapon 4",calculations4!P21,calculations3!$P21))))</f>
        <v>45.462000000000003</v>
      </c>
      <c r="D21">
        <f ca="1">IF(Main!$R$7="All",calculations4!$P21,"")</f>
        <v>45.462000000000003</v>
      </c>
      <c r="E21">
        <f t="shared" si="0"/>
        <v>19</v>
      </c>
      <c r="F21">
        <f ca="1">IF(Main!$R$7="Weapon 1",calculations!Q21,IF(Main!$R$7="Weapon 2",calculations2!Q21,IF(Main!$R$7="Weapon 3",calculations3!Q21,IF(Main!$R$7="Weapon 4",calculations4!Q21,calculations!$R21))))</f>
        <v>7.1989999999999998</v>
      </c>
      <c r="G21">
        <f ca="1">IF(Main!$R$7="Weapon 1",calculations!R21,IF(Main!$R$7="Weapon 2",calculations2!R21,IF(Main!$R$7="Weapon 3",calculations3!R21,IF(Main!$R$7="Weapon 4",calculations4!R21,calculations2!$R21))))</f>
        <v>6.3949999999999996</v>
      </c>
      <c r="H21">
        <f ca="1">IF(Main!$R$7="All",calculations3!$R21,"")</f>
        <v>7.91</v>
      </c>
      <c r="I21">
        <f ca="1">IF(Main!$R$7="All",calculations4!$R21,"")</f>
        <v>7.91</v>
      </c>
    </row>
    <row r="22" spans="1:9" x14ac:dyDescent="0.25">
      <c r="A22">
        <f ca="1">IF(Main!$R$7="Weapon 1",calculations!N22,IF(Main!$R$7="Weapon 2",calculations2!N22,IF(Main!$R$7="Weapon 3",calculations3!N22,IF(Main!$R$7="Weapon 4",calculations4!N22,calculations!$P22))))</f>
        <v>66.923000000000002</v>
      </c>
      <c r="B22">
        <f ca="1">IF(Main!$R$7="Weapon 1",calculations!O22,IF(Main!$R$7="Weapon 2",calculations2!O22,IF(Main!$R$7="Weapon 3",calculations3!O22,IF(Main!$R$7="Weapon 4",calculations4!O22,calculations2!$P22))))</f>
        <v>40</v>
      </c>
      <c r="C22">
        <f ca="1">IF(Main!$R$7="Weapon 1",calculations!P22,IF(Main!$R$7="Weapon 2",calculations2!P22,IF(Main!$R$7="Weapon 3",calculations3!P22,IF(Main!$R$7="Weapon 4",calculations4!P22,calculations3!$P22))))</f>
        <v>44.384999999999998</v>
      </c>
      <c r="D22">
        <f ca="1">IF(Main!$R$7="All",calculations4!$P22,"")</f>
        <v>44.384999999999998</v>
      </c>
      <c r="E22">
        <f t="shared" si="0"/>
        <v>20</v>
      </c>
      <c r="F22">
        <f ca="1">IF(Main!$R$7="Weapon 1",calculations!Q22,IF(Main!$R$7="Weapon 2",calculations2!Q22,IF(Main!$R$7="Weapon 3",calculations3!Q22,IF(Main!$R$7="Weapon 4",calculations4!Q22,calculations!$R22))))</f>
        <v>7.15</v>
      </c>
      <c r="G22">
        <f ca="1">IF(Main!$R$7="Weapon 1",calculations!R22,IF(Main!$R$7="Weapon 2",calculations2!R22,IF(Main!$R$7="Weapon 3",calculations3!R22,IF(Main!$R$7="Weapon 4",calculations4!R22,calculations2!$R22))))</f>
        <v>6.2370000000000001</v>
      </c>
      <c r="H22">
        <f ca="1">IF(Main!$R$7="All",calculations3!$R22,"")</f>
        <v>7.7190000000000003</v>
      </c>
      <c r="I22">
        <f ca="1">IF(Main!$R$7="All",calculations4!$R22,"")</f>
        <v>7.7190000000000003</v>
      </c>
    </row>
    <row r="23" spans="1:9" x14ac:dyDescent="0.25">
      <c r="A23">
        <f ca="1">IF(Main!$R$7="Weapon 1",calculations!N23,IF(Main!$R$7="Weapon 2",calculations2!N23,IF(Main!$R$7="Weapon 3",calculations3!N23,IF(Main!$R$7="Weapon 4",calculations4!N23,calculations!$P23))))</f>
        <v>66.537999999999997</v>
      </c>
      <c r="B23">
        <f ca="1">IF(Main!$R$7="Weapon 1",calculations!O23,IF(Main!$R$7="Weapon 2",calculations2!O23,IF(Main!$R$7="Weapon 3",calculations3!O23,IF(Main!$R$7="Weapon 4",calculations4!O23,calculations2!$P23))))</f>
        <v>39</v>
      </c>
      <c r="C23">
        <f ca="1">IF(Main!$R$7="Weapon 1",calculations!P23,IF(Main!$R$7="Weapon 2",calculations2!P23,IF(Main!$R$7="Weapon 3",calculations3!P23,IF(Main!$R$7="Weapon 4",calculations4!P23,calculations3!$P23))))</f>
        <v>43.308</v>
      </c>
      <c r="D23">
        <f ca="1">IF(Main!$R$7="All",calculations4!$P23,"")</f>
        <v>43.308</v>
      </c>
      <c r="E23">
        <f t="shared" si="0"/>
        <v>21</v>
      </c>
      <c r="F23">
        <f ca="1">IF(Main!$R$7="Weapon 1",calculations!Q23,IF(Main!$R$7="Weapon 2",calculations2!Q23,IF(Main!$R$7="Weapon 3",calculations3!Q23,IF(Main!$R$7="Weapon 4",calculations4!Q23,calculations!$R23))))</f>
        <v>7.1050000000000004</v>
      </c>
      <c r="G23">
        <f ca="1">IF(Main!$R$7="Weapon 1",calculations!R23,IF(Main!$R$7="Weapon 2",calculations2!R23,IF(Main!$R$7="Weapon 3",calculations3!R23,IF(Main!$R$7="Weapon 4",calculations4!R23,calculations2!$R23))))</f>
        <v>6.0780000000000003</v>
      </c>
      <c r="H23">
        <f ca="1">IF(Main!$R$7="All",calculations3!$R23,"")</f>
        <v>7.5309999999999997</v>
      </c>
      <c r="I23">
        <f ca="1">IF(Main!$R$7="All",calculations4!$R23,"")</f>
        <v>7.5309999999999997</v>
      </c>
    </row>
    <row r="24" spans="1:9" x14ac:dyDescent="0.25">
      <c r="A24">
        <f ca="1">IF(Main!$R$7="Weapon 1",calculations!N24,IF(Main!$R$7="Weapon 2",calculations2!N24,IF(Main!$R$7="Weapon 3",calculations3!N24,IF(Main!$R$7="Weapon 4",calculations4!N24,calculations!$P24))))</f>
        <v>66.153999999999996</v>
      </c>
      <c r="B24">
        <f ca="1">IF(Main!$R$7="Weapon 1",calculations!O24,IF(Main!$R$7="Weapon 2",calculations2!O24,IF(Main!$R$7="Weapon 3",calculations3!O24,IF(Main!$R$7="Weapon 4",calculations4!O24,calculations2!$P24))))</f>
        <v>38</v>
      </c>
      <c r="C24">
        <f ca="1">IF(Main!$R$7="Weapon 1",calculations!P24,IF(Main!$R$7="Weapon 2",calculations2!P24,IF(Main!$R$7="Weapon 3",calculations3!P24,IF(Main!$R$7="Weapon 4",calculations4!P24,calculations3!$P24))))</f>
        <v>42.231000000000002</v>
      </c>
      <c r="D24">
        <f ca="1">IF(Main!$R$7="All",calculations4!$P24,"")</f>
        <v>42.231000000000002</v>
      </c>
      <c r="E24">
        <f t="shared" si="0"/>
        <v>22</v>
      </c>
      <c r="F24">
        <f ca="1">IF(Main!$R$7="Weapon 1",calculations!Q24,IF(Main!$R$7="Weapon 2",calculations2!Q24,IF(Main!$R$7="Weapon 3",calculations3!Q24,IF(Main!$R$7="Weapon 4",calculations4!Q24,calculations!$R24))))</f>
        <v>7.06</v>
      </c>
      <c r="G24">
        <f ca="1">IF(Main!$R$7="Weapon 1",calculations!R24,IF(Main!$R$7="Weapon 2",calculations2!R24,IF(Main!$R$7="Weapon 3",calculations3!R24,IF(Main!$R$7="Weapon 4",calculations4!R24,calculations2!$R24))))</f>
        <v>5.9210000000000003</v>
      </c>
      <c r="H24">
        <f ca="1">IF(Main!$R$7="All",calculations3!$R24,"")</f>
        <v>7.343</v>
      </c>
      <c r="I24">
        <f ca="1">IF(Main!$R$7="All",calculations4!$R24,"")</f>
        <v>7.343</v>
      </c>
    </row>
    <row r="25" spans="1:9" x14ac:dyDescent="0.25">
      <c r="A25">
        <f ca="1">IF(Main!$R$7="Weapon 1",calculations!N25,IF(Main!$R$7="Weapon 2",calculations2!N25,IF(Main!$R$7="Weapon 3",calculations3!N25,IF(Main!$R$7="Weapon 4",calculations4!N25,calculations!$P25))))</f>
        <v>65.769000000000005</v>
      </c>
      <c r="B25">
        <f ca="1">IF(Main!$R$7="Weapon 1",calculations!O25,IF(Main!$R$7="Weapon 2",calculations2!O25,IF(Main!$R$7="Weapon 3",calculations3!O25,IF(Main!$R$7="Weapon 4",calculations4!O25,calculations2!$P25))))</f>
        <v>37</v>
      </c>
      <c r="C25">
        <f ca="1">IF(Main!$R$7="Weapon 1",calculations!P25,IF(Main!$R$7="Weapon 2",calculations2!P25,IF(Main!$R$7="Weapon 3",calculations3!P25,IF(Main!$R$7="Weapon 4",calculations4!P25,calculations3!$P25))))</f>
        <v>41.154000000000003</v>
      </c>
      <c r="D25">
        <f ca="1">IF(Main!$R$7="All",calculations4!$P25,"")</f>
        <v>41.154000000000003</v>
      </c>
      <c r="E25">
        <f t="shared" si="0"/>
        <v>23</v>
      </c>
      <c r="F25">
        <f ca="1">IF(Main!$R$7="Weapon 1",calculations!Q25,IF(Main!$R$7="Weapon 2",calculations2!Q25,IF(Main!$R$7="Weapon 3",calculations3!Q25,IF(Main!$R$7="Weapon 4",calculations4!Q25,calculations!$R25))))</f>
        <v>7.0110000000000001</v>
      </c>
      <c r="G25">
        <f ca="1">IF(Main!$R$7="Weapon 1",calculations!R25,IF(Main!$R$7="Weapon 2",calculations2!R25,IF(Main!$R$7="Weapon 3",calculations3!R25,IF(Main!$R$7="Weapon 4",calculations4!R25,calculations2!$R25))))</f>
        <v>5.7640000000000002</v>
      </c>
      <c r="H25">
        <f ca="1">IF(Main!$R$7="All",calculations3!$R25,"")</f>
        <v>7.1529999999999996</v>
      </c>
      <c r="I25">
        <f ca="1">IF(Main!$R$7="All",calculations4!$R25,"")</f>
        <v>7.1529999999999996</v>
      </c>
    </row>
    <row r="26" spans="1:9" x14ac:dyDescent="0.25">
      <c r="A26">
        <f ca="1">IF(Main!$R$7="Weapon 1",calculations!N26,IF(Main!$R$7="Weapon 2",calculations2!N26,IF(Main!$R$7="Weapon 3",calculations3!N26,IF(Main!$R$7="Weapon 4",calculations4!N26,calculations!$P26))))</f>
        <v>65.385000000000005</v>
      </c>
      <c r="B26">
        <f ca="1">IF(Main!$R$7="Weapon 1",calculations!O26,IF(Main!$R$7="Weapon 2",calculations2!O26,IF(Main!$R$7="Weapon 3",calculations3!O26,IF(Main!$R$7="Weapon 4",calculations4!O26,calculations2!$P26))))</f>
        <v>36</v>
      </c>
      <c r="C26">
        <f ca="1">IF(Main!$R$7="Weapon 1",calculations!P26,IF(Main!$R$7="Weapon 2",calculations2!P26,IF(Main!$R$7="Weapon 3",calculations3!P26,IF(Main!$R$7="Weapon 4",calculations4!P26,calculations3!$P26))))</f>
        <v>40.076999999999998</v>
      </c>
      <c r="D26">
        <f ca="1">IF(Main!$R$7="All",calculations4!$P26,"")</f>
        <v>40.076999999999998</v>
      </c>
      <c r="E26">
        <f t="shared" si="0"/>
        <v>24</v>
      </c>
      <c r="F26">
        <f ca="1">IF(Main!$R$7="Weapon 1",calculations!Q26,IF(Main!$R$7="Weapon 2",calculations2!Q26,IF(Main!$R$7="Weapon 3",calculations3!Q26,IF(Main!$R$7="Weapon 4",calculations4!Q26,calculations!$R26))))</f>
        <v>6.9669999999999996</v>
      </c>
      <c r="G26">
        <f ca="1">IF(Main!$R$7="Weapon 1",calculations!R26,IF(Main!$R$7="Weapon 2",calculations2!R26,IF(Main!$R$7="Weapon 3",calculations3!R26,IF(Main!$R$7="Weapon 4",calculations4!R26,calculations2!$R26))))</f>
        <v>5.6079999999999997</v>
      </c>
      <c r="H26">
        <f ca="1">IF(Main!$R$7="All",calculations3!$R26,"")</f>
        <v>6.9660000000000002</v>
      </c>
      <c r="I26">
        <f ca="1">IF(Main!$R$7="All",calculations4!$R26,"")</f>
        <v>6.9660000000000002</v>
      </c>
    </row>
    <row r="27" spans="1:9" x14ac:dyDescent="0.25">
      <c r="A27">
        <f ca="1">IF(Main!$R$7="Weapon 1",calculations!N27,IF(Main!$R$7="Weapon 2",calculations2!N27,IF(Main!$R$7="Weapon 3",calculations3!N27,IF(Main!$R$7="Weapon 4",calculations4!N27,calculations!$P27))))</f>
        <v>65</v>
      </c>
      <c r="B27">
        <f ca="1">IF(Main!$R$7="Weapon 1",calculations!O27,IF(Main!$R$7="Weapon 2",calculations2!O27,IF(Main!$R$7="Weapon 3",calculations3!O27,IF(Main!$R$7="Weapon 4",calculations4!O27,calculations2!$P27))))</f>
        <v>35</v>
      </c>
      <c r="C27">
        <f ca="1">IF(Main!$R$7="Weapon 1",calculations!P27,IF(Main!$R$7="Weapon 2",calculations2!P27,IF(Main!$R$7="Weapon 3",calculations3!P27,IF(Main!$R$7="Weapon 4",calculations4!P27,calculations3!$P27))))</f>
        <v>39</v>
      </c>
      <c r="D27">
        <f ca="1">IF(Main!$R$7="All",calculations4!$P27,"")</f>
        <v>39</v>
      </c>
      <c r="E27">
        <f t="shared" si="0"/>
        <v>25</v>
      </c>
      <c r="F27">
        <f ca="1">IF(Main!$R$7="Weapon 1",calculations!Q27,IF(Main!$R$7="Weapon 2",calculations2!Q27,IF(Main!$R$7="Weapon 3",calculations3!Q27,IF(Main!$R$7="Weapon 4",calculations4!Q27,calculations!$R27))))</f>
        <v>6.9189999999999996</v>
      </c>
      <c r="G27">
        <f ca="1">IF(Main!$R$7="Weapon 1",calculations!R27,IF(Main!$R$7="Weapon 2",calculations2!R27,IF(Main!$R$7="Weapon 3",calculations3!R27,IF(Main!$R$7="Weapon 4",calculations4!R27,calculations2!$R27))))</f>
        <v>5.4509999999999996</v>
      </c>
      <c r="H27">
        <f ca="1">IF(Main!$R$7="All",calculations3!$R27,"")</f>
        <v>6.7759999999999998</v>
      </c>
      <c r="I27">
        <f ca="1">IF(Main!$R$7="All",calculations4!$R27,"")</f>
        <v>6.7759999999999998</v>
      </c>
    </row>
    <row r="28" spans="1:9" x14ac:dyDescent="0.25">
      <c r="A28">
        <f ca="1">IF(Main!$R$7="Weapon 1",calculations!N28,IF(Main!$R$7="Weapon 2",calculations2!N28,IF(Main!$R$7="Weapon 3",calculations3!N28,IF(Main!$R$7="Weapon 4",calculations4!N28,calculations!$P28))))</f>
        <v>64.332999999999998</v>
      </c>
      <c r="B28" t="str">
        <f>IF(Main!$R$7="Weapon 1",calculations!O28,IF(Main!$R$7="Weapon 2",calculations2!O28,IF(Main!$R$7="Weapon 3",calculations3!O28,IF(Main!$R$7="Weapon 4",calculations4!O28,calculations2!$P28))))</f>
        <v>-</v>
      </c>
      <c r="C28">
        <f ca="1">IF(Main!$R$7="Weapon 1",calculations!P28,IF(Main!$R$7="Weapon 2",calculations2!P28,IF(Main!$R$7="Weapon 3",calculations3!P28,IF(Main!$R$7="Weapon 4",calculations4!P28,calculations3!$P28))))</f>
        <v>37.866999999999997</v>
      </c>
      <c r="D28">
        <f ca="1">IF(Main!$R$7="All",calculations4!$P28,"")</f>
        <v>37.866999999999997</v>
      </c>
      <c r="E28">
        <f t="shared" si="0"/>
        <v>26</v>
      </c>
      <c r="F28">
        <f ca="1">IF(Main!$R$7="Weapon 1",calculations!Q28,IF(Main!$R$7="Weapon 2",calculations2!Q28,IF(Main!$R$7="Weapon 3",calculations3!Q28,IF(Main!$R$7="Weapon 4",calculations4!Q28,calculations!$R28))))</f>
        <v>6.8449999999999998</v>
      </c>
      <c r="G28" t="str">
        <f>IF(Main!$R$7="Weapon 1",calculations!R28,IF(Main!$R$7="Weapon 2",calculations2!R28,IF(Main!$R$7="Weapon 3",calculations3!R28,IF(Main!$R$7="Weapon 4",calculations4!R28,calculations2!$R28))))</f>
        <v>-</v>
      </c>
      <c r="H28">
        <f ca="1">IF(Main!$R$7="All",calculations3!$R28,"")</f>
        <v>6.58</v>
      </c>
      <c r="I28">
        <f ca="1">IF(Main!$R$7="All",calculations4!$R28,"")</f>
        <v>6.58</v>
      </c>
    </row>
    <row r="29" spans="1:9" x14ac:dyDescent="0.25">
      <c r="A29">
        <f ca="1">IF(Main!$R$7="Weapon 1",calculations!N29,IF(Main!$R$7="Weapon 2",calculations2!N29,IF(Main!$R$7="Weapon 3",calculations3!N29,IF(Main!$R$7="Weapon 4",calculations4!N29,calculations!$P29))))</f>
        <v>63.667000000000002</v>
      </c>
      <c r="B29" t="str">
        <f>IF(Main!$R$7="Weapon 1",calculations!O29,IF(Main!$R$7="Weapon 2",calculations2!O29,IF(Main!$R$7="Weapon 3",calculations3!O29,IF(Main!$R$7="Weapon 4",calculations4!O29,calculations2!$P29))))</f>
        <v>-</v>
      </c>
      <c r="C29">
        <f ca="1">IF(Main!$R$7="Weapon 1",calculations!P29,IF(Main!$R$7="Weapon 2",calculations2!P29,IF(Main!$R$7="Weapon 3",calculations3!P29,IF(Main!$R$7="Weapon 4",calculations4!P29,calculations3!$P29))))</f>
        <v>36.732999999999997</v>
      </c>
      <c r="D29">
        <f ca="1">IF(Main!$R$7="All",calculations4!$P29,"")</f>
        <v>36.732999999999997</v>
      </c>
      <c r="E29">
        <f t="shared" si="0"/>
        <v>27</v>
      </c>
      <c r="F29">
        <f ca="1">IF(Main!$R$7="Weapon 1",calculations!Q29,IF(Main!$R$7="Weapon 2",calculations2!Q29,IF(Main!$R$7="Weapon 3",calculations3!Q29,IF(Main!$R$7="Weapon 4",calculations4!Q29,calculations!$R29))))</f>
        <v>6.7679999999999998</v>
      </c>
      <c r="G29" t="str">
        <f>IF(Main!$R$7="Weapon 1",calculations!R29,IF(Main!$R$7="Weapon 2",calculations2!R29,IF(Main!$R$7="Weapon 3",calculations3!R29,IF(Main!$R$7="Weapon 4",calculations4!R29,calculations2!$R29))))</f>
        <v>-</v>
      </c>
      <c r="H29">
        <f ca="1">IF(Main!$R$7="All",calculations3!$R29,"")</f>
        <v>6.3810000000000002</v>
      </c>
      <c r="I29">
        <f ca="1">IF(Main!$R$7="All",calculations4!$R29,"")</f>
        <v>6.3810000000000002</v>
      </c>
    </row>
    <row r="30" spans="1:9" x14ac:dyDescent="0.25">
      <c r="A30">
        <f ca="1">IF(Main!$R$7="Weapon 1",calculations!N30,IF(Main!$R$7="Weapon 2",calculations2!N30,IF(Main!$R$7="Weapon 3",calculations3!N30,IF(Main!$R$7="Weapon 4",calculations4!N30,calculations!$P30))))</f>
        <v>63</v>
      </c>
      <c r="B30" t="str">
        <f>IF(Main!$R$7="Weapon 1",calculations!O30,IF(Main!$R$7="Weapon 2",calculations2!O30,IF(Main!$R$7="Weapon 3",calculations3!O30,IF(Main!$R$7="Weapon 4",calculations4!O30,calculations2!$P30))))</f>
        <v>-</v>
      </c>
      <c r="C30">
        <f ca="1">IF(Main!$R$7="Weapon 1",calculations!P30,IF(Main!$R$7="Weapon 2",calculations2!P30,IF(Main!$R$7="Weapon 3",calculations3!P30,IF(Main!$R$7="Weapon 4",calculations4!P30,calculations3!$P30))))</f>
        <v>35.6</v>
      </c>
      <c r="D30">
        <f ca="1">IF(Main!$R$7="All",calculations4!$P30,"")</f>
        <v>35.6</v>
      </c>
      <c r="E30">
        <f t="shared" si="0"/>
        <v>28</v>
      </c>
      <c r="F30">
        <f ca="1">IF(Main!$R$7="Weapon 1",calculations!Q30,IF(Main!$R$7="Weapon 2",calculations2!Q30,IF(Main!$R$7="Weapon 3",calculations3!Q30,IF(Main!$R$7="Weapon 4",calculations4!Q30,calculations!$R30))))</f>
        <v>6.6950000000000003</v>
      </c>
      <c r="G30" t="str">
        <f>IF(Main!$R$7="Weapon 1",calculations!R30,IF(Main!$R$7="Weapon 2",calculations2!R30,IF(Main!$R$7="Weapon 3",calculations3!R30,IF(Main!$R$7="Weapon 4",calculations4!R30,calculations2!$R30))))</f>
        <v>-</v>
      </c>
      <c r="H30">
        <f ca="1">IF(Main!$R$7="All",calculations3!$R30,"")</f>
        <v>6.1849999999999996</v>
      </c>
      <c r="I30">
        <f ca="1">IF(Main!$R$7="All",calculations4!$R30,"")</f>
        <v>6.1849999999999996</v>
      </c>
    </row>
    <row r="31" spans="1:9" x14ac:dyDescent="0.25">
      <c r="A31">
        <f ca="1">IF(Main!$R$7="Weapon 1",calculations!N31,IF(Main!$R$7="Weapon 2",calculations2!N31,IF(Main!$R$7="Weapon 3",calculations3!N31,IF(Main!$R$7="Weapon 4",calculations4!N31,calculations!$P31))))</f>
        <v>62.332999999999998</v>
      </c>
      <c r="B31" t="str">
        <f>IF(Main!$R$7="Weapon 1",calculations!O31,IF(Main!$R$7="Weapon 2",calculations2!O31,IF(Main!$R$7="Weapon 3",calculations3!O31,IF(Main!$R$7="Weapon 4",calculations4!O31,calculations2!$P31))))</f>
        <v>-</v>
      </c>
      <c r="C31">
        <f ca="1">IF(Main!$R$7="Weapon 1",calculations!P31,IF(Main!$R$7="Weapon 2",calculations2!P31,IF(Main!$R$7="Weapon 3",calculations3!P31,IF(Main!$R$7="Weapon 4",calculations4!P31,calculations3!$P31))))</f>
        <v>34.466999999999999</v>
      </c>
      <c r="D31">
        <f ca="1">IF(Main!$R$7="All",calculations4!$P31,"")</f>
        <v>34.466999999999999</v>
      </c>
      <c r="E31">
        <f t="shared" si="0"/>
        <v>29</v>
      </c>
      <c r="F31">
        <f ca="1">IF(Main!$R$7="Weapon 1",calculations!Q31,IF(Main!$R$7="Weapon 2",calculations2!Q31,IF(Main!$R$7="Weapon 3",calculations3!Q31,IF(Main!$R$7="Weapon 4",calculations4!Q31,calculations!$R31))))</f>
        <v>6.6210000000000004</v>
      </c>
      <c r="G31" t="str">
        <f>IF(Main!$R$7="Weapon 1",calculations!R31,IF(Main!$R$7="Weapon 2",calculations2!R31,IF(Main!$R$7="Weapon 3",calculations3!R31,IF(Main!$R$7="Weapon 4",calculations4!R31,calculations2!$R31))))</f>
        <v>-</v>
      </c>
      <c r="H31">
        <f ca="1">IF(Main!$R$7="All",calculations3!$R31,"")</f>
        <v>5.9880000000000004</v>
      </c>
      <c r="I31">
        <f ca="1">IF(Main!$R$7="All",calculations4!$R31,"")</f>
        <v>5.9880000000000004</v>
      </c>
    </row>
    <row r="32" spans="1:9" x14ac:dyDescent="0.25">
      <c r="A32">
        <f ca="1">IF(Main!$R$7="Weapon 1",calculations!N32,IF(Main!$R$7="Weapon 2",calculations2!N32,IF(Main!$R$7="Weapon 3",calculations3!N32,IF(Main!$R$7="Weapon 4",calculations4!N32,calculations!$P32))))</f>
        <v>61.667000000000002</v>
      </c>
      <c r="B32" t="str">
        <f>IF(Main!$R$7="Weapon 1",calculations!O32,IF(Main!$R$7="Weapon 2",calculations2!O32,IF(Main!$R$7="Weapon 3",calculations3!O32,IF(Main!$R$7="Weapon 4",calculations4!O32,calculations2!$P32))))</f>
        <v>-</v>
      </c>
      <c r="C32">
        <f ca="1">IF(Main!$R$7="Weapon 1",calculations!P32,IF(Main!$R$7="Weapon 2",calculations2!P32,IF(Main!$R$7="Weapon 3",calculations3!P32,IF(Main!$R$7="Weapon 4",calculations4!P32,calculations3!$P32))))</f>
        <v>33.332999999999998</v>
      </c>
      <c r="D32">
        <f ca="1">IF(Main!$R$7="All",calculations4!$P32,"")</f>
        <v>33.332999999999998</v>
      </c>
      <c r="E32">
        <f t="shared" si="0"/>
        <v>30</v>
      </c>
      <c r="F32">
        <f ca="1">IF(Main!$R$7="Weapon 1",calculations!Q32,IF(Main!$R$7="Weapon 2",calculations2!Q32,IF(Main!$R$7="Weapon 3",calculations3!Q32,IF(Main!$R$7="Weapon 4",calculations4!Q32,calculations!$R32))))</f>
        <v>6.5449999999999999</v>
      </c>
      <c r="G32" t="str">
        <f>IF(Main!$R$7="Weapon 1",calculations!R32,IF(Main!$R$7="Weapon 2",calculations2!R32,IF(Main!$R$7="Weapon 3",calculations3!R32,IF(Main!$R$7="Weapon 4",calculations4!R32,calculations2!$R32))))</f>
        <v>-</v>
      </c>
      <c r="H32">
        <f ca="1">IF(Main!$R$7="All",calculations3!$R32,"")</f>
        <v>5.79</v>
      </c>
      <c r="I32">
        <f ca="1">IF(Main!$R$7="All",calculations4!$R32,"")</f>
        <v>5.79</v>
      </c>
    </row>
    <row r="33" spans="1:9" x14ac:dyDescent="0.25">
      <c r="A33" t="str">
        <f>IF(Main!$R$7="Weapon 1",calculations!N33,IF(Main!$R$7="Weapon 2",calculations2!N33,IF(Main!$R$7="Weapon 3",calculations3!N33,IF(Main!$R$7="Weapon 4",calculations4!N33,calculations!$P33))))</f>
        <v>-</v>
      </c>
      <c r="B33" t="str">
        <f>IF(Main!$R$7="Weapon 1",calculations!O33,IF(Main!$R$7="Weapon 2",calculations2!O33,IF(Main!$R$7="Weapon 3",calculations3!O33,IF(Main!$R$7="Weapon 4",calculations4!O33,calculations2!$P33))))</f>
        <v>-</v>
      </c>
      <c r="C33" t="str">
        <f>IF(Main!$R$7="Weapon 1",calculations!P33,IF(Main!$R$7="Weapon 2",calculations2!P33,IF(Main!$R$7="Weapon 3",calculations3!P33,IF(Main!$R$7="Weapon 4",calculations4!P33,calculations3!$P33))))</f>
        <v>-</v>
      </c>
      <c r="D33" t="str">
        <f>IF(Main!$R$7="All",calculations4!$P33,"")</f>
        <v>-</v>
      </c>
      <c r="E33">
        <f t="shared" si="0"/>
        <v>31</v>
      </c>
      <c r="F33" t="str">
        <f>IF(Main!$R$7="Weapon 1",calculations!Q33,IF(Main!$R$7="Weapon 2",calculations2!Q33,IF(Main!$R$7="Weapon 3",calculations3!Q33,IF(Main!$R$7="Weapon 4",calculations4!Q33,calculations!$R33))))</f>
        <v>-</v>
      </c>
      <c r="G33" t="str">
        <f>IF(Main!$R$7="Weapon 1",calculations!R33,IF(Main!$R$7="Weapon 2",calculations2!R33,IF(Main!$R$7="Weapon 3",calculations3!R33,IF(Main!$R$7="Weapon 4",calculations4!R33,calculations2!$R33))))</f>
        <v>-</v>
      </c>
      <c r="H33" t="str">
        <f>IF(Main!$R$7="All",calculations3!$R33,"")</f>
        <v>-</v>
      </c>
      <c r="I33" t="str">
        <f>IF(Main!$R$7="All",calculations4!$R33,"")</f>
        <v>-</v>
      </c>
    </row>
    <row r="34" spans="1:9" x14ac:dyDescent="0.25">
      <c r="A34" t="str">
        <f>IF(Main!$R$7="Weapon 1",calculations!N34,IF(Main!$R$7="Weapon 2",calculations2!N34,IF(Main!$R$7="Weapon 3",calculations3!N34,IF(Main!$R$7="Weapon 4",calculations4!N34,calculations!$P34))))</f>
        <v>-</v>
      </c>
      <c r="B34" t="str">
        <f>IF(Main!$R$7="Weapon 1",calculations!O34,IF(Main!$R$7="Weapon 2",calculations2!O34,IF(Main!$R$7="Weapon 3",calculations3!O34,IF(Main!$R$7="Weapon 4",calculations4!O34,calculations2!$P34))))</f>
        <v>-</v>
      </c>
      <c r="C34" t="str">
        <f>IF(Main!$R$7="Weapon 1",calculations!P34,IF(Main!$R$7="Weapon 2",calculations2!P34,IF(Main!$R$7="Weapon 3",calculations3!P34,IF(Main!$R$7="Weapon 4",calculations4!P34,calculations3!$P34))))</f>
        <v>-</v>
      </c>
      <c r="D34" t="str">
        <f>IF(Main!$R$7="All",calculations4!$P34,"")</f>
        <v>-</v>
      </c>
      <c r="E34">
        <f t="shared" si="0"/>
        <v>32</v>
      </c>
      <c r="F34" t="str">
        <f>IF(Main!$R$7="Weapon 1",calculations!Q34,IF(Main!$R$7="Weapon 2",calculations2!Q34,IF(Main!$R$7="Weapon 3",calculations3!Q34,IF(Main!$R$7="Weapon 4",calculations4!Q34,calculations!$R34))))</f>
        <v>-</v>
      </c>
      <c r="G34" t="str">
        <f>IF(Main!$R$7="Weapon 1",calculations!R34,IF(Main!$R$7="Weapon 2",calculations2!R34,IF(Main!$R$7="Weapon 3",calculations3!R34,IF(Main!$R$7="Weapon 4",calculations4!R34,calculations2!$R34))))</f>
        <v>-</v>
      </c>
      <c r="H34" t="str">
        <f>IF(Main!$R$7="All",calculations3!$R34,"")</f>
        <v>-</v>
      </c>
      <c r="I34" t="str">
        <f>IF(Main!$R$7="All",calculations4!$R34,"")</f>
        <v>-</v>
      </c>
    </row>
    <row r="35" spans="1:9" x14ac:dyDescent="0.25">
      <c r="A35" t="str">
        <f>IF(Main!$R$7="Weapon 1",calculations!N35,IF(Main!$R$7="Weapon 2",calculations2!N35,IF(Main!$R$7="Weapon 3",calculations3!N35,IF(Main!$R$7="Weapon 4",calculations4!N35,calculations!$P35))))</f>
        <v>-</v>
      </c>
      <c r="B35" t="str">
        <f>IF(Main!$R$7="Weapon 1",calculations!O35,IF(Main!$R$7="Weapon 2",calculations2!O35,IF(Main!$R$7="Weapon 3",calculations3!O35,IF(Main!$R$7="Weapon 4",calculations4!O35,calculations2!$P35))))</f>
        <v>-</v>
      </c>
      <c r="C35" t="str">
        <f>IF(Main!$R$7="Weapon 1",calculations!P35,IF(Main!$R$7="Weapon 2",calculations2!P35,IF(Main!$R$7="Weapon 3",calculations3!P35,IF(Main!$R$7="Weapon 4",calculations4!P35,calculations3!$P35))))</f>
        <v>-</v>
      </c>
      <c r="D35" t="str">
        <f>IF(Main!$R$7="All",calculations4!$P35,"")</f>
        <v>-</v>
      </c>
      <c r="E35">
        <f t="shared" si="0"/>
        <v>33</v>
      </c>
      <c r="F35" t="str">
        <f>IF(Main!$R$7="Weapon 1",calculations!Q35,IF(Main!$R$7="Weapon 2",calculations2!Q35,IF(Main!$R$7="Weapon 3",calculations3!Q35,IF(Main!$R$7="Weapon 4",calculations4!Q35,calculations!$R35))))</f>
        <v>-</v>
      </c>
      <c r="G35" t="str">
        <f>IF(Main!$R$7="Weapon 1",calculations!R35,IF(Main!$R$7="Weapon 2",calculations2!R35,IF(Main!$R$7="Weapon 3",calculations3!R35,IF(Main!$R$7="Weapon 4",calculations4!R35,calculations2!$R35))))</f>
        <v>-</v>
      </c>
      <c r="H35" t="str">
        <f>IF(Main!$R$7="All",calculations3!$R35,"")</f>
        <v>-</v>
      </c>
      <c r="I35" t="str">
        <f>IF(Main!$R$7="All",calculations4!$R35,"")</f>
        <v>-</v>
      </c>
    </row>
    <row r="36" spans="1:9" x14ac:dyDescent="0.25">
      <c r="A36" t="str">
        <f>IF(Main!$R$7="Weapon 1",calculations!N36,IF(Main!$R$7="Weapon 2",calculations2!N36,IF(Main!$R$7="Weapon 3",calculations3!N36,IF(Main!$R$7="Weapon 4",calculations4!N36,calculations!$P36))))</f>
        <v>-</v>
      </c>
      <c r="B36" t="str">
        <f>IF(Main!$R$7="Weapon 1",calculations!O36,IF(Main!$R$7="Weapon 2",calculations2!O36,IF(Main!$R$7="Weapon 3",calculations3!O36,IF(Main!$R$7="Weapon 4",calculations4!O36,calculations2!$P36))))</f>
        <v>-</v>
      </c>
      <c r="C36" t="str">
        <f>IF(Main!$R$7="Weapon 1",calculations!P36,IF(Main!$R$7="Weapon 2",calculations2!P36,IF(Main!$R$7="Weapon 3",calculations3!P36,IF(Main!$R$7="Weapon 4",calculations4!P36,calculations3!$P36))))</f>
        <v>-</v>
      </c>
      <c r="D36" t="str">
        <f>IF(Main!$R$7="All",calculations4!$P36,"")</f>
        <v>-</v>
      </c>
      <c r="E36">
        <f t="shared" si="0"/>
        <v>34</v>
      </c>
      <c r="F36" t="str">
        <f>IF(Main!$R$7="Weapon 1",calculations!Q36,IF(Main!$R$7="Weapon 2",calculations2!Q36,IF(Main!$R$7="Weapon 3",calculations3!Q36,IF(Main!$R$7="Weapon 4",calculations4!Q36,calculations!$R36))))</f>
        <v>-</v>
      </c>
      <c r="G36" t="str">
        <f>IF(Main!$R$7="Weapon 1",calculations!R36,IF(Main!$R$7="Weapon 2",calculations2!R36,IF(Main!$R$7="Weapon 3",calculations3!R36,IF(Main!$R$7="Weapon 4",calculations4!R36,calculations2!$R36))))</f>
        <v>-</v>
      </c>
      <c r="H36" t="str">
        <f>IF(Main!$R$7="All",calculations3!$R36,"")</f>
        <v>-</v>
      </c>
      <c r="I36" t="str">
        <f>IF(Main!$R$7="All",calculations4!$R36,"")</f>
        <v>-</v>
      </c>
    </row>
    <row r="37" spans="1:9" x14ac:dyDescent="0.25">
      <c r="A37" t="str">
        <f>IF(Main!$R$7="Weapon 1",calculations!N37,IF(Main!$R$7="Weapon 2",calculations2!N37,IF(Main!$R$7="Weapon 3",calculations3!N37,IF(Main!$R$7="Weapon 4",calculations4!N37,calculations!$P37))))</f>
        <v>-</v>
      </c>
      <c r="B37" t="str">
        <f>IF(Main!$R$7="Weapon 1",calculations!O37,IF(Main!$R$7="Weapon 2",calculations2!O37,IF(Main!$R$7="Weapon 3",calculations3!O37,IF(Main!$R$7="Weapon 4",calculations4!O37,calculations2!$P37))))</f>
        <v>-</v>
      </c>
      <c r="C37" t="str">
        <f>IF(Main!$R$7="Weapon 1",calculations!P37,IF(Main!$R$7="Weapon 2",calculations2!P37,IF(Main!$R$7="Weapon 3",calculations3!P37,IF(Main!$R$7="Weapon 4",calculations4!P37,calculations3!$P37))))</f>
        <v>-</v>
      </c>
      <c r="D37" t="str">
        <f>IF(Main!$R$7="All",calculations4!$P37,"")</f>
        <v>-</v>
      </c>
      <c r="E37">
        <f t="shared" si="0"/>
        <v>35</v>
      </c>
      <c r="F37" t="str">
        <f>IF(Main!$R$7="Weapon 1",calculations!Q37,IF(Main!$R$7="Weapon 2",calculations2!Q37,IF(Main!$R$7="Weapon 3",calculations3!Q37,IF(Main!$R$7="Weapon 4",calculations4!Q37,calculations!$R37))))</f>
        <v>-</v>
      </c>
      <c r="G37" t="str">
        <f>IF(Main!$R$7="Weapon 1",calculations!R37,IF(Main!$R$7="Weapon 2",calculations2!R37,IF(Main!$R$7="Weapon 3",calculations3!R37,IF(Main!$R$7="Weapon 4",calculations4!R37,calculations2!$R37))))</f>
        <v>-</v>
      </c>
      <c r="H37" t="str">
        <f>IF(Main!$R$7="All",calculations3!$R37,"")</f>
        <v>-</v>
      </c>
      <c r="I37" t="str">
        <f>IF(Main!$R$7="All",calculations4!$R37,"")</f>
        <v>-</v>
      </c>
    </row>
    <row r="38" spans="1:9" x14ac:dyDescent="0.25">
      <c r="A38" t="str">
        <f>IF(Main!$R$7="Weapon 1",calculations!N38,IF(Main!$R$7="Weapon 2",calculations2!N38,IF(Main!$R$7="Weapon 3",calculations3!N38,IF(Main!$R$7="Weapon 4",calculations4!N38,calculations!$P38))))</f>
        <v>-</v>
      </c>
      <c r="B38" t="str">
        <f>IF(Main!$R$7="Weapon 1",calculations!O38,IF(Main!$R$7="Weapon 2",calculations2!O38,IF(Main!$R$7="Weapon 3",calculations3!O38,IF(Main!$R$7="Weapon 4",calculations4!O38,calculations2!$P38))))</f>
        <v>-</v>
      </c>
      <c r="C38" t="str">
        <f>IF(Main!$R$7="Weapon 1",calculations!P38,IF(Main!$R$7="Weapon 2",calculations2!P38,IF(Main!$R$7="Weapon 3",calculations3!P38,IF(Main!$R$7="Weapon 4",calculations4!P38,calculations3!$P38))))</f>
        <v>-</v>
      </c>
      <c r="D38" t="str">
        <f>IF(Main!$R$7="All",calculations4!$P38,"")</f>
        <v>-</v>
      </c>
      <c r="E38">
        <f t="shared" si="0"/>
        <v>36</v>
      </c>
      <c r="F38" t="str">
        <f>IF(Main!$R$7="Weapon 1",calculations!Q38,IF(Main!$R$7="Weapon 2",calculations2!Q38,IF(Main!$R$7="Weapon 3",calculations3!Q38,IF(Main!$R$7="Weapon 4",calculations4!Q38,calculations!$R38))))</f>
        <v>-</v>
      </c>
      <c r="G38" t="str">
        <f>IF(Main!$R$7="Weapon 1",calculations!R38,IF(Main!$R$7="Weapon 2",calculations2!R38,IF(Main!$R$7="Weapon 3",calculations3!R38,IF(Main!$R$7="Weapon 4",calculations4!R38,calculations2!$R38))))</f>
        <v>-</v>
      </c>
      <c r="H38" t="str">
        <f>IF(Main!$R$7="All",calculations3!$R38,"")</f>
        <v>-</v>
      </c>
      <c r="I38" t="str">
        <f>IF(Main!$R$7="All",calculations4!$R38,"")</f>
        <v>-</v>
      </c>
    </row>
    <row r="39" spans="1:9" x14ac:dyDescent="0.25">
      <c r="A39" t="str">
        <f>IF(Main!$R$7="Weapon 1",calculations!N39,IF(Main!$R$7="Weapon 2",calculations2!N39,IF(Main!$R$7="Weapon 3",calculations3!N39,IF(Main!$R$7="Weapon 4",calculations4!N39,calculations!$P39))))</f>
        <v>-</v>
      </c>
      <c r="B39" t="str">
        <f>IF(Main!$R$7="Weapon 1",calculations!O39,IF(Main!$R$7="Weapon 2",calculations2!O39,IF(Main!$R$7="Weapon 3",calculations3!O39,IF(Main!$R$7="Weapon 4",calculations4!O39,calculations2!$P39))))</f>
        <v>-</v>
      </c>
      <c r="C39" t="str">
        <f>IF(Main!$R$7="Weapon 1",calculations!P39,IF(Main!$R$7="Weapon 2",calculations2!P39,IF(Main!$R$7="Weapon 3",calculations3!P39,IF(Main!$R$7="Weapon 4",calculations4!P39,calculations3!$P39))))</f>
        <v>-</v>
      </c>
      <c r="D39" t="str">
        <f>IF(Main!$R$7="All",calculations4!$P39,"")</f>
        <v>-</v>
      </c>
      <c r="E39">
        <f t="shared" si="0"/>
        <v>37</v>
      </c>
      <c r="F39" t="str">
        <f>IF(Main!$R$7="Weapon 1",calculations!Q39,IF(Main!$R$7="Weapon 2",calculations2!Q39,IF(Main!$R$7="Weapon 3",calculations3!Q39,IF(Main!$R$7="Weapon 4",calculations4!Q39,calculations!$R39))))</f>
        <v>-</v>
      </c>
      <c r="G39" t="str">
        <f>IF(Main!$R$7="Weapon 1",calculations!R39,IF(Main!$R$7="Weapon 2",calculations2!R39,IF(Main!$R$7="Weapon 3",calculations3!R39,IF(Main!$R$7="Weapon 4",calculations4!R39,calculations2!$R39))))</f>
        <v>-</v>
      </c>
      <c r="H39" t="str">
        <f>IF(Main!$R$7="All",calculations3!$R39,"")</f>
        <v>-</v>
      </c>
      <c r="I39" t="str">
        <f>IF(Main!$R$7="All",calculations4!$R39,"")</f>
        <v>-</v>
      </c>
    </row>
    <row r="40" spans="1:9" x14ac:dyDescent="0.25">
      <c r="A40" t="str">
        <f>IF(Main!$R$7="Weapon 1",calculations!N40,IF(Main!$R$7="Weapon 2",calculations2!N40,IF(Main!$R$7="Weapon 3",calculations3!N40,IF(Main!$R$7="Weapon 4",calculations4!N40,calculations!$P40))))</f>
        <v>-</v>
      </c>
      <c r="B40" t="str">
        <f>IF(Main!$R$7="Weapon 1",calculations!O40,IF(Main!$R$7="Weapon 2",calculations2!O40,IF(Main!$R$7="Weapon 3",calculations3!O40,IF(Main!$R$7="Weapon 4",calculations4!O40,calculations2!$P40))))</f>
        <v>-</v>
      </c>
      <c r="C40" t="str">
        <f>IF(Main!$R$7="Weapon 1",calculations!P40,IF(Main!$R$7="Weapon 2",calculations2!P40,IF(Main!$R$7="Weapon 3",calculations3!P40,IF(Main!$R$7="Weapon 4",calculations4!P40,calculations3!$P40))))</f>
        <v>-</v>
      </c>
      <c r="D40" t="str">
        <f>IF(Main!$R$7="All",calculations4!$P40,"")</f>
        <v>-</v>
      </c>
      <c r="E40">
        <f t="shared" si="0"/>
        <v>38</v>
      </c>
      <c r="F40" t="str">
        <f>IF(Main!$R$7="Weapon 1",calculations!Q40,IF(Main!$R$7="Weapon 2",calculations2!Q40,IF(Main!$R$7="Weapon 3",calculations3!Q40,IF(Main!$R$7="Weapon 4",calculations4!Q40,calculations!$R40))))</f>
        <v>-</v>
      </c>
      <c r="G40" t="str">
        <f>IF(Main!$R$7="Weapon 1",calculations!R40,IF(Main!$R$7="Weapon 2",calculations2!R40,IF(Main!$R$7="Weapon 3",calculations3!R40,IF(Main!$R$7="Weapon 4",calculations4!R40,calculations2!$R40))))</f>
        <v>-</v>
      </c>
      <c r="H40" t="str">
        <f>IF(Main!$R$7="All",calculations3!$R40,"")</f>
        <v>-</v>
      </c>
      <c r="I40" t="str">
        <f>IF(Main!$R$7="All",calculations4!$R40,"")</f>
        <v>-</v>
      </c>
    </row>
    <row r="41" spans="1:9" x14ac:dyDescent="0.25">
      <c r="A41" t="str">
        <f>IF(Main!$R$7="Weapon 1",calculations!N41,IF(Main!$R$7="Weapon 2",calculations2!N41,IF(Main!$R$7="Weapon 3",calculations3!N41,IF(Main!$R$7="Weapon 4",calculations4!N41,calculations!$P41))))</f>
        <v>-</v>
      </c>
      <c r="B41" t="str">
        <f>IF(Main!$R$7="Weapon 1",calculations!O41,IF(Main!$R$7="Weapon 2",calculations2!O41,IF(Main!$R$7="Weapon 3",calculations3!O41,IF(Main!$R$7="Weapon 4",calculations4!O41,calculations2!$P41))))</f>
        <v>-</v>
      </c>
      <c r="C41" t="str">
        <f>IF(Main!$R$7="Weapon 1",calculations!P41,IF(Main!$R$7="Weapon 2",calculations2!P41,IF(Main!$R$7="Weapon 3",calculations3!P41,IF(Main!$R$7="Weapon 4",calculations4!P41,calculations3!$P41))))</f>
        <v>-</v>
      </c>
      <c r="D41" t="str">
        <f>IF(Main!$R$7="All",calculations4!$P41,"")</f>
        <v>-</v>
      </c>
      <c r="E41">
        <f t="shared" si="0"/>
        <v>39</v>
      </c>
      <c r="F41" t="str">
        <f>IF(Main!$R$7="Weapon 1",calculations!Q41,IF(Main!$R$7="Weapon 2",calculations2!Q41,IF(Main!$R$7="Weapon 3",calculations3!Q41,IF(Main!$R$7="Weapon 4",calculations4!Q41,calculations!$R41))))</f>
        <v>-</v>
      </c>
      <c r="G41" t="str">
        <f>IF(Main!$R$7="Weapon 1",calculations!R41,IF(Main!$R$7="Weapon 2",calculations2!R41,IF(Main!$R$7="Weapon 3",calculations3!R41,IF(Main!$R$7="Weapon 4",calculations4!R41,calculations2!$R41))))</f>
        <v>-</v>
      </c>
      <c r="H41" t="str">
        <f>IF(Main!$R$7="All",calculations3!$R41,"")</f>
        <v>-</v>
      </c>
      <c r="I41" t="str">
        <f>IF(Main!$R$7="All",calculations4!$R41,"")</f>
        <v>-</v>
      </c>
    </row>
    <row r="42" spans="1:9" x14ac:dyDescent="0.25">
      <c r="A42" t="str">
        <f>IF(Main!$R$7="Weapon 1",calculations!N42,IF(Main!$R$7="Weapon 2",calculations2!N42,IF(Main!$R$7="Weapon 3",calculations3!N42,IF(Main!$R$7="Weapon 4",calculations4!N42,calculations!$P42))))</f>
        <v>-</v>
      </c>
      <c r="B42" t="str">
        <f>IF(Main!$R$7="Weapon 1",calculations!O42,IF(Main!$R$7="Weapon 2",calculations2!O42,IF(Main!$R$7="Weapon 3",calculations3!O42,IF(Main!$R$7="Weapon 4",calculations4!O42,calculations2!$P42))))</f>
        <v>-</v>
      </c>
      <c r="C42" t="str">
        <f>IF(Main!$R$7="Weapon 1",calculations!P42,IF(Main!$R$7="Weapon 2",calculations2!P42,IF(Main!$R$7="Weapon 3",calculations3!P42,IF(Main!$R$7="Weapon 4",calculations4!P42,calculations3!$P42))))</f>
        <v>-</v>
      </c>
      <c r="D42" t="str">
        <f>IF(Main!$R$7="All",calculations4!$P42,"")</f>
        <v>-</v>
      </c>
      <c r="E42">
        <f t="shared" si="0"/>
        <v>40</v>
      </c>
      <c r="F42" t="str">
        <f>IF(Main!$R$7="Weapon 1",calculations!Q42,IF(Main!$R$7="Weapon 2",calculations2!Q42,IF(Main!$R$7="Weapon 3",calculations3!Q42,IF(Main!$R$7="Weapon 4",calculations4!Q42,calculations!$R42))))</f>
        <v>-</v>
      </c>
      <c r="G42" t="str">
        <f>IF(Main!$R$7="Weapon 1",calculations!R42,IF(Main!$R$7="Weapon 2",calculations2!R42,IF(Main!$R$7="Weapon 3",calculations3!R42,IF(Main!$R$7="Weapon 4",calculations4!R42,calculations2!$R42))))</f>
        <v>-</v>
      </c>
      <c r="H42" t="str">
        <f>IF(Main!$R$7="All",calculations3!$R42,"")</f>
        <v>-</v>
      </c>
      <c r="I42" t="str">
        <f>IF(Main!$R$7="All",calculations4!$R42,"")</f>
        <v>-</v>
      </c>
    </row>
    <row r="43" spans="1:9" x14ac:dyDescent="0.25">
      <c r="A43" t="str">
        <f>IF(Main!$R$7="Weapon 1",calculations!N43,IF(Main!$R$7="Weapon 2",calculations2!N43,IF(Main!$R$7="Weapon 3",calculations3!N43,IF(Main!$R$7="Weapon 4",calculations4!N43,calculations!$P43))))</f>
        <v>-</v>
      </c>
      <c r="B43" t="str">
        <f>IF(Main!$R$7="Weapon 1",calculations!O43,IF(Main!$R$7="Weapon 2",calculations2!O43,IF(Main!$R$7="Weapon 3",calculations3!O43,IF(Main!$R$7="Weapon 4",calculations4!O43,calculations2!$P43))))</f>
        <v>-</v>
      </c>
      <c r="C43" t="str">
        <f>IF(Main!$R$7="Weapon 1",calculations!P43,IF(Main!$R$7="Weapon 2",calculations2!P43,IF(Main!$R$7="Weapon 3",calculations3!P43,IF(Main!$R$7="Weapon 4",calculations4!P43,calculations3!$P43))))</f>
        <v>-</v>
      </c>
      <c r="D43" t="str">
        <f>IF(Main!$R$7="All",calculations4!$P43,"")</f>
        <v>-</v>
      </c>
      <c r="E43">
        <f t="shared" si="0"/>
        <v>41</v>
      </c>
      <c r="F43" t="str">
        <f>IF(Main!$R$7="Weapon 1",calculations!Q43,IF(Main!$R$7="Weapon 2",calculations2!Q43,IF(Main!$R$7="Weapon 3",calculations3!Q43,IF(Main!$R$7="Weapon 4",calculations4!Q43,calculations!$R43))))</f>
        <v>-</v>
      </c>
      <c r="G43" t="str">
        <f>IF(Main!$R$7="Weapon 1",calculations!R43,IF(Main!$R$7="Weapon 2",calculations2!R43,IF(Main!$R$7="Weapon 3",calculations3!R43,IF(Main!$R$7="Weapon 4",calculations4!R43,calculations2!$R43))))</f>
        <v>-</v>
      </c>
      <c r="H43" t="str">
        <f>IF(Main!$R$7="All",calculations3!$R43,"")</f>
        <v>-</v>
      </c>
      <c r="I43" t="str">
        <f>IF(Main!$R$7="All",calculations4!$R43,"")</f>
        <v>-</v>
      </c>
    </row>
    <row r="44" spans="1:9" x14ac:dyDescent="0.25">
      <c r="A44" t="str">
        <f>IF(Main!$R$7="Weapon 1",calculations!N44,IF(Main!$R$7="Weapon 2",calculations2!N44,IF(Main!$R$7="Weapon 3",calculations3!N44,IF(Main!$R$7="Weapon 4",calculations4!N44,calculations!$P44))))</f>
        <v>-</v>
      </c>
      <c r="B44" t="str">
        <f>IF(Main!$R$7="Weapon 1",calculations!O44,IF(Main!$R$7="Weapon 2",calculations2!O44,IF(Main!$R$7="Weapon 3",calculations3!O44,IF(Main!$R$7="Weapon 4",calculations4!O44,calculations2!$P44))))</f>
        <v>-</v>
      </c>
      <c r="C44" t="str">
        <f>IF(Main!$R$7="Weapon 1",calculations!P44,IF(Main!$R$7="Weapon 2",calculations2!P44,IF(Main!$R$7="Weapon 3",calculations3!P44,IF(Main!$R$7="Weapon 4",calculations4!P44,calculations3!$P44))))</f>
        <v>-</v>
      </c>
      <c r="D44" t="str">
        <f>IF(Main!$R$7="All",calculations4!$P44,"")</f>
        <v>-</v>
      </c>
      <c r="E44">
        <f t="shared" si="0"/>
        <v>42</v>
      </c>
      <c r="F44" t="str">
        <f>IF(Main!$R$7="Weapon 1",calculations!Q44,IF(Main!$R$7="Weapon 2",calculations2!Q44,IF(Main!$R$7="Weapon 3",calculations3!Q44,IF(Main!$R$7="Weapon 4",calculations4!Q44,calculations!$R44))))</f>
        <v>-</v>
      </c>
      <c r="G44" t="str">
        <f>IF(Main!$R$7="Weapon 1",calculations!R44,IF(Main!$R$7="Weapon 2",calculations2!R44,IF(Main!$R$7="Weapon 3",calculations3!R44,IF(Main!$R$7="Weapon 4",calculations4!R44,calculations2!$R44))))</f>
        <v>-</v>
      </c>
      <c r="H44" t="str">
        <f>IF(Main!$R$7="All",calculations3!$R44,"")</f>
        <v>-</v>
      </c>
      <c r="I44" t="str">
        <f>IF(Main!$R$7="All",calculations4!$R44,"")</f>
        <v>-</v>
      </c>
    </row>
    <row r="45" spans="1:9" x14ac:dyDescent="0.25">
      <c r="A45" t="str">
        <f>IF(Main!$R$7="Weapon 1",calculations!N45,IF(Main!$R$7="Weapon 2",calculations2!N45,IF(Main!$R$7="Weapon 3",calculations3!N45,IF(Main!$R$7="Weapon 4",calculations4!N45,calculations!$P45))))</f>
        <v>-</v>
      </c>
      <c r="B45" t="str">
        <f>IF(Main!$R$7="Weapon 1",calculations!O45,IF(Main!$R$7="Weapon 2",calculations2!O45,IF(Main!$R$7="Weapon 3",calculations3!O45,IF(Main!$R$7="Weapon 4",calculations4!O45,calculations2!$P45))))</f>
        <v>-</v>
      </c>
      <c r="C45" t="str">
        <f>IF(Main!$R$7="Weapon 1",calculations!P45,IF(Main!$R$7="Weapon 2",calculations2!P45,IF(Main!$R$7="Weapon 3",calculations3!P45,IF(Main!$R$7="Weapon 4",calculations4!P45,calculations3!$P45))))</f>
        <v>-</v>
      </c>
      <c r="D45" t="str">
        <f>IF(Main!$R$7="All",calculations4!$P45,"")</f>
        <v>-</v>
      </c>
      <c r="E45">
        <f t="shared" si="0"/>
        <v>43</v>
      </c>
      <c r="F45" t="str">
        <f>IF(Main!$R$7="Weapon 1",calculations!Q45,IF(Main!$R$7="Weapon 2",calculations2!Q45,IF(Main!$R$7="Weapon 3",calculations3!Q45,IF(Main!$R$7="Weapon 4",calculations4!Q45,calculations!$R45))))</f>
        <v>-</v>
      </c>
      <c r="G45" t="str">
        <f>IF(Main!$R$7="Weapon 1",calculations!R45,IF(Main!$R$7="Weapon 2",calculations2!R45,IF(Main!$R$7="Weapon 3",calculations3!R45,IF(Main!$R$7="Weapon 4",calculations4!R45,calculations2!$R45))))</f>
        <v>-</v>
      </c>
      <c r="H45" t="str">
        <f>IF(Main!$R$7="All",calculations3!$R45,"")</f>
        <v>-</v>
      </c>
      <c r="I45" t="str">
        <f>IF(Main!$R$7="All",calculations4!$R45,"")</f>
        <v>-</v>
      </c>
    </row>
    <row r="46" spans="1:9" x14ac:dyDescent="0.25">
      <c r="A46" t="str">
        <f>IF(Main!$R$7="Weapon 1",calculations!N46,IF(Main!$R$7="Weapon 2",calculations2!N46,IF(Main!$R$7="Weapon 3",calculations3!N46,IF(Main!$R$7="Weapon 4",calculations4!N46,calculations!$P46))))</f>
        <v>-</v>
      </c>
      <c r="B46" t="str">
        <f>IF(Main!$R$7="Weapon 1",calculations!O46,IF(Main!$R$7="Weapon 2",calculations2!O46,IF(Main!$R$7="Weapon 3",calculations3!O46,IF(Main!$R$7="Weapon 4",calculations4!O46,calculations2!$P46))))</f>
        <v>-</v>
      </c>
      <c r="C46" t="str">
        <f>IF(Main!$R$7="Weapon 1",calculations!P46,IF(Main!$R$7="Weapon 2",calculations2!P46,IF(Main!$R$7="Weapon 3",calculations3!P46,IF(Main!$R$7="Weapon 4",calculations4!P46,calculations3!$P46))))</f>
        <v>-</v>
      </c>
      <c r="D46" t="str">
        <f>IF(Main!$R$7="All",calculations4!$P46,"")</f>
        <v>-</v>
      </c>
      <c r="E46">
        <f t="shared" si="0"/>
        <v>44</v>
      </c>
      <c r="F46" t="str">
        <f>IF(Main!$R$7="Weapon 1",calculations!Q46,IF(Main!$R$7="Weapon 2",calculations2!Q46,IF(Main!$R$7="Weapon 3",calculations3!Q46,IF(Main!$R$7="Weapon 4",calculations4!Q46,calculations!$R46))))</f>
        <v>-</v>
      </c>
      <c r="G46" t="str">
        <f>IF(Main!$R$7="Weapon 1",calculations!R46,IF(Main!$R$7="Weapon 2",calculations2!R46,IF(Main!$R$7="Weapon 3",calculations3!R46,IF(Main!$R$7="Weapon 4",calculations4!R46,calculations2!$R46))))</f>
        <v>-</v>
      </c>
      <c r="H46" t="str">
        <f>IF(Main!$R$7="All",calculations3!$R46,"")</f>
        <v>-</v>
      </c>
      <c r="I46" t="str">
        <f>IF(Main!$R$7="All",calculations4!$R46,"")</f>
        <v>-</v>
      </c>
    </row>
    <row r="47" spans="1:9" x14ac:dyDescent="0.25">
      <c r="A47" t="str">
        <f>IF(Main!$R$7="Weapon 1",calculations!N47,IF(Main!$R$7="Weapon 2",calculations2!N47,IF(Main!$R$7="Weapon 3",calculations3!N47,IF(Main!$R$7="Weapon 4",calculations4!N47,calculations!$P47))))</f>
        <v>-</v>
      </c>
      <c r="B47" t="str">
        <f>IF(Main!$R$7="Weapon 1",calculations!O47,IF(Main!$R$7="Weapon 2",calculations2!O47,IF(Main!$R$7="Weapon 3",calculations3!O47,IF(Main!$R$7="Weapon 4",calculations4!O47,calculations2!$P47))))</f>
        <v>-</v>
      </c>
      <c r="C47" t="str">
        <f>IF(Main!$R$7="Weapon 1",calculations!P47,IF(Main!$R$7="Weapon 2",calculations2!P47,IF(Main!$R$7="Weapon 3",calculations3!P47,IF(Main!$R$7="Weapon 4",calculations4!P47,calculations3!$P47))))</f>
        <v>-</v>
      </c>
      <c r="D47" t="str">
        <f>IF(Main!$R$7="All",calculations4!$P47,"")</f>
        <v>-</v>
      </c>
      <c r="E47">
        <f t="shared" si="0"/>
        <v>45</v>
      </c>
      <c r="F47" t="str">
        <f>IF(Main!$R$7="Weapon 1",calculations!Q47,IF(Main!$R$7="Weapon 2",calculations2!Q47,IF(Main!$R$7="Weapon 3",calculations3!Q47,IF(Main!$R$7="Weapon 4",calculations4!Q47,calculations!$R47))))</f>
        <v>-</v>
      </c>
      <c r="G47" t="str">
        <f>IF(Main!$R$7="Weapon 1",calculations!R47,IF(Main!$R$7="Weapon 2",calculations2!R47,IF(Main!$R$7="Weapon 3",calculations3!R47,IF(Main!$R$7="Weapon 4",calculations4!R47,calculations2!$R47))))</f>
        <v>-</v>
      </c>
      <c r="H47" t="str">
        <f>IF(Main!$R$7="All",calculations3!$R47,"")</f>
        <v>-</v>
      </c>
      <c r="I47" t="str">
        <f>IF(Main!$R$7="All",calculations4!$R47,"")</f>
        <v>-</v>
      </c>
    </row>
    <row r="48" spans="1:9" x14ac:dyDescent="0.25">
      <c r="A48" t="str">
        <f>IF(Main!$R$7="Weapon 1",calculations!N48,IF(Main!$R$7="Weapon 2",calculations2!N48,IF(Main!$R$7="Weapon 3",calculations3!N48,IF(Main!$R$7="Weapon 4",calculations4!N48,calculations!$P48))))</f>
        <v>-</v>
      </c>
      <c r="B48" t="str">
        <f>IF(Main!$R$7="Weapon 1",calculations!O48,IF(Main!$R$7="Weapon 2",calculations2!O48,IF(Main!$R$7="Weapon 3",calculations3!O48,IF(Main!$R$7="Weapon 4",calculations4!O48,calculations2!$P48))))</f>
        <v>-</v>
      </c>
      <c r="C48" t="str">
        <f>IF(Main!$R$7="Weapon 1",calculations!P48,IF(Main!$R$7="Weapon 2",calculations2!P48,IF(Main!$R$7="Weapon 3",calculations3!P48,IF(Main!$R$7="Weapon 4",calculations4!P48,calculations3!$P48))))</f>
        <v>-</v>
      </c>
      <c r="D48" t="str">
        <f>IF(Main!$R$7="All",calculations4!$P48,"")</f>
        <v>-</v>
      </c>
      <c r="E48">
        <f t="shared" si="0"/>
        <v>46</v>
      </c>
      <c r="F48" t="str">
        <f>IF(Main!$R$7="Weapon 1",calculations!Q48,IF(Main!$R$7="Weapon 2",calculations2!Q48,IF(Main!$R$7="Weapon 3",calculations3!Q48,IF(Main!$R$7="Weapon 4",calculations4!Q48,calculations!$R48))))</f>
        <v>-</v>
      </c>
      <c r="G48" t="str">
        <f>IF(Main!$R$7="Weapon 1",calculations!R48,IF(Main!$R$7="Weapon 2",calculations2!R48,IF(Main!$R$7="Weapon 3",calculations3!R48,IF(Main!$R$7="Weapon 4",calculations4!R48,calculations2!$R48))))</f>
        <v>-</v>
      </c>
      <c r="H48" t="str">
        <f>IF(Main!$R$7="All",calculations3!$R48,"")</f>
        <v>-</v>
      </c>
      <c r="I48" t="str">
        <f>IF(Main!$R$7="All",calculations4!$R48,"")</f>
        <v>-</v>
      </c>
    </row>
    <row r="49" spans="1:9" x14ac:dyDescent="0.25">
      <c r="A49" t="str">
        <f>IF(Main!$R$7="Weapon 1",calculations!N49,IF(Main!$R$7="Weapon 2",calculations2!N49,IF(Main!$R$7="Weapon 3",calculations3!N49,IF(Main!$R$7="Weapon 4",calculations4!N49,calculations!$P49))))</f>
        <v>-</v>
      </c>
      <c r="B49" t="str">
        <f>IF(Main!$R$7="Weapon 1",calculations!O49,IF(Main!$R$7="Weapon 2",calculations2!O49,IF(Main!$R$7="Weapon 3",calculations3!O49,IF(Main!$R$7="Weapon 4",calculations4!O49,calculations2!$P49))))</f>
        <v>-</v>
      </c>
      <c r="C49" t="str">
        <f>IF(Main!$R$7="Weapon 1",calculations!P49,IF(Main!$R$7="Weapon 2",calculations2!P49,IF(Main!$R$7="Weapon 3",calculations3!P49,IF(Main!$R$7="Weapon 4",calculations4!P49,calculations3!$P49))))</f>
        <v>-</v>
      </c>
      <c r="D49" t="str">
        <f>IF(Main!$R$7="All",calculations4!$P49,"")</f>
        <v>-</v>
      </c>
      <c r="E49">
        <f t="shared" si="0"/>
        <v>47</v>
      </c>
      <c r="F49" t="str">
        <f>IF(Main!$R$7="Weapon 1",calculations!Q49,IF(Main!$R$7="Weapon 2",calculations2!Q49,IF(Main!$R$7="Weapon 3",calculations3!Q49,IF(Main!$R$7="Weapon 4",calculations4!Q49,calculations!$R49))))</f>
        <v>-</v>
      </c>
      <c r="G49" t="str">
        <f>IF(Main!$R$7="Weapon 1",calculations!R49,IF(Main!$R$7="Weapon 2",calculations2!R49,IF(Main!$R$7="Weapon 3",calculations3!R49,IF(Main!$R$7="Weapon 4",calculations4!R49,calculations2!$R49))))</f>
        <v>-</v>
      </c>
      <c r="H49" t="str">
        <f>IF(Main!$R$7="All",calculations3!$R49,"")</f>
        <v>-</v>
      </c>
      <c r="I49" t="str">
        <f>IF(Main!$R$7="All",calculations4!$R49,"")</f>
        <v>-</v>
      </c>
    </row>
    <row r="50" spans="1:9" x14ac:dyDescent="0.25">
      <c r="A50" t="str">
        <f>IF(Main!$R$7="Weapon 1",calculations!N50,IF(Main!$R$7="Weapon 2",calculations2!N50,IF(Main!$R$7="Weapon 3",calculations3!N50,IF(Main!$R$7="Weapon 4",calculations4!N50,calculations!$P50))))</f>
        <v>-</v>
      </c>
      <c r="B50" t="str">
        <f>IF(Main!$R$7="Weapon 1",calculations!O50,IF(Main!$R$7="Weapon 2",calculations2!O50,IF(Main!$R$7="Weapon 3",calculations3!O50,IF(Main!$R$7="Weapon 4",calculations4!O50,calculations2!$P50))))</f>
        <v>-</v>
      </c>
      <c r="C50" t="str">
        <f>IF(Main!$R$7="Weapon 1",calculations!P50,IF(Main!$R$7="Weapon 2",calculations2!P50,IF(Main!$R$7="Weapon 3",calculations3!P50,IF(Main!$R$7="Weapon 4",calculations4!P50,calculations3!$P50))))</f>
        <v>-</v>
      </c>
      <c r="D50" t="str">
        <f>IF(Main!$R$7="All",calculations4!$P50,"")</f>
        <v>-</v>
      </c>
      <c r="E50">
        <f t="shared" si="0"/>
        <v>48</v>
      </c>
      <c r="F50" t="str">
        <f>IF(Main!$R$7="Weapon 1",calculations!Q50,IF(Main!$R$7="Weapon 2",calculations2!Q50,IF(Main!$R$7="Weapon 3",calculations3!Q50,IF(Main!$R$7="Weapon 4",calculations4!Q50,calculations!$R50))))</f>
        <v>-</v>
      </c>
      <c r="G50" t="str">
        <f>IF(Main!$R$7="Weapon 1",calculations!R50,IF(Main!$R$7="Weapon 2",calculations2!R50,IF(Main!$R$7="Weapon 3",calculations3!R50,IF(Main!$R$7="Weapon 4",calculations4!R50,calculations2!$R50))))</f>
        <v>-</v>
      </c>
      <c r="H50" t="str">
        <f>IF(Main!$R$7="All",calculations3!$R50,"")</f>
        <v>-</v>
      </c>
      <c r="I50" t="str">
        <f>IF(Main!$R$7="All",calculations4!$R50,"")</f>
        <v>-</v>
      </c>
    </row>
    <row r="51" spans="1:9" x14ac:dyDescent="0.25">
      <c r="A51" t="str">
        <f>IF(Main!$R$7="Weapon 1",calculations!N51,IF(Main!$R$7="Weapon 2",calculations2!N51,IF(Main!$R$7="Weapon 3",calculations3!N51,IF(Main!$R$7="Weapon 4",calculations4!N51,calculations!$P51))))</f>
        <v>-</v>
      </c>
      <c r="B51" t="str">
        <f>IF(Main!$R$7="Weapon 1",calculations!O51,IF(Main!$R$7="Weapon 2",calculations2!O51,IF(Main!$R$7="Weapon 3",calculations3!O51,IF(Main!$R$7="Weapon 4",calculations4!O51,calculations2!$P51))))</f>
        <v>-</v>
      </c>
      <c r="C51" t="str">
        <f>IF(Main!$R$7="Weapon 1",calculations!P51,IF(Main!$R$7="Weapon 2",calculations2!P51,IF(Main!$R$7="Weapon 3",calculations3!P51,IF(Main!$R$7="Weapon 4",calculations4!P51,calculations3!$P51))))</f>
        <v>-</v>
      </c>
      <c r="D51" t="str">
        <f>IF(Main!$R$7="All",calculations4!$P51,"")</f>
        <v>-</v>
      </c>
      <c r="E51">
        <f t="shared" si="0"/>
        <v>49</v>
      </c>
      <c r="F51" t="str">
        <f>IF(Main!$R$7="Weapon 1",calculations!Q51,IF(Main!$R$7="Weapon 2",calculations2!Q51,IF(Main!$R$7="Weapon 3",calculations3!Q51,IF(Main!$R$7="Weapon 4",calculations4!Q51,calculations!$R51))))</f>
        <v>-</v>
      </c>
      <c r="G51" t="str">
        <f>IF(Main!$R$7="Weapon 1",calculations!R51,IF(Main!$R$7="Weapon 2",calculations2!R51,IF(Main!$R$7="Weapon 3",calculations3!R51,IF(Main!$R$7="Weapon 4",calculations4!R51,calculations2!$R51))))</f>
        <v>-</v>
      </c>
      <c r="H51" t="str">
        <f>IF(Main!$R$7="All",calculations3!$R51,"")</f>
        <v>-</v>
      </c>
      <c r="I51" t="str">
        <f>IF(Main!$R$7="All",calculations4!$R51,"")</f>
        <v>-</v>
      </c>
    </row>
    <row r="52" spans="1:9" x14ac:dyDescent="0.25">
      <c r="A52" t="str">
        <f>IF(Main!$R$7="Weapon 1",calculations!N52,IF(Main!$R$7="Weapon 2",calculations2!N52,IF(Main!$R$7="Weapon 3",calculations3!N52,IF(Main!$R$7="Weapon 4",calculations4!N52,calculations!$P52))))</f>
        <v>-</v>
      </c>
      <c r="B52" t="str">
        <f>IF(Main!$R$7="Weapon 1",calculations!O52,IF(Main!$R$7="Weapon 2",calculations2!O52,IF(Main!$R$7="Weapon 3",calculations3!O52,IF(Main!$R$7="Weapon 4",calculations4!O52,calculations2!$P52))))</f>
        <v>-</v>
      </c>
      <c r="C52" t="str">
        <f>IF(Main!$R$7="Weapon 1",calculations!P52,IF(Main!$R$7="Weapon 2",calculations2!P52,IF(Main!$R$7="Weapon 3",calculations3!P52,IF(Main!$R$7="Weapon 4",calculations4!P52,calculations3!$P52))))</f>
        <v>-</v>
      </c>
      <c r="D52" t="str">
        <f>IF(Main!$R$7="All",calculations4!$P52,"")</f>
        <v>-</v>
      </c>
      <c r="E52">
        <f t="shared" si="0"/>
        <v>50</v>
      </c>
      <c r="F52" t="str">
        <f>IF(Main!$R$7="Weapon 1",calculations!Q52,IF(Main!$R$7="Weapon 2",calculations2!Q52,IF(Main!$R$7="Weapon 3",calculations3!Q52,IF(Main!$R$7="Weapon 4",calculations4!Q52,calculations!$R52))))</f>
        <v>-</v>
      </c>
      <c r="G52" t="str">
        <f>IF(Main!$R$7="Weapon 1",calculations!R52,IF(Main!$R$7="Weapon 2",calculations2!R52,IF(Main!$R$7="Weapon 3",calculations3!R52,IF(Main!$R$7="Weapon 4",calculations4!R52,calculations2!$R52))))</f>
        <v>-</v>
      </c>
      <c r="H52" t="str">
        <f>IF(Main!$R$7="All",calculations3!$R52,"")</f>
        <v>-</v>
      </c>
      <c r="I52" t="str">
        <f>IF(Main!$R$7="All",calculations4!$R52,"")</f>
        <v>-</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0"/>
  <sheetViews>
    <sheetView workbookViewId="0">
      <pane xSplit="2" ySplit="1" topLeftCell="C2" activePane="bottomRight" state="frozen"/>
      <selection pane="topRight" activeCell="C1" sqref="C1"/>
      <selection pane="bottomLeft" activeCell="A2" sqref="A2"/>
      <selection pane="bottomRight" activeCell="F30" sqref="F30"/>
    </sheetView>
  </sheetViews>
  <sheetFormatPr defaultRowHeight="15" x14ac:dyDescent="0.25"/>
  <cols>
    <col min="1" max="1" width="18.28515625" customWidth="1"/>
    <col min="2" max="2" width="27.42578125" customWidth="1"/>
    <col min="3" max="3" width="6.42578125" bestFit="1" customWidth="1"/>
    <col min="4" max="4" width="10" bestFit="1" customWidth="1"/>
    <col min="5" max="5" width="9.85546875" bestFit="1" customWidth="1"/>
    <col min="6" max="6" width="8.7109375" bestFit="1" customWidth="1"/>
    <col min="7" max="7" width="10.85546875" bestFit="1" customWidth="1"/>
    <col min="8" max="8" width="9.85546875" bestFit="1" customWidth="1"/>
    <col min="9" max="9" width="8.140625" bestFit="1" customWidth="1"/>
    <col min="10" max="10" width="15.28515625" bestFit="1" customWidth="1"/>
    <col min="11" max="11" width="15.28515625" customWidth="1"/>
    <col min="12" max="12" width="14.7109375" bestFit="1" customWidth="1"/>
    <col min="13" max="13" width="11.7109375" bestFit="1" customWidth="1"/>
    <col min="14" max="14" width="4.42578125" bestFit="1" customWidth="1"/>
    <col min="15" max="15" width="5" bestFit="1" customWidth="1"/>
    <col min="16" max="16" width="4.85546875" bestFit="1" customWidth="1"/>
    <col min="17" max="17" width="10.5703125" bestFit="1" customWidth="1"/>
    <col min="18" max="18" width="9.28515625" bestFit="1" customWidth="1"/>
    <col min="19" max="19" width="8.7109375" bestFit="1" customWidth="1"/>
    <col min="20" max="21" width="8.140625" bestFit="1" customWidth="1"/>
    <col min="22" max="22" width="14.140625" bestFit="1" customWidth="1"/>
    <col min="23" max="23" width="20.85546875" customWidth="1"/>
  </cols>
  <sheetData>
    <row r="1" spans="1:24" x14ac:dyDescent="0.25">
      <c r="A1" s="7" t="s">
        <v>126</v>
      </c>
      <c r="B1" s="7" t="s">
        <v>65</v>
      </c>
      <c r="C1" s="7" t="s">
        <v>87</v>
      </c>
      <c r="D1" s="7" t="s">
        <v>66</v>
      </c>
      <c r="E1" s="7" t="s">
        <v>92</v>
      </c>
      <c r="F1" s="7" t="s">
        <v>67</v>
      </c>
      <c r="G1" s="7" t="s">
        <v>91</v>
      </c>
      <c r="H1" s="7" t="s">
        <v>68</v>
      </c>
      <c r="I1" s="7" t="s">
        <v>69</v>
      </c>
      <c r="J1" s="7" t="s">
        <v>114</v>
      </c>
      <c r="K1" s="7" t="s">
        <v>138</v>
      </c>
      <c r="L1" s="7" t="s">
        <v>133</v>
      </c>
      <c r="M1" s="7" t="s">
        <v>89</v>
      </c>
      <c r="N1" s="7" t="s">
        <v>71</v>
      </c>
      <c r="O1" s="7" t="s">
        <v>72</v>
      </c>
      <c r="P1" s="7" t="s">
        <v>99</v>
      </c>
      <c r="Q1" s="7" t="s">
        <v>88</v>
      </c>
      <c r="R1" s="7" t="s">
        <v>73</v>
      </c>
      <c r="S1" s="7" t="s">
        <v>74</v>
      </c>
      <c r="T1" s="7" t="s">
        <v>75</v>
      </c>
      <c r="U1" s="7" t="s">
        <v>76</v>
      </c>
      <c r="V1" s="7" t="s">
        <v>116</v>
      </c>
      <c r="W1" s="7" t="s">
        <v>134</v>
      </c>
      <c r="X1" s="21" t="s">
        <v>167</v>
      </c>
    </row>
    <row r="2" spans="1:24" x14ac:dyDescent="0.25">
      <c r="A2" s="18" t="s">
        <v>127</v>
      </c>
      <c r="B2" s="8" t="s">
        <v>44</v>
      </c>
      <c r="C2" s="4">
        <v>25.9</v>
      </c>
      <c r="D2" s="9">
        <v>1.6</v>
      </c>
      <c r="E2" s="9" t="b">
        <v>0</v>
      </c>
      <c r="F2" s="9">
        <v>0.3</v>
      </c>
      <c r="G2" s="4" t="s">
        <v>70</v>
      </c>
      <c r="H2" s="4" t="s">
        <v>70</v>
      </c>
      <c r="I2" s="4">
        <v>12</v>
      </c>
      <c r="J2" s="4">
        <v>55</v>
      </c>
      <c r="K2" s="4" t="b">
        <v>0</v>
      </c>
      <c r="L2" s="4">
        <v>0</v>
      </c>
      <c r="M2" s="4" t="b">
        <v>0</v>
      </c>
      <c r="N2" s="4" t="s">
        <v>70</v>
      </c>
      <c r="O2" s="4" t="s">
        <v>70</v>
      </c>
      <c r="P2" s="4" t="s">
        <v>70</v>
      </c>
      <c r="Q2" s="4" t="b">
        <v>1</v>
      </c>
      <c r="R2" s="4">
        <v>80</v>
      </c>
      <c r="S2" s="4">
        <v>75</v>
      </c>
      <c r="T2" s="4">
        <v>45</v>
      </c>
      <c r="U2" s="4">
        <v>35</v>
      </c>
      <c r="V2" s="4">
        <v>0</v>
      </c>
      <c r="W2" s="4">
        <v>0</v>
      </c>
      <c r="X2" s="4">
        <v>1.25</v>
      </c>
    </row>
    <row r="3" spans="1:24" x14ac:dyDescent="0.25">
      <c r="A3" s="18" t="s">
        <v>127</v>
      </c>
      <c r="B3" s="8" t="s">
        <v>43</v>
      </c>
      <c r="C3" s="4">
        <v>25.9</v>
      </c>
      <c r="D3" s="9">
        <v>1</v>
      </c>
      <c r="E3" s="9" t="b">
        <v>0</v>
      </c>
      <c r="F3" s="9">
        <v>0.3</v>
      </c>
      <c r="G3" s="4" t="s">
        <v>70</v>
      </c>
      <c r="H3" s="4" t="s">
        <v>70</v>
      </c>
      <c r="I3" s="4">
        <v>10</v>
      </c>
      <c r="J3" s="4">
        <v>55</v>
      </c>
      <c r="K3" s="4" t="b">
        <v>0</v>
      </c>
      <c r="L3" s="4">
        <v>0</v>
      </c>
      <c r="M3" s="4" t="b">
        <v>0</v>
      </c>
      <c r="N3" s="4" t="s">
        <v>70</v>
      </c>
      <c r="O3" s="4" t="s">
        <v>70</v>
      </c>
      <c r="P3" s="4" t="s">
        <v>70</v>
      </c>
      <c r="Q3" s="4" t="b">
        <v>1</v>
      </c>
      <c r="R3" s="4">
        <v>80</v>
      </c>
      <c r="S3" s="4">
        <v>70</v>
      </c>
      <c r="T3" s="4">
        <v>40</v>
      </c>
      <c r="U3" s="4">
        <v>30</v>
      </c>
      <c r="V3" s="4">
        <v>0</v>
      </c>
      <c r="W3" s="4">
        <v>0</v>
      </c>
      <c r="X3" s="4">
        <v>1.25</v>
      </c>
    </row>
    <row r="4" spans="1:24" x14ac:dyDescent="0.25">
      <c r="A4" s="18" t="s">
        <v>127</v>
      </c>
      <c r="B4" s="8" t="s">
        <v>49</v>
      </c>
      <c r="C4" s="4">
        <v>19.899999999999999</v>
      </c>
      <c r="D4" s="9">
        <v>0.9</v>
      </c>
      <c r="E4" s="9" t="b">
        <v>0</v>
      </c>
      <c r="F4" s="9">
        <v>0.5</v>
      </c>
      <c r="G4" s="4">
        <v>3</v>
      </c>
      <c r="H4" s="4">
        <v>7</v>
      </c>
      <c r="I4" s="4">
        <v>6</v>
      </c>
      <c r="J4" s="4">
        <v>55</v>
      </c>
      <c r="K4" s="4" t="b">
        <v>0</v>
      </c>
      <c r="L4" s="4">
        <v>0</v>
      </c>
      <c r="M4" s="4" t="b">
        <v>0</v>
      </c>
      <c r="N4" s="4" t="s">
        <v>70</v>
      </c>
      <c r="O4" s="4" t="s">
        <v>70</v>
      </c>
      <c r="P4" s="4" t="s">
        <v>70</v>
      </c>
      <c r="Q4" s="4" t="b">
        <v>1</v>
      </c>
      <c r="R4" s="4">
        <v>90</v>
      </c>
      <c r="S4" s="4">
        <v>65</v>
      </c>
      <c r="T4" s="4">
        <v>35</v>
      </c>
      <c r="U4" s="4">
        <v>15</v>
      </c>
      <c r="V4" s="4">
        <v>0</v>
      </c>
      <c r="W4" s="4">
        <v>0</v>
      </c>
      <c r="X4" s="4">
        <v>1.25</v>
      </c>
    </row>
    <row r="5" spans="1:24" x14ac:dyDescent="0.25">
      <c r="A5" s="18" t="s">
        <v>127</v>
      </c>
      <c r="B5" s="8" t="s">
        <v>45</v>
      </c>
      <c r="C5" s="4">
        <v>23.9</v>
      </c>
      <c r="D5" s="9">
        <v>3.5</v>
      </c>
      <c r="E5" s="9" t="b">
        <v>0</v>
      </c>
      <c r="F5" s="9">
        <v>3.5</v>
      </c>
      <c r="G5" s="4" t="s">
        <v>70</v>
      </c>
      <c r="H5" s="4" t="s">
        <v>70</v>
      </c>
      <c r="I5" s="4">
        <v>10</v>
      </c>
      <c r="J5" s="4">
        <v>40</v>
      </c>
      <c r="K5" s="4" t="b">
        <v>1</v>
      </c>
      <c r="L5" s="4">
        <v>0</v>
      </c>
      <c r="M5" s="4" t="b">
        <v>1</v>
      </c>
      <c r="N5" s="4">
        <v>5</v>
      </c>
      <c r="O5" s="4">
        <v>1.9</v>
      </c>
      <c r="P5" s="4">
        <v>5</v>
      </c>
      <c r="Q5" s="4" t="b">
        <v>1</v>
      </c>
      <c r="R5" s="4">
        <v>100</v>
      </c>
      <c r="S5" s="4">
        <v>100</v>
      </c>
      <c r="T5" s="4">
        <v>100</v>
      </c>
      <c r="U5" s="4">
        <v>100</v>
      </c>
      <c r="V5" s="4">
        <v>0</v>
      </c>
      <c r="W5" s="4">
        <v>0</v>
      </c>
      <c r="X5" s="4">
        <v>1.875</v>
      </c>
    </row>
    <row r="6" spans="1:24" x14ac:dyDescent="0.25">
      <c r="A6" s="18" t="s">
        <v>127</v>
      </c>
      <c r="B6" s="8" t="s">
        <v>48</v>
      </c>
      <c r="C6" s="4">
        <v>36.9</v>
      </c>
      <c r="D6" s="9">
        <v>1.5</v>
      </c>
      <c r="E6" s="9" t="b">
        <v>0</v>
      </c>
      <c r="F6" s="9">
        <v>1.7</v>
      </c>
      <c r="G6" s="4" t="s">
        <v>70</v>
      </c>
      <c r="H6" s="4" t="s">
        <v>70</v>
      </c>
      <c r="I6" s="4">
        <v>18</v>
      </c>
      <c r="J6" s="4">
        <v>70</v>
      </c>
      <c r="K6" s="4" t="b">
        <v>0</v>
      </c>
      <c r="L6" s="4">
        <v>0</v>
      </c>
      <c r="M6" s="4" t="b">
        <v>0</v>
      </c>
      <c r="N6" s="4" t="s">
        <v>70</v>
      </c>
      <c r="O6" s="4" t="s">
        <v>70</v>
      </c>
      <c r="P6" s="4" t="s">
        <v>70</v>
      </c>
      <c r="Q6" s="4" t="b">
        <v>1</v>
      </c>
      <c r="R6" s="4">
        <v>65</v>
      </c>
      <c r="S6" s="4">
        <v>80</v>
      </c>
      <c r="T6" s="4">
        <v>90</v>
      </c>
      <c r="U6" s="4">
        <v>80</v>
      </c>
      <c r="V6" s="4">
        <v>0</v>
      </c>
      <c r="W6" s="4">
        <v>0</v>
      </c>
      <c r="X6" s="4">
        <v>1.25</v>
      </c>
    </row>
    <row r="7" spans="1:24" x14ac:dyDescent="0.25">
      <c r="A7" s="18" t="s">
        <v>127</v>
      </c>
      <c r="B7" s="8" t="s">
        <v>46</v>
      </c>
      <c r="C7" s="4">
        <v>15.9</v>
      </c>
      <c r="D7" s="9">
        <v>1.25</v>
      </c>
      <c r="E7" s="9" t="b">
        <v>0</v>
      </c>
      <c r="F7" s="9">
        <v>0.9</v>
      </c>
      <c r="G7" s="4" t="s">
        <v>70</v>
      </c>
      <c r="H7" s="4" t="s">
        <v>70</v>
      </c>
      <c r="I7" s="4">
        <v>18</v>
      </c>
      <c r="J7" s="4">
        <v>55</v>
      </c>
      <c r="K7" s="4" t="b">
        <v>0</v>
      </c>
      <c r="L7" s="4">
        <v>0</v>
      </c>
      <c r="M7" s="4" t="b">
        <v>0</v>
      </c>
      <c r="N7" s="4" t="s">
        <v>70</v>
      </c>
      <c r="O7" s="4" t="s">
        <v>70</v>
      </c>
      <c r="P7" s="4" t="s">
        <v>70</v>
      </c>
      <c r="Q7" s="4" t="b">
        <v>1</v>
      </c>
      <c r="R7" s="4">
        <v>80</v>
      </c>
      <c r="S7" s="4">
        <v>87</v>
      </c>
      <c r="T7" s="4">
        <v>77</v>
      </c>
      <c r="U7" s="4">
        <v>64</v>
      </c>
      <c r="V7" s="4">
        <v>0</v>
      </c>
      <c r="W7" s="4">
        <v>0</v>
      </c>
      <c r="X7" s="4">
        <v>1.25</v>
      </c>
    </row>
    <row r="8" spans="1:24" x14ac:dyDescent="0.25">
      <c r="A8" s="18" t="s">
        <v>127</v>
      </c>
      <c r="B8" s="8" t="s">
        <v>47</v>
      </c>
      <c r="C8" s="4">
        <v>12.9</v>
      </c>
      <c r="D8" s="9">
        <v>1.35</v>
      </c>
      <c r="E8" s="9" t="b">
        <v>0</v>
      </c>
      <c r="F8" s="9">
        <v>1.2</v>
      </c>
      <c r="G8" s="4">
        <v>3</v>
      </c>
      <c r="H8" s="4">
        <v>10</v>
      </c>
      <c r="I8" s="4">
        <v>18</v>
      </c>
      <c r="J8" s="4">
        <v>55</v>
      </c>
      <c r="K8" s="4" t="b">
        <v>0</v>
      </c>
      <c r="L8" s="4">
        <v>0</v>
      </c>
      <c r="M8" s="4" t="b">
        <v>0</v>
      </c>
      <c r="N8" s="4" t="s">
        <v>70</v>
      </c>
      <c r="O8" s="4" t="s">
        <v>70</v>
      </c>
      <c r="P8" s="4" t="s">
        <v>70</v>
      </c>
      <c r="Q8" s="4" t="b">
        <v>1</v>
      </c>
      <c r="R8" s="4">
        <v>57</v>
      </c>
      <c r="S8" s="4">
        <v>64</v>
      </c>
      <c r="T8" s="4">
        <v>55</v>
      </c>
      <c r="U8" s="4">
        <v>45</v>
      </c>
      <c r="V8" s="4">
        <v>0</v>
      </c>
      <c r="W8" s="4">
        <v>0</v>
      </c>
      <c r="X8" s="4">
        <v>1.25</v>
      </c>
    </row>
    <row r="9" spans="1:24" x14ac:dyDescent="0.25">
      <c r="A9" s="18" t="s">
        <v>127</v>
      </c>
      <c r="B9" s="8" t="s">
        <v>50</v>
      </c>
      <c r="C9" s="4">
        <v>22.9</v>
      </c>
      <c r="D9" s="9">
        <v>1.65</v>
      </c>
      <c r="E9" s="9" t="b">
        <v>0</v>
      </c>
      <c r="F9" s="9">
        <v>0.9</v>
      </c>
      <c r="G9" s="4">
        <v>3</v>
      </c>
      <c r="H9" s="4">
        <v>11</v>
      </c>
      <c r="I9" s="4">
        <v>12</v>
      </c>
      <c r="J9" s="4">
        <v>48</v>
      </c>
      <c r="K9" s="4" t="b">
        <v>0</v>
      </c>
      <c r="L9" s="4">
        <v>0</v>
      </c>
      <c r="M9" s="4" t="b">
        <v>0</v>
      </c>
      <c r="N9" s="4" t="s">
        <v>70</v>
      </c>
      <c r="O9" s="4" t="s">
        <v>70</v>
      </c>
      <c r="P9" s="4" t="s">
        <v>70</v>
      </c>
      <c r="Q9" s="4" t="b">
        <v>1</v>
      </c>
      <c r="R9" s="4">
        <v>85</v>
      </c>
      <c r="S9" s="4">
        <v>65</v>
      </c>
      <c r="T9" s="4">
        <v>35</v>
      </c>
      <c r="U9" s="4">
        <v>20</v>
      </c>
      <c r="V9" s="4">
        <v>0</v>
      </c>
      <c r="W9" s="4">
        <v>0</v>
      </c>
      <c r="X9" s="4">
        <v>1.25</v>
      </c>
    </row>
    <row r="10" spans="1:24" x14ac:dyDescent="0.25">
      <c r="A10" s="18" t="s">
        <v>127</v>
      </c>
      <c r="B10" s="8" t="s">
        <v>51</v>
      </c>
      <c r="C10" s="4">
        <v>25.9</v>
      </c>
      <c r="D10" s="9">
        <v>1.8</v>
      </c>
      <c r="E10" s="9" t="b">
        <v>0</v>
      </c>
      <c r="F10" s="9">
        <v>1.8</v>
      </c>
      <c r="G10" s="4">
        <v>6</v>
      </c>
      <c r="H10" s="4">
        <v>7</v>
      </c>
      <c r="I10" s="4">
        <v>11</v>
      </c>
      <c r="J10" s="4">
        <v>46</v>
      </c>
      <c r="K10" s="4" t="b">
        <v>0</v>
      </c>
      <c r="L10" s="4">
        <v>0</v>
      </c>
      <c r="M10" s="4" t="b">
        <v>0</v>
      </c>
      <c r="N10" s="4" t="s">
        <v>70</v>
      </c>
      <c r="O10" s="4" t="s">
        <v>70</v>
      </c>
      <c r="P10" s="4" t="s">
        <v>70</v>
      </c>
      <c r="Q10" s="4" t="b">
        <v>1</v>
      </c>
      <c r="R10" s="4">
        <v>40</v>
      </c>
      <c r="S10" s="4">
        <v>48</v>
      </c>
      <c r="T10" s="4">
        <v>35</v>
      </c>
      <c r="U10" s="4">
        <v>26</v>
      </c>
      <c r="V10" s="4">
        <v>0</v>
      </c>
      <c r="W10" s="4">
        <v>0</v>
      </c>
      <c r="X10" s="4">
        <v>1.25</v>
      </c>
    </row>
    <row r="11" spans="1:24" x14ac:dyDescent="0.25">
      <c r="A11" s="18" t="s">
        <v>127</v>
      </c>
      <c r="B11" s="8" t="s">
        <v>52</v>
      </c>
      <c r="C11" s="4">
        <v>30.9</v>
      </c>
      <c r="D11" s="9">
        <v>1.7</v>
      </c>
      <c r="E11" s="9" t="b">
        <v>0</v>
      </c>
      <c r="F11" s="9">
        <v>1</v>
      </c>
      <c r="G11" s="4">
        <v>3</v>
      </c>
      <c r="H11" s="4">
        <v>10</v>
      </c>
      <c r="I11" s="4">
        <v>11</v>
      </c>
      <c r="J11" s="4">
        <v>70</v>
      </c>
      <c r="K11" s="4" t="b">
        <v>0</v>
      </c>
      <c r="L11" s="4">
        <v>0</v>
      </c>
      <c r="M11" s="4" t="b">
        <v>0</v>
      </c>
      <c r="N11" s="4" t="s">
        <v>70</v>
      </c>
      <c r="O11" s="4" t="s">
        <v>70</v>
      </c>
      <c r="P11" s="4" t="s">
        <v>70</v>
      </c>
      <c r="Q11" s="4" t="b">
        <v>1</v>
      </c>
      <c r="R11" s="4">
        <v>60</v>
      </c>
      <c r="S11" s="4">
        <v>70</v>
      </c>
      <c r="T11" s="4">
        <v>65</v>
      </c>
      <c r="U11" s="4">
        <v>55</v>
      </c>
      <c r="V11" s="4">
        <v>0</v>
      </c>
      <c r="W11" s="4">
        <v>0</v>
      </c>
      <c r="X11" s="4">
        <v>1.25</v>
      </c>
    </row>
    <row r="12" spans="1:24" x14ac:dyDescent="0.25">
      <c r="A12" s="18" t="s">
        <v>127</v>
      </c>
      <c r="B12" s="8" t="s">
        <v>54</v>
      </c>
      <c r="C12" s="4">
        <v>44.9</v>
      </c>
      <c r="D12" s="9">
        <v>2.2999999999999998</v>
      </c>
      <c r="E12" s="9" t="b">
        <v>0</v>
      </c>
      <c r="F12" s="9">
        <v>3.5</v>
      </c>
      <c r="G12" s="4" t="s">
        <v>70</v>
      </c>
      <c r="H12" s="4" t="s">
        <v>70</v>
      </c>
      <c r="I12" s="4">
        <v>25</v>
      </c>
      <c r="J12" s="4">
        <v>100</v>
      </c>
      <c r="K12" s="4" t="b">
        <v>0</v>
      </c>
      <c r="L12" s="4">
        <v>0</v>
      </c>
      <c r="M12" s="4" t="b">
        <v>0</v>
      </c>
      <c r="N12" s="4" t="s">
        <v>70</v>
      </c>
      <c r="O12" s="4" t="s">
        <v>70</v>
      </c>
      <c r="P12" s="4" t="s">
        <v>70</v>
      </c>
      <c r="Q12" s="4" t="b">
        <v>1</v>
      </c>
      <c r="R12" s="4">
        <v>50</v>
      </c>
      <c r="S12" s="4">
        <v>70</v>
      </c>
      <c r="T12" s="4">
        <v>86</v>
      </c>
      <c r="U12" s="4">
        <v>88</v>
      </c>
      <c r="V12" s="4">
        <v>0</v>
      </c>
      <c r="W12" s="4">
        <v>0</v>
      </c>
      <c r="X12" s="4">
        <v>1.25</v>
      </c>
    </row>
    <row r="13" spans="1:24" x14ac:dyDescent="0.25">
      <c r="A13" s="18" t="s">
        <v>127</v>
      </c>
      <c r="B13" s="8" t="s">
        <v>55</v>
      </c>
      <c r="C13" s="4">
        <v>30.9</v>
      </c>
      <c r="D13" s="9">
        <v>2.2999999999999998</v>
      </c>
      <c r="E13" s="9" t="b">
        <v>0</v>
      </c>
      <c r="F13" s="9">
        <v>2.5</v>
      </c>
      <c r="G13" s="4">
        <v>25</v>
      </c>
      <c r="H13" s="4">
        <v>5</v>
      </c>
      <c r="I13" s="4">
        <v>10</v>
      </c>
      <c r="J13" s="4">
        <v>70</v>
      </c>
      <c r="K13" s="4" t="b">
        <v>0</v>
      </c>
      <c r="L13" s="4">
        <v>0</v>
      </c>
      <c r="M13" s="4" t="b">
        <v>0</v>
      </c>
      <c r="N13" s="4" t="s">
        <v>70</v>
      </c>
      <c r="O13" s="4" t="s">
        <v>70</v>
      </c>
      <c r="P13" s="4" t="s">
        <v>70</v>
      </c>
      <c r="Q13" s="4" t="b">
        <v>1</v>
      </c>
      <c r="R13" s="4">
        <v>15</v>
      </c>
      <c r="S13" s="4">
        <v>25</v>
      </c>
      <c r="T13" s="4">
        <v>25</v>
      </c>
      <c r="U13" s="4">
        <v>18</v>
      </c>
      <c r="V13" s="4">
        <v>0</v>
      </c>
      <c r="W13" s="4">
        <v>0</v>
      </c>
      <c r="X13" s="4">
        <v>1.25</v>
      </c>
    </row>
    <row r="14" spans="1:24" x14ac:dyDescent="0.25">
      <c r="A14" s="18" t="s">
        <v>127</v>
      </c>
      <c r="B14" s="8" t="s">
        <v>56</v>
      </c>
      <c r="C14" s="4">
        <v>35.9</v>
      </c>
      <c r="D14" s="9">
        <v>4.5</v>
      </c>
      <c r="E14" s="9" t="b">
        <v>1</v>
      </c>
      <c r="F14" s="9">
        <v>5</v>
      </c>
      <c r="G14" s="4">
        <v>3</v>
      </c>
      <c r="H14" s="4">
        <v>20</v>
      </c>
      <c r="I14" s="4">
        <v>50</v>
      </c>
      <c r="J14" s="4">
        <v>50</v>
      </c>
      <c r="K14" s="4" t="b">
        <v>1</v>
      </c>
      <c r="L14" s="4">
        <v>0</v>
      </c>
      <c r="M14" s="4" t="b">
        <v>0</v>
      </c>
      <c r="N14" s="4">
        <v>45</v>
      </c>
      <c r="O14" s="4">
        <v>2.9</v>
      </c>
      <c r="P14" s="4">
        <v>25</v>
      </c>
      <c r="Q14" s="4" t="b">
        <v>0</v>
      </c>
      <c r="R14" s="4">
        <v>100</v>
      </c>
      <c r="S14" s="4">
        <v>100</v>
      </c>
      <c r="T14" s="4">
        <v>100</v>
      </c>
      <c r="U14" s="4">
        <v>100</v>
      </c>
      <c r="V14" s="4">
        <v>0</v>
      </c>
      <c r="W14" s="4">
        <v>0</v>
      </c>
      <c r="X14" s="4">
        <v>1.25</v>
      </c>
    </row>
    <row r="15" spans="1:24" x14ac:dyDescent="0.25">
      <c r="A15" s="18" t="s">
        <v>127</v>
      </c>
      <c r="B15" s="8" t="s">
        <v>57</v>
      </c>
      <c r="C15" s="4">
        <v>35.9</v>
      </c>
      <c r="D15" s="9">
        <v>4.5</v>
      </c>
      <c r="E15" s="9" t="b">
        <v>1</v>
      </c>
      <c r="F15" s="9">
        <v>4.5</v>
      </c>
      <c r="G15" s="4" t="s">
        <v>70</v>
      </c>
      <c r="H15" s="4" t="s">
        <v>70</v>
      </c>
      <c r="I15" s="4">
        <v>50</v>
      </c>
      <c r="J15" s="4">
        <v>50</v>
      </c>
      <c r="K15" s="4" t="b">
        <v>1</v>
      </c>
      <c r="L15" s="4">
        <v>0</v>
      </c>
      <c r="M15" s="4" t="b">
        <v>0</v>
      </c>
      <c r="N15" s="4">
        <v>185</v>
      </c>
      <c r="O15" s="4">
        <v>1.9</v>
      </c>
      <c r="P15" s="4">
        <v>9</v>
      </c>
      <c r="Q15" s="4" t="b">
        <v>0</v>
      </c>
      <c r="R15" s="4">
        <v>100</v>
      </c>
      <c r="S15" s="4">
        <v>100</v>
      </c>
      <c r="T15" s="4">
        <v>100</v>
      </c>
      <c r="U15" s="4">
        <v>100</v>
      </c>
      <c r="V15" s="4">
        <v>0</v>
      </c>
      <c r="W15" s="4">
        <v>0</v>
      </c>
      <c r="X15" s="4">
        <v>1.25</v>
      </c>
    </row>
    <row r="16" spans="1:24" x14ac:dyDescent="0.25">
      <c r="A16" s="18" t="s">
        <v>127</v>
      </c>
      <c r="B16" s="8" t="s">
        <v>62</v>
      </c>
      <c r="C16" s="4">
        <v>12.9</v>
      </c>
      <c r="D16" s="9">
        <v>2.66</v>
      </c>
      <c r="E16" s="9" t="b">
        <v>0</v>
      </c>
      <c r="F16" s="9">
        <v>1.5</v>
      </c>
      <c r="G16" s="4" t="s">
        <v>70</v>
      </c>
      <c r="H16" s="4" t="s">
        <v>70</v>
      </c>
      <c r="I16" s="4">
        <v>50</v>
      </c>
      <c r="J16" s="4">
        <v>12</v>
      </c>
      <c r="K16" s="4" t="b">
        <v>1</v>
      </c>
      <c r="L16" s="4">
        <v>100</v>
      </c>
      <c r="M16" s="4" t="b">
        <v>0</v>
      </c>
      <c r="N16" s="4">
        <v>9</v>
      </c>
      <c r="O16" s="4">
        <v>1.9</v>
      </c>
      <c r="P16" s="4">
        <v>9</v>
      </c>
      <c r="Q16" s="4" t="b">
        <v>0</v>
      </c>
      <c r="R16" s="4">
        <v>100</v>
      </c>
      <c r="S16" s="4">
        <v>100</v>
      </c>
      <c r="T16" s="4">
        <v>100</v>
      </c>
      <c r="U16" s="4">
        <v>100</v>
      </c>
      <c r="V16" s="4">
        <v>0</v>
      </c>
      <c r="W16" s="4">
        <v>0</v>
      </c>
      <c r="X16" s="4">
        <v>1.25</v>
      </c>
    </row>
    <row r="17" spans="1:24" x14ac:dyDescent="0.25">
      <c r="A17" s="18" t="s">
        <v>127</v>
      </c>
      <c r="B17" s="8" t="s">
        <v>63</v>
      </c>
      <c r="C17" s="4">
        <v>12.9</v>
      </c>
      <c r="D17" s="9">
        <v>2.66</v>
      </c>
      <c r="E17" s="9" t="b">
        <v>0</v>
      </c>
      <c r="F17" s="9">
        <v>1.5</v>
      </c>
      <c r="G17" s="4" t="s">
        <v>70</v>
      </c>
      <c r="H17" s="4" t="s">
        <v>70</v>
      </c>
      <c r="I17" s="4">
        <v>10</v>
      </c>
      <c r="J17" s="4">
        <v>12</v>
      </c>
      <c r="K17" s="4" t="b">
        <v>1</v>
      </c>
      <c r="L17" s="4">
        <v>0</v>
      </c>
      <c r="M17" s="4" t="b">
        <v>1</v>
      </c>
      <c r="N17" s="4">
        <v>5</v>
      </c>
      <c r="O17" s="4">
        <v>1.9</v>
      </c>
      <c r="P17" s="4">
        <v>9</v>
      </c>
      <c r="Q17" s="4" t="b">
        <v>0</v>
      </c>
      <c r="R17" s="4">
        <v>100</v>
      </c>
      <c r="S17" s="4">
        <v>100</v>
      </c>
      <c r="T17" s="4">
        <v>100</v>
      </c>
      <c r="U17" s="4">
        <v>100</v>
      </c>
      <c r="V17" s="4">
        <v>0</v>
      </c>
      <c r="W17" s="4">
        <v>0</v>
      </c>
      <c r="X17" s="4">
        <v>1.875</v>
      </c>
    </row>
    <row r="18" spans="1:24" x14ac:dyDescent="0.25">
      <c r="A18" s="18" t="s">
        <v>127</v>
      </c>
      <c r="B18" s="8" t="s">
        <v>64</v>
      </c>
      <c r="C18" s="4">
        <v>12.9</v>
      </c>
      <c r="D18" s="9">
        <v>2.66</v>
      </c>
      <c r="E18" s="9" t="b">
        <v>0</v>
      </c>
      <c r="F18" s="9">
        <v>1.5</v>
      </c>
      <c r="G18" s="4" t="s">
        <v>70</v>
      </c>
      <c r="H18" s="4" t="s">
        <v>70</v>
      </c>
      <c r="I18" s="4">
        <v>50</v>
      </c>
      <c r="J18" s="4">
        <v>12</v>
      </c>
      <c r="K18" s="4" t="b">
        <v>1</v>
      </c>
      <c r="L18" s="4">
        <v>100</v>
      </c>
      <c r="M18" s="4" t="b">
        <v>0</v>
      </c>
      <c r="N18" s="4">
        <v>37</v>
      </c>
      <c r="O18" s="4">
        <v>1.9</v>
      </c>
      <c r="P18" s="4">
        <v>9</v>
      </c>
      <c r="Q18" s="4" t="b">
        <v>0</v>
      </c>
      <c r="R18" s="4">
        <v>100</v>
      </c>
      <c r="S18" s="4">
        <v>100</v>
      </c>
      <c r="T18" s="4">
        <v>100</v>
      </c>
      <c r="U18" s="4">
        <v>100</v>
      </c>
      <c r="V18" s="4">
        <v>0</v>
      </c>
      <c r="W18" s="4">
        <v>0</v>
      </c>
      <c r="X18" s="4">
        <v>1.25</v>
      </c>
    </row>
    <row r="19" spans="1:24" x14ac:dyDescent="0.25">
      <c r="A19" s="18" t="s">
        <v>127</v>
      </c>
      <c r="B19" s="8" t="s">
        <v>58</v>
      </c>
      <c r="C19" s="4">
        <v>22.9</v>
      </c>
      <c r="D19" s="9">
        <v>1.65</v>
      </c>
      <c r="E19" s="9" t="b">
        <v>0</v>
      </c>
      <c r="F19" s="9">
        <v>1.35</v>
      </c>
      <c r="G19" s="4" t="s">
        <v>70</v>
      </c>
      <c r="H19" s="4" t="s">
        <v>70</v>
      </c>
      <c r="I19" s="4">
        <v>11</v>
      </c>
      <c r="J19" s="4">
        <v>44</v>
      </c>
      <c r="K19" s="4" t="b">
        <v>0</v>
      </c>
      <c r="L19" s="4">
        <v>0</v>
      </c>
      <c r="M19" s="4" t="b">
        <v>0</v>
      </c>
      <c r="N19" s="4" t="s">
        <v>70</v>
      </c>
      <c r="O19" s="4" t="s">
        <v>70</v>
      </c>
      <c r="P19" s="4" t="s">
        <v>70</v>
      </c>
      <c r="Q19" s="4" t="b">
        <v>1</v>
      </c>
      <c r="R19" s="4">
        <v>75</v>
      </c>
      <c r="S19" s="4">
        <v>65</v>
      </c>
      <c r="T19" s="4">
        <v>45</v>
      </c>
      <c r="U19" s="4">
        <v>25</v>
      </c>
      <c r="V19" s="4">
        <v>0</v>
      </c>
      <c r="W19" s="4">
        <v>0</v>
      </c>
      <c r="X19" s="4">
        <v>1.25</v>
      </c>
    </row>
    <row r="20" spans="1:24" x14ac:dyDescent="0.25">
      <c r="A20" s="18" t="s">
        <v>127</v>
      </c>
      <c r="B20" s="8" t="s">
        <v>59</v>
      </c>
      <c r="C20" s="4">
        <v>18.899999999999999</v>
      </c>
      <c r="D20" s="9">
        <v>4</v>
      </c>
      <c r="E20" s="9" t="b">
        <v>0</v>
      </c>
      <c r="F20" s="9">
        <v>4</v>
      </c>
      <c r="G20" s="4" t="s">
        <v>70</v>
      </c>
      <c r="H20" s="4" t="s">
        <v>70</v>
      </c>
      <c r="I20" s="4">
        <v>25</v>
      </c>
      <c r="J20" s="4">
        <v>26</v>
      </c>
      <c r="K20" s="4" t="b">
        <v>0</v>
      </c>
      <c r="L20" s="4">
        <v>0</v>
      </c>
      <c r="M20" s="4" t="b">
        <v>0</v>
      </c>
      <c r="N20" s="4" t="s">
        <v>70</v>
      </c>
      <c r="O20" s="4" t="s">
        <v>70</v>
      </c>
      <c r="P20" s="4" t="s">
        <v>70</v>
      </c>
      <c r="Q20" s="4" t="b">
        <v>1</v>
      </c>
      <c r="R20" s="4">
        <v>50</v>
      </c>
      <c r="S20" s="4">
        <v>71</v>
      </c>
      <c r="T20" s="4">
        <v>50</v>
      </c>
      <c r="U20" s="4">
        <v>32</v>
      </c>
      <c r="V20" s="4">
        <v>0</v>
      </c>
      <c r="W20" s="4">
        <v>0</v>
      </c>
      <c r="X20" s="4">
        <v>1.25</v>
      </c>
    </row>
    <row r="21" spans="1:24" x14ac:dyDescent="0.25">
      <c r="A21" s="18" t="s">
        <v>127</v>
      </c>
      <c r="B21" s="8" t="s">
        <v>60</v>
      </c>
      <c r="C21" s="4">
        <v>25.9</v>
      </c>
      <c r="D21" s="9">
        <v>1.65</v>
      </c>
      <c r="E21" s="9" t="b">
        <v>0</v>
      </c>
      <c r="F21" s="9">
        <v>1.45</v>
      </c>
      <c r="G21" s="4" t="s">
        <v>70</v>
      </c>
      <c r="H21" s="4" t="s">
        <v>70</v>
      </c>
      <c r="I21" s="4">
        <v>14</v>
      </c>
      <c r="J21" s="4">
        <v>56</v>
      </c>
      <c r="K21" s="4" t="b">
        <v>0</v>
      </c>
      <c r="L21" s="4">
        <v>0</v>
      </c>
      <c r="M21" s="4" t="b">
        <v>0</v>
      </c>
      <c r="N21" s="4" t="s">
        <v>70</v>
      </c>
      <c r="O21" s="4" t="s">
        <v>70</v>
      </c>
      <c r="P21" s="4" t="s">
        <v>70</v>
      </c>
      <c r="Q21" s="4" t="b">
        <v>1</v>
      </c>
      <c r="R21" s="4">
        <v>70</v>
      </c>
      <c r="S21" s="4">
        <v>78</v>
      </c>
      <c r="T21" s="4">
        <v>65</v>
      </c>
      <c r="U21" s="4">
        <v>35</v>
      </c>
      <c r="V21" s="4">
        <v>0</v>
      </c>
      <c r="W21" s="4">
        <v>0</v>
      </c>
      <c r="X21" s="4">
        <v>1.25</v>
      </c>
    </row>
    <row r="22" spans="1:24" x14ac:dyDescent="0.25">
      <c r="A22" s="18" t="s">
        <v>127</v>
      </c>
      <c r="B22" s="8" t="s">
        <v>61</v>
      </c>
      <c r="C22" s="4">
        <v>29.9</v>
      </c>
      <c r="D22" s="9">
        <v>1.5</v>
      </c>
      <c r="E22" s="9" t="b">
        <v>0</v>
      </c>
      <c r="F22" s="9">
        <v>2</v>
      </c>
      <c r="G22" s="4" t="s">
        <v>70</v>
      </c>
      <c r="H22" s="4" t="s">
        <v>70</v>
      </c>
      <c r="I22" s="4">
        <v>17</v>
      </c>
      <c r="J22" s="4">
        <v>49</v>
      </c>
      <c r="K22" s="4" t="b">
        <v>0</v>
      </c>
      <c r="L22" s="4">
        <v>0</v>
      </c>
      <c r="M22" s="4" t="b">
        <v>0</v>
      </c>
      <c r="N22" s="4" t="s">
        <v>70</v>
      </c>
      <c r="O22" s="4" t="s">
        <v>70</v>
      </c>
      <c r="P22" s="4" t="s">
        <v>70</v>
      </c>
      <c r="Q22" s="4" t="b">
        <v>1</v>
      </c>
      <c r="R22" s="4">
        <v>65</v>
      </c>
      <c r="S22" s="4">
        <v>85</v>
      </c>
      <c r="T22" s="4">
        <v>75</v>
      </c>
      <c r="U22" s="4">
        <v>50</v>
      </c>
      <c r="V22" s="4">
        <v>0</v>
      </c>
      <c r="W22" s="4">
        <v>0</v>
      </c>
      <c r="X22" s="4">
        <v>1.25</v>
      </c>
    </row>
    <row r="23" spans="1:24" x14ac:dyDescent="0.25">
      <c r="A23" s="18" t="s">
        <v>127</v>
      </c>
      <c r="B23" s="8" t="s">
        <v>53</v>
      </c>
      <c r="C23" s="4">
        <v>25.9</v>
      </c>
      <c r="D23" s="9">
        <v>2</v>
      </c>
      <c r="E23" s="9" t="b">
        <v>0</v>
      </c>
      <c r="F23" s="9">
        <v>1</v>
      </c>
      <c r="G23" s="4">
        <v>3</v>
      </c>
      <c r="H23" s="4">
        <v>12</v>
      </c>
      <c r="I23" s="4">
        <v>15</v>
      </c>
      <c r="J23" s="4">
        <v>70</v>
      </c>
      <c r="K23" s="4" t="b">
        <v>0</v>
      </c>
      <c r="L23" s="4">
        <v>0</v>
      </c>
      <c r="M23" s="4" t="b">
        <v>0</v>
      </c>
      <c r="N23" s="4" t="s">
        <v>70</v>
      </c>
      <c r="O23" s="4" t="s">
        <v>70</v>
      </c>
      <c r="P23" s="4" t="s">
        <v>70</v>
      </c>
      <c r="Q23" s="4" t="b">
        <v>1</v>
      </c>
      <c r="R23" s="4">
        <v>55</v>
      </c>
      <c r="S23" s="4">
        <v>64</v>
      </c>
      <c r="T23" s="4">
        <v>55</v>
      </c>
      <c r="U23" s="4">
        <v>45</v>
      </c>
      <c r="V23" s="4">
        <v>0</v>
      </c>
      <c r="W23" s="4">
        <v>0</v>
      </c>
      <c r="X23" s="4">
        <v>1.25</v>
      </c>
    </row>
    <row r="24" spans="1:24" x14ac:dyDescent="0.25">
      <c r="A24" s="18" t="s">
        <v>127</v>
      </c>
      <c r="B24" s="8" t="s">
        <v>172</v>
      </c>
      <c r="C24" s="4">
        <v>36.9</v>
      </c>
      <c r="D24" s="9">
        <v>2.7</v>
      </c>
      <c r="E24" s="9" t="b">
        <v>1</v>
      </c>
      <c r="F24" s="9">
        <v>1.7</v>
      </c>
      <c r="G24" s="4" t="s">
        <v>70</v>
      </c>
      <c r="H24" s="4" t="s">
        <v>70</v>
      </c>
      <c r="I24" s="4">
        <v>30</v>
      </c>
      <c r="J24" s="4">
        <v>120</v>
      </c>
      <c r="K24" s="4" t="b">
        <v>0</v>
      </c>
      <c r="L24" s="4">
        <v>0</v>
      </c>
      <c r="M24" s="4" t="b">
        <v>0</v>
      </c>
      <c r="N24" s="4" t="s">
        <v>70</v>
      </c>
      <c r="O24" s="4" t="s">
        <v>70</v>
      </c>
      <c r="P24" s="4" t="s">
        <v>70</v>
      </c>
      <c r="Q24" s="4" t="b">
        <v>1</v>
      </c>
      <c r="R24" s="4">
        <v>65</v>
      </c>
      <c r="S24" s="4">
        <v>85</v>
      </c>
      <c r="T24" s="4">
        <v>85</v>
      </c>
      <c r="U24" s="4">
        <v>75</v>
      </c>
      <c r="V24" s="4">
        <v>0</v>
      </c>
      <c r="W24" s="4">
        <v>0</v>
      </c>
      <c r="X24" s="4">
        <v>1.25</v>
      </c>
    </row>
    <row r="25" spans="1:24" x14ac:dyDescent="0.25">
      <c r="A25" s="18" t="s">
        <v>127</v>
      </c>
      <c r="B25" s="8" t="s">
        <v>176</v>
      </c>
      <c r="C25" s="4">
        <v>24.9</v>
      </c>
      <c r="D25" s="9">
        <v>4.8</v>
      </c>
      <c r="E25" s="9" t="b">
        <v>0</v>
      </c>
      <c r="F25" s="9">
        <v>0</v>
      </c>
      <c r="G25" s="4">
        <v>3</v>
      </c>
      <c r="H25" s="4">
        <v>8</v>
      </c>
      <c r="I25" s="4">
        <v>10</v>
      </c>
      <c r="J25" s="4">
        <v>70</v>
      </c>
      <c r="K25" s="4" t="b">
        <v>0</v>
      </c>
      <c r="L25" s="4">
        <v>0</v>
      </c>
      <c r="M25" s="4" t="b">
        <v>0</v>
      </c>
      <c r="N25" s="4" t="s">
        <v>70</v>
      </c>
      <c r="O25" s="4" t="s">
        <v>70</v>
      </c>
      <c r="P25" s="4" t="s">
        <v>70</v>
      </c>
      <c r="Q25" s="4" t="b">
        <v>0</v>
      </c>
      <c r="R25" s="4">
        <v>70</v>
      </c>
      <c r="S25" s="4">
        <v>64</v>
      </c>
      <c r="T25" s="4">
        <v>41</v>
      </c>
      <c r="U25" s="4">
        <v>22</v>
      </c>
      <c r="V25" s="4">
        <v>0</v>
      </c>
      <c r="W25" s="4">
        <v>0</v>
      </c>
      <c r="X25" s="4">
        <v>1.25</v>
      </c>
    </row>
    <row r="26" spans="1:24" x14ac:dyDescent="0.25">
      <c r="A26" s="18" t="s">
        <v>127</v>
      </c>
      <c r="B26" s="8" t="s">
        <v>178</v>
      </c>
      <c r="C26" s="4">
        <v>33.9</v>
      </c>
      <c r="D26" s="9">
        <v>3.5</v>
      </c>
      <c r="E26" s="9" t="b">
        <v>0</v>
      </c>
      <c r="F26" s="9">
        <v>0</v>
      </c>
      <c r="G26" s="4">
        <v>3</v>
      </c>
      <c r="H26" s="4">
        <v>17</v>
      </c>
      <c r="I26" s="4">
        <v>45</v>
      </c>
      <c r="J26" s="4">
        <v>88</v>
      </c>
      <c r="K26" s="4" t="b">
        <v>0</v>
      </c>
      <c r="L26" s="4">
        <v>0</v>
      </c>
      <c r="M26" s="4" t="b">
        <v>0</v>
      </c>
      <c r="N26" s="4" t="s">
        <v>70</v>
      </c>
      <c r="O26" s="4" t="s">
        <v>70</v>
      </c>
      <c r="P26" s="4" t="s">
        <v>70</v>
      </c>
      <c r="Q26" s="4" t="b">
        <v>0</v>
      </c>
      <c r="R26" s="4">
        <v>25</v>
      </c>
      <c r="S26" s="4">
        <v>65</v>
      </c>
      <c r="T26" s="4">
        <v>50</v>
      </c>
      <c r="U26" s="4">
        <v>45</v>
      </c>
      <c r="V26" s="4">
        <v>0</v>
      </c>
      <c r="W26" s="4">
        <v>0</v>
      </c>
      <c r="X26" s="4">
        <v>1.25</v>
      </c>
    </row>
    <row r="27" spans="1:24" x14ac:dyDescent="0.25">
      <c r="A27" s="18" t="s">
        <v>127</v>
      </c>
      <c r="B27" s="8" t="s">
        <v>179</v>
      </c>
      <c r="C27" s="4">
        <v>49.9</v>
      </c>
      <c r="D27" s="9">
        <v>4</v>
      </c>
      <c r="E27" s="9" t="b">
        <v>0</v>
      </c>
      <c r="F27" s="9">
        <v>0</v>
      </c>
      <c r="G27" s="4" t="s">
        <v>70</v>
      </c>
      <c r="H27" s="4" t="s">
        <v>70</v>
      </c>
      <c r="I27" s="4">
        <v>75</v>
      </c>
      <c r="J27" s="4">
        <v>120</v>
      </c>
      <c r="K27" s="4" t="b">
        <v>0</v>
      </c>
      <c r="L27" s="4">
        <v>0</v>
      </c>
      <c r="M27" s="4" t="b">
        <v>0</v>
      </c>
      <c r="N27" s="4" t="s">
        <v>70</v>
      </c>
      <c r="O27" s="4" t="s">
        <v>70</v>
      </c>
      <c r="P27" s="4" t="s">
        <v>70</v>
      </c>
      <c r="Q27" s="4" t="b">
        <v>0</v>
      </c>
      <c r="R27" s="4">
        <v>20</v>
      </c>
      <c r="S27" s="4">
        <v>30</v>
      </c>
      <c r="T27" s="4">
        <v>40</v>
      </c>
      <c r="U27" s="4">
        <v>99</v>
      </c>
      <c r="V27" s="4">
        <v>0</v>
      </c>
      <c r="W27" s="4">
        <v>0</v>
      </c>
      <c r="X27" s="4">
        <v>1.25</v>
      </c>
    </row>
    <row r="28" spans="1:24" x14ac:dyDescent="0.25">
      <c r="A28" s="18" t="s">
        <v>175</v>
      </c>
      <c r="B28" s="8" t="s">
        <v>180</v>
      </c>
      <c r="C28" s="4">
        <v>36.9</v>
      </c>
      <c r="D28" s="9">
        <v>4.5</v>
      </c>
      <c r="E28" s="9" t="b">
        <v>0</v>
      </c>
      <c r="F28" s="9">
        <v>1.5</v>
      </c>
      <c r="G28" s="4" t="s">
        <v>70</v>
      </c>
      <c r="H28" s="4" t="s">
        <v>70</v>
      </c>
      <c r="I28" s="4">
        <v>30</v>
      </c>
      <c r="J28" s="4">
        <v>49</v>
      </c>
      <c r="K28" s="4" t="b">
        <v>0</v>
      </c>
      <c r="L28" s="4">
        <v>0</v>
      </c>
      <c r="M28" s="4" t="b">
        <v>0</v>
      </c>
      <c r="N28" s="4" t="s">
        <v>70</v>
      </c>
      <c r="O28" s="4" t="s">
        <v>70</v>
      </c>
      <c r="P28" s="4" t="s">
        <v>70</v>
      </c>
      <c r="Q28" s="4" t="b">
        <v>0</v>
      </c>
      <c r="R28" s="4">
        <v>60</v>
      </c>
      <c r="S28" s="4">
        <v>85</v>
      </c>
      <c r="T28" s="4">
        <v>65</v>
      </c>
      <c r="U28" s="4">
        <v>45</v>
      </c>
      <c r="V28" s="4">
        <v>0</v>
      </c>
      <c r="W28" s="4">
        <v>0</v>
      </c>
      <c r="X28" s="4">
        <v>1.25</v>
      </c>
    </row>
    <row r="29" spans="1:24" x14ac:dyDescent="0.25">
      <c r="A29" s="18" t="s">
        <v>175</v>
      </c>
      <c r="B29" s="8" t="s">
        <v>177</v>
      </c>
      <c r="C29" s="4">
        <v>36.9</v>
      </c>
      <c r="D29" s="9">
        <v>4.8</v>
      </c>
      <c r="E29" s="9" t="b">
        <v>0</v>
      </c>
      <c r="F29" s="9">
        <v>1.5</v>
      </c>
      <c r="G29" s="4" t="s">
        <v>70</v>
      </c>
      <c r="H29" s="4" t="s">
        <v>70</v>
      </c>
      <c r="I29" s="4">
        <v>20</v>
      </c>
      <c r="J29" s="4">
        <v>100</v>
      </c>
      <c r="K29" s="4" t="b">
        <v>0</v>
      </c>
      <c r="L29" s="4">
        <v>0</v>
      </c>
      <c r="M29" s="4" t="b">
        <v>0</v>
      </c>
      <c r="N29" s="4" t="s">
        <v>70</v>
      </c>
      <c r="O29" s="4" t="s">
        <v>70</v>
      </c>
      <c r="P29" s="4" t="s">
        <v>70</v>
      </c>
      <c r="Q29" s="4" t="b">
        <v>0</v>
      </c>
      <c r="R29" s="4">
        <v>50</v>
      </c>
      <c r="S29" s="4">
        <v>80</v>
      </c>
      <c r="T29" s="4">
        <v>88</v>
      </c>
      <c r="U29" s="4">
        <v>80</v>
      </c>
      <c r="V29" s="4">
        <v>0</v>
      </c>
      <c r="W29" s="4">
        <v>0</v>
      </c>
      <c r="X29" s="4">
        <v>1.25</v>
      </c>
    </row>
    <row r="30" spans="1:24" x14ac:dyDescent="0.25">
      <c r="A30" s="18" t="s">
        <v>175</v>
      </c>
      <c r="B30" s="8" t="s">
        <v>174</v>
      </c>
      <c r="C30" s="4">
        <v>30.9</v>
      </c>
      <c r="D30" s="9">
        <v>3.6</v>
      </c>
      <c r="E30" s="9" t="b">
        <v>0</v>
      </c>
      <c r="F30" s="9">
        <v>1.8</v>
      </c>
      <c r="G30" s="4">
        <v>6</v>
      </c>
      <c r="H30" s="4">
        <v>9</v>
      </c>
      <c r="I30" s="4">
        <v>18</v>
      </c>
      <c r="J30" s="4">
        <v>70</v>
      </c>
      <c r="K30" s="4" t="b">
        <v>0</v>
      </c>
      <c r="L30" s="4">
        <v>0</v>
      </c>
      <c r="M30" s="4" t="b">
        <v>0</v>
      </c>
      <c r="N30" s="4" t="s">
        <v>70</v>
      </c>
      <c r="O30" s="4" t="s">
        <v>70</v>
      </c>
      <c r="P30" s="4" t="s">
        <v>70</v>
      </c>
      <c r="Q30" s="4" t="b">
        <v>0</v>
      </c>
      <c r="R30" s="4">
        <v>44</v>
      </c>
      <c r="S30" s="4">
        <v>53</v>
      </c>
      <c r="T30" s="4">
        <v>39</v>
      </c>
      <c r="U30" s="4">
        <v>22</v>
      </c>
      <c r="V30" s="4">
        <v>0</v>
      </c>
      <c r="W30" s="4">
        <v>0</v>
      </c>
      <c r="X30" s="4">
        <v>1.25</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vlookups!$A$2:$A$999</xm:f>
          </x14:formula1>
          <xm:sqref>A2:A30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workbookViewId="0">
      <selection activeCell="D43" sqref="D43"/>
    </sheetView>
  </sheetViews>
  <sheetFormatPr defaultRowHeight="15" x14ac:dyDescent="0.25"/>
  <cols>
    <col min="1" max="1" width="14.28515625" bestFit="1" customWidth="1"/>
    <col min="2" max="2" width="13.140625" bestFit="1" customWidth="1"/>
    <col min="3" max="3" width="12.85546875" bestFit="1" customWidth="1"/>
    <col min="4" max="4" width="16.28515625" bestFit="1" customWidth="1"/>
    <col min="5" max="8" width="12.85546875" bestFit="1" customWidth="1"/>
    <col min="9" max="9" width="14.28515625" bestFit="1" customWidth="1"/>
    <col min="10" max="10" width="13.28515625" bestFit="1" customWidth="1"/>
    <col min="11" max="11" width="12.85546875" bestFit="1" customWidth="1"/>
  </cols>
  <sheetData>
    <row r="1" spans="1:11" x14ac:dyDescent="0.25">
      <c r="A1" s="4"/>
      <c r="B1" s="3" t="s">
        <v>2</v>
      </c>
      <c r="C1" s="3" t="s">
        <v>9</v>
      </c>
      <c r="D1" s="3" t="s">
        <v>36</v>
      </c>
      <c r="E1" s="3" t="s">
        <v>3</v>
      </c>
      <c r="F1" s="3" t="s">
        <v>6</v>
      </c>
      <c r="G1" s="3" t="s">
        <v>8</v>
      </c>
      <c r="H1" s="3" t="s">
        <v>7</v>
      </c>
      <c r="I1" s="3" t="s">
        <v>5</v>
      </c>
    </row>
    <row r="2" spans="1:11" x14ac:dyDescent="0.25">
      <c r="A2" s="4"/>
      <c r="B2" s="4">
        <f>Main!$B$7</f>
        <v>8</v>
      </c>
      <c r="C2" s="4">
        <f>VLOOKUP(Main!$B$9,vlookups!$L$2:$N$999,2,FALSE)</f>
        <v>0</v>
      </c>
      <c r="D2" s="4">
        <f>VLOOKUP(Main!$B$11,vlookups!$P$2:$R$999,2,FALSE)</f>
        <v>0</v>
      </c>
      <c r="E2" s="25">
        <f>Main!$B$13*Main!$B$15</f>
        <v>1</v>
      </c>
      <c r="F2" s="4">
        <f>(MIN(E2,1)-1)*8</f>
        <v>0</v>
      </c>
      <c r="G2" s="11">
        <f>Main!$B$17</f>
        <v>1</v>
      </c>
      <c r="H2" s="4">
        <f>(MIN(G2,2)-1)*12</f>
        <v>0</v>
      </c>
      <c r="I2" s="4">
        <f>B2+C2+F2+H2+D2</f>
        <v>8</v>
      </c>
    </row>
    <row r="3" spans="1:11" x14ac:dyDescent="0.25">
      <c r="A3" s="4"/>
      <c r="B3" s="3" t="s">
        <v>10</v>
      </c>
      <c r="C3" s="3" t="s">
        <v>11</v>
      </c>
      <c r="D3" s="3" t="s">
        <v>12</v>
      </c>
      <c r="E3" s="3" t="s">
        <v>13</v>
      </c>
      <c r="F3" s="3" t="s">
        <v>14</v>
      </c>
      <c r="G3" s="3" t="s">
        <v>15</v>
      </c>
      <c r="H3" s="3" t="s">
        <v>16</v>
      </c>
      <c r="I3" s="3" t="s">
        <v>17</v>
      </c>
      <c r="J3" s="3" t="s">
        <v>18</v>
      </c>
      <c r="K3" s="3" t="s">
        <v>19</v>
      </c>
    </row>
    <row r="4" spans="1:11" x14ac:dyDescent="0.25">
      <c r="A4" s="4" t="s">
        <v>34</v>
      </c>
      <c r="B4" s="4">
        <f>MAX(IF($I2&gt;B7,B5,(1-ABS($I$2-B7)/ABS(B6-B7))*B5),0)</f>
        <v>0.1</v>
      </c>
      <c r="C4" s="4">
        <f t="shared" ref="C4:K4" si="0">MAX(IF($I2&gt;C7,C5,(1-ABS($I$2-C7)/ABS(C6-C7))*C5),0)</f>
        <v>0.03</v>
      </c>
      <c r="D4" s="4">
        <f t="shared" si="0"/>
        <v>0.02</v>
      </c>
      <c r="E4" s="4">
        <f t="shared" si="0"/>
        <v>0.02</v>
      </c>
      <c r="F4" s="4">
        <f t="shared" si="0"/>
        <v>0.02</v>
      </c>
      <c r="G4" s="4">
        <f t="shared" si="0"/>
        <v>0.04</v>
      </c>
      <c r="H4" s="4">
        <f t="shared" si="0"/>
        <v>0.01</v>
      </c>
      <c r="I4" s="4">
        <f t="shared" si="0"/>
        <v>0.01</v>
      </c>
      <c r="J4" s="4">
        <f t="shared" si="0"/>
        <v>0.01</v>
      </c>
      <c r="K4" s="4">
        <f t="shared" si="0"/>
        <v>0</v>
      </c>
    </row>
    <row r="5" spans="1:11" x14ac:dyDescent="0.25">
      <c r="A5" s="4" t="s">
        <v>31</v>
      </c>
      <c r="B5" s="4">
        <v>0.1</v>
      </c>
      <c r="C5" s="4">
        <v>0.03</v>
      </c>
      <c r="D5" s="4">
        <v>0.02</v>
      </c>
      <c r="E5" s="4">
        <v>0.02</v>
      </c>
      <c r="F5" s="4">
        <v>0.02</v>
      </c>
      <c r="G5" s="4">
        <v>0.04</v>
      </c>
      <c r="H5" s="4">
        <v>0.01</v>
      </c>
      <c r="I5" s="4">
        <v>0.01</v>
      </c>
      <c r="J5" s="4">
        <v>0.01</v>
      </c>
      <c r="K5" s="4">
        <v>0.01</v>
      </c>
    </row>
    <row r="6" spans="1:11" x14ac:dyDescent="0.25">
      <c r="A6" s="4" t="s">
        <v>32</v>
      </c>
      <c r="B6" s="4">
        <v>-20</v>
      </c>
      <c r="C6" s="4">
        <f>B7</f>
        <v>-10</v>
      </c>
      <c r="D6" s="4">
        <f t="shared" ref="D6:K6" si="1">C7</f>
        <v>-6</v>
      </c>
      <c r="E6" s="4">
        <f t="shared" si="1"/>
        <v>-4</v>
      </c>
      <c r="F6" s="4">
        <f t="shared" si="1"/>
        <v>-2</v>
      </c>
      <c r="G6" s="4">
        <f t="shared" si="1"/>
        <v>0</v>
      </c>
      <c r="H6" s="4">
        <f t="shared" si="1"/>
        <v>2</v>
      </c>
      <c r="I6" s="4">
        <f t="shared" si="1"/>
        <v>4</v>
      </c>
      <c r="J6" s="4">
        <f t="shared" si="1"/>
        <v>6</v>
      </c>
      <c r="K6" s="4">
        <f t="shared" si="1"/>
        <v>8</v>
      </c>
    </row>
    <row r="7" spans="1:11" x14ac:dyDescent="0.25">
      <c r="A7" s="4" t="s">
        <v>33</v>
      </c>
      <c r="B7" s="4">
        <v>-10</v>
      </c>
      <c r="C7" s="4">
        <v>-6</v>
      </c>
      <c r="D7" s="4">
        <v>-4</v>
      </c>
      <c r="E7" s="4">
        <v>-2</v>
      </c>
      <c r="F7" s="4">
        <v>0</v>
      </c>
      <c r="G7" s="4">
        <v>2</v>
      </c>
      <c r="H7" s="4">
        <v>4</v>
      </c>
      <c r="I7" s="4">
        <v>6</v>
      </c>
      <c r="J7" s="4">
        <v>8</v>
      </c>
      <c r="K7" s="4">
        <v>10</v>
      </c>
    </row>
    <row r="8" spans="1:11" x14ac:dyDescent="0.25">
      <c r="A8" s="4"/>
      <c r="B8" s="3" t="s">
        <v>20</v>
      </c>
      <c r="C8" s="3" t="s">
        <v>21</v>
      </c>
      <c r="D8" s="3" t="s">
        <v>22</v>
      </c>
      <c r="E8" s="3" t="s">
        <v>23</v>
      </c>
      <c r="F8" s="3" t="s">
        <v>24</v>
      </c>
      <c r="G8" s="3" t="s">
        <v>25</v>
      </c>
      <c r="H8" s="3" t="s">
        <v>26</v>
      </c>
      <c r="I8" s="3" t="s">
        <v>27</v>
      </c>
      <c r="J8" s="3" t="s">
        <v>28</v>
      </c>
      <c r="K8" s="3" t="s">
        <v>29</v>
      </c>
    </row>
    <row r="9" spans="1:11" x14ac:dyDescent="0.25">
      <c r="A9" s="4" t="s">
        <v>34</v>
      </c>
      <c r="B9" s="4">
        <f>MAX(IF($I2&gt;B12,B10,(1-ABS($I2-B12)/ABS(B11-B12))*B10),0)</f>
        <v>0</v>
      </c>
      <c r="C9" s="4">
        <f t="shared" ref="C9:K9" si="2">MAX(IF($I2&gt;C12,C10,(1-ABS($I2-C12)/ABS(C11-C12))*C10),0)</f>
        <v>0</v>
      </c>
      <c r="D9" s="4">
        <f t="shared" si="2"/>
        <v>0</v>
      </c>
      <c r="E9" s="4">
        <f t="shared" si="2"/>
        <v>0</v>
      </c>
      <c r="F9" s="4">
        <f t="shared" si="2"/>
        <v>0</v>
      </c>
      <c r="G9" s="4">
        <f t="shared" si="2"/>
        <v>0</v>
      </c>
      <c r="H9" s="4">
        <f t="shared" si="2"/>
        <v>0</v>
      </c>
      <c r="I9" s="4">
        <f t="shared" si="2"/>
        <v>0</v>
      </c>
      <c r="J9" s="4">
        <f t="shared" si="2"/>
        <v>0</v>
      </c>
      <c r="K9" s="4">
        <f t="shared" si="2"/>
        <v>0</v>
      </c>
    </row>
    <row r="10" spans="1:11" x14ac:dyDescent="0.25">
      <c r="A10" s="4" t="s">
        <v>31</v>
      </c>
      <c r="B10" s="4">
        <v>5.0000000000000001E-3</v>
      </c>
      <c r="C10" s="4">
        <v>5.0000000000000001E-3</v>
      </c>
      <c r="D10" s="4">
        <v>3.3300000000000001E-3</v>
      </c>
      <c r="E10" s="4">
        <v>3.3300000000000001E-3</v>
      </c>
      <c r="F10" s="4">
        <v>3.3400000000000001E-3</v>
      </c>
      <c r="G10" s="4">
        <v>2.5000000000000001E-3</v>
      </c>
      <c r="H10" s="4">
        <v>2.5000000000000001E-3</v>
      </c>
      <c r="I10" s="4">
        <v>1.5E-3</v>
      </c>
      <c r="J10" s="4">
        <v>1.5E-3</v>
      </c>
      <c r="K10" s="4">
        <v>1E-3</v>
      </c>
    </row>
    <row r="11" spans="1:11" x14ac:dyDescent="0.25">
      <c r="A11" s="4" t="s">
        <v>32</v>
      </c>
      <c r="B11" s="4">
        <f>K7</f>
        <v>10</v>
      </c>
      <c r="C11" s="4">
        <f>B12</f>
        <v>12</v>
      </c>
      <c r="D11" s="4">
        <f t="shared" ref="D11:K11" si="3">C12</f>
        <v>14</v>
      </c>
      <c r="E11" s="4">
        <f t="shared" si="3"/>
        <v>16</v>
      </c>
      <c r="F11" s="4">
        <f t="shared" si="3"/>
        <v>18</v>
      </c>
      <c r="G11" s="4">
        <f t="shared" si="3"/>
        <v>20</v>
      </c>
      <c r="H11" s="4">
        <f t="shared" si="3"/>
        <v>22</v>
      </c>
      <c r="I11" s="4">
        <f t="shared" si="3"/>
        <v>26</v>
      </c>
      <c r="J11" s="4">
        <f t="shared" si="3"/>
        <v>30</v>
      </c>
      <c r="K11" s="4">
        <f t="shared" si="3"/>
        <v>40</v>
      </c>
    </row>
    <row r="12" spans="1:11" x14ac:dyDescent="0.25">
      <c r="A12" s="4" t="s">
        <v>33</v>
      </c>
      <c r="B12" s="4">
        <v>12</v>
      </c>
      <c r="C12" s="4">
        <v>14</v>
      </c>
      <c r="D12" s="4">
        <v>16</v>
      </c>
      <c r="E12" s="4">
        <v>18</v>
      </c>
      <c r="F12" s="4">
        <v>20</v>
      </c>
      <c r="G12" s="4">
        <v>22</v>
      </c>
      <c r="H12" s="4">
        <v>26</v>
      </c>
      <c r="I12" s="4">
        <v>30</v>
      </c>
      <c r="J12" s="4">
        <v>40</v>
      </c>
      <c r="K12" s="4">
        <v>60</v>
      </c>
    </row>
    <row r="13" spans="1:11" x14ac:dyDescent="0.25">
      <c r="B13" s="3" t="s">
        <v>30</v>
      </c>
      <c r="C13" s="21" t="s">
        <v>169</v>
      </c>
    </row>
    <row r="14" spans="1:11" x14ac:dyDescent="0.25">
      <c r="B14" s="4">
        <f>SUM(0.7,B4:K4,B9:K9)^IF(Main!$L$11="None",0,1)</f>
        <v>1</v>
      </c>
      <c r="C14" s="4">
        <f>IF(Main!$G$3="Yes",VLOOKUP($B2,vlookups!$H$2:$I$22,2,FALSE)/(1+MIN(($E2-1),0.2)*0.5)/(1+MIN(($G2-1),0.5)*0.33),1)*(1+VLOOKUP(Main!$B$9,vlookups!$L$2:$N$999,3,FALSE))*(1+VLOOKUP(Main!$B$11,vlookups!$P$2:$R$999,3,FALSE))</f>
        <v>1</v>
      </c>
    </row>
    <row r="16" spans="1:11" x14ac:dyDescent="0.25">
      <c r="A16" s="4"/>
      <c r="B16" s="3" t="s">
        <v>2</v>
      </c>
      <c r="C16" s="3" t="s">
        <v>9</v>
      </c>
      <c r="D16" s="3" t="s">
        <v>36</v>
      </c>
      <c r="E16" s="3" t="s">
        <v>3</v>
      </c>
      <c r="F16" s="3" t="s">
        <v>6</v>
      </c>
      <c r="G16" s="3" t="s">
        <v>8</v>
      </c>
      <c r="H16" s="3" t="s">
        <v>7</v>
      </c>
      <c r="I16" s="3" t="s">
        <v>5</v>
      </c>
    </row>
    <row r="17" spans="1:11" x14ac:dyDescent="0.25">
      <c r="A17" s="4"/>
      <c r="B17" s="4">
        <f>Main!$D$7</f>
        <v>14</v>
      </c>
      <c r="C17" s="4">
        <f>VLOOKUP(Main!$D$9,vlookups!$L$2:$N$999,2,FALSE)</f>
        <v>0</v>
      </c>
      <c r="D17" s="4">
        <f>VLOOKUP(Main!$D$11,vlookups!$P$2:$R$999,2,FALSE)</f>
        <v>0</v>
      </c>
      <c r="E17" s="25">
        <f>Main!$D$13*Main!$D$15</f>
        <v>1</v>
      </c>
      <c r="F17" s="4">
        <f>(MIN(E17,1)-1)*8</f>
        <v>0</v>
      </c>
      <c r="G17" s="11">
        <f>Main!$D$17</f>
        <v>1</v>
      </c>
      <c r="H17" s="4">
        <f>(MIN(G17,2)-1)*12</f>
        <v>0</v>
      </c>
      <c r="I17" s="4">
        <f>B17+C17+F17+H17+D17</f>
        <v>14</v>
      </c>
    </row>
    <row r="18" spans="1:11" x14ac:dyDescent="0.25">
      <c r="A18" s="4"/>
      <c r="B18" s="3" t="s">
        <v>10</v>
      </c>
      <c r="C18" s="3" t="s">
        <v>11</v>
      </c>
      <c r="D18" s="3" t="s">
        <v>12</v>
      </c>
      <c r="E18" s="3" t="s">
        <v>13</v>
      </c>
      <c r="F18" s="3" t="s">
        <v>14</v>
      </c>
      <c r="G18" s="3" t="s">
        <v>15</v>
      </c>
      <c r="H18" s="3" t="s">
        <v>16</v>
      </c>
      <c r="I18" s="3" t="s">
        <v>17</v>
      </c>
      <c r="J18" s="3" t="s">
        <v>18</v>
      </c>
      <c r="K18" s="3" t="s">
        <v>19</v>
      </c>
    </row>
    <row r="19" spans="1:11" x14ac:dyDescent="0.25">
      <c r="A19" s="4" t="s">
        <v>34</v>
      </c>
      <c r="B19" s="4">
        <f>MAX(IF($I17&gt;B22,B20,(1-ABS($I17-B22)/ABS(B21-B22))*B20),0)</f>
        <v>0.1</v>
      </c>
      <c r="C19" s="4">
        <f t="shared" ref="C19:K19" si="4">MAX(IF($I17&gt;C22,C20,(1-ABS($I17-C22)/ABS(C21-C22))*C20),0)</f>
        <v>0.03</v>
      </c>
      <c r="D19" s="4">
        <f t="shared" si="4"/>
        <v>0.02</v>
      </c>
      <c r="E19" s="4">
        <f t="shared" si="4"/>
        <v>0.02</v>
      </c>
      <c r="F19" s="4">
        <f t="shared" si="4"/>
        <v>0.02</v>
      </c>
      <c r="G19" s="4">
        <f t="shared" si="4"/>
        <v>0.04</v>
      </c>
      <c r="H19" s="4">
        <f t="shared" si="4"/>
        <v>0.01</v>
      </c>
      <c r="I19" s="4">
        <f t="shared" si="4"/>
        <v>0.01</v>
      </c>
      <c r="J19" s="4">
        <f t="shared" si="4"/>
        <v>0.01</v>
      </c>
      <c r="K19" s="4">
        <f t="shared" si="4"/>
        <v>0.01</v>
      </c>
    </row>
    <row r="20" spans="1:11" x14ac:dyDescent="0.25">
      <c r="A20" s="4" t="s">
        <v>31</v>
      </c>
      <c r="B20" s="4">
        <v>0.1</v>
      </c>
      <c r="C20" s="4">
        <v>0.03</v>
      </c>
      <c r="D20" s="4">
        <v>0.02</v>
      </c>
      <c r="E20" s="4">
        <v>0.02</v>
      </c>
      <c r="F20" s="4">
        <v>0.02</v>
      </c>
      <c r="G20" s="4">
        <v>0.04</v>
      </c>
      <c r="H20" s="4">
        <v>0.01</v>
      </c>
      <c r="I20" s="4">
        <v>0.01</v>
      </c>
      <c r="J20" s="4">
        <v>0.01</v>
      </c>
      <c r="K20" s="4">
        <v>0.01</v>
      </c>
    </row>
    <row r="21" spans="1:11" x14ac:dyDescent="0.25">
      <c r="A21" s="4" t="s">
        <v>32</v>
      </c>
      <c r="B21" s="4">
        <v>-20</v>
      </c>
      <c r="C21" s="4">
        <f>B22</f>
        <v>-10</v>
      </c>
      <c r="D21" s="4">
        <f t="shared" ref="D21" si="5">C22</f>
        <v>-6</v>
      </c>
      <c r="E21" s="4">
        <f t="shared" ref="E21" si="6">D22</f>
        <v>-4</v>
      </c>
      <c r="F21" s="4">
        <f t="shared" ref="F21" si="7">E22</f>
        <v>-2</v>
      </c>
      <c r="G21" s="4">
        <f t="shared" ref="G21" si="8">F22</f>
        <v>0</v>
      </c>
      <c r="H21" s="4">
        <f t="shared" ref="H21" si="9">G22</f>
        <v>2</v>
      </c>
      <c r="I21" s="4">
        <f t="shared" ref="I21" si="10">H22</f>
        <v>4</v>
      </c>
      <c r="J21" s="4">
        <f t="shared" ref="J21" si="11">I22</f>
        <v>6</v>
      </c>
      <c r="K21" s="4">
        <f t="shared" ref="K21" si="12">J22</f>
        <v>8</v>
      </c>
    </row>
    <row r="22" spans="1:11" x14ac:dyDescent="0.25">
      <c r="A22" s="4" t="s">
        <v>33</v>
      </c>
      <c r="B22" s="4">
        <v>-10</v>
      </c>
      <c r="C22" s="4">
        <v>-6</v>
      </c>
      <c r="D22" s="4">
        <v>-4</v>
      </c>
      <c r="E22" s="4">
        <v>-2</v>
      </c>
      <c r="F22" s="4">
        <v>0</v>
      </c>
      <c r="G22" s="4">
        <v>2</v>
      </c>
      <c r="H22" s="4">
        <v>4</v>
      </c>
      <c r="I22" s="4">
        <v>6</v>
      </c>
      <c r="J22" s="4">
        <v>8</v>
      </c>
      <c r="K22" s="4">
        <v>10</v>
      </c>
    </row>
    <row r="23" spans="1:11" x14ac:dyDescent="0.25">
      <c r="A23" s="4"/>
      <c r="B23" s="3" t="s">
        <v>20</v>
      </c>
      <c r="C23" s="3" t="s">
        <v>21</v>
      </c>
      <c r="D23" s="3" t="s">
        <v>22</v>
      </c>
      <c r="E23" s="3" t="s">
        <v>23</v>
      </c>
      <c r="F23" s="3" t="s">
        <v>24</v>
      </c>
      <c r="G23" s="3" t="s">
        <v>25</v>
      </c>
      <c r="H23" s="3" t="s">
        <v>26</v>
      </c>
      <c r="I23" s="3" t="s">
        <v>27</v>
      </c>
      <c r="J23" s="3" t="s">
        <v>28</v>
      </c>
      <c r="K23" s="3" t="s">
        <v>29</v>
      </c>
    </row>
    <row r="24" spans="1:11" x14ac:dyDescent="0.25">
      <c r="A24" s="4" t="s">
        <v>34</v>
      </c>
      <c r="B24" s="4">
        <f>MAX(IF($I17&gt;B27,B25,(1-ABS($I17-B27)/ABS(B26-B27))*B25),0)</f>
        <v>5.0000000000000001E-3</v>
      </c>
      <c r="C24" s="4">
        <f t="shared" ref="C24:K24" si="13">MAX(IF($I17&gt;C27,C25,(1-ABS($I17-C27)/ABS(C26-C27))*C25),0)</f>
        <v>5.0000000000000001E-3</v>
      </c>
      <c r="D24" s="4">
        <f t="shared" si="13"/>
        <v>0</v>
      </c>
      <c r="E24" s="4">
        <f t="shared" si="13"/>
        <v>0</v>
      </c>
      <c r="F24" s="4">
        <f t="shared" si="13"/>
        <v>0</v>
      </c>
      <c r="G24" s="4">
        <f t="shared" si="13"/>
        <v>0</v>
      </c>
      <c r="H24" s="4">
        <f t="shared" si="13"/>
        <v>0</v>
      </c>
      <c r="I24" s="4">
        <f t="shared" si="13"/>
        <v>0</v>
      </c>
      <c r="J24" s="4">
        <f t="shared" si="13"/>
        <v>0</v>
      </c>
      <c r="K24" s="4">
        <f t="shared" si="13"/>
        <v>0</v>
      </c>
    </row>
    <row r="25" spans="1:11" x14ac:dyDescent="0.25">
      <c r="A25" s="4" t="s">
        <v>31</v>
      </c>
      <c r="B25" s="4">
        <v>5.0000000000000001E-3</v>
      </c>
      <c r="C25" s="4">
        <v>5.0000000000000001E-3</v>
      </c>
      <c r="D25" s="4">
        <v>3.3300000000000001E-3</v>
      </c>
      <c r="E25" s="4">
        <v>3.3300000000000001E-3</v>
      </c>
      <c r="F25" s="4">
        <v>3.3400000000000001E-3</v>
      </c>
      <c r="G25" s="4">
        <v>2.5000000000000001E-3</v>
      </c>
      <c r="H25" s="4">
        <v>2.5000000000000001E-3</v>
      </c>
      <c r="I25" s="4">
        <v>1.5E-3</v>
      </c>
      <c r="J25" s="4">
        <v>1.5E-3</v>
      </c>
      <c r="K25" s="4">
        <v>1E-3</v>
      </c>
    </row>
    <row r="26" spans="1:11" x14ac:dyDescent="0.25">
      <c r="A26" s="4" t="s">
        <v>32</v>
      </c>
      <c r="B26" s="4">
        <f>K22</f>
        <v>10</v>
      </c>
      <c r="C26" s="4">
        <f>B27</f>
        <v>12</v>
      </c>
      <c r="D26" s="4">
        <f t="shared" ref="D26" si="14">C27</f>
        <v>14</v>
      </c>
      <c r="E26" s="4">
        <f t="shared" ref="E26" si="15">D27</f>
        <v>16</v>
      </c>
      <c r="F26" s="4">
        <f t="shared" ref="F26" si="16">E27</f>
        <v>18</v>
      </c>
      <c r="G26" s="4">
        <f t="shared" ref="G26" si="17">F27</f>
        <v>20</v>
      </c>
      <c r="H26" s="4">
        <f t="shared" ref="H26" si="18">G27</f>
        <v>22</v>
      </c>
      <c r="I26" s="4">
        <f t="shared" ref="I26" si="19">H27</f>
        <v>26</v>
      </c>
      <c r="J26" s="4">
        <f t="shared" ref="J26" si="20">I27</f>
        <v>30</v>
      </c>
      <c r="K26" s="4">
        <f t="shared" ref="K26" si="21">J27</f>
        <v>40</v>
      </c>
    </row>
    <row r="27" spans="1:11" x14ac:dyDescent="0.25">
      <c r="A27" s="4" t="s">
        <v>33</v>
      </c>
      <c r="B27" s="4">
        <v>12</v>
      </c>
      <c r="C27" s="4">
        <v>14</v>
      </c>
      <c r="D27" s="4">
        <v>16</v>
      </c>
      <c r="E27" s="4">
        <v>18</v>
      </c>
      <c r="F27" s="4">
        <v>20</v>
      </c>
      <c r="G27" s="4">
        <v>22</v>
      </c>
      <c r="H27" s="4">
        <v>26</v>
      </c>
      <c r="I27" s="4">
        <v>30</v>
      </c>
      <c r="J27" s="4">
        <v>40</v>
      </c>
      <c r="K27" s="4">
        <v>60</v>
      </c>
    </row>
    <row r="28" spans="1:11" x14ac:dyDescent="0.25">
      <c r="B28" s="3" t="s">
        <v>30</v>
      </c>
      <c r="C28" s="21" t="s">
        <v>169</v>
      </c>
    </row>
    <row r="29" spans="1:11" x14ac:dyDescent="0.25">
      <c r="B29" s="4">
        <f>SUM(0.7,B19:K19,B24:K24)^IF(Main!$L$11="None",0,1)</f>
        <v>1</v>
      </c>
      <c r="C29" s="4">
        <f>IF(Main!$G$3="Yes",VLOOKUP($B17,vlookups!$H$2:$I$22,2,FALSE)/(1+MIN(($E17-1),0.2)*0.5)/(1+MIN(($G17-1),0.5)*0.33),1)*(1+VLOOKUP(Main!$D$9,vlookups!$L$2:$N$999,3,FALSE))*(1+VLOOKUP(Main!$D$11,vlookups!$P$2:$R$999,3,FALSE))</f>
        <v>1</v>
      </c>
    </row>
    <row r="31" spans="1:11" x14ac:dyDescent="0.25">
      <c r="A31" s="4"/>
      <c r="B31" s="3" t="s">
        <v>2</v>
      </c>
      <c r="C31" s="3" t="s">
        <v>9</v>
      </c>
      <c r="D31" s="3" t="s">
        <v>36</v>
      </c>
      <c r="E31" s="3" t="s">
        <v>3</v>
      </c>
      <c r="F31" s="3" t="s">
        <v>6</v>
      </c>
      <c r="G31" s="3" t="s">
        <v>8</v>
      </c>
      <c r="H31" s="3" t="s">
        <v>7</v>
      </c>
      <c r="I31" s="3" t="s">
        <v>5</v>
      </c>
    </row>
    <row r="32" spans="1:11" x14ac:dyDescent="0.25">
      <c r="A32" s="4"/>
      <c r="B32" s="4">
        <f>Main!$F$7</f>
        <v>26</v>
      </c>
      <c r="C32" s="4">
        <f>VLOOKUP(Main!$F$9,vlookups!$L$2:$N$999,2,FALSE)</f>
        <v>0</v>
      </c>
      <c r="D32" s="4">
        <f>VLOOKUP(Main!$F$11,vlookups!$P$2:$R$999,2,FALSE)</f>
        <v>0</v>
      </c>
      <c r="E32" s="25">
        <f>Main!$F$13*Main!$F$15</f>
        <v>1</v>
      </c>
      <c r="F32" s="4">
        <f>(MIN(E32,1)-1)*8</f>
        <v>0</v>
      </c>
      <c r="G32" s="11">
        <f>Main!$F$17</f>
        <v>1</v>
      </c>
      <c r="H32" s="4">
        <f>(MIN(G32,2)-1)*12</f>
        <v>0</v>
      </c>
      <c r="I32" s="4">
        <f>B32+C32+F32+H32+D32</f>
        <v>26</v>
      </c>
    </row>
    <row r="33" spans="1:11" x14ac:dyDescent="0.25">
      <c r="A33" s="4"/>
      <c r="B33" s="3" t="s">
        <v>10</v>
      </c>
      <c r="C33" s="3" t="s">
        <v>11</v>
      </c>
      <c r="D33" s="3" t="s">
        <v>12</v>
      </c>
      <c r="E33" s="3" t="s">
        <v>13</v>
      </c>
      <c r="F33" s="3" t="s">
        <v>14</v>
      </c>
      <c r="G33" s="3" t="s">
        <v>15</v>
      </c>
      <c r="H33" s="3" t="s">
        <v>16</v>
      </c>
      <c r="I33" s="3" t="s">
        <v>17</v>
      </c>
      <c r="J33" s="3" t="s">
        <v>18</v>
      </c>
      <c r="K33" s="3" t="s">
        <v>19</v>
      </c>
    </row>
    <row r="34" spans="1:11" x14ac:dyDescent="0.25">
      <c r="A34" s="4" t="s">
        <v>34</v>
      </c>
      <c r="B34" s="4">
        <f>MAX(IF($I32&gt;B37,B35,(1-ABS($I32-B37)/ABS(B36-B37))*B35),0)</f>
        <v>0.1</v>
      </c>
      <c r="C34" s="4">
        <f t="shared" ref="C34" si="22">MAX(IF($I32&gt;C37,C35,(1-ABS($I32-C37)/ABS(C36-C37))*C35),0)</f>
        <v>0.03</v>
      </c>
      <c r="D34" s="4">
        <f t="shared" ref="D34" si="23">MAX(IF($I32&gt;D37,D35,(1-ABS($I32-D37)/ABS(D36-D37))*D35),0)</f>
        <v>0.02</v>
      </c>
      <c r="E34" s="4">
        <f t="shared" ref="E34" si="24">MAX(IF($I32&gt;E37,E35,(1-ABS($I32-E37)/ABS(E36-E37))*E35),0)</f>
        <v>0.02</v>
      </c>
      <c r="F34" s="4">
        <f t="shared" ref="F34" si="25">MAX(IF($I32&gt;F37,F35,(1-ABS($I32-F37)/ABS(F36-F37))*F35),0)</f>
        <v>0.02</v>
      </c>
      <c r="G34" s="4">
        <f t="shared" ref="G34" si="26">MAX(IF($I32&gt;G37,G35,(1-ABS($I32-G37)/ABS(G36-G37))*G35),0)</f>
        <v>0.04</v>
      </c>
      <c r="H34" s="4">
        <f t="shared" ref="H34" si="27">MAX(IF($I32&gt;H37,H35,(1-ABS($I32-H37)/ABS(H36-H37))*H35),0)</f>
        <v>0.01</v>
      </c>
      <c r="I34" s="4">
        <f t="shared" ref="I34" si="28">MAX(IF($I32&gt;I37,I35,(1-ABS($I32-I37)/ABS(I36-I37))*I35),0)</f>
        <v>0.01</v>
      </c>
      <c r="J34" s="4">
        <f t="shared" ref="J34" si="29">MAX(IF($I32&gt;J37,J35,(1-ABS($I32-J37)/ABS(J36-J37))*J35),0)</f>
        <v>0.01</v>
      </c>
      <c r="K34" s="4">
        <f t="shared" ref="K34" si="30">MAX(IF($I32&gt;K37,K35,(1-ABS($I32-K37)/ABS(K36-K37))*K35),0)</f>
        <v>0.01</v>
      </c>
    </row>
    <row r="35" spans="1:11" x14ac:dyDescent="0.25">
      <c r="A35" s="4" t="s">
        <v>31</v>
      </c>
      <c r="B35" s="4">
        <v>0.1</v>
      </c>
      <c r="C35" s="4">
        <v>0.03</v>
      </c>
      <c r="D35" s="4">
        <v>0.02</v>
      </c>
      <c r="E35" s="4">
        <v>0.02</v>
      </c>
      <c r="F35" s="4">
        <v>0.02</v>
      </c>
      <c r="G35" s="4">
        <v>0.04</v>
      </c>
      <c r="H35" s="4">
        <v>0.01</v>
      </c>
      <c r="I35" s="4">
        <v>0.01</v>
      </c>
      <c r="J35" s="4">
        <v>0.01</v>
      </c>
      <c r="K35" s="4">
        <v>0.01</v>
      </c>
    </row>
    <row r="36" spans="1:11" x14ac:dyDescent="0.25">
      <c r="A36" s="4" t="s">
        <v>32</v>
      </c>
      <c r="B36" s="4">
        <v>-20</v>
      </c>
      <c r="C36" s="4">
        <f>B37</f>
        <v>-10</v>
      </c>
      <c r="D36" s="4">
        <f t="shared" ref="D36" si="31">C37</f>
        <v>-6</v>
      </c>
      <c r="E36" s="4">
        <f t="shared" ref="E36" si="32">D37</f>
        <v>-4</v>
      </c>
      <c r="F36" s="4">
        <f t="shared" ref="F36" si="33">E37</f>
        <v>-2</v>
      </c>
      <c r="G36" s="4">
        <f t="shared" ref="G36" si="34">F37</f>
        <v>0</v>
      </c>
      <c r="H36" s="4">
        <f t="shared" ref="H36" si="35">G37</f>
        <v>2</v>
      </c>
      <c r="I36" s="4">
        <f t="shared" ref="I36" si="36">H37</f>
        <v>4</v>
      </c>
      <c r="J36" s="4">
        <f t="shared" ref="J36" si="37">I37</f>
        <v>6</v>
      </c>
      <c r="K36" s="4">
        <f t="shared" ref="K36" si="38">J37</f>
        <v>8</v>
      </c>
    </row>
    <row r="37" spans="1:11" x14ac:dyDescent="0.25">
      <c r="A37" s="4" t="s">
        <v>33</v>
      </c>
      <c r="B37" s="4">
        <v>-10</v>
      </c>
      <c r="C37" s="4">
        <v>-6</v>
      </c>
      <c r="D37" s="4">
        <v>-4</v>
      </c>
      <c r="E37" s="4">
        <v>-2</v>
      </c>
      <c r="F37" s="4">
        <v>0</v>
      </c>
      <c r="G37" s="4">
        <v>2</v>
      </c>
      <c r="H37" s="4">
        <v>4</v>
      </c>
      <c r="I37" s="4">
        <v>6</v>
      </c>
      <c r="J37" s="4">
        <v>8</v>
      </c>
      <c r="K37" s="4">
        <v>10</v>
      </c>
    </row>
    <row r="38" spans="1:11" x14ac:dyDescent="0.25">
      <c r="A38" s="4"/>
      <c r="B38" s="3" t="s">
        <v>20</v>
      </c>
      <c r="C38" s="3" t="s">
        <v>21</v>
      </c>
      <c r="D38" s="3" t="s">
        <v>22</v>
      </c>
      <c r="E38" s="3" t="s">
        <v>23</v>
      </c>
      <c r="F38" s="3" t="s">
        <v>24</v>
      </c>
      <c r="G38" s="3" t="s">
        <v>25</v>
      </c>
      <c r="H38" s="3" t="s">
        <v>26</v>
      </c>
      <c r="I38" s="3" t="s">
        <v>27</v>
      </c>
      <c r="J38" s="3" t="s">
        <v>28</v>
      </c>
      <c r="K38" s="3" t="s">
        <v>29</v>
      </c>
    </row>
    <row r="39" spans="1:11" x14ac:dyDescent="0.25">
      <c r="A39" s="4" t="s">
        <v>34</v>
      </c>
      <c r="B39" s="4">
        <f>MAX(IF($I32&gt;B42,B40,(1-ABS($I32-B42)/ABS(B41-B42))*B40),0)</f>
        <v>5.0000000000000001E-3</v>
      </c>
      <c r="C39" s="4">
        <f t="shared" ref="C39" si="39">MAX(IF($I32&gt;C42,C40,(1-ABS($I32-C42)/ABS(C41-C42))*C40),0)</f>
        <v>5.0000000000000001E-3</v>
      </c>
      <c r="D39" s="4">
        <f t="shared" ref="D39" si="40">MAX(IF($I32&gt;D42,D40,(1-ABS($I32-D42)/ABS(D41-D42))*D40),0)</f>
        <v>3.3300000000000001E-3</v>
      </c>
      <c r="E39" s="4">
        <f t="shared" ref="E39" si="41">MAX(IF($I32&gt;E42,E40,(1-ABS($I32-E42)/ABS(E41-E42))*E40),0)</f>
        <v>3.3300000000000001E-3</v>
      </c>
      <c r="F39" s="4">
        <f t="shared" ref="F39" si="42">MAX(IF($I32&gt;F42,F40,(1-ABS($I32-F42)/ABS(F41-F42))*F40),0)</f>
        <v>3.3400000000000001E-3</v>
      </c>
      <c r="G39" s="4">
        <f t="shared" ref="G39" si="43">MAX(IF($I32&gt;G42,G40,(1-ABS($I32-G42)/ABS(G41-G42))*G40),0)</f>
        <v>2.5000000000000001E-3</v>
      </c>
      <c r="H39" s="4">
        <f t="shared" ref="H39" si="44">MAX(IF($I32&gt;H42,H40,(1-ABS($I32-H42)/ABS(H41-H42))*H40),0)</f>
        <v>2.5000000000000001E-3</v>
      </c>
      <c r="I39" s="4">
        <f t="shared" ref="I39" si="45">MAX(IF($I32&gt;I42,I40,(1-ABS($I32-I42)/ABS(I41-I42))*I40),0)</f>
        <v>0</v>
      </c>
      <c r="J39" s="4">
        <f t="shared" ref="J39" si="46">MAX(IF($I32&gt;J42,J40,(1-ABS($I32-J42)/ABS(J41-J42))*J40),0)</f>
        <v>0</v>
      </c>
      <c r="K39" s="4">
        <f t="shared" ref="K39" si="47">MAX(IF($I32&gt;K42,K40,(1-ABS($I32-K42)/ABS(K41-K42))*K40),0)</f>
        <v>0</v>
      </c>
    </row>
    <row r="40" spans="1:11" x14ac:dyDescent="0.25">
      <c r="A40" s="4" t="s">
        <v>31</v>
      </c>
      <c r="B40" s="4">
        <v>5.0000000000000001E-3</v>
      </c>
      <c r="C40" s="4">
        <v>5.0000000000000001E-3</v>
      </c>
      <c r="D40" s="4">
        <v>3.3300000000000001E-3</v>
      </c>
      <c r="E40" s="4">
        <v>3.3300000000000001E-3</v>
      </c>
      <c r="F40" s="4">
        <v>3.3400000000000001E-3</v>
      </c>
      <c r="G40" s="4">
        <v>2.5000000000000001E-3</v>
      </c>
      <c r="H40" s="4">
        <v>2.5000000000000001E-3</v>
      </c>
      <c r="I40" s="4">
        <v>1.5E-3</v>
      </c>
      <c r="J40" s="4">
        <v>1.5E-3</v>
      </c>
      <c r="K40" s="4">
        <v>1E-3</v>
      </c>
    </row>
    <row r="41" spans="1:11" x14ac:dyDescent="0.25">
      <c r="A41" s="4" t="s">
        <v>32</v>
      </c>
      <c r="B41" s="4">
        <f>K37</f>
        <v>10</v>
      </c>
      <c r="C41" s="4">
        <f>B42</f>
        <v>12</v>
      </c>
      <c r="D41" s="4">
        <f t="shared" ref="D41" si="48">C42</f>
        <v>14</v>
      </c>
      <c r="E41" s="4">
        <f t="shared" ref="E41" si="49">D42</f>
        <v>16</v>
      </c>
      <c r="F41" s="4">
        <f t="shared" ref="F41" si="50">E42</f>
        <v>18</v>
      </c>
      <c r="G41" s="4">
        <f t="shared" ref="G41" si="51">F42</f>
        <v>20</v>
      </c>
      <c r="H41" s="4">
        <f t="shared" ref="H41" si="52">G42</f>
        <v>22</v>
      </c>
      <c r="I41" s="4">
        <f t="shared" ref="I41" si="53">H42</f>
        <v>26</v>
      </c>
      <c r="J41" s="4">
        <f t="shared" ref="J41" si="54">I42</f>
        <v>30</v>
      </c>
      <c r="K41" s="4">
        <f t="shared" ref="K41" si="55">J42</f>
        <v>40</v>
      </c>
    </row>
    <row r="42" spans="1:11" x14ac:dyDescent="0.25">
      <c r="A42" s="4" t="s">
        <v>33</v>
      </c>
      <c r="B42" s="4">
        <v>12</v>
      </c>
      <c r="C42" s="4">
        <v>14</v>
      </c>
      <c r="D42" s="4">
        <v>16</v>
      </c>
      <c r="E42" s="4">
        <v>18</v>
      </c>
      <c r="F42" s="4">
        <v>20</v>
      </c>
      <c r="G42" s="4">
        <v>22</v>
      </c>
      <c r="H42" s="4">
        <v>26</v>
      </c>
      <c r="I42" s="4">
        <v>30</v>
      </c>
      <c r="J42" s="4">
        <v>40</v>
      </c>
      <c r="K42" s="4">
        <v>60</v>
      </c>
    </row>
    <row r="43" spans="1:11" x14ac:dyDescent="0.25">
      <c r="B43" s="3" t="s">
        <v>30</v>
      </c>
      <c r="C43" s="21" t="s">
        <v>169</v>
      </c>
    </row>
    <row r="44" spans="1:11" x14ac:dyDescent="0.25">
      <c r="B44" s="4">
        <f>SUM(0.7,B34:K34,B39:K39)^IF(Main!$L$11="None",0,1)</f>
        <v>1</v>
      </c>
      <c r="C44" s="4">
        <f>IF(Main!$G$3="Yes",VLOOKUP($B32,vlookups!$H$2:$I$22,2,FALSE)/(1+MIN(($E32-1),0.2)*0.5)/(1+MIN(($G32-1),0.5)*0.33),1)*(1+VLOOKUP(Main!$F$9,vlookups!$L$2:$N$999,3,FALSE))*(1+VLOOKUP(Main!$F$11,vlookups!$P$2:$R$999,3,FALSE))</f>
        <v>1</v>
      </c>
    </row>
    <row r="46" spans="1:11" x14ac:dyDescent="0.25">
      <c r="A46" s="4"/>
      <c r="B46" s="3" t="s">
        <v>2</v>
      </c>
      <c r="C46" s="3" t="s">
        <v>9</v>
      </c>
      <c r="D46" s="3" t="s">
        <v>36</v>
      </c>
      <c r="E46" s="3" t="s">
        <v>3</v>
      </c>
      <c r="F46" s="3" t="s">
        <v>6</v>
      </c>
      <c r="G46" s="3" t="s">
        <v>8</v>
      </c>
      <c r="H46" s="3" t="s">
        <v>7</v>
      </c>
      <c r="I46" s="3" t="s">
        <v>5</v>
      </c>
    </row>
    <row r="47" spans="1:11" x14ac:dyDescent="0.25">
      <c r="A47" s="4"/>
      <c r="B47" s="4">
        <f>Main!$H$7</f>
        <v>6</v>
      </c>
      <c r="C47" s="4">
        <f>VLOOKUP(Main!$H$9,vlookups!$L$2:$N$999,2,FALSE)</f>
        <v>0</v>
      </c>
      <c r="D47" s="4">
        <f>VLOOKUP(Main!$H$11,vlookups!$P$2:$R$999,2,FALSE)</f>
        <v>0</v>
      </c>
      <c r="E47" s="25">
        <f>Main!$H$13*Main!$H$15</f>
        <v>1</v>
      </c>
      <c r="F47" s="4">
        <f>(MIN(E47,1)-1)*8</f>
        <v>0</v>
      </c>
      <c r="G47" s="11">
        <f>Main!$H$17</f>
        <v>1</v>
      </c>
      <c r="H47" s="4">
        <f>(MIN(G47,2)-1)*12</f>
        <v>0</v>
      </c>
      <c r="I47" s="4">
        <f>B47+C47+F47+H47+D47</f>
        <v>6</v>
      </c>
    </row>
    <row r="48" spans="1:11" x14ac:dyDescent="0.25">
      <c r="A48" s="4"/>
      <c r="B48" s="3" t="s">
        <v>10</v>
      </c>
      <c r="C48" s="3" t="s">
        <v>11</v>
      </c>
      <c r="D48" s="3" t="s">
        <v>12</v>
      </c>
      <c r="E48" s="3" t="s">
        <v>13</v>
      </c>
      <c r="F48" s="3" t="s">
        <v>14</v>
      </c>
      <c r="G48" s="3" t="s">
        <v>15</v>
      </c>
      <c r="H48" s="3" t="s">
        <v>16</v>
      </c>
      <c r="I48" s="3" t="s">
        <v>17</v>
      </c>
      <c r="J48" s="3" t="s">
        <v>18</v>
      </c>
      <c r="K48" s="3" t="s">
        <v>19</v>
      </c>
    </row>
    <row r="49" spans="1:11" x14ac:dyDescent="0.25">
      <c r="A49" s="4" t="s">
        <v>34</v>
      </c>
      <c r="B49" s="4">
        <f>MAX(IF($I47&gt;B52,B50,(1-ABS($I47-B52)/ABS(B51-B52))*B50),0)</f>
        <v>0.1</v>
      </c>
      <c r="C49" s="4">
        <f t="shared" ref="C49" si="56">MAX(IF($I47&gt;C52,C50,(1-ABS($I47-C52)/ABS(C51-C52))*C50),0)</f>
        <v>0.03</v>
      </c>
      <c r="D49" s="4">
        <f t="shared" ref="D49" si="57">MAX(IF($I47&gt;D52,D50,(1-ABS($I47-D52)/ABS(D51-D52))*D50),0)</f>
        <v>0.02</v>
      </c>
      <c r="E49" s="4">
        <f t="shared" ref="E49" si="58">MAX(IF($I47&gt;E52,E50,(1-ABS($I47-E52)/ABS(E51-E52))*E50),0)</f>
        <v>0.02</v>
      </c>
      <c r="F49" s="4">
        <f t="shared" ref="F49" si="59">MAX(IF($I47&gt;F52,F50,(1-ABS($I47-F52)/ABS(F51-F52))*F50),0)</f>
        <v>0.02</v>
      </c>
      <c r="G49" s="4">
        <f t="shared" ref="G49" si="60">MAX(IF($I47&gt;G52,G50,(1-ABS($I47-G52)/ABS(G51-G52))*G50),0)</f>
        <v>0.04</v>
      </c>
      <c r="H49" s="4">
        <f t="shared" ref="H49" si="61">MAX(IF($I47&gt;H52,H50,(1-ABS($I47-H52)/ABS(H51-H52))*H50),0)</f>
        <v>0.01</v>
      </c>
      <c r="I49" s="4">
        <f t="shared" ref="I49" si="62">MAX(IF($I47&gt;I52,I50,(1-ABS($I47-I52)/ABS(I51-I52))*I50),0)</f>
        <v>0.01</v>
      </c>
      <c r="J49" s="4">
        <f t="shared" ref="J49" si="63">MAX(IF($I47&gt;J52,J50,(1-ABS($I47-J52)/ABS(J51-J52))*J50),0)</f>
        <v>0</v>
      </c>
      <c r="K49" s="4">
        <f t="shared" ref="K49" si="64">MAX(IF($I47&gt;K52,K50,(1-ABS($I47-K52)/ABS(K51-K52))*K50),0)</f>
        <v>0</v>
      </c>
    </row>
    <row r="50" spans="1:11" x14ac:dyDescent="0.25">
      <c r="A50" s="4" t="s">
        <v>31</v>
      </c>
      <c r="B50" s="4">
        <v>0.1</v>
      </c>
      <c r="C50" s="4">
        <v>0.03</v>
      </c>
      <c r="D50" s="4">
        <v>0.02</v>
      </c>
      <c r="E50" s="4">
        <v>0.02</v>
      </c>
      <c r="F50" s="4">
        <v>0.02</v>
      </c>
      <c r="G50" s="4">
        <v>0.04</v>
      </c>
      <c r="H50" s="4">
        <v>0.01</v>
      </c>
      <c r="I50" s="4">
        <v>0.01</v>
      </c>
      <c r="J50" s="4">
        <v>0.01</v>
      </c>
      <c r="K50" s="4">
        <v>0.01</v>
      </c>
    </row>
    <row r="51" spans="1:11" x14ac:dyDescent="0.25">
      <c r="A51" s="4" t="s">
        <v>32</v>
      </c>
      <c r="B51" s="4">
        <v>-20</v>
      </c>
      <c r="C51" s="4">
        <f>B52</f>
        <v>-10</v>
      </c>
      <c r="D51" s="4">
        <f t="shared" ref="D51" si="65">C52</f>
        <v>-6</v>
      </c>
      <c r="E51" s="4">
        <f t="shared" ref="E51" si="66">D52</f>
        <v>-4</v>
      </c>
      <c r="F51" s="4">
        <f t="shared" ref="F51" si="67">E52</f>
        <v>-2</v>
      </c>
      <c r="G51" s="4">
        <f t="shared" ref="G51" si="68">F52</f>
        <v>0</v>
      </c>
      <c r="H51" s="4">
        <f t="shared" ref="H51" si="69">G52</f>
        <v>2</v>
      </c>
      <c r="I51" s="4">
        <f t="shared" ref="I51" si="70">H52</f>
        <v>4</v>
      </c>
      <c r="J51" s="4">
        <f t="shared" ref="J51" si="71">I52</f>
        <v>6</v>
      </c>
      <c r="K51" s="4">
        <f t="shared" ref="K51" si="72">J52</f>
        <v>8</v>
      </c>
    </row>
    <row r="52" spans="1:11" x14ac:dyDescent="0.25">
      <c r="A52" s="4" t="s">
        <v>33</v>
      </c>
      <c r="B52" s="4">
        <v>-10</v>
      </c>
      <c r="C52" s="4">
        <v>-6</v>
      </c>
      <c r="D52" s="4">
        <v>-4</v>
      </c>
      <c r="E52" s="4">
        <v>-2</v>
      </c>
      <c r="F52" s="4">
        <v>0</v>
      </c>
      <c r="G52" s="4">
        <v>2</v>
      </c>
      <c r="H52" s="4">
        <v>4</v>
      </c>
      <c r="I52" s="4">
        <v>6</v>
      </c>
      <c r="J52" s="4">
        <v>8</v>
      </c>
      <c r="K52" s="4">
        <v>10</v>
      </c>
    </row>
    <row r="53" spans="1:11" x14ac:dyDescent="0.25">
      <c r="A53" s="4"/>
      <c r="B53" s="3" t="s">
        <v>20</v>
      </c>
      <c r="C53" s="3" t="s">
        <v>21</v>
      </c>
      <c r="D53" s="3" t="s">
        <v>22</v>
      </c>
      <c r="E53" s="3" t="s">
        <v>23</v>
      </c>
      <c r="F53" s="3" t="s">
        <v>24</v>
      </c>
      <c r="G53" s="3" t="s">
        <v>25</v>
      </c>
      <c r="H53" s="3" t="s">
        <v>26</v>
      </c>
      <c r="I53" s="3" t="s">
        <v>27</v>
      </c>
      <c r="J53" s="3" t="s">
        <v>28</v>
      </c>
      <c r="K53" s="3" t="s">
        <v>29</v>
      </c>
    </row>
    <row r="54" spans="1:11" x14ac:dyDescent="0.25">
      <c r="A54" s="4" t="s">
        <v>34</v>
      </c>
      <c r="B54" s="4">
        <f>MAX(IF($I47&gt;B57,B55,(1-ABS($I47-B57)/ABS(B56-B57))*B55),0)</f>
        <v>0</v>
      </c>
      <c r="C54" s="4">
        <f t="shared" ref="C54" si="73">MAX(IF($I47&gt;C57,C55,(1-ABS($I47-C57)/ABS(C56-C57))*C55),0)</f>
        <v>0</v>
      </c>
      <c r="D54" s="4">
        <f t="shared" ref="D54" si="74">MAX(IF($I47&gt;D57,D55,(1-ABS($I47-D57)/ABS(D56-D57))*D55),0)</f>
        <v>0</v>
      </c>
      <c r="E54" s="4">
        <f t="shared" ref="E54" si="75">MAX(IF($I47&gt;E57,E55,(1-ABS($I47-E57)/ABS(E56-E57))*E55),0)</f>
        <v>0</v>
      </c>
      <c r="F54" s="4">
        <f t="shared" ref="F54" si="76">MAX(IF($I47&gt;F57,F55,(1-ABS($I47-F57)/ABS(F56-F57))*F55),0)</f>
        <v>0</v>
      </c>
      <c r="G54" s="4">
        <f t="shared" ref="G54" si="77">MAX(IF($I47&gt;G57,G55,(1-ABS($I47-G57)/ABS(G56-G57))*G55),0)</f>
        <v>0</v>
      </c>
      <c r="H54" s="4">
        <f t="shared" ref="H54" si="78">MAX(IF($I47&gt;H57,H55,(1-ABS($I47-H57)/ABS(H56-H57))*H55),0)</f>
        <v>0</v>
      </c>
      <c r="I54" s="4">
        <f t="shared" ref="I54" si="79">MAX(IF($I47&gt;I57,I55,(1-ABS($I47-I57)/ABS(I56-I57))*I55),0)</f>
        <v>0</v>
      </c>
      <c r="J54" s="4">
        <f t="shared" ref="J54" si="80">MAX(IF($I47&gt;J57,J55,(1-ABS($I47-J57)/ABS(J56-J57))*J55),0)</f>
        <v>0</v>
      </c>
      <c r="K54" s="4">
        <f t="shared" ref="K54" si="81">MAX(IF($I47&gt;K57,K55,(1-ABS($I47-K57)/ABS(K56-K57))*K55),0)</f>
        <v>0</v>
      </c>
    </row>
    <row r="55" spans="1:11" x14ac:dyDescent="0.25">
      <c r="A55" s="4" t="s">
        <v>31</v>
      </c>
      <c r="B55" s="4">
        <v>5.0000000000000001E-3</v>
      </c>
      <c r="C55" s="4">
        <v>5.0000000000000001E-3</v>
      </c>
      <c r="D55" s="4">
        <v>3.3300000000000001E-3</v>
      </c>
      <c r="E55" s="4">
        <v>3.3300000000000001E-3</v>
      </c>
      <c r="F55" s="4">
        <v>3.3400000000000001E-3</v>
      </c>
      <c r="G55" s="4">
        <v>2.5000000000000001E-3</v>
      </c>
      <c r="H55" s="4">
        <v>2.5000000000000001E-3</v>
      </c>
      <c r="I55" s="4">
        <v>1.5E-3</v>
      </c>
      <c r="J55" s="4">
        <v>1.5E-3</v>
      </c>
      <c r="K55" s="4">
        <v>1E-3</v>
      </c>
    </row>
    <row r="56" spans="1:11" x14ac:dyDescent="0.25">
      <c r="A56" s="4" t="s">
        <v>32</v>
      </c>
      <c r="B56" s="4">
        <f>K52</f>
        <v>10</v>
      </c>
      <c r="C56" s="4">
        <f>B57</f>
        <v>12</v>
      </c>
      <c r="D56" s="4">
        <f t="shared" ref="D56" si="82">C57</f>
        <v>14</v>
      </c>
      <c r="E56" s="4">
        <f t="shared" ref="E56" si="83">D57</f>
        <v>16</v>
      </c>
      <c r="F56" s="4">
        <f t="shared" ref="F56" si="84">E57</f>
        <v>18</v>
      </c>
      <c r="G56" s="4">
        <f t="shared" ref="G56" si="85">F57</f>
        <v>20</v>
      </c>
      <c r="H56" s="4">
        <f t="shared" ref="H56" si="86">G57</f>
        <v>22</v>
      </c>
      <c r="I56" s="4">
        <f t="shared" ref="I56" si="87">H57</f>
        <v>26</v>
      </c>
      <c r="J56" s="4">
        <f t="shared" ref="J56" si="88">I57</f>
        <v>30</v>
      </c>
      <c r="K56" s="4">
        <f t="shared" ref="K56" si="89">J57</f>
        <v>40</v>
      </c>
    </row>
    <row r="57" spans="1:11" x14ac:dyDescent="0.25">
      <c r="A57" s="4" t="s">
        <v>33</v>
      </c>
      <c r="B57" s="4">
        <v>12</v>
      </c>
      <c r="C57" s="4">
        <v>14</v>
      </c>
      <c r="D57" s="4">
        <v>16</v>
      </c>
      <c r="E57" s="4">
        <v>18</v>
      </c>
      <c r="F57" s="4">
        <v>20</v>
      </c>
      <c r="G57" s="4">
        <v>22</v>
      </c>
      <c r="H57" s="4">
        <v>26</v>
      </c>
      <c r="I57" s="4">
        <v>30</v>
      </c>
      <c r="J57" s="4">
        <v>40</v>
      </c>
      <c r="K57" s="4">
        <v>60</v>
      </c>
    </row>
    <row r="58" spans="1:11" x14ac:dyDescent="0.25">
      <c r="B58" s="3" t="s">
        <v>30</v>
      </c>
      <c r="C58" s="21" t="s">
        <v>169</v>
      </c>
    </row>
    <row r="59" spans="1:11" x14ac:dyDescent="0.25">
      <c r="B59" s="4">
        <f>SUM(0.7,B49:K49,B54:K54)^IF(Main!$L$11="None",0,1)</f>
        <v>1</v>
      </c>
      <c r="C59" s="4">
        <f>IF(Main!$G$3="Yes",VLOOKUP($B47,vlookups!$H$2:$I$22,2,FALSE)/(1+MIN(($E47-1),0.2)*0.5)/(1+MIN(($G47-1),0.5)*0.33),1)*(1+VLOOKUP(Main!$H$9,vlookups!$L$2:$N$999,3,FALSE))*(1+VLOOKUP(Main!$H$11,vlookups!$P$2:$R$999,3,FALSE))</f>
        <v>1</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3"/>
  <sheetViews>
    <sheetView workbookViewId="0">
      <selection activeCell="O2" sqref="O2:O52"/>
    </sheetView>
  </sheetViews>
  <sheetFormatPr defaultRowHeight="15" x14ac:dyDescent="0.25"/>
  <cols>
    <col min="1" max="1" width="14.28515625" bestFit="1" customWidth="1"/>
    <col min="2" max="2" width="13.140625" customWidth="1"/>
    <col min="3" max="3" width="12.85546875" customWidth="1"/>
    <col min="4" max="4" width="13.42578125" customWidth="1"/>
    <col min="5" max="5" width="15.28515625" customWidth="1"/>
    <col min="6" max="6" width="12.85546875" customWidth="1"/>
    <col min="7" max="7" width="14.7109375" customWidth="1"/>
    <col min="8" max="8" width="16.28515625" bestFit="1" customWidth="1"/>
    <col min="9" max="9" width="14.28515625" bestFit="1" customWidth="1"/>
    <col min="10" max="10" width="13.28515625" bestFit="1" customWidth="1"/>
    <col min="11" max="11" width="12.85546875" bestFit="1" customWidth="1"/>
    <col min="12" max="12" width="12.85546875" customWidth="1"/>
    <col min="13" max="13" width="8.5703125" customWidth="1"/>
    <col min="14" max="14" width="17.85546875" customWidth="1"/>
    <col min="15" max="15" width="21.7109375" bestFit="1" customWidth="1"/>
    <col min="16" max="16" width="14.85546875" customWidth="1"/>
    <col min="17" max="17" width="9" customWidth="1"/>
    <col min="18" max="18" width="10.42578125" customWidth="1"/>
    <col min="19" max="19" width="12" bestFit="1" customWidth="1"/>
  </cols>
  <sheetData>
    <row r="1" spans="1:19" x14ac:dyDescent="0.25">
      <c r="A1" s="4"/>
      <c r="B1" s="21" t="s">
        <v>142</v>
      </c>
      <c r="C1" s="3" t="s">
        <v>2</v>
      </c>
      <c r="D1" s="3" t="s">
        <v>9</v>
      </c>
      <c r="E1" s="3" t="s">
        <v>36</v>
      </c>
      <c r="F1" s="3" t="s">
        <v>3</v>
      </c>
      <c r="G1" s="3" t="s">
        <v>6</v>
      </c>
      <c r="H1" s="3" t="s">
        <v>8</v>
      </c>
      <c r="I1" s="3" t="s">
        <v>7</v>
      </c>
      <c r="J1" s="3" t="s">
        <v>117</v>
      </c>
      <c r="K1" s="3" t="s">
        <v>5</v>
      </c>
      <c r="L1" s="3"/>
      <c r="M1" s="3" t="s">
        <v>40</v>
      </c>
      <c r="N1" s="3" t="s">
        <v>98</v>
      </c>
      <c r="O1" s="3" t="s">
        <v>94</v>
      </c>
      <c r="P1" s="3" t="s">
        <v>96</v>
      </c>
      <c r="Q1" s="3" t="s">
        <v>97</v>
      </c>
      <c r="R1" s="3" t="s">
        <v>95</v>
      </c>
      <c r="S1" s="21" t="s">
        <v>166</v>
      </c>
    </row>
    <row r="2" spans="1:19" x14ac:dyDescent="0.25">
      <c r="A2" s="4"/>
      <c r="B2" s="24" t="str">
        <f>Main!L11</f>
        <v>None</v>
      </c>
      <c r="C2" s="4">
        <f ca="1">INDIRECT(I17)</f>
        <v>6</v>
      </c>
      <c r="D2" s="4">
        <f ca="1">VLOOKUP(INDIRECT($I$19),vlookups!$L$2:$N$999,2,FALSE)</f>
        <v>0</v>
      </c>
      <c r="E2" s="4">
        <f ca="1">VLOOKUP(INDIRECT($I$21),vlookups!$P$2:$R$999,2,FALSE)</f>
        <v>0</v>
      </c>
      <c r="F2" s="10">
        <f ca="1">INDIRECT($I$23)*INDIRECT($I$25)</f>
        <v>1</v>
      </c>
      <c r="G2" s="4">
        <f ca="1">(MIN(F2,1)-1)*8</f>
        <v>0</v>
      </c>
      <c r="H2" s="11">
        <f ca="1">INDIRECT($I$27)</f>
        <v>1</v>
      </c>
      <c r="I2" s="4">
        <f ca="1">(MIN(H2,2)-1)*12</f>
        <v>0</v>
      </c>
      <c r="J2" s="4">
        <f>VLOOKUP($B$17,weapons!$B$2:$W$999,21,FALSE)</f>
        <v>0</v>
      </c>
      <c r="K2" s="4">
        <f ca="1">C2+D2+G2+I2+E2+J2</f>
        <v>6</v>
      </c>
      <c r="L2" s="4"/>
      <c r="M2" s="4">
        <v>0</v>
      </c>
      <c r="N2" s="4">
        <f ca="1">IF(M2&lt;=$D$17,MEDIAN(2,ROUND($B$14^M2*100,3),100),0)</f>
        <v>100</v>
      </c>
      <c r="O2" s="4">
        <f>IF(M2&lt;=$D$17,$G$25*100,0)</f>
        <v>60</v>
      </c>
      <c r="P2" s="4">
        <f ca="1">IF(M2&lt;=$D$17,ROUND(MIN((IF(AND($D$23,M2&gt;$D$25),1,($N2/100))*($O2/100)+(1-IF(AND($D$23,M2&gt;$D$25),1,($N2/100))*($O2/100))*($G$23-1)/(IF($E$25="-",9,IF($E$25=0,2,$E$25))-1))*IF(OR($D$25="-",$M2&lt;=$D$25),1,$G$23/IF($E$25=0,1,$E$25)),1)*100,3),"-")</f>
        <v>60</v>
      </c>
      <c r="Q2" s="4">
        <f t="shared" ref="Q2:Q33" ca="1" si="0">ROUND((($F$21*$D$21)/($E$17+$G$17+($D$21-1)*($E$21/60)+(IF(OR($B$23,$B$25),MAX(ROUND($M2/($G$21/100),0),1)/60,0)*S2)+IF($D$23,$E$23/60,0))+IF($F$23,6/4.5,0))*O2/100,3)</f>
        <v>6.524</v>
      </c>
      <c r="R2" s="4">
        <f ca="1">IF(M2&lt;=$D$17,ROUND((($F$21*$D$21)/($E$17+$G$17+($D$21-1)*($E$21/60)+(IF(OR($B$23,$B$25),MAX(ROUND($M2/($G$21/100),0),1)/60,0)*S2)+IF($D$23,$E$23/60,0))+IF($F$23,6/4.5,0))*P2/100,3),"-")</f>
        <v>6.524</v>
      </c>
      <c r="S2" s="4">
        <f t="shared" ref="S2:S33" ca="1" si="1">MIN(1/($D$29/($F$21*$P2/100))^IF($B$25,1,0),1)</f>
        <v>0.10312499999999999</v>
      </c>
    </row>
    <row r="3" spans="1:19" x14ac:dyDescent="0.25">
      <c r="A3" s="4"/>
      <c r="B3" s="3" t="s">
        <v>10</v>
      </c>
      <c r="C3" s="3" t="s">
        <v>11</v>
      </c>
      <c r="D3" s="3" t="s">
        <v>12</v>
      </c>
      <c r="E3" s="3" t="s">
        <v>13</v>
      </c>
      <c r="F3" s="3" t="s">
        <v>14</v>
      </c>
      <c r="G3" s="3" t="s">
        <v>15</v>
      </c>
      <c r="H3" s="3" t="s">
        <v>16</v>
      </c>
      <c r="I3" s="3" t="s">
        <v>17</v>
      </c>
      <c r="J3" s="3" t="s">
        <v>18</v>
      </c>
      <c r="K3" s="3" t="s">
        <v>19</v>
      </c>
      <c r="L3" s="3"/>
      <c r="M3" s="4">
        <f>M2+1</f>
        <v>1</v>
      </c>
      <c r="N3" s="4">
        <f t="shared" ref="N3:N52" ca="1" si="2">IF(M3&lt;=$D$17,MEDIAN(2,ROUND($B$14^M3*100,3),100),0)</f>
        <v>100</v>
      </c>
      <c r="O3" s="4">
        <f>IF(M3&lt;=$D$17,$G$25*100,0)</f>
        <v>60</v>
      </c>
      <c r="P3" s="4">
        <f t="shared" ref="P3:P52" ca="1" si="3">IF(M3&lt;=$D$17,ROUND(MIN((IF(AND($D$23,M3&gt;$D$25),1,($N3/100))*($O3/100)+(1-IF(AND($D$23,M3&gt;$D$25),1,($N3/100))*($O3/100))*($G$23-1)/(IF($E$25="-",9,IF($E$25=0,2,$E$25))-1))*IF(OR($D$25="-",$M3&lt;=$D$25),1,$G$23/IF($E$25=0,1,$E$25)),1)*100,3),"-")</f>
        <v>60</v>
      </c>
      <c r="Q3" s="4">
        <f t="shared" ca="1" si="0"/>
        <v>6.524</v>
      </c>
      <c r="R3" s="4">
        <f t="shared" ref="R3:R52" ca="1" si="4">IF(M3&lt;=$D$17,ROUND((($F$21*$D$21)/($E$17+$G$17+($D$21-1)*($E$21/60)+(IF(OR($B$23,$B$25),MAX(ROUND($M3/($G$21/100),0),1)/60,0)*S3)+IF($D$23,$E$23/60,0))+IF($F$23,6/4.5,0))*P3/100,3),"-")</f>
        <v>6.524</v>
      </c>
      <c r="S3" s="4">
        <f t="shared" ca="1" si="1"/>
        <v>0.10312499999999999</v>
      </c>
    </row>
    <row r="4" spans="1:19" x14ac:dyDescent="0.25">
      <c r="A4" s="4" t="s">
        <v>34</v>
      </c>
      <c r="B4" s="4">
        <f t="shared" ref="B4:K4" ca="1" si="5">MAX(IF($K$2&gt;B7,B5,(1-ABS($K$2-B7)/ABS(B6-B7))*B5),0)</f>
        <v>0.1</v>
      </c>
      <c r="C4" s="4">
        <f t="shared" ca="1" si="5"/>
        <v>0.03</v>
      </c>
      <c r="D4" s="4">
        <f t="shared" ca="1" si="5"/>
        <v>0.02</v>
      </c>
      <c r="E4" s="4">
        <f t="shared" ca="1" si="5"/>
        <v>0.02</v>
      </c>
      <c r="F4" s="4">
        <f t="shared" ca="1" si="5"/>
        <v>0.02</v>
      </c>
      <c r="G4" s="4">
        <f t="shared" ca="1" si="5"/>
        <v>0.04</v>
      </c>
      <c r="H4" s="4">
        <f t="shared" ca="1" si="5"/>
        <v>0.01</v>
      </c>
      <c r="I4" s="4">
        <f t="shared" ca="1" si="5"/>
        <v>0.01</v>
      </c>
      <c r="J4" s="4">
        <f t="shared" ca="1" si="5"/>
        <v>0</v>
      </c>
      <c r="K4" s="4">
        <f t="shared" ca="1" si="5"/>
        <v>0</v>
      </c>
      <c r="L4" s="4"/>
      <c r="M4" s="4">
        <f t="shared" ref="M4:M52" si="6">M3+1</f>
        <v>2</v>
      </c>
      <c r="N4" s="4">
        <f t="shared" ca="1" si="2"/>
        <v>100</v>
      </c>
      <c r="O4" s="4">
        <f>IF(M4&lt;=$D$17,$G$25*100,0)</f>
        <v>60</v>
      </c>
      <c r="P4" s="4">
        <f t="shared" ca="1" si="3"/>
        <v>60</v>
      </c>
      <c r="Q4" s="4">
        <f t="shared" ca="1" si="0"/>
        <v>6.516</v>
      </c>
      <c r="R4" s="4">
        <f t="shared" ca="1" si="4"/>
        <v>6.516</v>
      </c>
      <c r="S4" s="4">
        <f t="shared" ca="1" si="1"/>
        <v>0.10312499999999999</v>
      </c>
    </row>
    <row r="5" spans="1:19" x14ac:dyDescent="0.25">
      <c r="A5" s="4" t="s">
        <v>31</v>
      </c>
      <c r="B5" s="4">
        <v>0.1</v>
      </c>
      <c r="C5" s="4">
        <v>0.03</v>
      </c>
      <c r="D5" s="4">
        <v>0.02</v>
      </c>
      <c r="E5" s="4">
        <v>0.02</v>
      </c>
      <c r="F5" s="4">
        <v>0.02</v>
      </c>
      <c r="G5" s="4">
        <v>0.04</v>
      </c>
      <c r="H5" s="4">
        <v>0.01</v>
      </c>
      <c r="I5" s="4">
        <v>0.01</v>
      </c>
      <c r="J5" s="4">
        <v>0.01</v>
      </c>
      <c r="K5" s="4">
        <v>0.01</v>
      </c>
      <c r="L5" s="4"/>
      <c r="M5" s="4">
        <f t="shared" si="6"/>
        <v>3</v>
      </c>
      <c r="N5" s="4">
        <f t="shared" ca="1" si="2"/>
        <v>100</v>
      </c>
      <c r="O5" s="4">
        <f>IF(M5&lt;=$D$17,$G$25*100,0)</f>
        <v>60</v>
      </c>
      <c r="P5" s="4">
        <f t="shared" ca="1" si="3"/>
        <v>60</v>
      </c>
      <c r="Q5" s="4">
        <f t="shared" ca="1" si="0"/>
        <v>6.5129999999999999</v>
      </c>
      <c r="R5" s="4">
        <f t="shared" ca="1" si="4"/>
        <v>6.5129999999999999</v>
      </c>
      <c r="S5" s="4">
        <f t="shared" ca="1" si="1"/>
        <v>0.10312499999999999</v>
      </c>
    </row>
    <row r="6" spans="1:19" x14ac:dyDescent="0.25">
      <c r="A6" s="4" t="s">
        <v>32</v>
      </c>
      <c r="B6" s="4">
        <v>-20</v>
      </c>
      <c r="C6" s="4">
        <f>B7</f>
        <v>-10</v>
      </c>
      <c r="D6" s="4">
        <f t="shared" ref="D6:K6" si="7">C7</f>
        <v>-6</v>
      </c>
      <c r="E6" s="4">
        <f t="shared" si="7"/>
        <v>-4</v>
      </c>
      <c r="F6" s="4">
        <f t="shared" si="7"/>
        <v>-2</v>
      </c>
      <c r="G6" s="4">
        <f t="shared" si="7"/>
        <v>0</v>
      </c>
      <c r="H6" s="4">
        <f t="shared" si="7"/>
        <v>2</v>
      </c>
      <c r="I6" s="4">
        <f t="shared" si="7"/>
        <v>4</v>
      </c>
      <c r="J6" s="4">
        <f t="shared" si="7"/>
        <v>6</v>
      </c>
      <c r="K6" s="4">
        <f t="shared" si="7"/>
        <v>8</v>
      </c>
      <c r="L6" s="4"/>
      <c r="M6" s="4">
        <f t="shared" si="6"/>
        <v>4</v>
      </c>
      <c r="N6" s="4">
        <f t="shared" ca="1" si="2"/>
        <v>100</v>
      </c>
      <c r="O6" s="4">
        <f>IF(M6&lt;=$D$17,ROUND(($G$25+($D$27-$G$25)/9*(M6-3))*100,3),0)</f>
        <v>61.110999999999997</v>
      </c>
      <c r="P6" s="4">
        <f t="shared" ca="1" si="3"/>
        <v>61.110999999999997</v>
      </c>
      <c r="Q6" s="4">
        <f t="shared" ca="1" si="0"/>
        <v>6.625</v>
      </c>
      <c r="R6" s="4">
        <f t="shared" ca="1" si="4"/>
        <v>6.625</v>
      </c>
      <c r="S6" s="4">
        <f t="shared" ca="1" si="1"/>
        <v>0.10503453124999999</v>
      </c>
    </row>
    <row r="7" spans="1:19" x14ac:dyDescent="0.25">
      <c r="A7" s="4" t="s">
        <v>33</v>
      </c>
      <c r="B7" s="4">
        <v>-10</v>
      </c>
      <c r="C7" s="4">
        <v>-6</v>
      </c>
      <c r="D7" s="4">
        <v>-4</v>
      </c>
      <c r="E7" s="4">
        <v>-2</v>
      </c>
      <c r="F7" s="4">
        <v>0</v>
      </c>
      <c r="G7" s="4">
        <v>2</v>
      </c>
      <c r="H7" s="4">
        <v>4</v>
      </c>
      <c r="I7" s="4">
        <v>6</v>
      </c>
      <c r="J7" s="4">
        <v>8</v>
      </c>
      <c r="K7" s="4">
        <v>10</v>
      </c>
      <c r="L7" s="4"/>
      <c r="M7" s="4">
        <f t="shared" si="6"/>
        <v>5</v>
      </c>
      <c r="N7" s="4">
        <f t="shared" ca="1" si="2"/>
        <v>100</v>
      </c>
      <c r="O7" s="4">
        <f t="shared" ref="O7:O14" si="8">IF(M7&lt;=$D$17,ROUND(($G$25+($D$27-$G$25)/9*(M7-3))*100,3),0)</f>
        <v>62.222000000000001</v>
      </c>
      <c r="P7" s="4">
        <f t="shared" ca="1" si="3"/>
        <v>62.222000000000001</v>
      </c>
      <c r="Q7" s="4">
        <f t="shared" ca="1" si="0"/>
        <v>6.7409999999999997</v>
      </c>
      <c r="R7" s="4">
        <f t="shared" ca="1" si="4"/>
        <v>6.7409999999999997</v>
      </c>
      <c r="S7" s="4">
        <f t="shared" ca="1" si="1"/>
        <v>0.10694406250000001</v>
      </c>
    </row>
    <row r="8" spans="1:19" x14ac:dyDescent="0.25">
      <c r="A8" s="4"/>
      <c r="B8" s="3" t="s">
        <v>20</v>
      </c>
      <c r="C8" s="3" t="s">
        <v>21</v>
      </c>
      <c r="D8" s="3" t="s">
        <v>22</v>
      </c>
      <c r="E8" s="3" t="s">
        <v>23</v>
      </c>
      <c r="F8" s="3" t="s">
        <v>24</v>
      </c>
      <c r="G8" s="3" t="s">
        <v>25</v>
      </c>
      <c r="H8" s="3" t="s">
        <v>26</v>
      </c>
      <c r="I8" s="3" t="s">
        <v>27</v>
      </c>
      <c r="J8" s="3" t="s">
        <v>28</v>
      </c>
      <c r="K8" s="3" t="s">
        <v>29</v>
      </c>
      <c r="L8" s="3"/>
      <c r="M8" s="4">
        <f t="shared" si="6"/>
        <v>6</v>
      </c>
      <c r="N8" s="4">
        <f t="shared" ca="1" si="2"/>
        <v>100</v>
      </c>
      <c r="O8" s="4">
        <f t="shared" si="8"/>
        <v>63.332999999999998</v>
      </c>
      <c r="P8" s="4">
        <f t="shared" ca="1" si="3"/>
        <v>63.332999999999998</v>
      </c>
      <c r="Q8" s="4">
        <f t="shared" ca="1" si="0"/>
        <v>6.8529999999999998</v>
      </c>
      <c r="R8" s="4">
        <f t="shared" ca="1" si="4"/>
        <v>6.8529999999999998</v>
      </c>
      <c r="S8" s="4">
        <f t="shared" ca="1" si="1"/>
        <v>0.10885359375000002</v>
      </c>
    </row>
    <row r="9" spans="1:19" x14ac:dyDescent="0.25">
      <c r="A9" s="4" t="s">
        <v>34</v>
      </c>
      <c r="B9" s="4">
        <f t="shared" ref="B9:K9" ca="1" si="9">MAX(IF($K$2&gt;B12,B10,(1-ABS($K$2-B12)/ABS(B11-B12))*B10),0)</f>
        <v>0</v>
      </c>
      <c r="C9" s="4">
        <f t="shared" ca="1" si="9"/>
        <v>0</v>
      </c>
      <c r="D9" s="4">
        <f t="shared" ca="1" si="9"/>
        <v>0</v>
      </c>
      <c r="E9" s="4">
        <f t="shared" ca="1" si="9"/>
        <v>0</v>
      </c>
      <c r="F9" s="4">
        <f t="shared" ca="1" si="9"/>
        <v>0</v>
      </c>
      <c r="G9" s="4">
        <f t="shared" ca="1" si="9"/>
        <v>0</v>
      </c>
      <c r="H9" s="4">
        <f t="shared" ca="1" si="9"/>
        <v>0</v>
      </c>
      <c r="I9" s="4">
        <f t="shared" ca="1" si="9"/>
        <v>0</v>
      </c>
      <c r="J9" s="4">
        <f t="shared" ca="1" si="9"/>
        <v>0</v>
      </c>
      <c r="K9" s="4">
        <f t="shared" ca="1" si="9"/>
        <v>0</v>
      </c>
      <c r="L9" s="4"/>
      <c r="M9" s="4">
        <f t="shared" si="6"/>
        <v>7</v>
      </c>
      <c r="N9" s="4">
        <f t="shared" ca="1" si="2"/>
        <v>100</v>
      </c>
      <c r="O9" s="4">
        <f t="shared" si="8"/>
        <v>64.444000000000003</v>
      </c>
      <c r="P9" s="4">
        <f t="shared" ca="1" si="3"/>
        <v>64.444000000000003</v>
      </c>
      <c r="Q9" s="4">
        <f t="shared" ca="1" si="0"/>
        <v>6.9690000000000003</v>
      </c>
      <c r="R9" s="4">
        <f t="shared" ca="1" si="4"/>
        <v>6.9690000000000003</v>
      </c>
      <c r="S9" s="4">
        <f t="shared" ca="1" si="1"/>
        <v>0.110763125</v>
      </c>
    </row>
    <row r="10" spans="1:19" x14ac:dyDescent="0.25">
      <c r="A10" s="4" t="s">
        <v>31</v>
      </c>
      <c r="B10" s="4">
        <v>5.0000000000000001E-3</v>
      </c>
      <c r="C10" s="4">
        <v>5.0000000000000001E-3</v>
      </c>
      <c r="D10" s="4">
        <v>3.3300000000000001E-3</v>
      </c>
      <c r="E10" s="4">
        <v>3.3300000000000001E-3</v>
      </c>
      <c r="F10" s="4">
        <v>3.3400000000000001E-3</v>
      </c>
      <c r="G10" s="4">
        <v>2.5000000000000001E-3</v>
      </c>
      <c r="H10" s="4">
        <v>2.5000000000000001E-3</v>
      </c>
      <c r="I10" s="4">
        <v>1.5E-3</v>
      </c>
      <c r="J10" s="4">
        <v>1.5E-3</v>
      </c>
      <c r="K10" s="4">
        <v>1E-3</v>
      </c>
      <c r="L10" s="4"/>
      <c r="M10" s="4">
        <f t="shared" si="6"/>
        <v>8</v>
      </c>
      <c r="N10" s="4">
        <f t="shared" ca="1" si="2"/>
        <v>100</v>
      </c>
      <c r="O10" s="4">
        <f t="shared" si="8"/>
        <v>65.555999999999997</v>
      </c>
      <c r="P10" s="4">
        <f t="shared" ca="1" si="3"/>
        <v>65.555999999999997</v>
      </c>
      <c r="Q10" s="4">
        <f t="shared" ca="1" si="0"/>
        <v>7.0839999999999996</v>
      </c>
      <c r="R10" s="4">
        <f t="shared" ca="1" si="4"/>
        <v>7.0839999999999996</v>
      </c>
      <c r="S10" s="4">
        <f t="shared" ca="1" si="1"/>
        <v>0.11267437499999998</v>
      </c>
    </row>
    <row r="11" spans="1:19" x14ac:dyDescent="0.25">
      <c r="A11" s="4" t="s">
        <v>32</v>
      </c>
      <c r="B11" s="4">
        <f>K7</f>
        <v>10</v>
      </c>
      <c r="C11" s="4">
        <f>B12</f>
        <v>12</v>
      </c>
      <c r="D11" s="4">
        <f t="shared" ref="D11:K11" si="10">C12</f>
        <v>14</v>
      </c>
      <c r="E11" s="4">
        <f t="shared" si="10"/>
        <v>16</v>
      </c>
      <c r="F11" s="4">
        <f t="shared" si="10"/>
        <v>18</v>
      </c>
      <c r="G11" s="4">
        <f t="shared" si="10"/>
        <v>20</v>
      </c>
      <c r="H11" s="4">
        <f t="shared" si="10"/>
        <v>22</v>
      </c>
      <c r="I11" s="4">
        <f t="shared" si="10"/>
        <v>26</v>
      </c>
      <c r="J11" s="4">
        <f t="shared" si="10"/>
        <v>30</v>
      </c>
      <c r="K11" s="4">
        <f t="shared" si="10"/>
        <v>40</v>
      </c>
      <c r="L11" s="4"/>
      <c r="M11" s="4">
        <f t="shared" si="6"/>
        <v>9</v>
      </c>
      <c r="N11" s="4">
        <f t="shared" ca="1" si="2"/>
        <v>100</v>
      </c>
      <c r="O11" s="4">
        <f t="shared" si="8"/>
        <v>66.667000000000002</v>
      </c>
      <c r="P11" s="4">
        <f t="shared" ca="1" si="3"/>
        <v>66.667000000000002</v>
      </c>
      <c r="Q11" s="4">
        <f t="shared" ca="1" si="0"/>
        <v>7.194</v>
      </c>
      <c r="R11" s="4">
        <f t="shared" ca="1" si="4"/>
        <v>7.194</v>
      </c>
      <c r="S11" s="4">
        <f t="shared" ca="1" si="1"/>
        <v>0.11458390624999999</v>
      </c>
    </row>
    <row r="12" spans="1:19" x14ac:dyDescent="0.25">
      <c r="A12" s="4" t="s">
        <v>33</v>
      </c>
      <c r="B12" s="4">
        <v>12</v>
      </c>
      <c r="C12" s="4">
        <v>14</v>
      </c>
      <c r="D12" s="4">
        <v>16</v>
      </c>
      <c r="E12" s="4">
        <v>18</v>
      </c>
      <c r="F12" s="4">
        <v>20</v>
      </c>
      <c r="G12" s="4">
        <v>22</v>
      </c>
      <c r="H12" s="4">
        <v>26</v>
      </c>
      <c r="I12" s="4">
        <v>30</v>
      </c>
      <c r="J12" s="4">
        <v>40</v>
      </c>
      <c r="K12" s="4">
        <v>60</v>
      </c>
      <c r="L12" s="4"/>
      <c r="M12" s="4">
        <f t="shared" si="6"/>
        <v>10</v>
      </c>
      <c r="N12" s="4">
        <f t="shared" ca="1" si="2"/>
        <v>100</v>
      </c>
      <c r="O12" s="4">
        <f t="shared" si="8"/>
        <v>67.778000000000006</v>
      </c>
      <c r="P12" s="4">
        <f t="shared" ca="1" si="3"/>
        <v>67.778000000000006</v>
      </c>
      <c r="Q12" s="4">
        <f t="shared" ca="1" si="0"/>
        <v>7.3079999999999998</v>
      </c>
      <c r="R12" s="4">
        <f t="shared" ca="1" si="4"/>
        <v>7.3079999999999998</v>
      </c>
      <c r="S12" s="4">
        <f t="shared" ca="1" si="1"/>
        <v>0.11649343750000002</v>
      </c>
    </row>
    <row r="13" spans="1:19" x14ac:dyDescent="0.25">
      <c r="A13" s="4"/>
      <c r="B13" s="3" t="s">
        <v>30</v>
      </c>
      <c r="C13" s="4"/>
      <c r="D13" s="4"/>
      <c r="E13" s="4"/>
      <c r="F13" s="4"/>
      <c r="G13" s="4"/>
      <c r="H13" s="4"/>
      <c r="I13" s="4"/>
      <c r="J13" s="4"/>
      <c r="K13" s="4"/>
      <c r="L13" s="4"/>
      <c r="M13" s="4">
        <f t="shared" si="6"/>
        <v>11</v>
      </c>
      <c r="N13" s="4">
        <f t="shared" ca="1" si="2"/>
        <v>100</v>
      </c>
      <c r="O13" s="4">
        <f t="shared" si="8"/>
        <v>68.888999999999996</v>
      </c>
      <c r="P13" s="4">
        <f t="shared" ca="1" si="3"/>
        <v>68.888999999999996</v>
      </c>
      <c r="Q13" s="4">
        <f t="shared" ca="1" si="0"/>
        <v>7.4169999999999998</v>
      </c>
      <c r="R13" s="4">
        <f t="shared" ca="1" si="4"/>
        <v>7.4169999999999998</v>
      </c>
      <c r="S13" s="4">
        <f t="shared" ca="1" si="1"/>
        <v>0.11840296875</v>
      </c>
    </row>
    <row r="14" spans="1:19" x14ac:dyDescent="0.25">
      <c r="A14" s="4"/>
      <c r="B14" s="4">
        <f ca="1">SUM(0.7,B4:K4,B9:K9)^IF(Main!$L$11="None",0,1)</f>
        <v>1</v>
      </c>
      <c r="C14" s="4"/>
      <c r="D14" s="4"/>
      <c r="E14" s="4"/>
      <c r="F14" s="4"/>
      <c r="G14" s="4"/>
      <c r="H14" s="4"/>
      <c r="I14" s="4"/>
      <c r="J14" s="4"/>
      <c r="K14" s="4"/>
      <c r="L14" s="4"/>
      <c r="M14" s="4">
        <f t="shared" si="6"/>
        <v>12</v>
      </c>
      <c r="N14" s="4">
        <f t="shared" ca="1" si="2"/>
        <v>100</v>
      </c>
      <c r="O14" s="4">
        <f t="shared" si="8"/>
        <v>70</v>
      </c>
      <c r="P14" s="4">
        <f t="shared" ca="1" si="3"/>
        <v>70</v>
      </c>
      <c r="Q14" s="4">
        <f t="shared" ca="1" si="0"/>
        <v>7.5309999999999997</v>
      </c>
      <c r="R14" s="4">
        <f t="shared" ca="1" si="4"/>
        <v>7.5309999999999997</v>
      </c>
      <c r="S14" s="4">
        <f t="shared" ca="1" si="1"/>
        <v>0.12031250000000002</v>
      </c>
    </row>
    <row r="15" spans="1:19" x14ac:dyDescent="0.25">
      <c r="A15" s="4"/>
      <c r="B15" s="4"/>
      <c r="C15" s="4"/>
      <c r="D15" s="4"/>
      <c r="E15" s="4"/>
      <c r="F15" s="4"/>
      <c r="G15" s="4"/>
      <c r="H15" s="4"/>
      <c r="I15" s="4"/>
      <c r="J15" s="4"/>
      <c r="K15" s="4"/>
      <c r="L15" s="4"/>
      <c r="M15" s="4">
        <f t="shared" si="6"/>
        <v>13</v>
      </c>
      <c r="N15" s="4">
        <f t="shared" ca="1" si="2"/>
        <v>100</v>
      </c>
      <c r="O15" s="4">
        <f>IF(M15&lt;=$D$17,ROUND(($D$27+($E$27-$D$27)/13*(M15-12))*100,3),0)</f>
        <v>69.614999999999995</v>
      </c>
      <c r="P15" s="4">
        <f t="shared" ca="1" si="3"/>
        <v>69.614999999999995</v>
      </c>
      <c r="Q15" s="4">
        <f t="shared" ca="1" si="0"/>
        <v>7.48</v>
      </c>
      <c r="R15" s="4">
        <f t="shared" ca="1" si="4"/>
        <v>7.48</v>
      </c>
      <c r="S15" s="4">
        <f t="shared" ca="1" si="1"/>
        <v>0.11965078125000002</v>
      </c>
    </row>
    <row r="16" spans="1:19" x14ac:dyDescent="0.25">
      <c r="A16" s="4"/>
      <c r="B16" s="3" t="s">
        <v>65</v>
      </c>
      <c r="D16" s="3" t="s">
        <v>87</v>
      </c>
      <c r="E16" s="3" t="s">
        <v>93</v>
      </c>
      <c r="F16" s="3" t="s">
        <v>92</v>
      </c>
      <c r="G16" s="3" t="s">
        <v>90</v>
      </c>
      <c r="I16" s="3" t="s">
        <v>157</v>
      </c>
      <c r="M16" s="4">
        <f t="shared" si="6"/>
        <v>14</v>
      </c>
      <c r="N16" s="4">
        <f t="shared" ca="1" si="2"/>
        <v>100</v>
      </c>
      <c r="O16" s="4">
        <f t="shared" ref="O16:O27" si="11">IF(M16&lt;=$D$17,ROUND(($D$27+($E$27-$D$27)/13*(M16-12))*100,3),0)</f>
        <v>69.230999999999995</v>
      </c>
      <c r="P16" s="4">
        <f t="shared" ca="1" si="3"/>
        <v>69.230999999999995</v>
      </c>
      <c r="Q16" s="4">
        <f t="shared" ca="1" si="0"/>
        <v>7.4349999999999996</v>
      </c>
      <c r="R16" s="4">
        <f t="shared" ca="1" si="4"/>
        <v>7.4349999999999996</v>
      </c>
      <c r="S16" s="4">
        <f t="shared" ca="1" si="1"/>
        <v>0.11899078125000001</v>
      </c>
    </row>
    <row r="17" spans="1:19" x14ac:dyDescent="0.25">
      <c r="A17" s="4"/>
      <c r="B17" s="4" t="str">
        <f>Main!L15</f>
        <v>Assault Rifle</v>
      </c>
      <c r="D17" s="4">
        <f>VLOOKUP($B$17,weapons!$B$2:$W$999,2,FALSE)</f>
        <v>30.9</v>
      </c>
      <c r="E17" s="4">
        <f ca="1">VLOOKUP($B$17,weapons!$B$2:$W$999,3,FALSE)*IF($F$17,0,1)*IF(Main!$N$7="Yes",VLOOKUP($B$19,vlookups!$H$25:$J$31,3,FALSE),1)*$B$37</f>
        <v>1.7</v>
      </c>
      <c r="F17" s="4" t="b">
        <f>VLOOKUP($B$17,weapons!$B$2:$W$999,4,FALSE)</f>
        <v>0</v>
      </c>
      <c r="G17" s="4">
        <f ca="1">VLOOKUP($B$17,weapons!$B$2:$W$999,5,FALSE)*(1+$D$19)*(1+$E$19)*$F$19*(1+$G$19)</f>
        <v>1</v>
      </c>
      <c r="I17" s="4" t="str">
        <f>CONCATENATE("Main!",IF($B$2="Shooter 1","B7",IF($B$2="Shooter 2","D7",IF($B$2="Shooter 3","F7","H7"))))</f>
        <v>Main!H7</v>
      </c>
      <c r="M17" s="4">
        <f t="shared" si="6"/>
        <v>15</v>
      </c>
      <c r="N17" s="4">
        <f t="shared" ca="1" si="2"/>
        <v>100</v>
      </c>
      <c r="O17" s="4">
        <f t="shared" si="11"/>
        <v>68.846000000000004</v>
      </c>
      <c r="P17" s="4">
        <f t="shared" ca="1" si="3"/>
        <v>68.846000000000004</v>
      </c>
      <c r="Q17" s="4">
        <f t="shared" ca="1" si="0"/>
        <v>7.3890000000000002</v>
      </c>
      <c r="R17" s="4">
        <f t="shared" ca="1" si="4"/>
        <v>7.3890000000000002</v>
      </c>
      <c r="S17" s="4">
        <f t="shared" ca="1" si="1"/>
        <v>0.11832906250000001</v>
      </c>
    </row>
    <row r="18" spans="1:19" x14ac:dyDescent="0.25">
      <c r="A18" s="4"/>
      <c r="B18" s="3" t="s">
        <v>77</v>
      </c>
      <c r="D18" s="3" t="s">
        <v>136</v>
      </c>
      <c r="E18" s="3" t="s">
        <v>135</v>
      </c>
      <c r="F18" s="3" t="s">
        <v>163</v>
      </c>
      <c r="G18" s="3" t="s">
        <v>170</v>
      </c>
      <c r="I18" s="3" t="s">
        <v>158</v>
      </c>
      <c r="J18" s="4"/>
      <c r="K18" s="4"/>
      <c r="L18" s="4"/>
      <c r="M18" s="4">
        <f t="shared" si="6"/>
        <v>16</v>
      </c>
      <c r="N18" s="4">
        <f t="shared" ca="1" si="2"/>
        <v>100</v>
      </c>
      <c r="O18" s="4">
        <f t="shared" si="11"/>
        <v>68.462000000000003</v>
      </c>
      <c r="P18" s="4">
        <f t="shared" ca="1" si="3"/>
        <v>68.462000000000003</v>
      </c>
      <c r="Q18" s="4">
        <f t="shared" ca="1" si="0"/>
        <v>7.3390000000000004</v>
      </c>
      <c r="R18" s="4">
        <f t="shared" ca="1" si="4"/>
        <v>7.3390000000000004</v>
      </c>
      <c r="S18" s="4">
        <f t="shared" ca="1" si="1"/>
        <v>0.1176690625</v>
      </c>
    </row>
    <row r="19" spans="1:19" x14ac:dyDescent="0.25">
      <c r="A19" s="4"/>
      <c r="B19" s="4" t="str">
        <f>Main!L17</f>
        <v>Normal</v>
      </c>
      <c r="D19" s="4">
        <f ca="1">VLOOKUP(INDIRECT($I$19),vlookups!$L$2:$N$4,3,FALSE)</f>
        <v>0</v>
      </c>
      <c r="E19" s="4">
        <f>VLOOKUP($B$17,weapons!$B$2:$W$999,22,FALSE)</f>
        <v>0</v>
      </c>
      <c r="F19" s="4">
        <f>IF(Main!$G$3="Yes",VLOOKUP($C$2,vlookups!$H$2:$I$22,2,FALSE)/(1+MIN(($F$2-1),0.2)*0.5)/(1+MIN(($H$2-1),0.5)*0.33),1)</f>
        <v>1</v>
      </c>
      <c r="G19" s="4">
        <f ca="1">VLOOKUP(INDIRECT($I$21),vlookups!$P$2:$R$999,3,FALSE)</f>
        <v>0</v>
      </c>
      <c r="I19" s="4" t="str">
        <f>CONCATENATE("Main!",IF($B$2="Shooter 1","B9",IF($B$2="Shooter 2","D9",IF($B$2="Shooter 3","F9","H9"))))</f>
        <v>Main!H9</v>
      </c>
      <c r="J19" s="4"/>
      <c r="K19" s="4"/>
      <c r="L19" s="4"/>
      <c r="M19" s="4">
        <f t="shared" si="6"/>
        <v>17</v>
      </c>
      <c r="N19" s="4">
        <f t="shared" ca="1" si="2"/>
        <v>100</v>
      </c>
      <c r="O19" s="4">
        <f t="shared" si="11"/>
        <v>68.076999999999998</v>
      </c>
      <c r="P19" s="4">
        <f t="shared" ca="1" si="3"/>
        <v>68.076999999999998</v>
      </c>
      <c r="Q19" s="4">
        <f t="shared" ca="1" si="0"/>
        <v>7.2939999999999996</v>
      </c>
      <c r="R19" s="4">
        <f t="shared" ca="1" si="4"/>
        <v>7.2939999999999996</v>
      </c>
      <c r="S19" s="4">
        <f t="shared" ca="1" si="1"/>
        <v>0.11700734374999999</v>
      </c>
    </row>
    <row r="20" spans="1:19" x14ac:dyDescent="0.25">
      <c r="A20" s="4"/>
      <c r="B20" s="3" t="s">
        <v>78</v>
      </c>
      <c r="D20" s="3" t="s">
        <v>91</v>
      </c>
      <c r="E20" s="3" t="s">
        <v>68</v>
      </c>
      <c r="F20" s="3" t="s">
        <v>69</v>
      </c>
      <c r="G20" s="3" t="s">
        <v>114</v>
      </c>
      <c r="I20" s="3" t="s">
        <v>159</v>
      </c>
      <c r="J20" s="4"/>
      <c r="K20" s="4"/>
      <c r="L20" s="4"/>
      <c r="M20" s="4">
        <f t="shared" si="6"/>
        <v>18</v>
      </c>
      <c r="N20" s="4">
        <f t="shared" ca="1" si="2"/>
        <v>100</v>
      </c>
      <c r="O20" s="4">
        <f t="shared" si="11"/>
        <v>67.691999999999993</v>
      </c>
      <c r="P20" s="4">
        <f t="shared" ca="1" si="3"/>
        <v>67.691999999999993</v>
      </c>
      <c r="Q20" s="4">
        <f t="shared" ca="1" si="0"/>
        <v>7.2439999999999998</v>
      </c>
      <c r="R20" s="4">
        <f t="shared" ca="1" si="4"/>
        <v>7.2439999999999998</v>
      </c>
      <c r="S20" s="4">
        <f t="shared" ca="1" si="1"/>
        <v>0.11634562500000001</v>
      </c>
    </row>
    <row r="21" spans="1:19" x14ac:dyDescent="0.25">
      <c r="A21" s="4"/>
      <c r="B21" s="11">
        <f>Main!L19</f>
        <v>1</v>
      </c>
      <c r="D21" s="4">
        <f>IF(VLOOKUP($B$17,weapons!$B$2:$W$999,6,FALSE)="-",1,VLOOKUP($B$17,weapons!$B$2:$W$999,6,FALSE))</f>
        <v>3</v>
      </c>
      <c r="E21" s="4">
        <f>IF(VLOOKUP($B$17,weapons!$B$2:$W$999,7,FALSE)="-",1,VLOOKUP($B$17,weapons!$B$2:$W$999,7,FALSE))</f>
        <v>10</v>
      </c>
      <c r="F21" s="4">
        <f>FLOOR(VLOOKUP($B$17,weapons!$B$2:$W$999,8,FALSE)*VLOOKUP(B19,vlookups!$H$25:$K$31,4,FALSE), 1)</f>
        <v>11</v>
      </c>
      <c r="G21" s="4">
        <f>VLOOKUP($B$17,weapons!$B$2:$W$999,9,FALSE)</f>
        <v>70</v>
      </c>
      <c r="I21" s="4" t="str">
        <f>CONCATENATE("Main!",IF($B$2="Shooter 1","B11",IF($B$2="Shooter 2","D11",IF($B$2="Shooter 3","F11","H11"))))</f>
        <v>Main!H11</v>
      </c>
      <c r="J21" s="4"/>
      <c r="K21" s="4"/>
      <c r="L21" s="4"/>
      <c r="M21" s="4">
        <f t="shared" si="6"/>
        <v>19</v>
      </c>
      <c r="N21" s="4">
        <f t="shared" ca="1" si="2"/>
        <v>100</v>
      </c>
      <c r="O21" s="4">
        <f t="shared" si="11"/>
        <v>67.308000000000007</v>
      </c>
      <c r="P21" s="4">
        <f t="shared" ca="1" si="3"/>
        <v>67.308000000000007</v>
      </c>
      <c r="Q21" s="4">
        <f t="shared" ca="1" si="0"/>
        <v>7.1989999999999998</v>
      </c>
      <c r="R21" s="4">
        <f t="shared" ca="1" si="4"/>
        <v>7.1989999999999998</v>
      </c>
      <c r="S21" s="4">
        <f t="shared" ca="1" si="1"/>
        <v>0.115685625</v>
      </c>
    </row>
    <row r="22" spans="1:19" x14ac:dyDescent="0.25">
      <c r="A22" s="4"/>
      <c r="B22" s="21" t="s">
        <v>164</v>
      </c>
      <c r="D22" s="3" t="s">
        <v>138</v>
      </c>
      <c r="E22" s="3" t="s">
        <v>132</v>
      </c>
      <c r="F22" s="3" t="s">
        <v>89</v>
      </c>
      <c r="G22" s="3" t="s">
        <v>71</v>
      </c>
      <c r="I22" s="3" t="s">
        <v>160</v>
      </c>
      <c r="J22" s="4"/>
      <c r="K22" s="4"/>
      <c r="L22" s="4"/>
      <c r="M22" s="4">
        <f t="shared" si="6"/>
        <v>20</v>
      </c>
      <c r="N22" s="4">
        <f t="shared" ca="1" si="2"/>
        <v>100</v>
      </c>
      <c r="O22" s="4">
        <f t="shared" si="11"/>
        <v>66.923000000000002</v>
      </c>
      <c r="P22" s="4">
        <f t="shared" ca="1" si="3"/>
        <v>66.923000000000002</v>
      </c>
      <c r="Q22" s="4">
        <f t="shared" ca="1" si="0"/>
        <v>7.15</v>
      </c>
      <c r="R22" s="4">
        <f t="shared" ca="1" si="4"/>
        <v>7.15</v>
      </c>
      <c r="S22" s="4">
        <f t="shared" ca="1" si="1"/>
        <v>0.11502390625</v>
      </c>
    </row>
    <row r="23" spans="1:19" x14ac:dyDescent="0.25">
      <c r="A23" s="4"/>
      <c r="B23" t="b">
        <f>Main!$L$7="Basic"</f>
        <v>0</v>
      </c>
      <c r="D23" s="4" t="b">
        <f>VLOOKUP($B$17,weapons!$B$2:$W$999,10,FALSE)</f>
        <v>0</v>
      </c>
      <c r="E23" s="4">
        <f>VLOOKUP($B$17,weapons!$B$2:$W$999,11,FALSE)</f>
        <v>0</v>
      </c>
      <c r="F23" s="4" t="b">
        <f>VLOOKUP($B$17,weapons!$B$2:$W$999,12,FALSE)</f>
        <v>0</v>
      </c>
      <c r="G23" s="4">
        <f>IF(VLOOKUP($B$17,weapons!$B$2:$W$999,13,FALSE)="-",1,VLOOKUP($B$17,weapons!$B$2:$W$999,13,FALSE))</f>
        <v>1</v>
      </c>
      <c r="I23" s="4" t="str">
        <f>CONCATENATE("Main!",IF($B$2="Shooter 1","B13",IF($B$2="Shooter 2","D13",IF($B$2="Shooter 3","F13","H13"))))</f>
        <v>Main!H13</v>
      </c>
      <c r="J23" s="4"/>
      <c r="K23" s="4"/>
      <c r="L23" s="4"/>
      <c r="M23" s="4">
        <f t="shared" si="6"/>
        <v>21</v>
      </c>
      <c r="N23" s="4">
        <f t="shared" ca="1" si="2"/>
        <v>100</v>
      </c>
      <c r="O23" s="4">
        <f t="shared" si="11"/>
        <v>66.537999999999997</v>
      </c>
      <c r="P23" s="4">
        <f t="shared" ca="1" si="3"/>
        <v>66.537999999999997</v>
      </c>
      <c r="Q23" s="4">
        <f t="shared" ca="1" si="0"/>
        <v>7.1050000000000004</v>
      </c>
      <c r="R23" s="4">
        <f t="shared" ca="1" si="4"/>
        <v>7.1050000000000004</v>
      </c>
      <c r="S23" s="4">
        <f t="shared" ca="1" si="1"/>
        <v>0.1143621875</v>
      </c>
    </row>
    <row r="24" spans="1:19" x14ac:dyDescent="0.25">
      <c r="A24" s="4"/>
      <c r="B24" s="21" t="s">
        <v>165</v>
      </c>
      <c r="D24" s="3" t="s">
        <v>72</v>
      </c>
      <c r="E24" s="3" t="s">
        <v>99</v>
      </c>
      <c r="F24" s="3" t="s">
        <v>88</v>
      </c>
      <c r="G24" s="3" t="s">
        <v>73</v>
      </c>
      <c r="I24" s="3" t="s">
        <v>161</v>
      </c>
      <c r="J24" s="4"/>
      <c r="K24" s="4"/>
      <c r="L24" s="4"/>
      <c r="M24" s="4">
        <f t="shared" si="6"/>
        <v>22</v>
      </c>
      <c r="N24" s="4">
        <f t="shared" ca="1" si="2"/>
        <v>100</v>
      </c>
      <c r="O24" s="4">
        <f t="shared" si="11"/>
        <v>66.153999999999996</v>
      </c>
      <c r="P24" s="4">
        <f t="shared" ca="1" si="3"/>
        <v>66.153999999999996</v>
      </c>
      <c r="Q24" s="4">
        <f t="shared" ca="1" si="0"/>
        <v>7.06</v>
      </c>
      <c r="R24" s="4">
        <f t="shared" ca="1" si="4"/>
        <v>7.06</v>
      </c>
      <c r="S24" s="4">
        <f t="shared" ca="1" si="1"/>
        <v>0.1137021875</v>
      </c>
    </row>
    <row r="25" spans="1:19" x14ac:dyDescent="0.25">
      <c r="A25" s="4"/>
      <c r="B25" t="b">
        <f>Main!$L$7="Enhanced"</f>
        <v>1</v>
      </c>
      <c r="D25" s="4" t="str">
        <f>VLOOKUP($B$17,weapons!$B$2:$W$999,14,FALSE)</f>
        <v>-</v>
      </c>
      <c r="E25" s="4" t="str">
        <f>VLOOKUP($B$17,weapons!$B$2:$W$999,15,FALSE)</f>
        <v>-</v>
      </c>
      <c r="F25" s="4" t="b">
        <f>VLOOKUP($B$17,weapons!$B$2:$W$999,16,FALSE)</f>
        <v>1</v>
      </c>
      <c r="G25" s="4">
        <f>MEDIAN(VLOOKUP($B$17,weapons!$B$2:$W$999,17,FALSE)*IF($F$25,VLOOKUP($B$19,vlookups!$H$25:$I$31,2,FALSE),1)*(1-(1-$B$21)*0.4)/100,1,0.1)</f>
        <v>0.6</v>
      </c>
      <c r="I25" s="4" t="str">
        <f>CONCATENATE("Main!",IF($B$2="Shooter 1","B15",IF($B$2="Shooter 2","D15",IF($B$2="Shooter 3","F15","H15"))))</f>
        <v>Main!H15</v>
      </c>
      <c r="J25" s="4"/>
      <c r="K25" s="4"/>
      <c r="L25" s="4"/>
      <c r="M25" s="4">
        <f t="shared" si="6"/>
        <v>23</v>
      </c>
      <c r="N25" s="4">
        <f t="shared" ca="1" si="2"/>
        <v>100</v>
      </c>
      <c r="O25" s="4">
        <f t="shared" si="11"/>
        <v>65.769000000000005</v>
      </c>
      <c r="P25" s="4">
        <f t="shared" ca="1" si="3"/>
        <v>65.769000000000005</v>
      </c>
      <c r="Q25" s="4">
        <f t="shared" ca="1" si="0"/>
        <v>7.0110000000000001</v>
      </c>
      <c r="R25" s="4">
        <f t="shared" ca="1" si="4"/>
        <v>7.0110000000000001</v>
      </c>
      <c r="S25" s="4">
        <f t="shared" ca="1" si="1"/>
        <v>0.11304046875000003</v>
      </c>
    </row>
    <row r="26" spans="1:19" x14ac:dyDescent="0.25">
      <c r="A26" s="4"/>
      <c r="D26" s="3" t="s">
        <v>74</v>
      </c>
      <c r="E26" s="3" t="s">
        <v>75</v>
      </c>
      <c r="F26" s="3" t="s">
        <v>76</v>
      </c>
      <c r="G26" s="3" t="s">
        <v>137</v>
      </c>
      <c r="I26" s="3" t="s">
        <v>162</v>
      </c>
      <c r="J26" s="4"/>
      <c r="K26" s="4"/>
      <c r="L26" s="4"/>
      <c r="M26" s="4">
        <f t="shared" si="6"/>
        <v>24</v>
      </c>
      <c r="N26" s="4">
        <f t="shared" ca="1" si="2"/>
        <v>100</v>
      </c>
      <c r="O26" s="4">
        <f t="shared" si="11"/>
        <v>65.385000000000005</v>
      </c>
      <c r="P26" s="4">
        <f t="shared" ca="1" si="3"/>
        <v>65.385000000000005</v>
      </c>
      <c r="Q26" s="4">
        <f t="shared" ca="1" si="0"/>
        <v>6.9669999999999996</v>
      </c>
      <c r="R26" s="4">
        <f t="shared" ca="1" si="4"/>
        <v>6.9669999999999996</v>
      </c>
      <c r="S26" s="4">
        <f t="shared" ca="1" si="1"/>
        <v>0.11238046875</v>
      </c>
    </row>
    <row r="27" spans="1:19" x14ac:dyDescent="0.25">
      <c r="A27" s="4"/>
      <c r="D27" s="4">
        <f>MEDIAN(VLOOKUP($B$17,weapons!$B$2:$W$999,18,FALSE)*IF($F$25,VLOOKUP($B$19,vlookups!$H$25:$I$31,2,FALSE),1)*(1-(1-$B$21)*0.4)/100,1,0.1)</f>
        <v>0.7</v>
      </c>
      <c r="E27" s="4">
        <f>MEDIAN(VLOOKUP($B$17,weapons!$B$2:$W$999,19,FALSE)*IF($F$25,VLOOKUP($B$19,vlookups!$H$25:$I$31,2,FALSE),1)*(1-(1-$B$21)*0.4)/100,1,0.1)</f>
        <v>0.65</v>
      </c>
      <c r="F27" s="4">
        <f>MEDIAN(VLOOKUP($B$17,weapons!$B$2:$W$999,20,FALSE)*IF($F$25,VLOOKUP($B$19,vlookups!$H$25:$I$31,2,FALSE),1)*(1-(1-$B$21)*0.4)/100,1,0.1)</f>
        <v>0.55000000000000004</v>
      </c>
      <c r="G27" s="4">
        <f ca="1">($F$21*$D$21)/($E$17+$G$17+($D$21-1)*($E$21/60))+IF(F23,6/4.5,0)</f>
        <v>10.879120879120878</v>
      </c>
      <c r="I27" s="4" t="str">
        <f>CONCATENATE("Main!",IF($B$2="Shooter 1","B17",IF($B$2="Shooter 2","D17",IF($B$2="Shooter 3","F17","H17"))))</f>
        <v>Main!H17</v>
      </c>
      <c r="J27" s="4"/>
      <c r="K27" s="4"/>
      <c r="L27" s="4"/>
      <c r="M27" s="4">
        <f t="shared" si="6"/>
        <v>25</v>
      </c>
      <c r="N27" s="4">
        <f t="shared" ca="1" si="2"/>
        <v>100</v>
      </c>
      <c r="O27" s="4">
        <f t="shared" si="11"/>
        <v>65</v>
      </c>
      <c r="P27" s="4">
        <f t="shared" ca="1" si="3"/>
        <v>65</v>
      </c>
      <c r="Q27" s="4">
        <f t="shared" ca="1" si="0"/>
        <v>6.9189999999999996</v>
      </c>
      <c r="R27" s="4">
        <f t="shared" ca="1" si="4"/>
        <v>6.9189999999999996</v>
      </c>
      <c r="S27" s="4">
        <f t="shared" ca="1" si="1"/>
        <v>0.11171875000000002</v>
      </c>
    </row>
    <row r="28" spans="1:19" x14ac:dyDescent="0.25">
      <c r="A28" s="4"/>
      <c r="B28" s="4"/>
      <c r="C28" s="4"/>
      <c r="D28" s="3" t="s">
        <v>168</v>
      </c>
      <c r="E28" s="4"/>
      <c r="F28" s="4"/>
      <c r="G28" s="4"/>
      <c r="H28" s="4"/>
      <c r="I28" s="4"/>
      <c r="J28" s="4"/>
      <c r="K28" s="4"/>
      <c r="L28" s="4"/>
      <c r="M28" s="4">
        <f t="shared" si="6"/>
        <v>26</v>
      </c>
      <c r="N28" s="4">
        <f t="shared" ca="1" si="2"/>
        <v>100</v>
      </c>
      <c r="O28" s="4">
        <f>IF(M28&lt;=$D$17,ROUND(($E$27+($F$27-$E$27)/15*(M28-25))*100,3),0)</f>
        <v>64.332999999999998</v>
      </c>
      <c r="P28" s="4">
        <f t="shared" ca="1" si="3"/>
        <v>64.332999999999998</v>
      </c>
      <c r="Q28" s="4">
        <f t="shared" ca="1" si="0"/>
        <v>6.8449999999999998</v>
      </c>
      <c r="R28" s="4">
        <f t="shared" ca="1" si="4"/>
        <v>6.8449999999999998</v>
      </c>
      <c r="S28" s="4">
        <f t="shared" ca="1" si="1"/>
        <v>0.11057234375</v>
      </c>
    </row>
    <row r="29" spans="1:19" x14ac:dyDescent="0.25">
      <c r="D29" s="4">
        <f>CEILING(0.8/VLOOKUP($B$17,weapons!$B$2:$X$999,COUNTA(weapons!$B$1:$X$1),FALSE)*100,1)</f>
        <v>64</v>
      </c>
      <c r="M29" s="4">
        <f t="shared" si="6"/>
        <v>27</v>
      </c>
      <c r="N29" s="4">
        <f t="shared" ca="1" si="2"/>
        <v>100</v>
      </c>
      <c r="O29" s="4">
        <f t="shared" ref="O29:O42" si="12">IF(M29&lt;=$D$17,ROUND(($E$27+($F$27-$E$27)/15*(M29-25))*100,3),0)</f>
        <v>63.667000000000002</v>
      </c>
      <c r="P29" s="4">
        <f t="shared" ca="1" si="3"/>
        <v>63.667000000000002</v>
      </c>
      <c r="Q29" s="4">
        <f t="shared" ca="1" si="0"/>
        <v>6.7679999999999998</v>
      </c>
      <c r="R29" s="4">
        <f t="shared" ca="1" si="4"/>
        <v>6.7679999999999998</v>
      </c>
      <c r="S29" s="4">
        <f t="shared" ca="1" si="1"/>
        <v>0.10942765625</v>
      </c>
    </row>
    <row r="30" spans="1:19" x14ac:dyDescent="0.25">
      <c r="M30" s="4">
        <f t="shared" si="6"/>
        <v>28</v>
      </c>
      <c r="N30" s="4">
        <f t="shared" ca="1" si="2"/>
        <v>100</v>
      </c>
      <c r="O30" s="4">
        <f t="shared" si="12"/>
        <v>63</v>
      </c>
      <c r="P30" s="4">
        <f t="shared" ca="1" si="3"/>
        <v>63</v>
      </c>
      <c r="Q30" s="4">
        <f t="shared" ca="1" si="0"/>
        <v>6.6950000000000003</v>
      </c>
      <c r="R30" s="4">
        <f t="shared" ca="1" si="4"/>
        <v>6.6950000000000003</v>
      </c>
      <c r="S30" s="4">
        <f t="shared" ca="1" si="1"/>
        <v>0.10828124999999998</v>
      </c>
    </row>
    <row r="31" spans="1:19" x14ac:dyDescent="0.25">
      <c r="A31" s="4"/>
      <c r="B31" s="3" t="s">
        <v>10</v>
      </c>
      <c r="C31" s="3" t="s">
        <v>11</v>
      </c>
      <c r="M31" s="4">
        <f t="shared" si="6"/>
        <v>29</v>
      </c>
      <c r="N31" s="4">
        <f t="shared" ca="1" si="2"/>
        <v>100</v>
      </c>
      <c r="O31" s="4">
        <f t="shared" si="12"/>
        <v>62.332999999999998</v>
      </c>
      <c r="P31" s="4">
        <f t="shared" ca="1" si="3"/>
        <v>62.332999999999998</v>
      </c>
      <c r="Q31" s="4">
        <f t="shared" ca="1" si="0"/>
        <v>6.6210000000000004</v>
      </c>
      <c r="R31" s="4">
        <f t="shared" ca="1" si="4"/>
        <v>6.6210000000000004</v>
      </c>
      <c r="S31" s="4">
        <f t="shared" ca="1" si="1"/>
        <v>0.10713484375000001</v>
      </c>
    </row>
    <row r="32" spans="1:19" x14ac:dyDescent="0.25">
      <c r="A32" s="4" t="s">
        <v>34</v>
      </c>
      <c r="B32" s="4">
        <f t="shared" ref="B32:C32" ca="1" si="13">MAX(IF($K$2&gt;B35,B33,(1-ABS($K$2-B35)/ABS(B34-B35))*B33),0)</f>
        <v>0.45</v>
      </c>
      <c r="C32" s="4">
        <f t="shared" ca="1" si="13"/>
        <v>0.3</v>
      </c>
      <c r="M32" s="4">
        <f t="shared" si="6"/>
        <v>30</v>
      </c>
      <c r="N32" s="4">
        <f t="shared" ca="1" si="2"/>
        <v>100</v>
      </c>
      <c r="O32" s="4">
        <f t="shared" si="12"/>
        <v>61.667000000000002</v>
      </c>
      <c r="P32" s="4">
        <f t="shared" ca="1" si="3"/>
        <v>61.667000000000002</v>
      </c>
      <c r="Q32" s="4">
        <f t="shared" ca="1" si="0"/>
        <v>6.5449999999999999</v>
      </c>
      <c r="R32" s="4">
        <f t="shared" ca="1" si="4"/>
        <v>6.5449999999999999</v>
      </c>
      <c r="S32" s="4">
        <f t="shared" ca="1" si="1"/>
        <v>0.10599015625000001</v>
      </c>
    </row>
    <row r="33" spans="1:19" x14ac:dyDescent="0.25">
      <c r="A33" s="4" t="s">
        <v>31</v>
      </c>
      <c r="B33" s="4">
        <v>0.45</v>
      </c>
      <c r="C33" s="4">
        <v>0.3</v>
      </c>
      <c r="M33" s="4">
        <f t="shared" si="6"/>
        <v>31</v>
      </c>
      <c r="N33" s="4">
        <f t="shared" si="2"/>
        <v>0</v>
      </c>
      <c r="O33" s="4">
        <f t="shared" si="12"/>
        <v>0</v>
      </c>
      <c r="P33" s="4" t="str">
        <f t="shared" si="3"/>
        <v>-</v>
      </c>
      <c r="Q33" s="4" t="e">
        <f t="shared" ca="1" si="0"/>
        <v>#VALUE!</v>
      </c>
      <c r="R33" s="4" t="str">
        <f t="shared" si="4"/>
        <v>-</v>
      </c>
      <c r="S33" s="4" t="e">
        <f t="shared" si="1"/>
        <v>#VALUE!</v>
      </c>
    </row>
    <row r="34" spans="1:19" x14ac:dyDescent="0.25">
      <c r="A34" s="4" t="s">
        <v>32</v>
      </c>
      <c r="B34" s="4">
        <v>0</v>
      </c>
      <c r="C34" s="4">
        <f>B35</f>
        <v>0.3</v>
      </c>
      <c r="M34" s="4">
        <f t="shared" si="6"/>
        <v>32</v>
      </c>
      <c r="N34" s="4">
        <f t="shared" si="2"/>
        <v>0</v>
      </c>
      <c r="O34" s="4">
        <f t="shared" si="12"/>
        <v>0</v>
      </c>
      <c r="P34" s="4" t="str">
        <f t="shared" si="3"/>
        <v>-</v>
      </c>
      <c r="Q34" s="4" t="e">
        <f t="shared" ref="Q34:Q52" ca="1" si="14">ROUND((($F$21*$D$21)/($E$17+$G$17+($D$21-1)*($E$21/60)+(IF(OR($B$23,$B$25),MAX(ROUND($M34/($G$21/100),0),1)/60,0)*S34)+IF($D$23,$E$23/60,0))+IF($F$23,6/4.5,0))*O34/100,3)</f>
        <v>#VALUE!</v>
      </c>
      <c r="R34" s="4" t="str">
        <f t="shared" si="4"/>
        <v>-</v>
      </c>
      <c r="S34" s="4" t="e">
        <f t="shared" ref="S34:S52" si="15">MIN(1/($D$29/($F$21*$P34/100))^IF($B$25,1,0),1)</f>
        <v>#VALUE!</v>
      </c>
    </row>
    <row r="35" spans="1:19" x14ac:dyDescent="0.25">
      <c r="A35" s="4" t="s">
        <v>33</v>
      </c>
      <c r="B35" s="4">
        <v>0.3</v>
      </c>
      <c r="C35" s="4">
        <v>0.9</v>
      </c>
      <c r="M35" s="4">
        <f t="shared" si="6"/>
        <v>33</v>
      </c>
      <c r="N35" s="4">
        <f t="shared" si="2"/>
        <v>0</v>
      </c>
      <c r="O35" s="4">
        <f t="shared" si="12"/>
        <v>0</v>
      </c>
      <c r="P35" s="4" t="str">
        <f t="shared" si="3"/>
        <v>-</v>
      </c>
      <c r="Q35" s="4" t="e">
        <f t="shared" ca="1" si="14"/>
        <v>#VALUE!</v>
      </c>
      <c r="R35" s="4" t="str">
        <f t="shared" si="4"/>
        <v>-</v>
      </c>
      <c r="S35" s="4" t="e">
        <f t="shared" si="15"/>
        <v>#VALUE!</v>
      </c>
    </row>
    <row r="36" spans="1:19" x14ac:dyDescent="0.25">
      <c r="B36" s="21" t="s">
        <v>171</v>
      </c>
      <c r="M36" s="4">
        <f t="shared" si="6"/>
        <v>34</v>
      </c>
      <c r="N36" s="4">
        <f t="shared" si="2"/>
        <v>0</v>
      </c>
      <c r="O36" s="4">
        <f t="shared" si="12"/>
        <v>0</v>
      </c>
      <c r="P36" s="4" t="str">
        <f t="shared" si="3"/>
        <v>-</v>
      </c>
      <c r="Q36" s="4" t="e">
        <f t="shared" ca="1" si="14"/>
        <v>#VALUE!</v>
      </c>
      <c r="R36" s="4" t="str">
        <f t="shared" si="4"/>
        <v>-</v>
      </c>
      <c r="S36" s="4" t="e">
        <f t="shared" si="15"/>
        <v>#VALUE!</v>
      </c>
    </row>
    <row r="37" spans="1:19" x14ac:dyDescent="0.25">
      <c r="B37" s="4">
        <f ca="1">(1.75-(B32+C32))^IF(Main!$N$7="Yes",1,0)</f>
        <v>1</v>
      </c>
      <c r="M37" s="4">
        <f t="shared" si="6"/>
        <v>35</v>
      </c>
      <c r="N37" s="4">
        <f t="shared" si="2"/>
        <v>0</v>
      </c>
      <c r="O37" s="4">
        <f t="shared" si="12"/>
        <v>0</v>
      </c>
      <c r="P37" s="4" t="str">
        <f t="shared" si="3"/>
        <v>-</v>
      </c>
      <c r="Q37" s="4" t="e">
        <f t="shared" ca="1" si="14"/>
        <v>#VALUE!</v>
      </c>
      <c r="R37" s="4" t="str">
        <f t="shared" si="4"/>
        <v>-</v>
      </c>
      <c r="S37" s="4" t="e">
        <f t="shared" si="15"/>
        <v>#VALUE!</v>
      </c>
    </row>
    <row r="38" spans="1:19" x14ac:dyDescent="0.25">
      <c r="M38" s="4">
        <f t="shared" si="6"/>
        <v>36</v>
      </c>
      <c r="N38" s="4">
        <f t="shared" si="2"/>
        <v>0</v>
      </c>
      <c r="O38" s="4">
        <f t="shared" si="12"/>
        <v>0</v>
      </c>
      <c r="P38" s="4" t="str">
        <f t="shared" si="3"/>
        <v>-</v>
      </c>
      <c r="Q38" s="4" t="e">
        <f t="shared" ca="1" si="14"/>
        <v>#VALUE!</v>
      </c>
      <c r="R38" s="4" t="str">
        <f t="shared" si="4"/>
        <v>-</v>
      </c>
      <c r="S38" s="4" t="e">
        <f t="shared" si="15"/>
        <v>#VALUE!</v>
      </c>
    </row>
    <row r="39" spans="1:19" x14ac:dyDescent="0.25">
      <c r="M39" s="4">
        <f t="shared" si="6"/>
        <v>37</v>
      </c>
      <c r="N39" s="4">
        <f t="shared" si="2"/>
        <v>0</v>
      </c>
      <c r="O39" s="4">
        <f t="shared" si="12"/>
        <v>0</v>
      </c>
      <c r="P39" s="4" t="str">
        <f t="shared" si="3"/>
        <v>-</v>
      </c>
      <c r="Q39" s="4" t="e">
        <f t="shared" ca="1" si="14"/>
        <v>#VALUE!</v>
      </c>
      <c r="R39" s="4" t="str">
        <f t="shared" si="4"/>
        <v>-</v>
      </c>
      <c r="S39" s="4" t="e">
        <f t="shared" si="15"/>
        <v>#VALUE!</v>
      </c>
    </row>
    <row r="40" spans="1:19" x14ac:dyDescent="0.25">
      <c r="M40" s="4">
        <f t="shared" si="6"/>
        <v>38</v>
      </c>
      <c r="N40" s="4">
        <f t="shared" si="2"/>
        <v>0</v>
      </c>
      <c r="O40" s="4">
        <f t="shared" si="12"/>
        <v>0</v>
      </c>
      <c r="P40" s="4" t="str">
        <f t="shared" si="3"/>
        <v>-</v>
      </c>
      <c r="Q40" s="4" t="e">
        <f t="shared" ca="1" si="14"/>
        <v>#VALUE!</v>
      </c>
      <c r="R40" s="4" t="str">
        <f t="shared" si="4"/>
        <v>-</v>
      </c>
      <c r="S40" s="4" t="e">
        <f t="shared" si="15"/>
        <v>#VALUE!</v>
      </c>
    </row>
    <row r="41" spans="1:19" x14ac:dyDescent="0.25">
      <c r="M41" s="4">
        <f t="shared" si="6"/>
        <v>39</v>
      </c>
      <c r="N41" s="4">
        <f t="shared" si="2"/>
        <v>0</v>
      </c>
      <c r="O41" s="4">
        <f t="shared" si="12"/>
        <v>0</v>
      </c>
      <c r="P41" s="4" t="str">
        <f t="shared" si="3"/>
        <v>-</v>
      </c>
      <c r="Q41" s="4" t="e">
        <f t="shared" ca="1" si="14"/>
        <v>#VALUE!</v>
      </c>
      <c r="R41" s="4" t="str">
        <f t="shared" si="4"/>
        <v>-</v>
      </c>
      <c r="S41" s="4" t="e">
        <f t="shared" si="15"/>
        <v>#VALUE!</v>
      </c>
    </row>
    <row r="42" spans="1:19" x14ac:dyDescent="0.25">
      <c r="M42" s="4">
        <f t="shared" si="6"/>
        <v>40</v>
      </c>
      <c r="N42" s="4">
        <f t="shared" si="2"/>
        <v>0</v>
      </c>
      <c r="O42" s="4">
        <f t="shared" si="12"/>
        <v>0</v>
      </c>
      <c r="P42" s="4" t="str">
        <f t="shared" si="3"/>
        <v>-</v>
      </c>
      <c r="Q42" s="4" t="e">
        <f t="shared" ca="1" si="14"/>
        <v>#VALUE!</v>
      </c>
      <c r="R42" s="4" t="str">
        <f t="shared" si="4"/>
        <v>-</v>
      </c>
      <c r="S42" s="4" t="e">
        <f t="shared" si="15"/>
        <v>#VALUE!</v>
      </c>
    </row>
    <row r="43" spans="1:19" x14ac:dyDescent="0.25">
      <c r="M43" s="4">
        <f t="shared" si="6"/>
        <v>41</v>
      </c>
      <c r="N43" s="4">
        <f t="shared" si="2"/>
        <v>0</v>
      </c>
      <c r="O43" s="4">
        <f>IF(M43&lt;=$D$17,$F$27*100,0)</f>
        <v>0</v>
      </c>
      <c r="P43" s="4" t="str">
        <f t="shared" si="3"/>
        <v>-</v>
      </c>
      <c r="Q43" s="4" t="e">
        <f t="shared" ca="1" si="14"/>
        <v>#VALUE!</v>
      </c>
      <c r="R43" s="4" t="str">
        <f t="shared" si="4"/>
        <v>-</v>
      </c>
      <c r="S43" s="4" t="e">
        <f t="shared" si="15"/>
        <v>#VALUE!</v>
      </c>
    </row>
    <row r="44" spans="1:19" x14ac:dyDescent="0.25">
      <c r="M44" s="4">
        <f t="shared" si="6"/>
        <v>42</v>
      </c>
      <c r="N44" s="4">
        <f t="shared" si="2"/>
        <v>0</v>
      </c>
      <c r="O44" s="4">
        <f t="shared" ref="O44:O52" si="16">IF(M44&lt;=$D$17,$F$27*100,0)</f>
        <v>0</v>
      </c>
      <c r="P44" s="4" t="str">
        <f t="shared" si="3"/>
        <v>-</v>
      </c>
      <c r="Q44" s="4" t="e">
        <f t="shared" ca="1" si="14"/>
        <v>#VALUE!</v>
      </c>
      <c r="R44" s="4" t="str">
        <f t="shared" si="4"/>
        <v>-</v>
      </c>
      <c r="S44" s="4" t="e">
        <f t="shared" si="15"/>
        <v>#VALUE!</v>
      </c>
    </row>
    <row r="45" spans="1:19" x14ac:dyDescent="0.25">
      <c r="M45" s="4">
        <f t="shared" si="6"/>
        <v>43</v>
      </c>
      <c r="N45" s="4">
        <f t="shared" si="2"/>
        <v>0</v>
      </c>
      <c r="O45" s="4">
        <f t="shared" si="16"/>
        <v>0</v>
      </c>
      <c r="P45" s="4" t="str">
        <f t="shared" si="3"/>
        <v>-</v>
      </c>
      <c r="Q45" s="4" t="e">
        <f t="shared" ca="1" si="14"/>
        <v>#VALUE!</v>
      </c>
      <c r="R45" s="4" t="str">
        <f t="shared" si="4"/>
        <v>-</v>
      </c>
      <c r="S45" s="4" t="e">
        <f t="shared" si="15"/>
        <v>#VALUE!</v>
      </c>
    </row>
    <row r="46" spans="1:19" x14ac:dyDescent="0.25">
      <c r="M46" s="4">
        <f t="shared" si="6"/>
        <v>44</v>
      </c>
      <c r="N46" s="4">
        <f t="shared" si="2"/>
        <v>0</v>
      </c>
      <c r="O46" s="4">
        <f t="shared" si="16"/>
        <v>0</v>
      </c>
      <c r="P46" s="4" t="str">
        <f t="shared" si="3"/>
        <v>-</v>
      </c>
      <c r="Q46" s="4" t="e">
        <f t="shared" ca="1" si="14"/>
        <v>#VALUE!</v>
      </c>
      <c r="R46" s="4" t="str">
        <f t="shared" si="4"/>
        <v>-</v>
      </c>
      <c r="S46" s="4" t="e">
        <f t="shared" si="15"/>
        <v>#VALUE!</v>
      </c>
    </row>
    <row r="47" spans="1:19" x14ac:dyDescent="0.25">
      <c r="M47" s="4">
        <f t="shared" si="6"/>
        <v>45</v>
      </c>
      <c r="N47" s="4">
        <f t="shared" si="2"/>
        <v>0</v>
      </c>
      <c r="O47" s="4">
        <f t="shared" si="16"/>
        <v>0</v>
      </c>
      <c r="P47" s="4" t="str">
        <f t="shared" si="3"/>
        <v>-</v>
      </c>
      <c r="Q47" s="4" t="e">
        <f t="shared" ca="1" si="14"/>
        <v>#VALUE!</v>
      </c>
      <c r="R47" s="4" t="str">
        <f t="shared" si="4"/>
        <v>-</v>
      </c>
      <c r="S47" s="4" t="e">
        <f t="shared" si="15"/>
        <v>#VALUE!</v>
      </c>
    </row>
    <row r="48" spans="1:19" x14ac:dyDescent="0.25">
      <c r="M48" s="4">
        <f t="shared" si="6"/>
        <v>46</v>
      </c>
      <c r="N48" s="4">
        <f t="shared" si="2"/>
        <v>0</v>
      </c>
      <c r="O48" s="4">
        <f t="shared" si="16"/>
        <v>0</v>
      </c>
      <c r="P48" s="4" t="str">
        <f t="shared" si="3"/>
        <v>-</v>
      </c>
      <c r="Q48" s="4" t="e">
        <f t="shared" ca="1" si="14"/>
        <v>#VALUE!</v>
      </c>
      <c r="R48" s="4" t="str">
        <f t="shared" si="4"/>
        <v>-</v>
      </c>
      <c r="S48" s="4" t="e">
        <f t="shared" si="15"/>
        <v>#VALUE!</v>
      </c>
    </row>
    <row r="49" spans="13:19" x14ac:dyDescent="0.25">
      <c r="M49" s="4">
        <f t="shared" si="6"/>
        <v>47</v>
      </c>
      <c r="N49" s="4">
        <f t="shared" si="2"/>
        <v>0</v>
      </c>
      <c r="O49" s="4">
        <f t="shared" si="16"/>
        <v>0</v>
      </c>
      <c r="P49" s="4" t="str">
        <f t="shared" si="3"/>
        <v>-</v>
      </c>
      <c r="Q49" s="4" t="e">
        <f t="shared" ca="1" si="14"/>
        <v>#VALUE!</v>
      </c>
      <c r="R49" s="4" t="str">
        <f t="shared" si="4"/>
        <v>-</v>
      </c>
      <c r="S49" s="4" t="e">
        <f t="shared" si="15"/>
        <v>#VALUE!</v>
      </c>
    </row>
    <row r="50" spans="13:19" x14ac:dyDescent="0.25">
      <c r="M50" s="4">
        <f t="shared" si="6"/>
        <v>48</v>
      </c>
      <c r="N50" s="4">
        <f t="shared" si="2"/>
        <v>0</v>
      </c>
      <c r="O50" s="4">
        <f t="shared" si="16"/>
        <v>0</v>
      </c>
      <c r="P50" s="4" t="str">
        <f t="shared" si="3"/>
        <v>-</v>
      </c>
      <c r="Q50" s="4" t="e">
        <f t="shared" ca="1" si="14"/>
        <v>#VALUE!</v>
      </c>
      <c r="R50" s="4" t="str">
        <f t="shared" si="4"/>
        <v>-</v>
      </c>
      <c r="S50" s="4" t="e">
        <f t="shared" si="15"/>
        <v>#VALUE!</v>
      </c>
    </row>
    <row r="51" spans="13:19" x14ac:dyDescent="0.25">
      <c r="M51" s="4">
        <f t="shared" si="6"/>
        <v>49</v>
      </c>
      <c r="N51" s="4">
        <f t="shared" si="2"/>
        <v>0</v>
      </c>
      <c r="O51" s="4">
        <f t="shared" si="16"/>
        <v>0</v>
      </c>
      <c r="P51" s="4" t="str">
        <f t="shared" si="3"/>
        <v>-</v>
      </c>
      <c r="Q51" s="4" t="e">
        <f t="shared" ca="1" si="14"/>
        <v>#VALUE!</v>
      </c>
      <c r="R51" s="4" t="str">
        <f t="shared" si="4"/>
        <v>-</v>
      </c>
      <c r="S51" s="4" t="e">
        <f t="shared" si="15"/>
        <v>#VALUE!</v>
      </c>
    </row>
    <row r="52" spans="13:19" x14ac:dyDescent="0.25">
      <c r="M52" s="4">
        <f t="shared" si="6"/>
        <v>50</v>
      </c>
      <c r="N52" s="4">
        <f t="shared" si="2"/>
        <v>0</v>
      </c>
      <c r="O52" s="4">
        <f t="shared" si="16"/>
        <v>0</v>
      </c>
      <c r="P52" s="4" t="str">
        <f t="shared" si="3"/>
        <v>-</v>
      </c>
      <c r="Q52" s="4" t="e">
        <f t="shared" ca="1" si="14"/>
        <v>#VALUE!</v>
      </c>
      <c r="R52" s="4" t="str">
        <f t="shared" si="4"/>
        <v>-</v>
      </c>
      <c r="S52" s="4" t="e">
        <f t="shared" si="15"/>
        <v>#VALUE!</v>
      </c>
    </row>
    <row r="53" spans="13:19" x14ac:dyDescent="0.25">
      <c r="Q53" s="4"/>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workbookViewId="0">
      <selection activeCell="O2" sqref="O2:O52"/>
    </sheetView>
  </sheetViews>
  <sheetFormatPr defaultRowHeight="15" x14ac:dyDescent="0.25"/>
  <cols>
    <col min="1" max="1" width="14.28515625" bestFit="1" customWidth="1"/>
    <col min="2" max="2" width="13.140625" bestFit="1" customWidth="1"/>
    <col min="3" max="4" width="12.85546875" customWidth="1"/>
    <col min="5" max="5" width="15.28515625" customWidth="1"/>
    <col min="6" max="7" width="12.85546875" customWidth="1"/>
    <col min="8" max="8" width="16.28515625" bestFit="1" customWidth="1"/>
    <col min="9" max="9" width="14.28515625" bestFit="1" customWidth="1"/>
    <col min="10" max="10" width="13.28515625" bestFit="1" customWidth="1"/>
    <col min="11" max="11" width="12.85546875" bestFit="1" customWidth="1"/>
    <col min="13" max="13" width="8.5703125" customWidth="1"/>
    <col min="14" max="14" width="17.85546875" bestFit="1" customWidth="1"/>
    <col min="15" max="15" width="21.7109375" bestFit="1" customWidth="1"/>
    <col min="16" max="16" width="14.85546875" bestFit="1" customWidth="1"/>
    <col min="17" max="17" width="9" bestFit="1" customWidth="1"/>
    <col min="18" max="18" width="10.42578125" bestFit="1" customWidth="1"/>
  </cols>
  <sheetData>
    <row r="1" spans="1:19" x14ac:dyDescent="0.25">
      <c r="A1" s="4"/>
      <c r="B1" s="21" t="s">
        <v>142</v>
      </c>
      <c r="C1" s="3" t="s">
        <v>2</v>
      </c>
      <c r="D1" s="3" t="s">
        <v>9</v>
      </c>
      <c r="E1" s="3" t="s">
        <v>36</v>
      </c>
      <c r="F1" s="3" t="s">
        <v>3</v>
      </c>
      <c r="G1" s="3" t="s">
        <v>6</v>
      </c>
      <c r="H1" s="3" t="s">
        <v>8</v>
      </c>
      <c r="I1" s="3" t="s">
        <v>7</v>
      </c>
      <c r="J1" s="3" t="s">
        <v>117</v>
      </c>
      <c r="K1" s="3" t="s">
        <v>5</v>
      </c>
      <c r="L1" s="3"/>
      <c r="M1" s="3" t="s">
        <v>40</v>
      </c>
      <c r="N1" s="3" t="s">
        <v>98</v>
      </c>
      <c r="O1" s="3" t="s">
        <v>94</v>
      </c>
      <c r="P1" s="3" t="s">
        <v>96</v>
      </c>
      <c r="Q1" s="3" t="s">
        <v>97</v>
      </c>
      <c r="R1" s="3" t="s">
        <v>95</v>
      </c>
      <c r="S1" s="21" t="s">
        <v>166</v>
      </c>
    </row>
    <row r="2" spans="1:19" x14ac:dyDescent="0.25">
      <c r="A2" s="4"/>
      <c r="B2" s="24" t="str">
        <f>Main!N11</f>
        <v>None</v>
      </c>
      <c r="C2" s="4">
        <f ca="1">INDIRECT(I17)</f>
        <v>6</v>
      </c>
      <c r="D2" s="4">
        <f ca="1">VLOOKUP(INDIRECT($I$19),vlookups!$L$2:$N$999,2,FALSE)</f>
        <v>0</v>
      </c>
      <c r="E2" s="4">
        <f ca="1">VLOOKUP(INDIRECT($I$21),vlookups!$P$2:$R$999,2,FALSE)</f>
        <v>0</v>
      </c>
      <c r="F2" s="10">
        <f ca="1">INDIRECT($I$23)*INDIRECT($I$25)</f>
        <v>1</v>
      </c>
      <c r="G2" s="4">
        <f ca="1">(MIN(F2,1)-1)*8</f>
        <v>0</v>
      </c>
      <c r="H2" s="11">
        <f ca="1">INDIRECT($I$27)</f>
        <v>1</v>
      </c>
      <c r="I2" s="4">
        <f ca="1">(MIN(H2,2)-1)*12</f>
        <v>0</v>
      </c>
      <c r="J2" s="4">
        <f>VLOOKUP($B$17,weapons!$B$2:$W$999,21,FALSE)</f>
        <v>0</v>
      </c>
      <c r="K2" s="4">
        <f ca="1">C2+D2+G2+I2+E2+J2</f>
        <v>6</v>
      </c>
      <c r="L2" s="4"/>
      <c r="M2" s="4">
        <v>0</v>
      </c>
      <c r="N2" s="4">
        <f ca="1">IF(M2&lt;=$D$17,MEDIAN(2,ROUND($B$14^M2*100,3),100),0)</f>
        <v>100</v>
      </c>
      <c r="O2" s="4">
        <f>IF(M2&lt;=$D$17,$G$25*100,0)</f>
        <v>40</v>
      </c>
      <c r="P2" s="4">
        <f ca="1">IF(M2&lt;=$D$17,ROUND(MIN((IF(AND($D$23,M2&gt;$D$25),1,($N2/100))*($O2/100)+(1-IF(AND($D$23,M2&gt;$D$25),1,($N2/100))*($O2/100))*($G$23-1)/(IF($E$25="-",9,IF($E$25=0,2,$E$25))-1))*IF(OR($D$25="-",$M2&lt;=$D$25),1,$G$23/IF($E$25=0,1,$E$25)),1)*100,3),"-")</f>
        <v>40</v>
      </c>
      <c r="Q2" s="4">
        <f ca="1">ROUND((($F$21*$D$21)/($E$17+$G$17+($D$21-1)*($E$21/60)+(IF(OR($B$23,$B$25),MAX(ROUND($M2/($G$21/100),0),1)/60,0)*S2)+IF($D$23,$E$23/60,0))+IF($F$23,6/4.5,0))*O2/100,3)</f>
        <v>6.3090000000000002</v>
      </c>
      <c r="R2" s="4">
        <f ca="1">IF(M2&lt;=$D$17,ROUND((($F$21*$D$21)/($E$17+$G$17+($D$21-1)*($E$21/60)+(IF(OR($B$23,$B$25),MAX(ROUND($M2/($G$21/100),0),1)/60,0)*S2)+IF($D$23,$E$23/60,0))+IF($F$23,6/4.5,0))*P2/100,3),"-")</f>
        <v>6.3090000000000002</v>
      </c>
      <c r="S2" s="4">
        <f t="shared" ref="S2:S33" ca="1" si="0">MIN(1/($D$29/($F$21*$P2/100))^IF($B$25,1,0),1)</f>
        <v>6.8750000000000006E-2</v>
      </c>
    </row>
    <row r="3" spans="1:19" x14ac:dyDescent="0.25">
      <c r="A3" s="4"/>
      <c r="B3" s="3" t="s">
        <v>10</v>
      </c>
      <c r="C3" s="3" t="s">
        <v>11</v>
      </c>
      <c r="D3" s="3" t="s">
        <v>12</v>
      </c>
      <c r="E3" s="3" t="s">
        <v>13</v>
      </c>
      <c r="F3" s="3" t="s">
        <v>14</v>
      </c>
      <c r="G3" s="3" t="s">
        <v>15</v>
      </c>
      <c r="H3" s="3" t="s">
        <v>16</v>
      </c>
      <c r="I3" s="3" t="s">
        <v>17</v>
      </c>
      <c r="J3" s="3" t="s">
        <v>18</v>
      </c>
      <c r="K3" s="3" t="s">
        <v>19</v>
      </c>
      <c r="L3" s="3"/>
      <c r="M3" s="4">
        <f>M2+1</f>
        <v>1</v>
      </c>
      <c r="N3" s="4">
        <f t="shared" ref="N3:N52" ca="1" si="1">IF(M3&lt;=$D$17,MEDIAN(2,ROUND($B$14^M3*100,3),100),0)</f>
        <v>100</v>
      </c>
      <c r="O3" s="4">
        <f>IF(M3&lt;=$D$17,$G$25*100,0)</f>
        <v>40</v>
      </c>
      <c r="P3" s="4">
        <f t="shared" ref="P3:P52" ca="1" si="2">IF(M3&lt;=$D$17,ROUND(MIN((IF(AND($D$23,M3&gt;$D$25),1,($N3/100))*($O3/100)+(1-IF(AND($D$23,M3&gt;$D$25),1,($N3/100))*($O3/100))*($G$23-1)/(IF($E$25="-",9,IF($E$25=0,2,$E$25))-1))*IF(OR($D$25="-",$M3&lt;=$D$25),1,$G$23/IF($E$25=0,1,$E$25)),1)*100,3),"-")</f>
        <v>40</v>
      </c>
      <c r="Q3" s="4">
        <f t="shared" ref="Q3:Q52" ca="1" si="3">ROUND((($F$21*$D$21)/($E$17+$G$17+($D$21-1)*($E$21/60)+(IF(OR($B$23,$B$25),MAX(ROUND($M3/($G$21/100),0),1)/60,0)*S3)+IF($D$23,$E$23/60,0))+IF($F$23,6/4.5,0))*O3/100,3)</f>
        <v>6.3070000000000004</v>
      </c>
      <c r="R3" s="4">
        <f t="shared" ref="R3:R52" ca="1" si="4">IF(M3&lt;=$D$17,ROUND((($F$21*$D$21)/($E$17+$G$17+($D$21-1)*($E$21/60)+(IF(OR($B$23,$B$25),MAX(ROUND($M3/($G$21/100),0),1)/60,0)*S3)+IF($D$23,$E$23/60,0))+IF($F$23,6/4.5,0))*P3/100,3),"-")</f>
        <v>6.3070000000000004</v>
      </c>
      <c r="S3" s="4">
        <f t="shared" ca="1" si="0"/>
        <v>6.8750000000000006E-2</v>
      </c>
    </row>
    <row r="4" spans="1:19" x14ac:dyDescent="0.25">
      <c r="A4" s="4" t="s">
        <v>34</v>
      </c>
      <c r="B4" s="4">
        <f t="shared" ref="B4:K4" ca="1" si="5">MAX(IF($K$2&gt;B7,B5,(1-ABS($K$2-B7)/ABS(B6-B7))*B5),0)</f>
        <v>0.1</v>
      </c>
      <c r="C4" s="4">
        <f t="shared" ca="1" si="5"/>
        <v>0.03</v>
      </c>
      <c r="D4" s="4">
        <f t="shared" ca="1" si="5"/>
        <v>0.02</v>
      </c>
      <c r="E4" s="4">
        <f t="shared" ca="1" si="5"/>
        <v>0.02</v>
      </c>
      <c r="F4" s="4">
        <f t="shared" ca="1" si="5"/>
        <v>0.02</v>
      </c>
      <c r="G4" s="4">
        <f t="shared" ca="1" si="5"/>
        <v>0.04</v>
      </c>
      <c r="H4" s="4">
        <f t="shared" ca="1" si="5"/>
        <v>0.01</v>
      </c>
      <c r="I4" s="4">
        <f t="shared" ca="1" si="5"/>
        <v>0.01</v>
      </c>
      <c r="J4" s="4">
        <f t="shared" ca="1" si="5"/>
        <v>0</v>
      </c>
      <c r="K4" s="4">
        <f t="shared" ca="1" si="5"/>
        <v>0</v>
      </c>
      <c r="L4" s="4"/>
      <c r="M4" s="4">
        <f t="shared" ref="M4:M52" si="6">M3+1</f>
        <v>2</v>
      </c>
      <c r="N4" s="4">
        <f t="shared" ca="1" si="1"/>
        <v>100</v>
      </c>
      <c r="O4" s="4">
        <f>IF(M4&lt;=$D$17,$G$25*100,0)</f>
        <v>40</v>
      </c>
      <c r="P4" s="4">
        <f t="shared" ca="1" si="2"/>
        <v>40</v>
      </c>
      <c r="Q4" s="4">
        <f t="shared" ca="1" si="3"/>
        <v>6.3040000000000003</v>
      </c>
      <c r="R4" s="4">
        <f t="shared" ca="1" si="4"/>
        <v>6.3040000000000003</v>
      </c>
      <c r="S4" s="4">
        <f t="shared" ca="1" si="0"/>
        <v>6.8750000000000006E-2</v>
      </c>
    </row>
    <row r="5" spans="1:19" x14ac:dyDescent="0.25">
      <c r="A5" s="4" t="s">
        <v>31</v>
      </c>
      <c r="B5" s="4">
        <v>0.1</v>
      </c>
      <c r="C5" s="4">
        <v>0.03</v>
      </c>
      <c r="D5" s="4">
        <v>0.02</v>
      </c>
      <c r="E5" s="4">
        <v>0.02</v>
      </c>
      <c r="F5" s="4">
        <v>0.02</v>
      </c>
      <c r="G5" s="4">
        <v>0.04</v>
      </c>
      <c r="H5" s="4">
        <v>0.01</v>
      </c>
      <c r="I5" s="4">
        <v>0.01</v>
      </c>
      <c r="J5" s="4">
        <v>0.01</v>
      </c>
      <c r="K5" s="4">
        <v>0.01</v>
      </c>
      <c r="L5" s="4"/>
      <c r="M5" s="4">
        <f t="shared" si="6"/>
        <v>3</v>
      </c>
      <c r="N5" s="4">
        <f t="shared" ca="1" si="1"/>
        <v>100</v>
      </c>
      <c r="O5" s="4">
        <f>IF(M5&lt;=$D$17,$G$25*100,0)</f>
        <v>40</v>
      </c>
      <c r="P5" s="4">
        <f t="shared" ca="1" si="2"/>
        <v>40</v>
      </c>
      <c r="Q5" s="4">
        <f t="shared" ca="1" si="3"/>
        <v>6.2990000000000004</v>
      </c>
      <c r="R5" s="4">
        <f t="shared" ca="1" si="4"/>
        <v>6.2990000000000004</v>
      </c>
      <c r="S5" s="4">
        <f t="shared" ca="1" si="0"/>
        <v>6.8750000000000006E-2</v>
      </c>
    </row>
    <row r="6" spans="1:19" x14ac:dyDescent="0.25">
      <c r="A6" s="4" t="s">
        <v>32</v>
      </c>
      <c r="B6" s="4">
        <v>-20</v>
      </c>
      <c r="C6" s="4">
        <f>B7</f>
        <v>-10</v>
      </c>
      <c r="D6" s="4">
        <f t="shared" ref="D6:K6" si="7">C7</f>
        <v>-6</v>
      </c>
      <c r="E6" s="4">
        <f t="shared" si="7"/>
        <v>-4</v>
      </c>
      <c r="F6" s="4">
        <f t="shared" si="7"/>
        <v>-2</v>
      </c>
      <c r="G6" s="4">
        <f t="shared" si="7"/>
        <v>0</v>
      </c>
      <c r="H6" s="4">
        <f t="shared" si="7"/>
        <v>2</v>
      </c>
      <c r="I6" s="4">
        <f t="shared" si="7"/>
        <v>4</v>
      </c>
      <c r="J6" s="4">
        <f t="shared" si="7"/>
        <v>6</v>
      </c>
      <c r="K6" s="4">
        <f t="shared" si="7"/>
        <v>8</v>
      </c>
      <c r="L6" s="4"/>
      <c r="M6" s="4">
        <f t="shared" si="6"/>
        <v>4</v>
      </c>
      <c r="N6" s="4">
        <f t="shared" ca="1" si="1"/>
        <v>100</v>
      </c>
      <c r="O6" s="4">
        <f>IF(M6&lt;=$D$17,ROUND(($G$25+($D$27-$G$25)/9*(M6-3))*100,3),0)</f>
        <v>40.889000000000003</v>
      </c>
      <c r="P6" s="4">
        <f t="shared" ca="1" si="2"/>
        <v>40.889000000000003</v>
      </c>
      <c r="Q6" s="4">
        <f t="shared" ca="1" si="3"/>
        <v>6.4349999999999996</v>
      </c>
      <c r="R6" s="4">
        <f t="shared" ca="1" si="4"/>
        <v>6.4349999999999996</v>
      </c>
      <c r="S6" s="4">
        <f t="shared" ca="1" si="0"/>
        <v>7.0277968750000003E-2</v>
      </c>
    </row>
    <row r="7" spans="1:19" x14ac:dyDescent="0.25">
      <c r="A7" s="4" t="s">
        <v>33</v>
      </c>
      <c r="B7" s="4">
        <v>-10</v>
      </c>
      <c r="C7" s="4">
        <v>-6</v>
      </c>
      <c r="D7" s="4">
        <v>-4</v>
      </c>
      <c r="E7" s="4">
        <v>-2</v>
      </c>
      <c r="F7" s="4">
        <v>0</v>
      </c>
      <c r="G7" s="4">
        <v>2</v>
      </c>
      <c r="H7" s="4">
        <v>4</v>
      </c>
      <c r="I7" s="4">
        <v>6</v>
      </c>
      <c r="J7" s="4">
        <v>8</v>
      </c>
      <c r="K7" s="4">
        <v>10</v>
      </c>
      <c r="L7" s="4"/>
      <c r="M7" s="4">
        <f t="shared" si="6"/>
        <v>5</v>
      </c>
      <c r="N7" s="4">
        <f t="shared" ca="1" si="1"/>
        <v>100</v>
      </c>
      <c r="O7" s="4">
        <f t="shared" ref="O7:O14" si="8">IF(M7&lt;=$D$17,ROUND(($G$25+($D$27-$G$25)/9*(M7-3))*100,3),0)</f>
        <v>41.777999999999999</v>
      </c>
      <c r="P7" s="4">
        <f t="shared" ca="1" si="2"/>
        <v>41.777999999999999</v>
      </c>
      <c r="Q7" s="4">
        <f t="shared" ca="1" si="3"/>
        <v>6.5709999999999997</v>
      </c>
      <c r="R7" s="4">
        <f t="shared" ca="1" si="4"/>
        <v>6.5709999999999997</v>
      </c>
      <c r="S7" s="4">
        <f t="shared" ca="1" si="0"/>
        <v>7.18059375E-2</v>
      </c>
    </row>
    <row r="8" spans="1:19" x14ac:dyDescent="0.25">
      <c r="A8" s="4"/>
      <c r="B8" s="3" t="s">
        <v>20</v>
      </c>
      <c r="C8" s="3" t="s">
        <v>21</v>
      </c>
      <c r="D8" s="3" t="s">
        <v>22</v>
      </c>
      <c r="E8" s="3" t="s">
        <v>23</v>
      </c>
      <c r="F8" s="3" t="s">
        <v>24</v>
      </c>
      <c r="G8" s="3" t="s">
        <v>25</v>
      </c>
      <c r="H8" s="3" t="s">
        <v>26</v>
      </c>
      <c r="I8" s="3" t="s">
        <v>27</v>
      </c>
      <c r="J8" s="3" t="s">
        <v>28</v>
      </c>
      <c r="K8" s="3" t="s">
        <v>29</v>
      </c>
      <c r="L8" s="3"/>
      <c r="M8" s="4">
        <f t="shared" si="6"/>
        <v>6</v>
      </c>
      <c r="N8" s="4">
        <f t="shared" ca="1" si="1"/>
        <v>100</v>
      </c>
      <c r="O8" s="4">
        <f t="shared" si="8"/>
        <v>42.667000000000002</v>
      </c>
      <c r="P8" s="4">
        <f t="shared" ca="1" si="2"/>
        <v>42.667000000000002</v>
      </c>
      <c r="Q8" s="4">
        <f t="shared" ca="1" si="3"/>
        <v>6.7060000000000004</v>
      </c>
      <c r="R8" s="4">
        <f t="shared" ca="1" si="4"/>
        <v>6.7060000000000004</v>
      </c>
      <c r="S8" s="4">
        <f t="shared" ca="1" si="0"/>
        <v>7.3333906249999997E-2</v>
      </c>
    </row>
    <row r="9" spans="1:19" x14ac:dyDescent="0.25">
      <c r="A9" s="4" t="s">
        <v>34</v>
      </c>
      <c r="B9" s="4">
        <f t="shared" ref="B9:K9" ca="1" si="9">MAX(IF($K$2&gt;B12,B10,(1-ABS($K$2-B12)/ABS(B11-B12))*B10),0)</f>
        <v>0</v>
      </c>
      <c r="C9" s="4">
        <f t="shared" ca="1" si="9"/>
        <v>0</v>
      </c>
      <c r="D9" s="4">
        <f t="shared" ca="1" si="9"/>
        <v>0</v>
      </c>
      <c r="E9" s="4">
        <f t="shared" ca="1" si="9"/>
        <v>0</v>
      </c>
      <c r="F9" s="4">
        <f t="shared" ca="1" si="9"/>
        <v>0</v>
      </c>
      <c r="G9" s="4">
        <f t="shared" ca="1" si="9"/>
        <v>0</v>
      </c>
      <c r="H9" s="4">
        <f t="shared" ca="1" si="9"/>
        <v>0</v>
      </c>
      <c r="I9" s="4">
        <f t="shared" ca="1" si="9"/>
        <v>0</v>
      </c>
      <c r="J9" s="4">
        <f t="shared" ca="1" si="9"/>
        <v>0</v>
      </c>
      <c r="K9" s="4">
        <f t="shared" ca="1" si="9"/>
        <v>0</v>
      </c>
      <c r="L9" s="4"/>
      <c r="M9" s="4">
        <f t="shared" si="6"/>
        <v>7</v>
      </c>
      <c r="N9" s="4">
        <f t="shared" ca="1" si="1"/>
        <v>100</v>
      </c>
      <c r="O9" s="4">
        <f t="shared" si="8"/>
        <v>43.555999999999997</v>
      </c>
      <c r="P9" s="4">
        <f t="shared" ca="1" si="2"/>
        <v>43.555999999999997</v>
      </c>
      <c r="Q9" s="4">
        <f t="shared" ca="1" si="3"/>
        <v>6.8410000000000002</v>
      </c>
      <c r="R9" s="4">
        <f t="shared" ca="1" si="4"/>
        <v>6.8410000000000002</v>
      </c>
      <c r="S9" s="4">
        <f t="shared" ca="1" si="0"/>
        <v>7.4861874999999994E-2</v>
      </c>
    </row>
    <row r="10" spans="1:19" x14ac:dyDescent="0.25">
      <c r="A10" s="4" t="s">
        <v>31</v>
      </c>
      <c r="B10" s="4">
        <v>5.0000000000000001E-3</v>
      </c>
      <c r="C10" s="4">
        <v>5.0000000000000001E-3</v>
      </c>
      <c r="D10" s="4">
        <v>3.3300000000000001E-3</v>
      </c>
      <c r="E10" s="4">
        <v>3.3300000000000001E-3</v>
      </c>
      <c r="F10" s="4">
        <v>3.3400000000000001E-3</v>
      </c>
      <c r="G10" s="4">
        <v>2.5000000000000001E-3</v>
      </c>
      <c r="H10" s="4">
        <v>2.5000000000000001E-3</v>
      </c>
      <c r="I10" s="4">
        <v>1.5E-3</v>
      </c>
      <c r="J10" s="4">
        <v>1.5E-3</v>
      </c>
      <c r="K10" s="4">
        <v>1E-3</v>
      </c>
      <c r="L10" s="4"/>
      <c r="M10" s="4">
        <f t="shared" si="6"/>
        <v>8</v>
      </c>
      <c r="N10" s="4">
        <f t="shared" ca="1" si="1"/>
        <v>100</v>
      </c>
      <c r="O10" s="4">
        <f t="shared" si="8"/>
        <v>44.444000000000003</v>
      </c>
      <c r="P10" s="4">
        <f t="shared" ca="1" si="2"/>
        <v>44.444000000000003</v>
      </c>
      <c r="Q10" s="4">
        <f t="shared" ca="1" si="3"/>
        <v>6.976</v>
      </c>
      <c r="R10" s="4">
        <f t="shared" ca="1" si="4"/>
        <v>6.976</v>
      </c>
      <c r="S10" s="4">
        <f t="shared" ca="1" si="0"/>
        <v>7.6388125000000001E-2</v>
      </c>
    </row>
    <row r="11" spans="1:19" x14ac:dyDescent="0.25">
      <c r="A11" s="4" t="s">
        <v>32</v>
      </c>
      <c r="B11" s="4">
        <f>K7</f>
        <v>10</v>
      </c>
      <c r="C11" s="4">
        <f>B12</f>
        <v>12</v>
      </c>
      <c r="D11" s="4">
        <f t="shared" ref="D11:K11" si="10">C12</f>
        <v>14</v>
      </c>
      <c r="E11" s="4">
        <f t="shared" si="10"/>
        <v>16</v>
      </c>
      <c r="F11" s="4">
        <f t="shared" si="10"/>
        <v>18</v>
      </c>
      <c r="G11" s="4">
        <f t="shared" si="10"/>
        <v>20</v>
      </c>
      <c r="H11" s="4">
        <f t="shared" si="10"/>
        <v>22</v>
      </c>
      <c r="I11" s="4">
        <f t="shared" si="10"/>
        <v>26</v>
      </c>
      <c r="J11" s="4">
        <f t="shared" si="10"/>
        <v>30</v>
      </c>
      <c r="K11" s="4">
        <f t="shared" si="10"/>
        <v>40</v>
      </c>
      <c r="L11" s="4"/>
      <c r="M11" s="4">
        <f t="shared" si="6"/>
        <v>9</v>
      </c>
      <c r="N11" s="4">
        <f t="shared" ca="1" si="1"/>
        <v>100</v>
      </c>
      <c r="O11" s="4">
        <f t="shared" si="8"/>
        <v>45.332999999999998</v>
      </c>
      <c r="P11" s="4">
        <f t="shared" ca="1" si="2"/>
        <v>45.332999999999998</v>
      </c>
      <c r="Q11" s="4">
        <f t="shared" ca="1" si="3"/>
        <v>7.1079999999999997</v>
      </c>
      <c r="R11" s="4">
        <f t="shared" ca="1" si="4"/>
        <v>7.1079999999999997</v>
      </c>
      <c r="S11" s="4">
        <f t="shared" ca="1" si="0"/>
        <v>7.7916093749999998E-2</v>
      </c>
    </row>
    <row r="12" spans="1:19" x14ac:dyDescent="0.25">
      <c r="A12" s="4" t="s">
        <v>33</v>
      </c>
      <c r="B12" s="4">
        <v>12</v>
      </c>
      <c r="C12" s="4">
        <v>14</v>
      </c>
      <c r="D12" s="4">
        <v>16</v>
      </c>
      <c r="E12" s="4">
        <v>18</v>
      </c>
      <c r="F12" s="4">
        <v>20</v>
      </c>
      <c r="G12" s="4">
        <v>22</v>
      </c>
      <c r="H12" s="4">
        <v>26</v>
      </c>
      <c r="I12" s="4">
        <v>30</v>
      </c>
      <c r="J12" s="4">
        <v>40</v>
      </c>
      <c r="K12" s="4">
        <v>60</v>
      </c>
      <c r="L12" s="4"/>
      <c r="M12" s="4">
        <f t="shared" si="6"/>
        <v>10</v>
      </c>
      <c r="N12" s="4">
        <f t="shared" ca="1" si="1"/>
        <v>100</v>
      </c>
      <c r="O12" s="4">
        <f t="shared" si="8"/>
        <v>46.222000000000001</v>
      </c>
      <c r="P12" s="4">
        <f t="shared" ca="1" si="2"/>
        <v>46.222000000000001</v>
      </c>
      <c r="Q12" s="4">
        <f t="shared" ca="1" si="3"/>
        <v>7.242</v>
      </c>
      <c r="R12" s="4">
        <f t="shared" ca="1" si="4"/>
        <v>7.242</v>
      </c>
      <c r="S12" s="4">
        <f t="shared" ca="1" si="0"/>
        <v>7.9444062499999996E-2</v>
      </c>
    </row>
    <row r="13" spans="1:19" x14ac:dyDescent="0.25">
      <c r="A13" s="4"/>
      <c r="B13" s="3" t="s">
        <v>30</v>
      </c>
      <c r="C13" s="4"/>
      <c r="D13" s="4"/>
      <c r="E13" s="4"/>
      <c r="F13" s="4"/>
      <c r="G13" s="4"/>
      <c r="H13" s="4"/>
      <c r="I13" s="4"/>
      <c r="J13" s="4"/>
      <c r="K13" s="4"/>
      <c r="L13" s="4"/>
      <c r="M13" s="4">
        <f t="shared" si="6"/>
        <v>11</v>
      </c>
      <c r="N13" s="4">
        <f t="shared" ca="1" si="1"/>
        <v>100</v>
      </c>
      <c r="O13" s="4">
        <f t="shared" si="8"/>
        <v>47.110999999999997</v>
      </c>
      <c r="P13" s="4">
        <f t="shared" ca="1" si="2"/>
        <v>47.110999999999997</v>
      </c>
      <c r="Q13" s="4">
        <f t="shared" ca="1" si="3"/>
        <v>7.3760000000000003</v>
      </c>
      <c r="R13" s="4">
        <f t="shared" ca="1" si="4"/>
        <v>7.3760000000000003</v>
      </c>
      <c r="S13" s="4">
        <f t="shared" ca="1" si="0"/>
        <v>8.0972031250000007E-2</v>
      </c>
    </row>
    <row r="14" spans="1:19" x14ac:dyDescent="0.25">
      <c r="A14" s="4"/>
      <c r="B14" s="4">
        <f ca="1">SUM(0.7,B4:K4,B9:K9)^IF(Main!$N$11="None",0,1)</f>
        <v>1</v>
      </c>
      <c r="C14" s="4"/>
      <c r="D14" s="4"/>
      <c r="E14" s="4"/>
      <c r="F14" s="4"/>
      <c r="G14" s="4"/>
      <c r="H14" s="4"/>
      <c r="I14" s="4"/>
      <c r="J14" s="4"/>
      <c r="K14" s="4"/>
      <c r="L14" s="4"/>
      <c r="M14" s="4">
        <f t="shared" si="6"/>
        <v>12</v>
      </c>
      <c r="N14" s="4">
        <f t="shared" ca="1" si="1"/>
        <v>100</v>
      </c>
      <c r="O14" s="4">
        <f t="shared" si="8"/>
        <v>48</v>
      </c>
      <c r="P14" s="4">
        <f t="shared" ca="1" si="2"/>
        <v>48</v>
      </c>
      <c r="Q14" s="4">
        <f t="shared" ca="1" si="3"/>
        <v>7.5090000000000003</v>
      </c>
      <c r="R14" s="4">
        <f t="shared" ca="1" si="4"/>
        <v>7.5090000000000003</v>
      </c>
      <c r="S14" s="4">
        <f t="shared" ca="1" si="0"/>
        <v>8.2500000000000004E-2</v>
      </c>
    </row>
    <row r="15" spans="1:19" x14ac:dyDescent="0.25">
      <c r="A15" s="4"/>
      <c r="B15" s="4"/>
      <c r="C15" s="4"/>
      <c r="D15" s="4"/>
      <c r="E15" s="4"/>
      <c r="F15" s="4"/>
      <c r="G15" s="4"/>
      <c r="H15" s="4"/>
      <c r="I15" s="4"/>
      <c r="J15" s="4"/>
      <c r="K15" s="4"/>
      <c r="L15" s="4"/>
      <c r="M15" s="4">
        <f t="shared" si="6"/>
        <v>13</v>
      </c>
      <c r="N15" s="4">
        <f t="shared" ca="1" si="1"/>
        <v>100</v>
      </c>
      <c r="O15" s="4">
        <f>IF(M15&lt;=$D$17,ROUND(($D$27+($E$27-$D$27)/13*(M15-12))*100,3),0)</f>
        <v>47</v>
      </c>
      <c r="P15" s="4">
        <f t="shared" ca="1" si="2"/>
        <v>47</v>
      </c>
      <c r="Q15" s="4">
        <f t="shared" ca="1" si="3"/>
        <v>7.3490000000000002</v>
      </c>
      <c r="R15" s="4">
        <f t="shared" ca="1" si="4"/>
        <v>7.3490000000000002</v>
      </c>
      <c r="S15" s="4">
        <f t="shared" ca="1" si="0"/>
        <v>8.0781249999999999E-2</v>
      </c>
    </row>
    <row r="16" spans="1:19" x14ac:dyDescent="0.25">
      <c r="A16" s="4"/>
      <c r="B16" s="3" t="s">
        <v>65</v>
      </c>
      <c r="D16" s="3" t="s">
        <v>87</v>
      </c>
      <c r="E16" s="3" t="s">
        <v>93</v>
      </c>
      <c r="F16" s="3" t="s">
        <v>92</v>
      </c>
      <c r="G16" s="3" t="s">
        <v>90</v>
      </c>
      <c r="I16" s="3" t="s">
        <v>157</v>
      </c>
      <c r="M16" s="4">
        <f t="shared" si="6"/>
        <v>14</v>
      </c>
      <c r="N16" s="4">
        <f t="shared" ca="1" si="1"/>
        <v>100</v>
      </c>
      <c r="O16" s="4">
        <f t="shared" ref="O16:O27" si="11">IF(M16&lt;=$D$17,ROUND(($D$27+($E$27-$D$27)/13*(M16-12))*100,3),0)</f>
        <v>46</v>
      </c>
      <c r="P16" s="4">
        <f t="shared" ca="1" si="2"/>
        <v>46</v>
      </c>
      <c r="Q16" s="4">
        <f t="shared" ca="1" si="3"/>
        <v>7.1890000000000001</v>
      </c>
      <c r="R16" s="4">
        <f t="shared" ca="1" si="4"/>
        <v>7.1890000000000001</v>
      </c>
      <c r="S16" s="4">
        <f t="shared" ca="1" si="0"/>
        <v>7.9062499999999994E-2</v>
      </c>
    </row>
    <row r="17" spans="1:19" x14ac:dyDescent="0.25">
      <c r="A17" s="4"/>
      <c r="B17" s="4" t="str">
        <f>Main!N15</f>
        <v>LMG</v>
      </c>
      <c r="D17" s="4">
        <f>VLOOKUP($B$17,weapons!$B$2:$W$999,2,FALSE)</f>
        <v>25.9</v>
      </c>
      <c r="E17" s="4">
        <f ca="1">VLOOKUP($B$17,weapons!$B$2:$W$999,3,FALSE)*IF($F$17,0,1)*IF(Main!$N$7="Yes",VLOOKUP($B$19,vlookups!$H$25:$J$31,3,FALSE),1)*$B$37</f>
        <v>1.8</v>
      </c>
      <c r="F17" s="4" t="b">
        <f>VLOOKUP($B$17,weapons!$B$2:$W$999,4,FALSE)</f>
        <v>0</v>
      </c>
      <c r="G17" s="4">
        <f ca="1">VLOOKUP($B$17,weapons!$B$2:$W$999,5,FALSE)*(1+$D$19)*(1+$E$19)*$F$19*(1+$G$19)</f>
        <v>1.8</v>
      </c>
      <c r="I17" s="4" t="str">
        <f>CONCATENATE("Main!",IF($B$2="Shooter 1","B7",IF($B$2="Shooter 2","D7",IF($B$2="Shooter 3","F7","H7"))))</f>
        <v>Main!H7</v>
      </c>
      <c r="M17" s="4">
        <f t="shared" si="6"/>
        <v>15</v>
      </c>
      <c r="N17" s="4">
        <f t="shared" ca="1" si="1"/>
        <v>100</v>
      </c>
      <c r="O17" s="4">
        <f t="shared" si="11"/>
        <v>45</v>
      </c>
      <c r="P17" s="4">
        <f t="shared" ca="1" si="2"/>
        <v>45</v>
      </c>
      <c r="Q17" s="4">
        <f t="shared" ca="1" si="3"/>
        <v>7.0279999999999996</v>
      </c>
      <c r="R17" s="4">
        <f t="shared" ca="1" si="4"/>
        <v>7.0279999999999996</v>
      </c>
      <c r="S17" s="4">
        <f t="shared" ca="1" si="0"/>
        <v>7.7343750000000003E-2</v>
      </c>
    </row>
    <row r="18" spans="1:19" x14ac:dyDescent="0.25">
      <c r="A18" s="4"/>
      <c r="B18" s="3" t="s">
        <v>77</v>
      </c>
      <c r="D18" s="3" t="s">
        <v>136</v>
      </c>
      <c r="E18" s="3" t="s">
        <v>135</v>
      </c>
      <c r="F18" s="3" t="s">
        <v>163</v>
      </c>
      <c r="G18" s="3" t="s">
        <v>170</v>
      </c>
      <c r="I18" s="3" t="s">
        <v>158</v>
      </c>
      <c r="J18" s="4"/>
      <c r="K18" s="4"/>
      <c r="L18" s="4"/>
      <c r="M18" s="4">
        <f t="shared" si="6"/>
        <v>16</v>
      </c>
      <c r="N18" s="4">
        <f t="shared" ca="1" si="1"/>
        <v>100</v>
      </c>
      <c r="O18" s="4">
        <f t="shared" si="11"/>
        <v>44</v>
      </c>
      <c r="P18" s="4">
        <f t="shared" ca="1" si="2"/>
        <v>44</v>
      </c>
      <c r="Q18" s="4">
        <f t="shared" ca="1" si="3"/>
        <v>6.8689999999999998</v>
      </c>
      <c r="R18" s="4">
        <f t="shared" ca="1" si="4"/>
        <v>6.8689999999999998</v>
      </c>
      <c r="S18" s="4">
        <f t="shared" ca="1" si="0"/>
        <v>7.5624999999999998E-2</v>
      </c>
    </row>
    <row r="19" spans="1:19" x14ac:dyDescent="0.25">
      <c r="A19" s="4"/>
      <c r="B19" s="4" t="str">
        <f>Main!N17</f>
        <v>Normal</v>
      </c>
      <c r="D19" s="4">
        <f ca="1">VLOOKUP(INDIRECT($I$19),vlookups!$L$2:$N$4,3,FALSE)</f>
        <v>0</v>
      </c>
      <c r="E19" s="4">
        <f>VLOOKUP($B$17,weapons!$B$2:$W$999,22,FALSE)</f>
        <v>0</v>
      </c>
      <c r="F19" s="4">
        <f>IF(Main!$G$3="Yes",VLOOKUP($C$2,vlookups!$H$2:$I$22,2,FALSE)/(1+MIN(($F$2-1),0.2)*0.5)/(1+MIN(($H$2-1),0.5)*0.33),1)</f>
        <v>1</v>
      </c>
      <c r="G19" s="4">
        <f ca="1">VLOOKUP(INDIRECT($I$21),vlookups!$P$2:$R$999,3,FALSE)</f>
        <v>0</v>
      </c>
      <c r="I19" s="4" t="str">
        <f>CONCATENATE("Main!",IF($B$2="Shooter 1","B9",IF($B$2="Shooter 2","D9",IF($B$2="Shooter 3","F9","H9"))))</f>
        <v>Main!H9</v>
      </c>
      <c r="J19" s="4"/>
      <c r="K19" s="4"/>
      <c r="L19" s="4"/>
      <c r="M19" s="4">
        <f t="shared" si="6"/>
        <v>17</v>
      </c>
      <c r="N19" s="4">
        <f t="shared" ca="1" si="1"/>
        <v>100</v>
      </c>
      <c r="O19" s="4">
        <f t="shared" si="11"/>
        <v>43</v>
      </c>
      <c r="P19" s="4">
        <f t="shared" ca="1" si="2"/>
        <v>43</v>
      </c>
      <c r="Q19" s="4">
        <f t="shared" ca="1" si="3"/>
        <v>6.7110000000000003</v>
      </c>
      <c r="R19" s="4">
        <f t="shared" ca="1" si="4"/>
        <v>6.7110000000000003</v>
      </c>
      <c r="S19" s="4">
        <f t="shared" ca="1" si="0"/>
        <v>7.3906250000000007E-2</v>
      </c>
    </row>
    <row r="20" spans="1:19" x14ac:dyDescent="0.25">
      <c r="A20" s="4"/>
      <c r="B20" s="3" t="s">
        <v>78</v>
      </c>
      <c r="D20" s="3" t="s">
        <v>91</v>
      </c>
      <c r="E20" s="3" t="s">
        <v>68</v>
      </c>
      <c r="F20" s="3" t="s">
        <v>69</v>
      </c>
      <c r="G20" s="3" t="s">
        <v>114</v>
      </c>
      <c r="I20" s="3" t="s">
        <v>159</v>
      </c>
      <c r="J20" s="4"/>
      <c r="K20" s="4"/>
      <c r="L20" s="4"/>
      <c r="M20" s="4">
        <f t="shared" si="6"/>
        <v>18</v>
      </c>
      <c r="N20" s="4">
        <f t="shared" ca="1" si="1"/>
        <v>100</v>
      </c>
      <c r="O20" s="4">
        <f t="shared" si="11"/>
        <v>42</v>
      </c>
      <c r="P20" s="4">
        <f t="shared" ca="1" si="2"/>
        <v>42</v>
      </c>
      <c r="Q20" s="4">
        <f t="shared" ca="1" si="3"/>
        <v>6.5529999999999999</v>
      </c>
      <c r="R20" s="4">
        <f t="shared" ca="1" si="4"/>
        <v>6.5529999999999999</v>
      </c>
      <c r="S20" s="4">
        <f t="shared" ca="1" si="0"/>
        <v>7.2187500000000002E-2</v>
      </c>
    </row>
    <row r="21" spans="1:19" x14ac:dyDescent="0.25">
      <c r="A21" s="4"/>
      <c r="B21" s="24">
        <f>Main!N19</f>
        <v>1</v>
      </c>
      <c r="D21" s="4">
        <f>IF(VLOOKUP($B$17,weapons!$B$2:$W$999,6,FALSE)="-",1,VLOOKUP($B$17,weapons!$B$2:$W$999,6,FALSE))</f>
        <v>6</v>
      </c>
      <c r="E21" s="4">
        <f>IF(VLOOKUP($B$17,weapons!$B$2:$W$999,7,FALSE)="-",1,VLOOKUP($B$17,weapons!$B$2:$W$999,7,FALSE))</f>
        <v>7</v>
      </c>
      <c r="F21" s="4">
        <f>FLOOR(VLOOKUP($B$17,weapons!$B$2:$W$999,8,FALSE)*VLOOKUP(B19,vlookups!$H$25:$K$31,4,FALSE), 1)</f>
        <v>11</v>
      </c>
      <c r="G21" s="4">
        <f>VLOOKUP($B$17,weapons!$B$2:$W$999,9,FALSE)</f>
        <v>46</v>
      </c>
      <c r="I21" s="4" t="str">
        <f>CONCATENATE("Main!",IF($B$2="Shooter 1","B11",IF($B$2="Shooter 2","D11",IF($B$2="Shooter 3","F11","H11"))))</f>
        <v>Main!H11</v>
      </c>
      <c r="J21" s="4"/>
      <c r="K21" s="4"/>
      <c r="L21" s="4"/>
      <c r="M21" s="4">
        <f t="shared" si="6"/>
        <v>19</v>
      </c>
      <c r="N21" s="4">
        <f t="shared" ca="1" si="1"/>
        <v>100</v>
      </c>
      <c r="O21" s="4">
        <f t="shared" si="11"/>
        <v>41</v>
      </c>
      <c r="P21" s="4">
        <f t="shared" ca="1" si="2"/>
        <v>41</v>
      </c>
      <c r="Q21" s="4">
        <f t="shared" ca="1" si="3"/>
        <v>6.3949999999999996</v>
      </c>
      <c r="R21" s="4">
        <f t="shared" ca="1" si="4"/>
        <v>6.3949999999999996</v>
      </c>
      <c r="S21" s="4">
        <f t="shared" ca="1" si="0"/>
        <v>7.0468749999999997E-2</v>
      </c>
    </row>
    <row r="22" spans="1:19" x14ac:dyDescent="0.25">
      <c r="A22" s="4"/>
      <c r="B22" s="21" t="s">
        <v>164</v>
      </c>
      <c r="D22" s="3" t="s">
        <v>138</v>
      </c>
      <c r="E22" s="3" t="s">
        <v>132</v>
      </c>
      <c r="F22" s="3" t="s">
        <v>89</v>
      </c>
      <c r="G22" s="3" t="s">
        <v>71</v>
      </c>
      <c r="I22" s="3" t="s">
        <v>160</v>
      </c>
      <c r="J22" s="4"/>
      <c r="K22" s="4"/>
      <c r="L22" s="4"/>
      <c r="M22" s="4">
        <f t="shared" si="6"/>
        <v>20</v>
      </c>
      <c r="N22" s="4">
        <f t="shared" ca="1" si="1"/>
        <v>100</v>
      </c>
      <c r="O22" s="4">
        <f t="shared" si="11"/>
        <v>40</v>
      </c>
      <c r="P22" s="4">
        <f t="shared" ca="1" si="2"/>
        <v>40</v>
      </c>
      <c r="Q22" s="4">
        <f t="shared" ca="1" si="3"/>
        <v>6.2370000000000001</v>
      </c>
      <c r="R22" s="4">
        <f t="shared" ca="1" si="4"/>
        <v>6.2370000000000001</v>
      </c>
      <c r="S22" s="4">
        <f t="shared" ca="1" si="0"/>
        <v>6.8750000000000006E-2</v>
      </c>
    </row>
    <row r="23" spans="1:19" x14ac:dyDescent="0.25">
      <c r="A23" s="4"/>
      <c r="B23" t="b">
        <f>Main!$L$7="Basic"</f>
        <v>0</v>
      </c>
      <c r="D23" s="4" t="b">
        <f>VLOOKUP($B$17,weapons!$B$2:$W$999,10,FALSE)</f>
        <v>0</v>
      </c>
      <c r="E23" s="4">
        <f>VLOOKUP($B$17,weapons!$B$2:$W$999,11,FALSE)</f>
        <v>0</v>
      </c>
      <c r="F23" s="4" t="b">
        <f>VLOOKUP($B$17,weapons!$B$2:$W$999,12,FALSE)</f>
        <v>0</v>
      </c>
      <c r="G23" s="4">
        <f>IF(VLOOKUP($B$17,weapons!$B$2:$W$999,13,FALSE)="-",1,VLOOKUP($B$17,weapons!$B$2:$W$999,13,FALSE))</f>
        <v>1</v>
      </c>
      <c r="I23" s="4" t="str">
        <f>CONCATENATE("Main!",IF($B$2="Shooter 1","B13",IF($B$2="Shooter 2","D13",IF($B$2="Shooter 3","F13","H13"))))</f>
        <v>Main!H13</v>
      </c>
      <c r="J23" s="4"/>
      <c r="K23" s="4"/>
      <c r="L23" s="4"/>
      <c r="M23" s="4">
        <f t="shared" si="6"/>
        <v>21</v>
      </c>
      <c r="N23" s="4">
        <f t="shared" ca="1" si="1"/>
        <v>100</v>
      </c>
      <c r="O23" s="4">
        <f t="shared" si="11"/>
        <v>39</v>
      </c>
      <c r="P23" s="4">
        <f t="shared" ca="1" si="2"/>
        <v>39</v>
      </c>
      <c r="Q23" s="4">
        <f t="shared" ca="1" si="3"/>
        <v>6.0780000000000003</v>
      </c>
      <c r="R23" s="4">
        <f t="shared" ca="1" si="4"/>
        <v>6.0780000000000003</v>
      </c>
      <c r="S23" s="4">
        <f t="shared" ca="1" si="0"/>
        <v>6.7031250000000001E-2</v>
      </c>
    </row>
    <row r="24" spans="1:19" x14ac:dyDescent="0.25">
      <c r="A24" s="4"/>
      <c r="B24" s="21" t="s">
        <v>165</v>
      </c>
      <c r="D24" s="3" t="s">
        <v>72</v>
      </c>
      <c r="E24" s="3" t="s">
        <v>99</v>
      </c>
      <c r="F24" s="3" t="s">
        <v>88</v>
      </c>
      <c r="G24" s="3" t="s">
        <v>73</v>
      </c>
      <c r="I24" s="3" t="s">
        <v>161</v>
      </c>
      <c r="J24" s="4"/>
      <c r="K24" s="4"/>
      <c r="L24" s="4"/>
      <c r="M24" s="4">
        <f t="shared" si="6"/>
        <v>22</v>
      </c>
      <c r="N24" s="4">
        <f t="shared" ca="1" si="1"/>
        <v>100</v>
      </c>
      <c r="O24" s="4">
        <f t="shared" si="11"/>
        <v>38</v>
      </c>
      <c r="P24" s="4">
        <f t="shared" ca="1" si="2"/>
        <v>38</v>
      </c>
      <c r="Q24" s="4">
        <f t="shared" ca="1" si="3"/>
        <v>5.9210000000000003</v>
      </c>
      <c r="R24" s="4">
        <f t="shared" ca="1" si="4"/>
        <v>5.9210000000000003</v>
      </c>
      <c r="S24" s="4">
        <f t="shared" ca="1" si="0"/>
        <v>6.5312499999999996E-2</v>
      </c>
    </row>
    <row r="25" spans="1:19" x14ac:dyDescent="0.25">
      <c r="A25" s="4"/>
      <c r="B25" t="b">
        <f>Main!$L$7="Enhanced"</f>
        <v>1</v>
      </c>
      <c r="D25" s="4" t="str">
        <f>VLOOKUP($B$17,weapons!$B$2:$W$999,14,FALSE)</f>
        <v>-</v>
      </c>
      <c r="E25" s="4" t="str">
        <f>VLOOKUP($B$17,weapons!$B$2:$W$999,15,FALSE)</f>
        <v>-</v>
      </c>
      <c r="F25" s="4" t="b">
        <f>VLOOKUP($B$17,weapons!$B$2:$W$999,16,FALSE)</f>
        <v>1</v>
      </c>
      <c r="G25" s="4">
        <f>MEDIAN(VLOOKUP($B$17,weapons!$B$2:$W$999,17,FALSE)*IF($F$25,VLOOKUP($B$19,vlookups!$H$25:$I$31,2,FALSE),1)*(1-(1-$B$21)*0.4)/100,1,0.1)</f>
        <v>0.4</v>
      </c>
      <c r="I25" s="4" t="str">
        <f>CONCATENATE("Main!",IF($B$2="Shooter 1","B15",IF($B$2="Shooter 2","D15",IF($B$2="Shooter 3","F15","H15"))))</f>
        <v>Main!H15</v>
      </c>
      <c r="J25" s="4"/>
      <c r="K25" s="4"/>
      <c r="L25" s="4"/>
      <c r="M25" s="4">
        <f t="shared" si="6"/>
        <v>23</v>
      </c>
      <c r="N25" s="4">
        <f t="shared" ca="1" si="1"/>
        <v>100</v>
      </c>
      <c r="O25" s="4">
        <f t="shared" si="11"/>
        <v>37</v>
      </c>
      <c r="P25" s="4">
        <f t="shared" ca="1" si="2"/>
        <v>37</v>
      </c>
      <c r="Q25" s="4">
        <f t="shared" ca="1" si="3"/>
        <v>5.7640000000000002</v>
      </c>
      <c r="R25" s="4">
        <f t="shared" ca="1" si="4"/>
        <v>5.7640000000000002</v>
      </c>
      <c r="S25" s="4">
        <f t="shared" ca="1" si="0"/>
        <v>6.3593750000000004E-2</v>
      </c>
    </row>
    <row r="26" spans="1:19" x14ac:dyDescent="0.25">
      <c r="A26" s="4"/>
      <c r="D26" s="3" t="s">
        <v>74</v>
      </c>
      <c r="E26" s="3" t="s">
        <v>75</v>
      </c>
      <c r="F26" s="3" t="s">
        <v>76</v>
      </c>
      <c r="G26" s="3" t="s">
        <v>137</v>
      </c>
      <c r="I26" s="3" t="s">
        <v>162</v>
      </c>
      <c r="J26" s="4"/>
      <c r="K26" s="4"/>
      <c r="L26" s="4"/>
      <c r="M26" s="4">
        <f t="shared" si="6"/>
        <v>24</v>
      </c>
      <c r="N26" s="4">
        <f t="shared" ca="1" si="1"/>
        <v>100</v>
      </c>
      <c r="O26" s="4">
        <f t="shared" si="11"/>
        <v>36</v>
      </c>
      <c r="P26" s="4">
        <f t="shared" ca="1" si="2"/>
        <v>36</v>
      </c>
      <c r="Q26" s="4">
        <f t="shared" ca="1" si="3"/>
        <v>5.6079999999999997</v>
      </c>
      <c r="R26" s="4">
        <f t="shared" ca="1" si="4"/>
        <v>5.6079999999999997</v>
      </c>
      <c r="S26" s="4">
        <f t="shared" ca="1" si="0"/>
        <v>6.1874999999999999E-2</v>
      </c>
    </row>
    <row r="27" spans="1:19" x14ac:dyDescent="0.25">
      <c r="A27" s="4"/>
      <c r="D27" s="4">
        <f>MEDIAN(VLOOKUP($B$17,weapons!$B$2:$W$999,18,FALSE)*IF($F$25,VLOOKUP($B$19,vlookups!$H$25:$I$31,2,FALSE),1)*(1-(1-$B$21)*0.4)/100,1,0.1)</f>
        <v>0.48</v>
      </c>
      <c r="E27" s="4">
        <f>MEDIAN(VLOOKUP($B$17,weapons!$B$2:$W$999,19,FALSE)*IF($F$25,VLOOKUP($B$19,vlookups!$H$25:$I$31,2,FALSE),1)*(1-(1-$B$21)*0.4)/100,1,0.1)</f>
        <v>0.35</v>
      </c>
      <c r="F27" s="4">
        <f>MEDIAN(VLOOKUP($B$17,weapons!$B$2:$W$999,20,FALSE)*IF($F$25,VLOOKUP($B$19,vlookups!$H$25:$I$31,2,FALSE),1)*(1-(1-$B$21)*0.4)/100,1,0.1)</f>
        <v>0.26</v>
      </c>
      <c r="G27" s="4">
        <f ca="1">($F$21*$D$21)/($E$17+$G$17+($D$21-1)*($E$21/60))+IF(F23,6/4.5,0)</f>
        <v>15.776892430278883</v>
      </c>
      <c r="I27" s="4" t="str">
        <f>CONCATENATE("Main!",IF($B$2="Shooter 1","B17",IF($B$2="Shooter 2","D17",IF($B$2="Shooter 3","F17","H17"))))</f>
        <v>Main!H17</v>
      </c>
      <c r="J27" s="4"/>
      <c r="K27" s="4"/>
      <c r="L27" s="4"/>
      <c r="M27" s="4">
        <f t="shared" si="6"/>
        <v>25</v>
      </c>
      <c r="N27" s="4">
        <f t="shared" ca="1" si="1"/>
        <v>100</v>
      </c>
      <c r="O27" s="4">
        <f t="shared" si="11"/>
        <v>35</v>
      </c>
      <c r="P27" s="4">
        <f t="shared" ca="1" si="2"/>
        <v>35</v>
      </c>
      <c r="Q27" s="4">
        <f t="shared" ca="1" si="3"/>
        <v>5.4509999999999996</v>
      </c>
      <c r="R27" s="4">
        <f t="shared" ca="1" si="4"/>
        <v>5.4509999999999996</v>
      </c>
      <c r="S27" s="4">
        <f t="shared" ca="1" si="0"/>
        <v>6.0156250000000008E-2</v>
      </c>
    </row>
    <row r="28" spans="1:19" x14ac:dyDescent="0.25">
      <c r="A28" s="4"/>
      <c r="B28" s="4"/>
      <c r="C28" s="4"/>
      <c r="D28" s="3" t="s">
        <v>168</v>
      </c>
      <c r="E28" s="4"/>
      <c r="F28" s="4"/>
      <c r="G28" s="4"/>
      <c r="H28" s="4"/>
      <c r="I28" s="4"/>
      <c r="J28" s="4"/>
      <c r="K28" s="4"/>
      <c r="L28" s="4"/>
      <c r="M28" s="4">
        <f t="shared" si="6"/>
        <v>26</v>
      </c>
      <c r="N28" s="4">
        <f t="shared" si="1"/>
        <v>0</v>
      </c>
      <c r="O28" s="4">
        <f>IF(M28&lt;=$D$17,ROUND(($E$27+($F$27-$E$27)/15*(M28-25))*100,3),0)</f>
        <v>0</v>
      </c>
      <c r="P28" s="4" t="str">
        <f t="shared" si="2"/>
        <v>-</v>
      </c>
      <c r="Q28" s="4" t="e">
        <f t="shared" ca="1" si="3"/>
        <v>#VALUE!</v>
      </c>
      <c r="R28" s="4" t="str">
        <f t="shared" si="4"/>
        <v>-</v>
      </c>
      <c r="S28" s="4" t="e">
        <f t="shared" si="0"/>
        <v>#VALUE!</v>
      </c>
    </row>
    <row r="29" spans="1:19" x14ac:dyDescent="0.25">
      <c r="D29" s="4">
        <f>CEILING(0.8/VLOOKUP($B$17,weapons!$B$2:$X$999,COUNTA(weapons!$B$1:$X$1),FALSE)*100,1)</f>
        <v>64</v>
      </c>
      <c r="M29" s="4">
        <f t="shared" si="6"/>
        <v>27</v>
      </c>
      <c r="N29" s="4">
        <f t="shared" si="1"/>
        <v>0</v>
      </c>
      <c r="O29" s="4">
        <f t="shared" ref="O29:O42" si="12">IF(M29&lt;=$D$17,ROUND(($E$27+($F$27-$E$27)/15*(M29-25))*100,3),0)</f>
        <v>0</v>
      </c>
      <c r="P29" s="4" t="str">
        <f t="shared" si="2"/>
        <v>-</v>
      </c>
      <c r="Q29" s="4" t="e">
        <f t="shared" ca="1" si="3"/>
        <v>#VALUE!</v>
      </c>
      <c r="R29" s="4" t="str">
        <f t="shared" si="4"/>
        <v>-</v>
      </c>
      <c r="S29" s="4" t="e">
        <f t="shared" si="0"/>
        <v>#VALUE!</v>
      </c>
    </row>
    <row r="30" spans="1:19" x14ac:dyDescent="0.25">
      <c r="M30" s="4">
        <f t="shared" si="6"/>
        <v>28</v>
      </c>
      <c r="N30" s="4">
        <f t="shared" si="1"/>
        <v>0</v>
      </c>
      <c r="O30" s="4">
        <f t="shared" si="12"/>
        <v>0</v>
      </c>
      <c r="P30" s="4" t="str">
        <f t="shared" si="2"/>
        <v>-</v>
      </c>
      <c r="Q30" s="4" t="e">
        <f t="shared" ca="1" si="3"/>
        <v>#VALUE!</v>
      </c>
      <c r="R30" s="4" t="str">
        <f t="shared" si="4"/>
        <v>-</v>
      </c>
      <c r="S30" s="4" t="e">
        <f t="shared" si="0"/>
        <v>#VALUE!</v>
      </c>
    </row>
    <row r="31" spans="1:19" x14ac:dyDescent="0.25">
      <c r="A31" s="4"/>
      <c r="B31" s="3" t="s">
        <v>10</v>
      </c>
      <c r="C31" s="3" t="s">
        <v>11</v>
      </c>
      <c r="M31" s="4">
        <f t="shared" si="6"/>
        <v>29</v>
      </c>
      <c r="N31" s="4">
        <f t="shared" si="1"/>
        <v>0</v>
      </c>
      <c r="O31" s="4">
        <f t="shared" si="12"/>
        <v>0</v>
      </c>
      <c r="P31" s="4" t="str">
        <f t="shared" si="2"/>
        <v>-</v>
      </c>
      <c r="Q31" s="4" t="e">
        <f t="shared" ca="1" si="3"/>
        <v>#VALUE!</v>
      </c>
      <c r="R31" s="4" t="str">
        <f t="shared" si="4"/>
        <v>-</v>
      </c>
      <c r="S31" s="4" t="e">
        <f t="shared" si="0"/>
        <v>#VALUE!</v>
      </c>
    </row>
    <row r="32" spans="1:19" x14ac:dyDescent="0.25">
      <c r="A32" s="4" t="s">
        <v>34</v>
      </c>
      <c r="B32" s="4">
        <f t="shared" ref="B32:C32" ca="1" si="13">MAX(IF($K$2&gt;B35,B33,(1-ABS($K$2-B35)/ABS(B34-B35))*B33),0)</f>
        <v>0.45</v>
      </c>
      <c r="C32" s="4">
        <f t="shared" ca="1" si="13"/>
        <v>0.3</v>
      </c>
      <c r="M32" s="4">
        <f t="shared" si="6"/>
        <v>30</v>
      </c>
      <c r="N32" s="4">
        <f t="shared" si="1"/>
        <v>0</v>
      </c>
      <c r="O32" s="4">
        <f t="shared" si="12"/>
        <v>0</v>
      </c>
      <c r="P32" s="4" t="str">
        <f t="shared" si="2"/>
        <v>-</v>
      </c>
      <c r="Q32" s="4" t="e">
        <f t="shared" ca="1" si="3"/>
        <v>#VALUE!</v>
      </c>
      <c r="R32" s="4" t="str">
        <f t="shared" si="4"/>
        <v>-</v>
      </c>
      <c r="S32" s="4" t="e">
        <f t="shared" si="0"/>
        <v>#VALUE!</v>
      </c>
    </row>
    <row r="33" spans="1:19" x14ac:dyDescent="0.25">
      <c r="A33" s="4" t="s">
        <v>31</v>
      </c>
      <c r="B33" s="4">
        <v>0.45</v>
      </c>
      <c r="C33" s="4">
        <v>0.3</v>
      </c>
      <c r="M33" s="4">
        <f t="shared" si="6"/>
        <v>31</v>
      </c>
      <c r="N33" s="4">
        <f t="shared" si="1"/>
        <v>0</v>
      </c>
      <c r="O33" s="4">
        <f t="shared" si="12"/>
        <v>0</v>
      </c>
      <c r="P33" s="4" t="str">
        <f t="shared" si="2"/>
        <v>-</v>
      </c>
      <c r="Q33" s="4" t="e">
        <f t="shared" ca="1" si="3"/>
        <v>#VALUE!</v>
      </c>
      <c r="R33" s="4" t="str">
        <f t="shared" si="4"/>
        <v>-</v>
      </c>
      <c r="S33" s="4" t="e">
        <f t="shared" si="0"/>
        <v>#VALUE!</v>
      </c>
    </row>
    <row r="34" spans="1:19" x14ac:dyDescent="0.25">
      <c r="A34" s="4" t="s">
        <v>32</v>
      </c>
      <c r="B34" s="4">
        <v>0</v>
      </c>
      <c r="C34" s="4">
        <f>B35</f>
        <v>0.3</v>
      </c>
      <c r="M34" s="4">
        <f t="shared" si="6"/>
        <v>32</v>
      </c>
      <c r="N34" s="4">
        <f t="shared" si="1"/>
        <v>0</v>
      </c>
      <c r="O34" s="4">
        <f t="shared" si="12"/>
        <v>0</v>
      </c>
      <c r="P34" s="4" t="str">
        <f t="shared" si="2"/>
        <v>-</v>
      </c>
      <c r="Q34" s="4" t="e">
        <f t="shared" ca="1" si="3"/>
        <v>#VALUE!</v>
      </c>
      <c r="R34" s="4" t="str">
        <f t="shared" si="4"/>
        <v>-</v>
      </c>
      <c r="S34" s="4" t="e">
        <f t="shared" ref="S34:S52" si="14">MIN(1/($D$29/($F$21*$P34/100))^IF($B$25,1,0),1)</f>
        <v>#VALUE!</v>
      </c>
    </row>
    <row r="35" spans="1:19" x14ac:dyDescent="0.25">
      <c r="A35" s="4" t="s">
        <v>33</v>
      </c>
      <c r="B35" s="4">
        <v>0.3</v>
      </c>
      <c r="C35" s="4">
        <v>0.9</v>
      </c>
      <c r="M35" s="4">
        <f t="shared" si="6"/>
        <v>33</v>
      </c>
      <c r="N35" s="4">
        <f t="shared" si="1"/>
        <v>0</v>
      </c>
      <c r="O35" s="4">
        <f t="shared" si="12"/>
        <v>0</v>
      </c>
      <c r="P35" s="4" t="str">
        <f t="shared" si="2"/>
        <v>-</v>
      </c>
      <c r="Q35" s="4" t="e">
        <f t="shared" ca="1" si="3"/>
        <v>#VALUE!</v>
      </c>
      <c r="R35" s="4" t="str">
        <f t="shared" si="4"/>
        <v>-</v>
      </c>
      <c r="S35" s="4" t="e">
        <f t="shared" si="14"/>
        <v>#VALUE!</v>
      </c>
    </row>
    <row r="36" spans="1:19" x14ac:dyDescent="0.25">
      <c r="B36" s="21" t="s">
        <v>171</v>
      </c>
      <c r="M36" s="4">
        <f t="shared" si="6"/>
        <v>34</v>
      </c>
      <c r="N36" s="4">
        <f t="shared" si="1"/>
        <v>0</v>
      </c>
      <c r="O36" s="4">
        <f t="shared" si="12"/>
        <v>0</v>
      </c>
      <c r="P36" s="4" t="str">
        <f t="shared" si="2"/>
        <v>-</v>
      </c>
      <c r="Q36" s="4" t="e">
        <f t="shared" ca="1" si="3"/>
        <v>#VALUE!</v>
      </c>
      <c r="R36" s="4" t="str">
        <f t="shared" si="4"/>
        <v>-</v>
      </c>
      <c r="S36" s="4" t="e">
        <f t="shared" si="14"/>
        <v>#VALUE!</v>
      </c>
    </row>
    <row r="37" spans="1:19" x14ac:dyDescent="0.25">
      <c r="B37" s="4">
        <f ca="1">(1.75-(B32+C32))^IF(Main!$N$7="Yes",1,0)</f>
        <v>1</v>
      </c>
      <c r="M37" s="4">
        <f t="shared" si="6"/>
        <v>35</v>
      </c>
      <c r="N37" s="4">
        <f t="shared" si="1"/>
        <v>0</v>
      </c>
      <c r="O37" s="4">
        <f t="shared" si="12"/>
        <v>0</v>
      </c>
      <c r="P37" s="4" t="str">
        <f t="shared" si="2"/>
        <v>-</v>
      </c>
      <c r="Q37" s="4" t="e">
        <f t="shared" ca="1" si="3"/>
        <v>#VALUE!</v>
      </c>
      <c r="R37" s="4" t="str">
        <f t="shared" si="4"/>
        <v>-</v>
      </c>
      <c r="S37" s="4" t="e">
        <f t="shared" si="14"/>
        <v>#VALUE!</v>
      </c>
    </row>
    <row r="38" spans="1:19" x14ac:dyDescent="0.25">
      <c r="M38" s="4">
        <f t="shared" si="6"/>
        <v>36</v>
      </c>
      <c r="N38" s="4">
        <f t="shared" si="1"/>
        <v>0</v>
      </c>
      <c r="O38" s="4">
        <f t="shared" si="12"/>
        <v>0</v>
      </c>
      <c r="P38" s="4" t="str">
        <f t="shared" si="2"/>
        <v>-</v>
      </c>
      <c r="Q38" s="4" t="e">
        <f t="shared" ca="1" si="3"/>
        <v>#VALUE!</v>
      </c>
      <c r="R38" s="4" t="str">
        <f t="shared" si="4"/>
        <v>-</v>
      </c>
      <c r="S38" s="4" t="e">
        <f t="shared" si="14"/>
        <v>#VALUE!</v>
      </c>
    </row>
    <row r="39" spans="1:19" x14ac:dyDescent="0.25">
      <c r="M39" s="4">
        <f t="shared" si="6"/>
        <v>37</v>
      </c>
      <c r="N39" s="4">
        <f t="shared" si="1"/>
        <v>0</v>
      </c>
      <c r="O39" s="4">
        <f t="shared" si="12"/>
        <v>0</v>
      </c>
      <c r="P39" s="4" t="str">
        <f t="shared" si="2"/>
        <v>-</v>
      </c>
      <c r="Q39" s="4" t="e">
        <f t="shared" ca="1" si="3"/>
        <v>#VALUE!</v>
      </c>
      <c r="R39" s="4" t="str">
        <f t="shared" si="4"/>
        <v>-</v>
      </c>
      <c r="S39" s="4" t="e">
        <f t="shared" si="14"/>
        <v>#VALUE!</v>
      </c>
    </row>
    <row r="40" spans="1:19" x14ac:dyDescent="0.25">
      <c r="M40" s="4">
        <f t="shared" si="6"/>
        <v>38</v>
      </c>
      <c r="N40" s="4">
        <f t="shared" si="1"/>
        <v>0</v>
      </c>
      <c r="O40" s="4">
        <f t="shared" si="12"/>
        <v>0</v>
      </c>
      <c r="P40" s="4" t="str">
        <f t="shared" si="2"/>
        <v>-</v>
      </c>
      <c r="Q40" s="4" t="e">
        <f t="shared" ca="1" si="3"/>
        <v>#VALUE!</v>
      </c>
      <c r="R40" s="4" t="str">
        <f t="shared" si="4"/>
        <v>-</v>
      </c>
      <c r="S40" s="4" t="e">
        <f t="shared" si="14"/>
        <v>#VALUE!</v>
      </c>
    </row>
    <row r="41" spans="1:19" x14ac:dyDescent="0.25">
      <c r="M41" s="4">
        <f t="shared" si="6"/>
        <v>39</v>
      </c>
      <c r="N41" s="4">
        <f t="shared" si="1"/>
        <v>0</v>
      </c>
      <c r="O41" s="4">
        <f t="shared" si="12"/>
        <v>0</v>
      </c>
      <c r="P41" s="4" t="str">
        <f t="shared" si="2"/>
        <v>-</v>
      </c>
      <c r="Q41" s="4" t="e">
        <f t="shared" ca="1" si="3"/>
        <v>#VALUE!</v>
      </c>
      <c r="R41" s="4" t="str">
        <f t="shared" si="4"/>
        <v>-</v>
      </c>
      <c r="S41" s="4" t="e">
        <f t="shared" si="14"/>
        <v>#VALUE!</v>
      </c>
    </row>
    <row r="42" spans="1:19" x14ac:dyDescent="0.25">
      <c r="M42" s="4">
        <f t="shared" si="6"/>
        <v>40</v>
      </c>
      <c r="N42" s="4">
        <f t="shared" si="1"/>
        <v>0</v>
      </c>
      <c r="O42" s="4">
        <f t="shared" si="12"/>
        <v>0</v>
      </c>
      <c r="P42" s="4" t="str">
        <f t="shared" si="2"/>
        <v>-</v>
      </c>
      <c r="Q42" s="4" t="e">
        <f t="shared" ca="1" si="3"/>
        <v>#VALUE!</v>
      </c>
      <c r="R42" s="4" t="str">
        <f t="shared" si="4"/>
        <v>-</v>
      </c>
      <c r="S42" s="4" t="e">
        <f t="shared" si="14"/>
        <v>#VALUE!</v>
      </c>
    </row>
    <row r="43" spans="1:19" x14ac:dyDescent="0.25">
      <c r="M43" s="4">
        <f t="shared" si="6"/>
        <v>41</v>
      </c>
      <c r="N43" s="4">
        <f t="shared" si="1"/>
        <v>0</v>
      </c>
      <c r="O43" s="4">
        <f>IF(M43&lt;=$D$17,$F$27*100,0)</f>
        <v>0</v>
      </c>
      <c r="P43" s="4" t="str">
        <f t="shared" si="2"/>
        <v>-</v>
      </c>
      <c r="Q43" s="4" t="e">
        <f t="shared" ca="1" si="3"/>
        <v>#VALUE!</v>
      </c>
      <c r="R43" s="4" t="str">
        <f t="shared" si="4"/>
        <v>-</v>
      </c>
      <c r="S43" s="4" t="e">
        <f t="shared" si="14"/>
        <v>#VALUE!</v>
      </c>
    </row>
    <row r="44" spans="1:19" x14ac:dyDescent="0.25">
      <c r="M44" s="4">
        <f t="shared" si="6"/>
        <v>42</v>
      </c>
      <c r="N44" s="4">
        <f t="shared" si="1"/>
        <v>0</v>
      </c>
      <c r="O44" s="4">
        <f t="shared" ref="O44:O52" si="15">IF(M44&lt;=$D$17,$F$27*100,0)</f>
        <v>0</v>
      </c>
      <c r="P44" s="4" t="str">
        <f t="shared" si="2"/>
        <v>-</v>
      </c>
      <c r="Q44" s="4" t="e">
        <f t="shared" ca="1" si="3"/>
        <v>#VALUE!</v>
      </c>
      <c r="R44" s="4" t="str">
        <f t="shared" si="4"/>
        <v>-</v>
      </c>
      <c r="S44" s="4" t="e">
        <f t="shared" si="14"/>
        <v>#VALUE!</v>
      </c>
    </row>
    <row r="45" spans="1:19" x14ac:dyDescent="0.25">
      <c r="M45" s="4">
        <f t="shared" si="6"/>
        <v>43</v>
      </c>
      <c r="N45" s="4">
        <f t="shared" si="1"/>
        <v>0</v>
      </c>
      <c r="O45" s="4">
        <f t="shared" si="15"/>
        <v>0</v>
      </c>
      <c r="P45" s="4" t="str">
        <f t="shared" si="2"/>
        <v>-</v>
      </c>
      <c r="Q45" s="4" t="e">
        <f t="shared" ca="1" si="3"/>
        <v>#VALUE!</v>
      </c>
      <c r="R45" s="4" t="str">
        <f t="shared" si="4"/>
        <v>-</v>
      </c>
      <c r="S45" s="4" t="e">
        <f t="shared" si="14"/>
        <v>#VALUE!</v>
      </c>
    </row>
    <row r="46" spans="1:19" x14ac:dyDescent="0.25">
      <c r="M46" s="4">
        <f t="shared" si="6"/>
        <v>44</v>
      </c>
      <c r="N46" s="4">
        <f t="shared" si="1"/>
        <v>0</v>
      </c>
      <c r="O46" s="4">
        <f t="shared" si="15"/>
        <v>0</v>
      </c>
      <c r="P46" s="4" t="str">
        <f t="shared" si="2"/>
        <v>-</v>
      </c>
      <c r="Q46" s="4" t="e">
        <f t="shared" ca="1" si="3"/>
        <v>#VALUE!</v>
      </c>
      <c r="R46" s="4" t="str">
        <f t="shared" si="4"/>
        <v>-</v>
      </c>
      <c r="S46" s="4" t="e">
        <f t="shared" si="14"/>
        <v>#VALUE!</v>
      </c>
    </row>
    <row r="47" spans="1:19" x14ac:dyDescent="0.25">
      <c r="M47" s="4">
        <f t="shared" si="6"/>
        <v>45</v>
      </c>
      <c r="N47" s="4">
        <f t="shared" si="1"/>
        <v>0</v>
      </c>
      <c r="O47" s="4">
        <f t="shared" si="15"/>
        <v>0</v>
      </c>
      <c r="P47" s="4" t="str">
        <f t="shared" si="2"/>
        <v>-</v>
      </c>
      <c r="Q47" s="4" t="e">
        <f t="shared" ca="1" si="3"/>
        <v>#VALUE!</v>
      </c>
      <c r="R47" s="4" t="str">
        <f t="shared" si="4"/>
        <v>-</v>
      </c>
      <c r="S47" s="4" t="e">
        <f t="shared" si="14"/>
        <v>#VALUE!</v>
      </c>
    </row>
    <row r="48" spans="1:19" x14ac:dyDescent="0.25">
      <c r="M48" s="4">
        <f t="shared" si="6"/>
        <v>46</v>
      </c>
      <c r="N48" s="4">
        <f t="shared" si="1"/>
        <v>0</v>
      </c>
      <c r="O48" s="4">
        <f t="shared" si="15"/>
        <v>0</v>
      </c>
      <c r="P48" s="4" t="str">
        <f t="shared" si="2"/>
        <v>-</v>
      </c>
      <c r="Q48" s="4" t="e">
        <f t="shared" ca="1" si="3"/>
        <v>#VALUE!</v>
      </c>
      <c r="R48" s="4" t="str">
        <f t="shared" si="4"/>
        <v>-</v>
      </c>
      <c r="S48" s="4" t="e">
        <f t="shared" si="14"/>
        <v>#VALUE!</v>
      </c>
    </row>
    <row r="49" spans="13:19" x14ac:dyDescent="0.25">
      <c r="M49" s="4">
        <f t="shared" si="6"/>
        <v>47</v>
      </c>
      <c r="N49" s="4">
        <f t="shared" si="1"/>
        <v>0</v>
      </c>
      <c r="O49" s="4">
        <f t="shared" si="15"/>
        <v>0</v>
      </c>
      <c r="P49" s="4" t="str">
        <f t="shared" si="2"/>
        <v>-</v>
      </c>
      <c r="Q49" s="4" t="e">
        <f t="shared" ca="1" si="3"/>
        <v>#VALUE!</v>
      </c>
      <c r="R49" s="4" t="str">
        <f t="shared" si="4"/>
        <v>-</v>
      </c>
      <c r="S49" s="4" t="e">
        <f t="shared" si="14"/>
        <v>#VALUE!</v>
      </c>
    </row>
    <row r="50" spans="13:19" x14ac:dyDescent="0.25">
      <c r="M50" s="4">
        <f t="shared" si="6"/>
        <v>48</v>
      </c>
      <c r="N50" s="4">
        <f t="shared" si="1"/>
        <v>0</v>
      </c>
      <c r="O50" s="4">
        <f t="shared" si="15"/>
        <v>0</v>
      </c>
      <c r="P50" s="4" t="str">
        <f t="shared" si="2"/>
        <v>-</v>
      </c>
      <c r="Q50" s="4" t="e">
        <f t="shared" ca="1" si="3"/>
        <v>#VALUE!</v>
      </c>
      <c r="R50" s="4" t="str">
        <f t="shared" si="4"/>
        <v>-</v>
      </c>
      <c r="S50" s="4" t="e">
        <f t="shared" si="14"/>
        <v>#VALUE!</v>
      </c>
    </row>
    <row r="51" spans="13:19" x14ac:dyDescent="0.25">
      <c r="M51" s="4">
        <f t="shared" si="6"/>
        <v>49</v>
      </c>
      <c r="N51" s="4">
        <f t="shared" si="1"/>
        <v>0</v>
      </c>
      <c r="O51" s="4">
        <f t="shared" si="15"/>
        <v>0</v>
      </c>
      <c r="P51" s="4" t="str">
        <f t="shared" si="2"/>
        <v>-</v>
      </c>
      <c r="Q51" s="4" t="e">
        <f t="shared" ca="1" si="3"/>
        <v>#VALUE!</v>
      </c>
      <c r="R51" s="4" t="str">
        <f t="shared" si="4"/>
        <v>-</v>
      </c>
      <c r="S51" s="4" t="e">
        <f t="shared" si="14"/>
        <v>#VALUE!</v>
      </c>
    </row>
    <row r="52" spans="13:19" x14ac:dyDescent="0.25">
      <c r="M52" s="4">
        <f t="shared" si="6"/>
        <v>50</v>
      </c>
      <c r="N52" s="4">
        <f t="shared" si="1"/>
        <v>0</v>
      </c>
      <c r="O52" s="4">
        <f t="shared" si="15"/>
        <v>0</v>
      </c>
      <c r="P52" s="4" t="str">
        <f t="shared" si="2"/>
        <v>-</v>
      </c>
      <c r="Q52" s="4" t="e">
        <f t="shared" ca="1" si="3"/>
        <v>#VALUE!</v>
      </c>
      <c r="R52" s="4" t="str">
        <f t="shared" si="4"/>
        <v>-</v>
      </c>
      <c r="S52" s="4" t="e">
        <f t="shared" si="14"/>
        <v>#VALUE!</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2"/>
  <sheetViews>
    <sheetView workbookViewId="0">
      <selection activeCell="O2" sqref="O2:O52"/>
    </sheetView>
  </sheetViews>
  <sheetFormatPr defaultRowHeight="15" x14ac:dyDescent="0.25"/>
  <cols>
    <col min="1" max="1" width="14.28515625" bestFit="1" customWidth="1"/>
    <col min="2" max="2" width="13.140625" bestFit="1" customWidth="1"/>
    <col min="3" max="4" width="12.85546875" customWidth="1"/>
    <col min="5" max="5" width="15.28515625" customWidth="1"/>
    <col min="6" max="7" width="12.85546875" customWidth="1"/>
    <col min="8" max="8" width="16.28515625" bestFit="1" customWidth="1"/>
    <col min="9" max="9" width="14.28515625" bestFit="1" customWidth="1"/>
    <col min="10" max="10" width="13.28515625" bestFit="1" customWidth="1"/>
    <col min="11" max="11" width="12.85546875" bestFit="1" customWidth="1"/>
    <col min="13" max="13" width="8.5703125" customWidth="1"/>
    <col min="14" max="14" width="17.85546875" bestFit="1" customWidth="1"/>
    <col min="15" max="15" width="21.7109375" bestFit="1" customWidth="1"/>
    <col min="16" max="16" width="14.85546875" bestFit="1" customWidth="1"/>
    <col min="17" max="17" width="9" bestFit="1" customWidth="1"/>
    <col min="18" max="18" width="10.42578125" bestFit="1" customWidth="1"/>
  </cols>
  <sheetData>
    <row r="1" spans="1:19" x14ac:dyDescent="0.25">
      <c r="A1" s="4"/>
      <c r="B1" s="21" t="s">
        <v>142</v>
      </c>
      <c r="C1" s="3" t="s">
        <v>2</v>
      </c>
      <c r="D1" s="3" t="s">
        <v>9</v>
      </c>
      <c r="E1" s="3" t="s">
        <v>36</v>
      </c>
      <c r="F1" s="3" t="s">
        <v>3</v>
      </c>
      <c r="G1" s="3" t="s">
        <v>6</v>
      </c>
      <c r="H1" s="3" t="s">
        <v>8</v>
      </c>
      <c r="I1" s="3" t="s">
        <v>7</v>
      </c>
      <c r="J1" s="3" t="s">
        <v>117</v>
      </c>
      <c r="K1" s="3" t="s">
        <v>5</v>
      </c>
      <c r="L1" s="3"/>
      <c r="M1" s="3" t="s">
        <v>40</v>
      </c>
      <c r="N1" s="3" t="s">
        <v>98</v>
      </c>
      <c r="O1" s="3" t="s">
        <v>94</v>
      </c>
      <c r="P1" s="3" t="s">
        <v>96</v>
      </c>
      <c r="Q1" s="3" t="s">
        <v>97</v>
      </c>
      <c r="R1" s="3" t="s">
        <v>95</v>
      </c>
      <c r="S1" s="21" t="s">
        <v>166</v>
      </c>
    </row>
    <row r="2" spans="1:19" x14ac:dyDescent="0.25">
      <c r="A2" s="4"/>
      <c r="B2" s="24" t="str">
        <f>Main!P11</f>
        <v>None</v>
      </c>
      <c r="C2" s="4">
        <f ca="1">INDIRECT(I17)</f>
        <v>6</v>
      </c>
      <c r="D2" s="4">
        <f ca="1">VLOOKUP(INDIRECT($I$19),vlookups!$L$2:$N$999,2,FALSE)</f>
        <v>0</v>
      </c>
      <c r="E2" s="4">
        <f ca="1">VLOOKUP(INDIRECT($I$21),vlookups!$P$2:$R$999,2,FALSE)</f>
        <v>0</v>
      </c>
      <c r="F2" s="10">
        <f ca="1">INDIRECT($I$23)*INDIRECT($I$25)</f>
        <v>1</v>
      </c>
      <c r="G2" s="4">
        <f ca="1">(MIN(F2,1)-1)*8</f>
        <v>0</v>
      </c>
      <c r="H2" s="11">
        <f ca="1">INDIRECT($I$27)</f>
        <v>1</v>
      </c>
      <c r="I2" s="4">
        <f ca="1">(MIN(H2,2)-1)*12</f>
        <v>0</v>
      </c>
      <c r="J2" s="4">
        <f>VLOOKUP($B$17,weapons!$B$2:$W$999,21,FALSE)</f>
        <v>0</v>
      </c>
      <c r="K2" s="4">
        <f ca="1">C2+D2+G2+I2+E2+J2</f>
        <v>6</v>
      </c>
      <c r="L2" s="4"/>
      <c r="M2" s="4">
        <v>0</v>
      </c>
      <c r="N2" s="4">
        <f ca="1">IF(M2&lt;=$D$17,MEDIAN(2,ROUND($B$14^M2*100,3),100),0)</f>
        <v>100</v>
      </c>
      <c r="O2" s="4">
        <f>IF(M2&lt;=$D$17,$G$25*100,0)</f>
        <v>44</v>
      </c>
      <c r="P2" s="4">
        <f ca="1">IF(M2&lt;=$D$17,ROUND(MIN((IF(AND($D$23,M2&gt;$D$25),1,($N2/100))*($O2/100)+(1-IF(AND($D$23,M2&gt;$D$25),1,($N2/100))*($O2/100))*($G$23-1)/(IF($E$25="-",9,IF($E$25=0,2,$E$25))-1))*IF(OR($D$25="-",$M2&lt;=$D$25),1,$G$23/IF($E$25=0,1,$E$25)),1)*100,3),"-")</f>
        <v>44</v>
      </c>
      <c r="Q2" s="4">
        <f ca="1">ROUND((($F$21*$D$21)/($E$17+$G$17+($D$21-1)*($E$21/60)+(IF(OR($B$23,$B$25),MAX(ROUND($M2/($G$21/100),0),1)/60,0)*S2)+IF($D$23,$E$23/60,0))+IF($F$23,6/4.5,0))*O2/100,3)</f>
        <v>7.7240000000000002</v>
      </c>
      <c r="R2" s="4">
        <f ca="1">IF(M2&lt;=$D$17,ROUND((($F$21*$D$21)/($E$17+$G$17+($D$21-1)*($E$21/60)+(IF(OR($B$23,$B$25),MAX(ROUND($M2/($G$21/100),0),1)/60,0)*S2)+IF($D$23,$E$23/60,0))+IF($F$23,6/4.5,0))*P2/100,3),"-")</f>
        <v>7.7240000000000002</v>
      </c>
      <c r="S2" s="4">
        <f t="shared" ref="S2:S33" ca="1" si="0">MIN(1/($D$29/($F$21*$P2/100))^IF($B$25,1,0),1)</f>
        <v>0.12375</v>
      </c>
    </row>
    <row r="3" spans="1:19" x14ac:dyDescent="0.25">
      <c r="A3" s="4"/>
      <c r="B3" s="3" t="s">
        <v>10</v>
      </c>
      <c r="C3" s="3" t="s">
        <v>11</v>
      </c>
      <c r="D3" s="3" t="s">
        <v>12</v>
      </c>
      <c r="E3" s="3" t="s">
        <v>13</v>
      </c>
      <c r="F3" s="3" t="s">
        <v>14</v>
      </c>
      <c r="G3" s="3" t="s">
        <v>15</v>
      </c>
      <c r="H3" s="3" t="s">
        <v>16</v>
      </c>
      <c r="I3" s="3" t="s">
        <v>17</v>
      </c>
      <c r="J3" s="3" t="s">
        <v>18</v>
      </c>
      <c r="K3" s="3" t="s">
        <v>19</v>
      </c>
      <c r="L3" s="3"/>
      <c r="M3" s="4">
        <f>M2+1</f>
        <v>1</v>
      </c>
      <c r="N3" s="4">
        <f t="shared" ref="N3:N52" ca="1" si="1">IF(M3&lt;=$D$17,MEDIAN(2,ROUND($B$14^M3*100,3),100),0)</f>
        <v>100</v>
      </c>
      <c r="O3" s="4">
        <f>IF(M3&lt;=$D$17,$G$25*100,0)</f>
        <v>44</v>
      </c>
      <c r="P3" s="4">
        <f t="shared" ref="P3:P52" ca="1" si="2">IF(M3&lt;=$D$17,ROUND(MIN((IF(AND($D$23,M3&gt;$D$25),1,($N3/100))*($O3/100)+(1-IF(AND($D$23,M3&gt;$D$25),1,($N3/100))*($O3/100))*($G$23-1)/(IF($E$25="-",9,IF($E$25=0,2,$E$25))-1))*IF(OR($D$25="-",$M3&lt;=$D$25),1,$G$23/IF($E$25=0,1,$E$25)),1)*100,3),"-")</f>
        <v>44</v>
      </c>
      <c r="Q3" s="4">
        <f t="shared" ref="Q3:Q52" ca="1" si="3">ROUND((($F$21*$D$21)/($E$17+$G$17+($D$21-1)*($E$21/60)+(IF(OR($B$23,$B$25),MAX(ROUND($M3/($G$21/100),0),1)/60,0)*S3)+IF($D$23,$E$23/60,0))+IF($F$23,6/4.5,0))*O3/100,3)</f>
        <v>7.7240000000000002</v>
      </c>
      <c r="R3" s="4">
        <f t="shared" ref="R3:R52" ca="1" si="4">IF(M3&lt;=$D$17,ROUND((($F$21*$D$21)/($E$17+$G$17+($D$21-1)*($E$21/60)+(IF(OR($B$23,$B$25),MAX(ROUND($M3/($G$21/100),0),1)/60,0)*S3)+IF($D$23,$E$23/60,0))+IF($F$23,6/4.5,0))*P3/100,3),"-")</f>
        <v>7.7240000000000002</v>
      </c>
      <c r="S3" s="4">
        <f t="shared" ca="1" si="0"/>
        <v>0.12375</v>
      </c>
    </row>
    <row r="4" spans="1:19" x14ac:dyDescent="0.25">
      <c r="A4" s="4" t="s">
        <v>34</v>
      </c>
      <c r="B4" s="4">
        <f t="shared" ref="B4:K4" ca="1" si="5">MAX(IF($K$2&gt;B7,B5,(1-ABS($K$2-B7)/ABS(B6-B7))*B5),0)</f>
        <v>0.1</v>
      </c>
      <c r="C4" s="4">
        <f t="shared" ca="1" si="5"/>
        <v>0.03</v>
      </c>
      <c r="D4" s="4">
        <f t="shared" ca="1" si="5"/>
        <v>0.02</v>
      </c>
      <c r="E4" s="4">
        <f t="shared" ca="1" si="5"/>
        <v>0.02</v>
      </c>
      <c r="F4" s="4">
        <f t="shared" ca="1" si="5"/>
        <v>0.02</v>
      </c>
      <c r="G4" s="4">
        <f t="shared" ca="1" si="5"/>
        <v>0.04</v>
      </c>
      <c r="H4" s="4">
        <f t="shared" ca="1" si="5"/>
        <v>0.01</v>
      </c>
      <c r="I4" s="4">
        <f t="shared" ca="1" si="5"/>
        <v>0.01</v>
      </c>
      <c r="J4" s="4">
        <f t="shared" ca="1" si="5"/>
        <v>0</v>
      </c>
      <c r="K4" s="4">
        <f t="shared" ca="1" si="5"/>
        <v>0</v>
      </c>
      <c r="L4" s="4"/>
      <c r="M4" s="4">
        <f t="shared" ref="M4:M52" si="6">M3+1</f>
        <v>2</v>
      </c>
      <c r="N4" s="4">
        <f t="shared" ca="1" si="1"/>
        <v>100</v>
      </c>
      <c r="O4" s="4">
        <f>IF(M4&lt;=$D$17,$G$25*100,0)</f>
        <v>44</v>
      </c>
      <c r="P4" s="4">
        <f t="shared" ca="1" si="2"/>
        <v>44</v>
      </c>
      <c r="Q4" s="4">
        <f t="shared" ca="1" si="3"/>
        <v>7.7190000000000003</v>
      </c>
      <c r="R4" s="4">
        <f t="shared" ca="1" si="4"/>
        <v>7.7190000000000003</v>
      </c>
      <c r="S4" s="4">
        <f t="shared" ca="1" si="0"/>
        <v>0.12375</v>
      </c>
    </row>
    <row r="5" spans="1:19" x14ac:dyDescent="0.25">
      <c r="A5" s="4" t="s">
        <v>31</v>
      </c>
      <c r="B5" s="4">
        <v>0.1</v>
      </c>
      <c r="C5" s="4">
        <v>0.03</v>
      </c>
      <c r="D5" s="4">
        <v>0.02</v>
      </c>
      <c r="E5" s="4">
        <v>0.02</v>
      </c>
      <c r="F5" s="4">
        <v>0.02</v>
      </c>
      <c r="G5" s="4">
        <v>0.04</v>
      </c>
      <c r="H5" s="4">
        <v>0.01</v>
      </c>
      <c r="I5" s="4">
        <v>0.01</v>
      </c>
      <c r="J5" s="4">
        <v>0.01</v>
      </c>
      <c r="K5" s="4">
        <v>0.01</v>
      </c>
      <c r="L5" s="4"/>
      <c r="M5" s="4">
        <f t="shared" si="6"/>
        <v>3</v>
      </c>
      <c r="N5" s="4">
        <f t="shared" ca="1" si="1"/>
        <v>100</v>
      </c>
      <c r="O5" s="4">
        <f>IF(M5&lt;=$D$17,$G$25*100,0)</f>
        <v>44</v>
      </c>
      <c r="P5" s="4">
        <f t="shared" ca="1" si="2"/>
        <v>44</v>
      </c>
      <c r="Q5" s="4">
        <f t="shared" ca="1" si="3"/>
        <v>7.7160000000000002</v>
      </c>
      <c r="R5" s="4">
        <f t="shared" ca="1" si="4"/>
        <v>7.7160000000000002</v>
      </c>
      <c r="S5" s="4">
        <f t="shared" ca="1" si="0"/>
        <v>0.12375</v>
      </c>
    </row>
    <row r="6" spans="1:19" x14ac:dyDescent="0.25">
      <c r="A6" s="4" t="s">
        <v>32</v>
      </c>
      <c r="B6" s="4">
        <v>-20</v>
      </c>
      <c r="C6" s="4">
        <f>B7</f>
        <v>-10</v>
      </c>
      <c r="D6" s="4">
        <f t="shared" ref="D6:K6" si="7">C7</f>
        <v>-6</v>
      </c>
      <c r="E6" s="4">
        <f t="shared" si="7"/>
        <v>-4</v>
      </c>
      <c r="F6" s="4">
        <f t="shared" si="7"/>
        <v>-2</v>
      </c>
      <c r="G6" s="4">
        <f t="shared" si="7"/>
        <v>0</v>
      </c>
      <c r="H6" s="4">
        <f t="shared" si="7"/>
        <v>2</v>
      </c>
      <c r="I6" s="4">
        <f t="shared" si="7"/>
        <v>4</v>
      </c>
      <c r="J6" s="4">
        <f t="shared" si="7"/>
        <v>6</v>
      </c>
      <c r="K6" s="4">
        <f t="shared" si="7"/>
        <v>8</v>
      </c>
      <c r="L6" s="4"/>
      <c r="M6" s="4">
        <f t="shared" si="6"/>
        <v>4</v>
      </c>
      <c r="N6" s="4">
        <f t="shared" ca="1" si="1"/>
        <v>100</v>
      </c>
      <c r="O6" s="4">
        <f>IF(M6&lt;=$D$17,ROUND(($G$25+($D$27-$G$25)/9*(M6-3))*100,3),0)</f>
        <v>45</v>
      </c>
      <c r="P6" s="4">
        <f t="shared" ca="1" si="2"/>
        <v>45</v>
      </c>
      <c r="Q6" s="4">
        <f t="shared" ca="1" si="3"/>
        <v>7.8860000000000001</v>
      </c>
      <c r="R6" s="4">
        <f t="shared" ca="1" si="4"/>
        <v>7.8860000000000001</v>
      </c>
      <c r="S6" s="4">
        <f t="shared" ca="1" si="0"/>
        <v>0.12656249999999999</v>
      </c>
    </row>
    <row r="7" spans="1:19" x14ac:dyDescent="0.25">
      <c r="A7" s="4" t="s">
        <v>33</v>
      </c>
      <c r="B7" s="4">
        <v>-10</v>
      </c>
      <c r="C7" s="4">
        <v>-6</v>
      </c>
      <c r="D7" s="4">
        <v>-4</v>
      </c>
      <c r="E7" s="4">
        <v>-2</v>
      </c>
      <c r="F7" s="4">
        <v>0</v>
      </c>
      <c r="G7" s="4">
        <v>2</v>
      </c>
      <c r="H7" s="4">
        <v>4</v>
      </c>
      <c r="I7" s="4">
        <v>6</v>
      </c>
      <c r="J7" s="4">
        <v>8</v>
      </c>
      <c r="K7" s="4">
        <v>10</v>
      </c>
      <c r="L7" s="4"/>
      <c r="M7" s="4">
        <f t="shared" si="6"/>
        <v>5</v>
      </c>
      <c r="N7" s="4">
        <f t="shared" ca="1" si="1"/>
        <v>100</v>
      </c>
      <c r="O7" s="4">
        <f t="shared" ref="O7:O14" si="8">IF(M7&lt;=$D$17,ROUND(($G$25+($D$27-$G$25)/9*(M7-3))*100,3),0)</f>
        <v>46</v>
      </c>
      <c r="P7" s="4">
        <f t="shared" ca="1" si="2"/>
        <v>46</v>
      </c>
      <c r="Q7" s="4">
        <f t="shared" ca="1" si="3"/>
        <v>8.0579999999999998</v>
      </c>
      <c r="R7" s="4">
        <f t="shared" ca="1" si="4"/>
        <v>8.0579999999999998</v>
      </c>
      <c r="S7" s="4">
        <f t="shared" ca="1" si="0"/>
        <v>0.12937499999999999</v>
      </c>
    </row>
    <row r="8" spans="1:19" x14ac:dyDescent="0.25">
      <c r="A8" s="4"/>
      <c r="B8" s="3" t="s">
        <v>20</v>
      </c>
      <c r="C8" s="3" t="s">
        <v>21</v>
      </c>
      <c r="D8" s="3" t="s">
        <v>22</v>
      </c>
      <c r="E8" s="3" t="s">
        <v>23</v>
      </c>
      <c r="F8" s="3" t="s">
        <v>24</v>
      </c>
      <c r="G8" s="3" t="s">
        <v>25</v>
      </c>
      <c r="H8" s="3" t="s">
        <v>26</v>
      </c>
      <c r="I8" s="3" t="s">
        <v>27</v>
      </c>
      <c r="J8" s="3" t="s">
        <v>28</v>
      </c>
      <c r="K8" s="3" t="s">
        <v>29</v>
      </c>
      <c r="L8" s="3"/>
      <c r="M8" s="4">
        <f t="shared" si="6"/>
        <v>6</v>
      </c>
      <c r="N8" s="4">
        <f t="shared" ca="1" si="1"/>
        <v>100</v>
      </c>
      <c r="O8" s="4">
        <f t="shared" si="8"/>
        <v>47</v>
      </c>
      <c r="P8" s="4">
        <f t="shared" ca="1" si="2"/>
        <v>47</v>
      </c>
      <c r="Q8" s="4">
        <f t="shared" ca="1" si="3"/>
        <v>8.2270000000000003</v>
      </c>
      <c r="R8" s="4">
        <f t="shared" ca="1" si="4"/>
        <v>8.2270000000000003</v>
      </c>
      <c r="S8" s="4">
        <f t="shared" ca="1" si="0"/>
        <v>0.13218750000000001</v>
      </c>
    </row>
    <row r="9" spans="1:19" x14ac:dyDescent="0.25">
      <c r="A9" s="4" t="s">
        <v>34</v>
      </c>
      <c r="B9" s="4">
        <f t="shared" ref="B9:K9" ca="1" si="9">MAX(IF($K$2&gt;B12,B10,(1-ABS($K$2-B12)/ABS(B11-B12))*B10),0)</f>
        <v>0</v>
      </c>
      <c r="C9" s="4">
        <f t="shared" ca="1" si="9"/>
        <v>0</v>
      </c>
      <c r="D9" s="4">
        <f t="shared" ca="1" si="9"/>
        <v>0</v>
      </c>
      <c r="E9" s="4">
        <f t="shared" ca="1" si="9"/>
        <v>0</v>
      </c>
      <c r="F9" s="4">
        <f t="shared" ca="1" si="9"/>
        <v>0</v>
      </c>
      <c r="G9" s="4">
        <f t="shared" ca="1" si="9"/>
        <v>0</v>
      </c>
      <c r="H9" s="4">
        <f t="shared" ca="1" si="9"/>
        <v>0</v>
      </c>
      <c r="I9" s="4">
        <f t="shared" ca="1" si="9"/>
        <v>0</v>
      </c>
      <c r="J9" s="4">
        <f t="shared" ca="1" si="9"/>
        <v>0</v>
      </c>
      <c r="K9" s="4">
        <f t="shared" ca="1" si="9"/>
        <v>0</v>
      </c>
      <c r="L9" s="4"/>
      <c r="M9" s="4">
        <f t="shared" si="6"/>
        <v>7</v>
      </c>
      <c r="N9" s="4">
        <f t="shared" ca="1" si="1"/>
        <v>100</v>
      </c>
      <c r="O9" s="4">
        <f t="shared" si="8"/>
        <v>48</v>
      </c>
      <c r="P9" s="4">
        <f t="shared" ca="1" si="2"/>
        <v>48</v>
      </c>
      <c r="Q9" s="4">
        <f t="shared" ca="1" si="3"/>
        <v>8.3989999999999991</v>
      </c>
      <c r="R9" s="4">
        <f t="shared" ca="1" si="4"/>
        <v>8.3989999999999991</v>
      </c>
      <c r="S9" s="4">
        <f t="shared" ca="1" si="0"/>
        <v>0.13500000000000001</v>
      </c>
    </row>
    <row r="10" spans="1:19" x14ac:dyDescent="0.25">
      <c r="A10" s="4" t="s">
        <v>31</v>
      </c>
      <c r="B10" s="4">
        <v>5.0000000000000001E-3</v>
      </c>
      <c r="C10" s="4">
        <v>5.0000000000000001E-3</v>
      </c>
      <c r="D10" s="4">
        <v>3.3300000000000001E-3</v>
      </c>
      <c r="E10" s="4">
        <v>3.3300000000000001E-3</v>
      </c>
      <c r="F10" s="4">
        <v>3.3400000000000001E-3</v>
      </c>
      <c r="G10" s="4">
        <v>2.5000000000000001E-3</v>
      </c>
      <c r="H10" s="4">
        <v>2.5000000000000001E-3</v>
      </c>
      <c r="I10" s="4">
        <v>1.5E-3</v>
      </c>
      <c r="J10" s="4">
        <v>1.5E-3</v>
      </c>
      <c r="K10" s="4">
        <v>1E-3</v>
      </c>
      <c r="L10" s="4"/>
      <c r="M10" s="4">
        <f t="shared" si="6"/>
        <v>8</v>
      </c>
      <c r="N10" s="4">
        <f t="shared" ca="1" si="1"/>
        <v>100</v>
      </c>
      <c r="O10" s="4">
        <f t="shared" si="8"/>
        <v>49</v>
      </c>
      <c r="P10" s="4">
        <f t="shared" ca="1" si="2"/>
        <v>49</v>
      </c>
      <c r="Q10" s="4">
        <f t="shared" ca="1" si="3"/>
        <v>8.57</v>
      </c>
      <c r="R10" s="4">
        <f t="shared" ca="1" si="4"/>
        <v>8.57</v>
      </c>
      <c r="S10" s="4">
        <f t="shared" ca="1" si="0"/>
        <v>0.1378125</v>
      </c>
    </row>
    <row r="11" spans="1:19" x14ac:dyDescent="0.25">
      <c r="A11" s="4" t="s">
        <v>32</v>
      </c>
      <c r="B11" s="4">
        <f>K7</f>
        <v>10</v>
      </c>
      <c r="C11" s="4">
        <f>B12</f>
        <v>12</v>
      </c>
      <c r="D11" s="4">
        <f t="shared" ref="D11:K11" si="10">C12</f>
        <v>14</v>
      </c>
      <c r="E11" s="4">
        <f t="shared" si="10"/>
        <v>16</v>
      </c>
      <c r="F11" s="4">
        <f t="shared" si="10"/>
        <v>18</v>
      </c>
      <c r="G11" s="4">
        <f t="shared" si="10"/>
        <v>20</v>
      </c>
      <c r="H11" s="4">
        <f t="shared" si="10"/>
        <v>22</v>
      </c>
      <c r="I11" s="4">
        <f t="shared" si="10"/>
        <v>26</v>
      </c>
      <c r="J11" s="4">
        <f t="shared" si="10"/>
        <v>30</v>
      </c>
      <c r="K11" s="4">
        <f t="shared" si="10"/>
        <v>40</v>
      </c>
      <c r="L11" s="4"/>
      <c r="M11" s="4">
        <f t="shared" si="6"/>
        <v>9</v>
      </c>
      <c r="N11" s="4">
        <f t="shared" ca="1" si="1"/>
        <v>100</v>
      </c>
      <c r="O11" s="4">
        <f t="shared" si="8"/>
        <v>50</v>
      </c>
      <c r="P11" s="4">
        <f t="shared" ca="1" si="2"/>
        <v>50</v>
      </c>
      <c r="Q11" s="4">
        <f t="shared" ca="1" si="3"/>
        <v>8.7370000000000001</v>
      </c>
      <c r="R11" s="4">
        <f t="shared" ca="1" si="4"/>
        <v>8.7370000000000001</v>
      </c>
      <c r="S11" s="4">
        <f t="shared" ca="1" si="0"/>
        <v>0.140625</v>
      </c>
    </row>
    <row r="12" spans="1:19" x14ac:dyDescent="0.25">
      <c r="A12" s="4" t="s">
        <v>33</v>
      </c>
      <c r="B12" s="4">
        <v>12</v>
      </c>
      <c r="C12" s="4">
        <v>14</v>
      </c>
      <c r="D12" s="4">
        <v>16</v>
      </c>
      <c r="E12" s="4">
        <v>18</v>
      </c>
      <c r="F12" s="4">
        <v>20</v>
      </c>
      <c r="G12" s="4">
        <v>22</v>
      </c>
      <c r="H12" s="4">
        <v>26</v>
      </c>
      <c r="I12" s="4">
        <v>30</v>
      </c>
      <c r="J12" s="4">
        <v>40</v>
      </c>
      <c r="K12" s="4">
        <v>60</v>
      </c>
      <c r="L12" s="4"/>
      <c r="M12" s="4">
        <f t="shared" si="6"/>
        <v>10</v>
      </c>
      <c r="N12" s="4">
        <f t="shared" ca="1" si="1"/>
        <v>100</v>
      </c>
      <c r="O12" s="4">
        <f t="shared" si="8"/>
        <v>51</v>
      </c>
      <c r="P12" s="4">
        <f t="shared" ca="1" si="2"/>
        <v>51</v>
      </c>
      <c r="Q12" s="4">
        <f t="shared" ca="1" si="3"/>
        <v>8.9079999999999995</v>
      </c>
      <c r="R12" s="4">
        <f t="shared" ca="1" si="4"/>
        <v>8.9079999999999995</v>
      </c>
      <c r="S12" s="4">
        <f t="shared" ca="1" si="0"/>
        <v>0.1434375</v>
      </c>
    </row>
    <row r="13" spans="1:19" x14ac:dyDescent="0.25">
      <c r="A13" s="4"/>
      <c r="B13" s="3" t="s">
        <v>30</v>
      </c>
      <c r="C13" s="4"/>
      <c r="D13" s="4"/>
      <c r="E13" s="4"/>
      <c r="F13" s="4"/>
      <c r="G13" s="4"/>
      <c r="H13" s="4"/>
      <c r="I13" s="4"/>
      <c r="J13" s="4"/>
      <c r="K13" s="4"/>
      <c r="L13" s="4"/>
      <c r="M13" s="4">
        <f t="shared" si="6"/>
        <v>11</v>
      </c>
      <c r="N13" s="4">
        <f t="shared" ca="1" si="1"/>
        <v>100</v>
      </c>
      <c r="O13" s="4">
        <f t="shared" si="8"/>
        <v>52</v>
      </c>
      <c r="P13" s="4">
        <f t="shared" ca="1" si="2"/>
        <v>52</v>
      </c>
      <c r="Q13" s="4">
        <f t="shared" ca="1" si="3"/>
        <v>9.0739999999999998</v>
      </c>
      <c r="R13" s="4">
        <f t="shared" ca="1" si="4"/>
        <v>9.0739999999999998</v>
      </c>
      <c r="S13" s="4">
        <f t="shared" ca="1" si="0"/>
        <v>0.14624999999999999</v>
      </c>
    </row>
    <row r="14" spans="1:19" x14ac:dyDescent="0.25">
      <c r="A14" s="4"/>
      <c r="B14" s="4">
        <f ca="1">SUM(0.7,B4:K4,B9:K9)^IF(Main!$P$11="None",0,1)</f>
        <v>1</v>
      </c>
      <c r="C14" s="4"/>
      <c r="D14" s="4"/>
      <c r="E14" s="4"/>
      <c r="F14" s="4"/>
      <c r="G14" s="4"/>
      <c r="H14" s="4"/>
      <c r="I14" s="4"/>
      <c r="J14" s="4"/>
      <c r="K14" s="4"/>
      <c r="L14" s="4"/>
      <c r="M14" s="4">
        <f t="shared" si="6"/>
        <v>12</v>
      </c>
      <c r="N14" s="4">
        <f t="shared" ca="1" si="1"/>
        <v>100</v>
      </c>
      <c r="O14" s="4">
        <f t="shared" si="8"/>
        <v>53</v>
      </c>
      <c r="P14" s="4">
        <f t="shared" ca="1" si="2"/>
        <v>53</v>
      </c>
      <c r="Q14" s="4">
        <f t="shared" ca="1" si="3"/>
        <v>9.2439999999999998</v>
      </c>
      <c r="R14" s="4">
        <f t="shared" ca="1" si="4"/>
        <v>9.2439999999999998</v>
      </c>
      <c r="S14" s="4">
        <f t="shared" ca="1" si="0"/>
        <v>0.14906249999999999</v>
      </c>
    </row>
    <row r="15" spans="1:19" x14ac:dyDescent="0.25">
      <c r="A15" s="4"/>
      <c r="B15" s="4"/>
      <c r="C15" s="4"/>
      <c r="D15" s="4"/>
      <c r="E15" s="4"/>
      <c r="F15" s="4"/>
      <c r="G15" s="4"/>
      <c r="H15" s="4"/>
      <c r="I15" s="4"/>
      <c r="J15" s="4"/>
      <c r="K15" s="4"/>
      <c r="L15" s="4"/>
      <c r="M15" s="4">
        <f t="shared" si="6"/>
        <v>13</v>
      </c>
      <c r="N15" s="4">
        <f t="shared" ca="1" si="1"/>
        <v>100</v>
      </c>
      <c r="O15" s="4">
        <f>IF(M15&lt;=$D$17,ROUND(($D$27+($E$27-$D$27)/13*(M15-12))*100,3),0)</f>
        <v>51.923000000000002</v>
      </c>
      <c r="P15" s="4">
        <f t="shared" ca="1" si="2"/>
        <v>51.923000000000002</v>
      </c>
      <c r="Q15" s="4">
        <f t="shared" ca="1" si="3"/>
        <v>9.0500000000000007</v>
      </c>
      <c r="R15" s="4">
        <f t="shared" ca="1" si="4"/>
        <v>9.0500000000000007</v>
      </c>
      <c r="S15" s="4">
        <f t="shared" ca="1" si="0"/>
        <v>0.1460334375</v>
      </c>
    </row>
    <row r="16" spans="1:19" x14ac:dyDescent="0.25">
      <c r="A16" s="4"/>
      <c r="B16" s="3" t="s">
        <v>65</v>
      </c>
      <c r="D16" s="3" t="s">
        <v>87</v>
      </c>
      <c r="E16" s="3" t="s">
        <v>93</v>
      </c>
      <c r="F16" s="3" t="s">
        <v>92</v>
      </c>
      <c r="G16" s="3" t="s">
        <v>90</v>
      </c>
      <c r="I16" s="3" t="s">
        <v>157</v>
      </c>
      <c r="M16" s="4">
        <f t="shared" si="6"/>
        <v>14</v>
      </c>
      <c r="N16" s="4">
        <f t="shared" ca="1" si="1"/>
        <v>100</v>
      </c>
      <c r="O16" s="4">
        <f t="shared" ref="O16:O27" si="11">IF(M16&lt;=$D$17,ROUND(($D$27+($E$27-$D$27)/13*(M16-12))*100,3),0)</f>
        <v>50.845999999999997</v>
      </c>
      <c r="P16" s="4">
        <f t="shared" ca="1" si="2"/>
        <v>50.845999999999997</v>
      </c>
      <c r="Q16" s="4">
        <f t="shared" ca="1" si="3"/>
        <v>8.86</v>
      </c>
      <c r="R16" s="4">
        <f t="shared" ca="1" si="4"/>
        <v>8.86</v>
      </c>
      <c r="S16" s="4">
        <f t="shared" ca="1" si="0"/>
        <v>0.14300437499999999</v>
      </c>
    </row>
    <row r="17" spans="1:19" x14ac:dyDescent="0.25">
      <c r="A17" s="4"/>
      <c r="B17" s="4" t="str">
        <f>Main!P15</f>
        <v>MG Emplacement</v>
      </c>
      <c r="D17" s="4">
        <f>VLOOKUP($B$17,weapons!$B$2:$W$999,2,FALSE)</f>
        <v>30.9</v>
      </c>
      <c r="E17" s="4">
        <f ca="1">VLOOKUP($B$17,weapons!$B$2:$W$999,3,FALSE)*IF($F$17,0,1)*IF(Main!$N$7="Yes",VLOOKUP($B$19,vlookups!$H$25:$J$31,3,FALSE),1)*$B$37</f>
        <v>3.6</v>
      </c>
      <c r="F17" s="4" t="b">
        <f>VLOOKUP($B$17,weapons!$B$2:$W$999,4,FALSE)</f>
        <v>0</v>
      </c>
      <c r="G17" s="4">
        <f ca="1">VLOOKUP($B$17,weapons!$B$2:$W$999,5,FALSE)*(1+$D$19)*(1+$E$19)*$F$19*(1+$G$19)</f>
        <v>1.8</v>
      </c>
      <c r="I17" s="4" t="str">
        <f>CONCATENATE("Main!",IF($B$2="Shooter 1","B7",IF($B$2="Shooter 2","D7",IF($B$2="Shooter 3","F7","H7"))))</f>
        <v>Main!H7</v>
      </c>
      <c r="M17" s="4">
        <f t="shared" si="6"/>
        <v>15</v>
      </c>
      <c r="N17" s="4">
        <f t="shared" ca="1" si="1"/>
        <v>100</v>
      </c>
      <c r="O17" s="4">
        <f t="shared" si="11"/>
        <v>49.768999999999998</v>
      </c>
      <c r="P17" s="4">
        <f t="shared" ca="1" si="2"/>
        <v>49.768999999999998</v>
      </c>
      <c r="Q17" s="4">
        <f t="shared" ca="1" si="3"/>
        <v>8.6709999999999994</v>
      </c>
      <c r="R17" s="4">
        <f t="shared" ca="1" si="4"/>
        <v>8.6709999999999994</v>
      </c>
      <c r="S17" s="4">
        <f t="shared" ca="1" si="0"/>
        <v>0.1399753125</v>
      </c>
    </row>
    <row r="18" spans="1:19" x14ac:dyDescent="0.25">
      <c r="A18" s="4"/>
      <c r="B18" s="3" t="s">
        <v>77</v>
      </c>
      <c r="D18" s="3" t="s">
        <v>136</v>
      </c>
      <c r="E18" s="3" t="s">
        <v>135</v>
      </c>
      <c r="F18" s="3" t="s">
        <v>163</v>
      </c>
      <c r="G18" s="3" t="s">
        <v>170</v>
      </c>
      <c r="I18" s="3" t="s">
        <v>158</v>
      </c>
      <c r="J18" s="4"/>
      <c r="K18" s="4"/>
      <c r="L18" s="4"/>
      <c r="M18" s="4">
        <f t="shared" si="6"/>
        <v>16</v>
      </c>
      <c r="N18" s="4">
        <f t="shared" ca="1" si="1"/>
        <v>100</v>
      </c>
      <c r="O18" s="4">
        <f t="shared" si="11"/>
        <v>48.692</v>
      </c>
      <c r="P18" s="4">
        <f t="shared" ca="1" si="2"/>
        <v>48.692</v>
      </c>
      <c r="Q18" s="4">
        <f t="shared" ca="1" si="3"/>
        <v>8.4779999999999998</v>
      </c>
      <c r="R18" s="4">
        <f t="shared" ca="1" si="4"/>
        <v>8.4779999999999998</v>
      </c>
      <c r="S18" s="4">
        <f t="shared" ca="1" si="0"/>
        <v>0.13694624999999999</v>
      </c>
    </row>
    <row r="19" spans="1:19" x14ac:dyDescent="0.25">
      <c r="A19" s="4"/>
      <c r="B19" s="4" t="str">
        <f>Main!P17</f>
        <v>Normal</v>
      </c>
      <c r="D19" s="4">
        <f ca="1">VLOOKUP(INDIRECT($I$19),vlookups!$L$2:$N$4,3,FALSE)</f>
        <v>0</v>
      </c>
      <c r="E19" s="4">
        <f>VLOOKUP($B$17,weapons!$B$2:$W$999,22,FALSE)</f>
        <v>0</v>
      </c>
      <c r="F19" s="4">
        <f>IF(Main!$G$3="Yes",VLOOKUP($C$2,vlookups!$H$2:$I$22,2,FALSE)/(1+MIN(($F$2-1),0.2)*0.5)/(1+MIN(($H$2-1),0.5)*0.33),1)</f>
        <v>1</v>
      </c>
      <c r="G19" s="4">
        <f ca="1">VLOOKUP(INDIRECT($I$21),vlookups!$P$2:$R$999,3,FALSE)</f>
        <v>0</v>
      </c>
      <c r="I19" s="4" t="str">
        <f>CONCATENATE("Main!",IF($B$2="Shooter 1","B9",IF($B$2="Shooter 2","D9",IF($B$2="Shooter 3","F9","H9"))))</f>
        <v>Main!H9</v>
      </c>
      <c r="J19" s="4"/>
      <c r="K19" s="4"/>
      <c r="L19" s="4"/>
      <c r="M19" s="4">
        <f t="shared" si="6"/>
        <v>17</v>
      </c>
      <c r="N19" s="4">
        <f t="shared" ca="1" si="1"/>
        <v>100</v>
      </c>
      <c r="O19" s="4">
        <f t="shared" si="11"/>
        <v>47.615000000000002</v>
      </c>
      <c r="P19" s="4">
        <f t="shared" ca="1" si="2"/>
        <v>47.615000000000002</v>
      </c>
      <c r="Q19" s="4">
        <f t="shared" ca="1" si="3"/>
        <v>8.2889999999999997</v>
      </c>
      <c r="R19" s="4">
        <f t="shared" ca="1" si="4"/>
        <v>8.2889999999999997</v>
      </c>
      <c r="S19" s="4">
        <f t="shared" ca="1" si="0"/>
        <v>0.13391718750000001</v>
      </c>
    </row>
    <row r="20" spans="1:19" x14ac:dyDescent="0.25">
      <c r="A20" s="4"/>
      <c r="B20" s="3" t="s">
        <v>78</v>
      </c>
      <c r="D20" s="3" t="s">
        <v>91</v>
      </c>
      <c r="E20" s="3" t="s">
        <v>68</v>
      </c>
      <c r="F20" s="3" t="s">
        <v>69</v>
      </c>
      <c r="G20" s="3" t="s">
        <v>114</v>
      </c>
      <c r="I20" s="3" t="s">
        <v>159</v>
      </c>
      <c r="J20" s="4"/>
      <c r="K20" s="4"/>
      <c r="L20" s="4"/>
      <c r="M20" s="4">
        <f t="shared" si="6"/>
        <v>18</v>
      </c>
      <c r="N20" s="4">
        <f t="shared" ca="1" si="1"/>
        <v>100</v>
      </c>
      <c r="O20" s="4">
        <f t="shared" si="11"/>
        <v>46.537999999999997</v>
      </c>
      <c r="P20" s="4">
        <f t="shared" ca="1" si="2"/>
        <v>46.537999999999997</v>
      </c>
      <c r="Q20" s="4">
        <f t="shared" ca="1" si="3"/>
        <v>8.0980000000000008</v>
      </c>
      <c r="R20" s="4">
        <f t="shared" ca="1" si="4"/>
        <v>8.0980000000000008</v>
      </c>
      <c r="S20" s="4">
        <f t="shared" ca="1" si="0"/>
        <v>0.13088812499999999</v>
      </c>
    </row>
    <row r="21" spans="1:19" x14ac:dyDescent="0.25">
      <c r="A21" s="4"/>
      <c r="B21" s="24">
        <f>Main!P19</f>
        <v>1</v>
      </c>
      <c r="D21" s="4">
        <f>IF(VLOOKUP($B$17,weapons!$B$2:$W$999,6,FALSE)="-",1,VLOOKUP($B$17,weapons!$B$2:$W$999,6,FALSE))</f>
        <v>6</v>
      </c>
      <c r="E21" s="4">
        <f>IF(VLOOKUP($B$17,weapons!$B$2:$W$999,7,FALSE)="-",1,VLOOKUP($B$17,weapons!$B$2:$W$999,7,FALSE))</f>
        <v>9</v>
      </c>
      <c r="F21" s="4">
        <f>FLOOR(VLOOKUP($B$17,weapons!$B$2:$W$999,8,FALSE)*VLOOKUP(B19,vlookups!$H$25:$K$31,4,FALSE), 1)</f>
        <v>18</v>
      </c>
      <c r="G21" s="4">
        <f>VLOOKUP($B$17,weapons!$B$2:$W$999,9,FALSE)</f>
        <v>70</v>
      </c>
      <c r="I21" s="4" t="str">
        <f>CONCATENATE("Main!",IF($B$2="Shooter 1","B11",IF($B$2="Shooter 2","D11",IF($B$2="Shooter 3","F11","H11"))))</f>
        <v>Main!H11</v>
      </c>
      <c r="J21" s="4"/>
      <c r="K21" s="4"/>
      <c r="L21" s="4"/>
      <c r="M21" s="4">
        <f t="shared" si="6"/>
        <v>19</v>
      </c>
      <c r="N21" s="4">
        <f t="shared" ca="1" si="1"/>
        <v>100</v>
      </c>
      <c r="O21" s="4">
        <f t="shared" si="11"/>
        <v>45.462000000000003</v>
      </c>
      <c r="P21" s="4">
        <f t="shared" ca="1" si="2"/>
        <v>45.462000000000003</v>
      </c>
      <c r="Q21" s="4">
        <f t="shared" ca="1" si="3"/>
        <v>7.91</v>
      </c>
      <c r="R21" s="4">
        <f t="shared" ca="1" si="4"/>
        <v>7.91</v>
      </c>
      <c r="S21" s="4">
        <f t="shared" ca="1" si="0"/>
        <v>0.12786187500000001</v>
      </c>
    </row>
    <row r="22" spans="1:19" x14ac:dyDescent="0.25">
      <c r="A22" s="4"/>
      <c r="B22" s="21" t="s">
        <v>164</v>
      </c>
      <c r="D22" s="3" t="s">
        <v>138</v>
      </c>
      <c r="E22" s="3" t="s">
        <v>132</v>
      </c>
      <c r="F22" s="3" t="s">
        <v>89</v>
      </c>
      <c r="G22" s="3" t="s">
        <v>71</v>
      </c>
      <c r="I22" s="3" t="s">
        <v>160</v>
      </c>
      <c r="J22" s="4"/>
      <c r="K22" s="4"/>
      <c r="L22" s="4"/>
      <c r="M22" s="4">
        <f t="shared" si="6"/>
        <v>20</v>
      </c>
      <c r="N22" s="4">
        <f t="shared" ca="1" si="1"/>
        <v>100</v>
      </c>
      <c r="O22" s="4">
        <f t="shared" si="11"/>
        <v>44.384999999999998</v>
      </c>
      <c r="P22" s="4">
        <f t="shared" ca="1" si="2"/>
        <v>44.384999999999998</v>
      </c>
      <c r="Q22" s="4">
        <f t="shared" ca="1" si="3"/>
        <v>7.7190000000000003</v>
      </c>
      <c r="R22" s="4">
        <f t="shared" ca="1" si="4"/>
        <v>7.7190000000000003</v>
      </c>
      <c r="S22" s="4">
        <f t="shared" ca="1" si="0"/>
        <v>0.12483281249999999</v>
      </c>
    </row>
    <row r="23" spans="1:19" x14ac:dyDescent="0.25">
      <c r="A23" s="4"/>
      <c r="B23" t="b">
        <f>Main!$L$7="Basic"</f>
        <v>0</v>
      </c>
      <c r="D23" s="4" t="b">
        <f>VLOOKUP($B$17,weapons!$B$2:$W$999,10,FALSE)</f>
        <v>0</v>
      </c>
      <c r="E23" s="4">
        <f>VLOOKUP($B$17,weapons!$B$2:$W$999,11,FALSE)</f>
        <v>0</v>
      </c>
      <c r="F23" s="4" t="b">
        <f>VLOOKUP($B$17,weapons!$B$2:$W$999,12,FALSE)</f>
        <v>0</v>
      </c>
      <c r="G23" s="4">
        <f>IF(VLOOKUP($B$17,weapons!$B$2:$W$999,13,FALSE)="-",1,VLOOKUP($B$17,weapons!$B$2:$W$999,13,FALSE))</f>
        <v>1</v>
      </c>
      <c r="I23" s="4" t="str">
        <f>CONCATENATE("Main!",IF($B$2="Shooter 1","B13",IF($B$2="Shooter 2","D13",IF($B$2="Shooter 3","F13","H13"))))</f>
        <v>Main!H13</v>
      </c>
      <c r="J23" s="4"/>
      <c r="K23" s="4"/>
      <c r="L23" s="4"/>
      <c r="M23" s="4">
        <f t="shared" si="6"/>
        <v>21</v>
      </c>
      <c r="N23" s="4">
        <f t="shared" ca="1" si="1"/>
        <v>100</v>
      </c>
      <c r="O23" s="4">
        <f t="shared" si="11"/>
        <v>43.308</v>
      </c>
      <c r="P23" s="4">
        <f t="shared" ca="1" si="2"/>
        <v>43.308</v>
      </c>
      <c r="Q23" s="4">
        <f t="shared" ca="1" si="3"/>
        <v>7.5309999999999997</v>
      </c>
      <c r="R23" s="4">
        <f t="shared" ca="1" si="4"/>
        <v>7.5309999999999997</v>
      </c>
      <c r="S23" s="4">
        <f t="shared" ca="1" si="0"/>
        <v>0.12180375</v>
      </c>
    </row>
    <row r="24" spans="1:19" x14ac:dyDescent="0.25">
      <c r="A24" s="4"/>
      <c r="B24" s="21" t="s">
        <v>165</v>
      </c>
      <c r="D24" s="3" t="s">
        <v>72</v>
      </c>
      <c r="E24" s="3" t="s">
        <v>99</v>
      </c>
      <c r="F24" s="3" t="s">
        <v>88</v>
      </c>
      <c r="G24" s="3" t="s">
        <v>73</v>
      </c>
      <c r="I24" s="3" t="s">
        <v>161</v>
      </c>
      <c r="J24" s="4"/>
      <c r="K24" s="4"/>
      <c r="L24" s="4"/>
      <c r="M24" s="4">
        <f t="shared" si="6"/>
        <v>22</v>
      </c>
      <c r="N24" s="4">
        <f t="shared" ca="1" si="1"/>
        <v>100</v>
      </c>
      <c r="O24" s="4">
        <f t="shared" si="11"/>
        <v>42.231000000000002</v>
      </c>
      <c r="P24" s="4">
        <f t="shared" ca="1" si="2"/>
        <v>42.231000000000002</v>
      </c>
      <c r="Q24" s="4">
        <f t="shared" ca="1" si="3"/>
        <v>7.343</v>
      </c>
      <c r="R24" s="4">
        <f t="shared" ca="1" si="4"/>
        <v>7.343</v>
      </c>
      <c r="S24" s="4">
        <f t="shared" ca="1" si="0"/>
        <v>0.1187746875</v>
      </c>
    </row>
    <row r="25" spans="1:19" x14ac:dyDescent="0.25">
      <c r="A25" s="4"/>
      <c r="B25" t="b">
        <f>Main!$L$7="Enhanced"</f>
        <v>1</v>
      </c>
      <c r="D25" s="4" t="str">
        <f>VLOOKUP($B$17,weapons!$B$2:$W$999,14,FALSE)</f>
        <v>-</v>
      </c>
      <c r="E25" s="4" t="str">
        <f>VLOOKUP($B$17,weapons!$B$2:$W$999,15,FALSE)</f>
        <v>-</v>
      </c>
      <c r="F25" s="4" t="b">
        <f>VLOOKUP($B$17,weapons!$B$2:$W$999,16,FALSE)</f>
        <v>0</v>
      </c>
      <c r="G25" s="4">
        <f>MEDIAN(VLOOKUP($B$17,weapons!$B$2:$W$999,17,FALSE)*IF($F$25,VLOOKUP($B$19,vlookups!$H$25:$I$31,2,FALSE),1)*(1-(1-$B$21)*0.4)/100,1,0.1)</f>
        <v>0.44</v>
      </c>
      <c r="I25" s="4" t="str">
        <f>CONCATENATE("Main!",IF($B$2="Shooter 1","B15",IF($B$2="Shooter 2","D15",IF($B$2="Shooter 3","F15","H15"))))</f>
        <v>Main!H15</v>
      </c>
      <c r="J25" s="4"/>
      <c r="K25" s="4"/>
      <c r="L25" s="4"/>
      <c r="M25" s="4">
        <f t="shared" si="6"/>
        <v>23</v>
      </c>
      <c r="N25" s="4">
        <f t="shared" ca="1" si="1"/>
        <v>100</v>
      </c>
      <c r="O25" s="4">
        <f t="shared" si="11"/>
        <v>41.154000000000003</v>
      </c>
      <c r="P25" s="4">
        <f t="shared" ca="1" si="2"/>
        <v>41.154000000000003</v>
      </c>
      <c r="Q25" s="4">
        <f t="shared" ca="1" si="3"/>
        <v>7.1529999999999996</v>
      </c>
      <c r="R25" s="4">
        <f t="shared" ca="1" si="4"/>
        <v>7.1529999999999996</v>
      </c>
      <c r="S25" s="4">
        <f t="shared" ca="1" si="0"/>
        <v>0.11574562499999999</v>
      </c>
    </row>
    <row r="26" spans="1:19" x14ac:dyDescent="0.25">
      <c r="A26" s="4"/>
      <c r="D26" s="3" t="s">
        <v>74</v>
      </c>
      <c r="E26" s="3" t="s">
        <v>75</v>
      </c>
      <c r="F26" s="3" t="s">
        <v>76</v>
      </c>
      <c r="G26" s="3" t="s">
        <v>137</v>
      </c>
      <c r="I26" s="3" t="s">
        <v>162</v>
      </c>
      <c r="J26" s="4"/>
      <c r="K26" s="4"/>
      <c r="L26" s="4"/>
      <c r="M26" s="4">
        <f t="shared" si="6"/>
        <v>24</v>
      </c>
      <c r="N26" s="4">
        <f t="shared" ca="1" si="1"/>
        <v>100</v>
      </c>
      <c r="O26" s="4">
        <f t="shared" si="11"/>
        <v>40.076999999999998</v>
      </c>
      <c r="P26" s="4">
        <f t="shared" ca="1" si="2"/>
        <v>40.076999999999998</v>
      </c>
      <c r="Q26" s="4">
        <f t="shared" ca="1" si="3"/>
        <v>6.9660000000000002</v>
      </c>
      <c r="R26" s="4">
        <f t="shared" ca="1" si="4"/>
        <v>6.9660000000000002</v>
      </c>
      <c r="S26" s="4">
        <f t="shared" ca="1" si="0"/>
        <v>0.11271656249999999</v>
      </c>
    </row>
    <row r="27" spans="1:19" x14ac:dyDescent="0.25">
      <c r="A27" s="4"/>
      <c r="D27" s="4">
        <f>MEDIAN(VLOOKUP($B$17,weapons!$B$2:$W$999,18,FALSE)*IF($F$25,VLOOKUP($B$19,vlookups!$H$25:$I$31,2,FALSE),1)*(1-(1-$B$21)*0.4)/100,1,0.1)</f>
        <v>0.53</v>
      </c>
      <c r="E27" s="4">
        <f>MEDIAN(VLOOKUP($B$17,weapons!$B$2:$W$999,19,FALSE)*IF($F$25,VLOOKUP($B$19,vlookups!$H$25:$I$31,2,FALSE),1)*(1-(1-$B$21)*0.4)/100,1,0.1)</f>
        <v>0.39</v>
      </c>
      <c r="F27" s="4">
        <f>MEDIAN(VLOOKUP($B$17,weapons!$B$2:$W$999,20,FALSE)*IF($F$25,VLOOKUP($B$19,vlookups!$H$25:$I$31,2,FALSE),1)*(1-(1-$B$21)*0.4)/100,1,0.1)</f>
        <v>0.22</v>
      </c>
      <c r="G27" s="4">
        <f ca="1">($F$21*$D$21)/($E$17+$G$17+($D$21-1)*($E$21/60))+IF(F23,6/4.5,0)</f>
        <v>17.560975609756095</v>
      </c>
      <c r="I27" s="4" t="str">
        <f>CONCATENATE("Main!",IF($B$2="Shooter 1","B17",IF($B$2="Shooter 2","D17",IF($B$2="Shooter 3","F17","H17"))))</f>
        <v>Main!H17</v>
      </c>
      <c r="J27" s="4"/>
      <c r="K27" s="4"/>
      <c r="L27" s="4"/>
      <c r="M27" s="4">
        <f t="shared" si="6"/>
        <v>25</v>
      </c>
      <c r="N27" s="4">
        <f t="shared" ca="1" si="1"/>
        <v>100</v>
      </c>
      <c r="O27" s="4">
        <f t="shared" si="11"/>
        <v>39</v>
      </c>
      <c r="P27" s="4">
        <f t="shared" ca="1" si="2"/>
        <v>39</v>
      </c>
      <c r="Q27" s="4">
        <f t="shared" ca="1" si="3"/>
        <v>6.7759999999999998</v>
      </c>
      <c r="R27" s="4">
        <f t="shared" ca="1" si="4"/>
        <v>6.7759999999999998</v>
      </c>
      <c r="S27" s="4">
        <f t="shared" ca="1" si="0"/>
        <v>0.10968749999999999</v>
      </c>
    </row>
    <row r="28" spans="1:19" x14ac:dyDescent="0.25">
      <c r="A28" s="4"/>
      <c r="B28" s="4"/>
      <c r="C28" s="4"/>
      <c r="D28" s="3" t="s">
        <v>168</v>
      </c>
      <c r="E28" s="4"/>
      <c r="F28" s="4"/>
      <c r="G28" s="4"/>
      <c r="H28" s="4"/>
      <c r="I28" s="4"/>
      <c r="J28" s="4"/>
      <c r="K28" s="4"/>
      <c r="L28" s="4"/>
      <c r="M28" s="4">
        <f t="shared" si="6"/>
        <v>26</v>
      </c>
      <c r="N28" s="4">
        <f t="shared" ca="1" si="1"/>
        <v>100</v>
      </c>
      <c r="O28" s="4">
        <f>IF(M28&lt;=$D$17,ROUND(($E$27+($F$27-$E$27)/15*(M28-25))*100,3),0)</f>
        <v>37.866999999999997</v>
      </c>
      <c r="P28" s="4">
        <f t="shared" ca="1" si="2"/>
        <v>37.866999999999997</v>
      </c>
      <c r="Q28" s="4">
        <f t="shared" ca="1" si="3"/>
        <v>6.58</v>
      </c>
      <c r="R28" s="4">
        <f t="shared" ca="1" si="4"/>
        <v>6.58</v>
      </c>
      <c r="S28" s="4">
        <f t="shared" ca="1" si="0"/>
        <v>0.10650093750000002</v>
      </c>
    </row>
    <row r="29" spans="1:19" x14ac:dyDescent="0.25">
      <c r="D29" s="4">
        <f>CEILING(0.8/VLOOKUP($B$17,weapons!$B$2:$X$999,COUNTA(weapons!$B$1:$X$1),FALSE)*100,1)</f>
        <v>64</v>
      </c>
      <c r="M29" s="4">
        <f t="shared" si="6"/>
        <v>27</v>
      </c>
      <c r="N29" s="4">
        <f t="shared" ca="1" si="1"/>
        <v>100</v>
      </c>
      <c r="O29" s="4">
        <f t="shared" ref="O29:O42" si="12">IF(M29&lt;=$D$17,ROUND(($E$27+($F$27-$E$27)/15*(M29-25))*100,3),0)</f>
        <v>36.732999999999997</v>
      </c>
      <c r="P29" s="4">
        <f t="shared" ca="1" si="2"/>
        <v>36.732999999999997</v>
      </c>
      <c r="Q29" s="4">
        <f t="shared" ca="1" si="3"/>
        <v>6.3810000000000002</v>
      </c>
      <c r="R29" s="4">
        <f t="shared" ca="1" si="4"/>
        <v>6.3810000000000002</v>
      </c>
      <c r="S29" s="4">
        <f t="shared" ca="1" si="0"/>
        <v>0.1033115625</v>
      </c>
    </row>
    <row r="30" spans="1:19" x14ac:dyDescent="0.25">
      <c r="M30" s="4">
        <f t="shared" si="6"/>
        <v>28</v>
      </c>
      <c r="N30" s="4">
        <f t="shared" ca="1" si="1"/>
        <v>100</v>
      </c>
      <c r="O30" s="4">
        <f t="shared" si="12"/>
        <v>35.6</v>
      </c>
      <c r="P30" s="4">
        <f t="shared" ca="1" si="2"/>
        <v>35.6</v>
      </c>
      <c r="Q30" s="4">
        <f t="shared" ca="1" si="3"/>
        <v>6.1849999999999996</v>
      </c>
      <c r="R30" s="4">
        <f t="shared" ca="1" si="4"/>
        <v>6.1849999999999996</v>
      </c>
      <c r="S30" s="4">
        <f t="shared" ca="1" si="0"/>
        <v>0.10012500000000001</v>
      </c>
    </row>
    <row r="31" spans="1:19" x14ac:dyDescent="0.25">
      <c r="A31" s="4"/>
      <c r="B31" s="3" t="s">
        <v>10</v>
      </c>
      <c r="C31" s="3" t="s">
        <v>11</v>
      </c>
      <c r="M31" s="4">
        <f t="shared" si="6"/>
        <v>29</v>
      </c>
      <c r="N31" s="4">
        <f t="shared" ca="1" si="1"/>
        <v>100</v>
      </c>
      <c r="O31" s="4">
        <f t="shared" si="12"/>
        <v>34.466999999999999</v>
      </c>
      <c r="P31" s="4">
        <f t="shared" ca="1" si="2"/>
        <v>34.466999999999999</v>
      </c>
      <c r="Q31" s="4">
        <f t="shared" ca="1" si="3"/>
        <v>5.9880000000000004</v>
      </c>
      <c r="R31" s="4">
        <f t="shared" ca="1" si="4"/>
        <v>5.9880000000000004</v>
      </c>
      <c r="S31" s="4">
        <f t="shared" ca="1" si="0"/>
        <v>9.6938437499999988E-2</v>
      </c>
    </row>
    <row r="32" spans="1:19" x14ac:dyDescent="0.25">
      <c r="A32" s="4" t="s">
        <v>34</v>
      </c>
      <c r="B32" s="4">
        <f t="shared" ref="B32:C32" ca="1" si="13">MAX(IF($K$2&gt;B35,B33,(1-ABS($K$2-B35)/ABS(B34-B35))*B33),0)</f>
        <v>0.45</v>
      </c>
      <c r="C32" s="4">
        <f t="shared" ca="1" si="13"/>
        <v>0.3</v>
      </c>
      <c r="M32" s="4">
        <f t="shared" si="6"/>
        <v>30</v>
      </c>
      <c r="N32" s="4">
        <f t="shared" ca="1" si="1"/>
        <v>100</v>
      </c>
      <c r="O32" s="4">
        <f t="shared" si="12"/>
        <v>33.332999999999998</v>
      </c>
      <c r="P32" s="4">
        <f t="shared" ca="1" si="2"/>
        <v>33.332999999999998</v>
      </c>
      <c r="Q32" s="4">
        <f t="shared" ca="1" si="3"/>
        <v>5.79</v>
      </c>
      <c r="R32" s="4">
        <f t="shared" ca="1" si="4"/>
        <v>5.79</v>
      </c>
      <c r="S32" s="4">
        <f t="shared" ca="1" si="0"/>
        <v>9.374906249999998E-2</v>
      </c>
    </row>
    <row r="33" spans="1:19" x14ac:dyDescent="0.25">
      <c r="A33" s="4" t="s">
        <v>31</v>
      </c>
      <c r="B33" s="4">
        <v>0.45</v>
      </c>
      <c r="C33" s="4">
        <v>0.3</v>
      </c>
      <c r="M33" s="4">
        <f t="shared" si="6"/>
        <v>31</v>
      </c>
      <c r="N33" s="4">
        <f t="shared" si="1"/>
        <v>0</v>
      </c>
      <c r="O33" s="4">
        <f t="shared" si="12"/>
        <v>0</v>
      </c>
      <c r="P33" s="4" t="str">
        <f t="shared" si="2"/>
        <v>-</v>
      </c>
      <c r="Q33" s="4" t="e">
        <f t="shared" ca="1" si="3"/>
        <v>#VALUE!</v>
      </c>
      <c r="R33" s="4" t="str">
        <f t="shared" si="4"/>
        <v>-</v>
      </c>
      <c r="S33" s="4" t="e">
        <f t="shared" si="0"/>
        <v>#VALUE!</v>
      </c>
    </row>
    <row r="34" spans="1:19" x14ac:dyDescent="0.25">
      <c r="A34" s="4" t="s">
        <v>32</v>
      </c>
      <c r="B34" s="4">
        <v>0</v>
      </c>
      <c r="C34" s="4">
        <f>B35</f>
        <v>0.3</v>
      </c>
      <c r="M34" s="4">
        <f t="shared" si="6"/>
        <v>32</v>
      </c>
      <c r="N34" s="4">
        <f t="shared" si="1"/>
        <v>0</v>
      </c>
      <c r="O34" s="4">
        <f t="shared" si="12"/>
        <v>0</v>
      </c>
      <c r="P34" s="4" t="str">
        <f t="shared" si="2"/>
        <v>-</v>
      </c>
      <c r="Q34" s="4" t="e">
        <f t="shared" ca="1" si="3"/>
        <v>#VALUE!</v>
      </c>
      <c r="R34" s="4" t="str">
        <f t="shared" si="4"/>
        <v>-</v>
      </c>
      <c r="S34" s="4" t="e">
        <f t="shared" ref="S34:S52" si="14">MIN(1/($D$29/($F$21*$P34/100))^IF($B$25,1,0),1)</f>
        <v>#VALUE!</v>
      </c>
    </row>
    <row r="35" spans="1:19" x14ac:dyDescent="0.25">
      <c r="A35" s="4" t="s">
        <v>33</v>
      </c>
      <c r="B35" s="4">
        <v>0.3</v>
      </c>
      <c r="C35" s="4">
        <v>0.9</v>
      </c>
      <c r="M35" s="4">
        <f t="shared" si="6"/>
        <v>33</v>
      </c>
      <c r="N35" s="4">
        <f t="shared" si="1"/>
        <v>0</v>
      </c>
      <c r="O35" s="4">
        <f t="shared" si="12"/>
        <v>0</v>
      </c>
      <c r="P35" s="4" t="str">
        <f t="shared" si="2"/>
        <v>-</v>
      </c>
      <c r="Q35" s="4" t="e">
        <f t="shared" ca="1" si="3"/>
        <v>#VALUE!</v>
      </c>
      <c r="R35" s="4" t="str">
        <f t="shared" si="4"/>
        <v>-</v>
      </c>
      <c r="S35" s="4" t="e">
        <f t="shared" si="14"/>
        <v>#VALUE!</v>
      </c>
    </row>
    <row r="36" spans="1:19" x14ac:dyDescent="0.25">
      <c r="B36" s="21" t="s">
        <v>171</v>
      </c>
      <c r="M36" s="4">
        <f t="shared" si="6"/>
        <v>34</v>
      </c>
      <c r="N36" s="4">
        <f t="shared" si="1"/>
        <v>0</v>
      </c>
      <c r="O36" s="4">
        <f t="shared" si="12"/>
        <v>0</v>
      </c>
      <c r="P36" s="4" t="str">
        <f t="shared" si="2"/>
        <v>-</v>
      </c>
      <c r="Q36" s="4" t="e">
        <f t="shared" ca="1" si="3"/>
        <v>#VALUE!</v>
      </c>
      <c r="R36" s="4" t="str">
        <f t="shared" si="4"/>
        <v>-</v>
      </c>
      <c r="S36" s="4" t="e">
        <f t="shared" si="14"/>
        <v>#VALUE!</v>
      </c>
    </row>
    <row r="37" spans="1:19" x14ac:dyDescent="0.25">
      <c r="B37" s="4">
        <f ca="1">(1.75-(B32+C32))^IF(Main!$N$7="Yes",1,0)</f>
        <v>1</v>
      </c>
      <c r="M37" s="4">
        <f t="shared" si="6"/>
        <v>35</v>
      </c>
      <c r="N37" s="4">
        <f t="shared" si="1"/>
        <v>0</v>
      </c>
      <c r="O37" s="4">
        <f t="shared" si="12"/>
        <v>0</v>
      </c>
      <c r="P37" s="4" t="str">
        <f t="shared" si="2"/>
        <v>-</v>
      </c>
      <c r="Q37" s="4" t="e">
        <f t="shared" ca="1" si="3"/>
        <v>#VALUE!</v>
      </c>
      <c r="R37" s="4" t="str">
        <f t="shared" si="4"/>
        <v>-</v>
      </c>
      <c r="S37" s="4" t="e">
        <f t="shared" si="14"/>
        <v>#VALUE!</v>
      </c>
    </row>
    <row r="38" spans="1:19" x14ac:dyDescent="0.25">
      <c r="M38" s="4">
        <f t="shared" si="6"/>
        <v>36</v>
      </c>
      <c r="N38" s="4">
        <f t="shared" si="1"/>
        <v>0</v>
      </c>
      <c r="O38" s="4">
        <f t="shared" si="12"/>
        <v>0</v>
      </c>
      <c r="P38" s="4" t="str">
        <f t="shared" si="2"/>
        <v>-</v>
      </c>
      <c r="Q38" s="4" t="e">
        <f t="shared" ca="1" si="3"/>
        <v>#VALUE!</v>
      </c>
      <c r="R38" s="4" t="str">
        <f t="shared" si="4"/>
        <v>-</v>
      </c>
      <c r="S38" s="4" t="e">
        <f t="shared" si="14"/>
        <v>#VALUE!</v>
      </c>
    </row>
    <row r="39" spans="1:19" x14ac:dyDescent="0.25">
      <c r="M39" s="4">
        <f t="shared" si="6"/>
        <v>37</v>
      </c>
      <c r="N39" s="4">
        <f t="shared" si="1"/>
        <v>0</v>
      </c>
      <c r="O39" s="4">
        <f t="shared" si="12"/>
        <v>0</v>
      </c>
      <c r="P39" s="4" t="str">
        <f t="shared" si="2"/>
        <v>-</v>
      </c>
      <c r="Q39" s="4" t="e">
        <f t="shared" ca="1" si="3"/>
        <v>#VALUE!</v>
      </c>
      <c r="R39" s="4" t="str">
        <f t="shared" si="4"/>
        <v>-</v>
      </c>
      <c r="S39" s="4" t="e">
        <f t="shared" si="14"/>
        <v>#VALUE!</v>
      </c>
    </row>
    <row r="40" spans="1:19" x14ac:dyDescent="0.25">
      <c r="M40" s="4">
        <f t="shared" si="6"/>
        <v>38</v>
      </c>
      <c r="N40" s="4">
        <f t="shared" si="1"/>
        <v>0</v>
      </c>
      <c r="O40" s="4">
        <f t="shared" si="12"/>
        <v>0</v>
      </c>
      <c r="P40" s="4" t="str">
        <f t="shared" si="2"/>
        <v>-</v>
      </c>
      <c r="Q40" s="4" t="e">
        <f t="shared" ca="1" si="3"/>
        <v>#VALUE!</v>
      </c>
      <c r="R40" s="4" t="str">
        <f t="shared" si="4"/>
        <v>-</v>
      </c>
      <c r="S40" s="4" t="e">
        <f t="shared" si="14"/>
        <v>#VALUE!</v>
      </c>
    </row>
    <row r="41" spans="1:19" x14ac:dyDescent="0.25">
      <c r="M41" s="4">
        <f t="shared" si="6"/>
        <v>39</v>
      </c>
      <c r="N41" s="4">
        <f t="shared" si="1"/>
        <v>0</v>
      </c>
      <c r="O41" s="4">
        <f t="shared" si="12"/>
        <v>0</v>
      </c>
      <c r="P41" s="4" t="str">
        <f t="shared" si="2"/>
        <v>-</v>
      </c>
      <c r="Q41" s="4" t="e">
        <f t="shared" ca="1" si="3"/>
        <v>#VALUE!</v>
      </c>
      <c r="R41" s="4" t="str">
        <f t="shared" si="4"/>
        <v>-</v>
      </c>
      <c r="S41" s="4" t="e">
        <f t="shared" si="14"/>
        <v>#VALUE!</v>
      </c>
    </row>
    <row r="42" spans="1:19" x14ac:dyDescent="0.25">
      <c r="M42" s="4">
        <f t="shared" si="6"/>
        <v>40</v>
      </c>
      <c r="N42" s="4">
        <f t="shared" si="1"/>
        <v>0</v>
      </c>
      <c r="O42" s="4">
        <f t="shared" si="12"/>
        <v>0</v>
      </c>
      <c r="P42" s="4" t="str">
        <f t="shared" si="2"/>
        <v>-</v>
      </c>
      <c r="Q42" s="4" t="e">
        <f t="shared" ca="1" si="3"/>
        <v>#VALUE!</v>
      </c>
      <c r="R42" s="4" t="str">
        <f t="shared" si="4"/>
        <v>-</v>
      </c>
      <c r="S42" s="4" t="e">
        <f t="shared" si="14"/>
        <v>#VALUE!</v>
      </c>
    </row>
    <row r="43" spans="1:19" x14ac:dyDescent="0.25">
      <c r="M43" s="4">
        <f t="shared" si="6"/>
        <v>41</v>
      </c>
      <c r="N43" s="4">
        <f t="shared" si="1"/>
        <v>0</v>
      </c>
      <c r="O43" s="4">
        <f>IF(M43&lt;=$D$17,$F$27*100,0)</f>
        <v>0</v>
      </c>
      <c r="P43" s="4" t="str">
        <f t="shared" si="2"/>
        <v>-</v>
      </c>
      <c r="Q43" s="4" t="e">
        <f t="shared" ca="1" si="3"/>
        <v>#VALUE!</v>
      </c>
      <c r="R43" s="4" t="str">
        <f t="shared" si="4"/>
        <v>-</v>
      </c>
      <c r="S43" s="4" t="e">
        <f t="shared" si="14"/>
        <v>#VALUE!</v>
      </c>
    </row>
    <row r="44" spans="1:19" x14ac:dyDescent="0.25">
      <c r="M44" s="4">
        <f t="shared" si="6"/>
        <v>42</v>
      </c>
      <c r="N44" s="4">
        <f t="shared" si="1"/>
        <v>0</v>
      </c>
      <c r="O44" s="4">
        <f t="shared" ref="O44:O52" si="15">IF(M44&lt;=$D$17,$F$27*100,0)</f>
        <v>0</v>
      </c>
      <c r="P44" s="4" t="str">
        <f t="shared" si="2"/>
        <v>-</v>
      </c>
      <c r="Q44" s="4" t="e">
        <f t="shared" ca="1" si="3"/>
        <v>#VALUE!</v>
      </c>
      <c r="R44" s="4" t="str">
        <f t="shared" si="4"/>
        <v>-</v>
      </c>
      <c r="S44" s="4" t="e">
        <f t="shared" si="14"/>
        <v>#VALUE!</v>
      </c>
    </row>
    <row r="45" spans="1:19" x14ac:dyDescent="0.25">
      <c r="M45" s="4">
        <f t="shared" si="6"/>
        <v>43</v>
      </c>
      <c r="N45" s="4">
        <f t="shared" si="1"/>
        <v>0</v>
      </c>
      <c r="O45" s="4">
        <f t="shared" si="15"/>
        <v>0</v>
      </c>
      <c r="P45" s="4" t="str">
        <f t="shared" si="2"/>
        <v>-</v>
      </c>
      <c r="Q45" s="4" t="e">
        <f t="shared" ca="1" si="3"/>
        <v>#VALUE!</v>
      </c>
      <c r="R45" s="4" t="str">
        <f t="shared" si="4"/>
        <v>-</v>
      </c>
      <c r="S45" s="4" t="e">
        <f t="shared" si="14"/>
        <v>#VALUE!</v>
      </c>
    </row>
    <row r="46" spans="1:19" x14ac:dyDescent="0.25">
      <c r="M46" s="4">
        <f t="shared" si="6"/>
        <v>44</v>
      </c>
      <c r="N46" s="4">
        <f t="shared" si="1"/>
        <v>0</v>
      </c>
      <c r="O46" s="4">
        <f t="shared" si="15"/>
        <v>0</v>
      </c>
      <c r="P46" s="4" t="str">
        <f t="shared" si="2"/>
        <v>-</v>
      </c>
      <c r="Q46" s="4" t="e">
        <f t="shared" ca="1" si="3"/>
        <v>#VALUE!</v>
      </c>
      <c r="R46" s="4" t="str">
        <f t="shared" si="4"/>
        <v>-</v>
      </c>
      <c r="S46" s="4" t="e">
        <f t="shared" si="14"/>
        <v>#VALUE!</v>
      </c>
    </row>
    <row r="47" spans="1:19" x14ac:dyDescent="0.25">
      <c r="M47" s="4">
        <f t="shared" si="6"/>
        <v>45</v>
      </c>
      <c r="N47" s="4">
        <f t="shared" si="1"/>
        <v>0</v>
      </c>
      <c r="O47" s="4">
        <f t="shared" si="15"/>
        <v>0</v>
      </c>
      <c r="P47" s="4" t="str">
        <f t="shared" si="2"/>
        <v>-</v>
      </c>
      <c r="Q47" s="4" t="e">
        <f t="shared" ca="1" si="3"/>
        <v>#VALUE!</v>
      </c>
      <c r="R47" s="4" t="str">
        <f t="shared" si="4"/>
        <v>-</v>
      </c>
      <c r="S47" s="4" t="e">
        <f t="shared" si="14"/>
        <v>#VALUE!</v>
      </c>
    </row>
    <row r="48" spans="1:19" x14ac:dyDescent="0.25">
      <c r="M48" s="4">
        <f t="shared" si="6"/>
        <v>46</v>
      </c>
      <c r="N48" s="4">
        <f t="shared" si="1"/>
        <v>0</v>
      </c>
      <c r="O48" s="4">
        <f t="shared" si="15"/>
        <v>0</v>
      </c>
      <c r="P48" s="4" t="str">
        <f t="shared" si="2"/>
        <v>-</v>
      </c>
      <c r="Q48" s="4" t="e">
        <f t="shared" ca="1" si="3"/>
        <v>#VALUE!</v>
      </c>
      <c r="R48" s="4" t="str">
        <f t="shared" si="4"/>
        <v>-</v>
      </c>
      <c r="S48" s="4" t="e">
        <f t="shared" si="14"/>
        <v>#VALUE!</v>
      </c>
    </row>
    <row r="49" spans="13:19" x14ac:dyDescent="0.25">
      <c r="M49" s="4">
        <f t="shared" si="6"/>
        <v>47</v>
      </c>
      <c r="N49" s="4">
        <f t="shared" si="1"/>
        <v>0</v>
      </c>
      <c r="O49" s="4">
        <f t="shared" si="15"/>
        <v>0</v>
      </c>
      <c r="P49" s="4" t="str">
        <f t="shared" si="2"/>
        <v>-</v>
      </c>
      <c r="Q49" s="4" t="e">
        <f t="shared" ca="1" si="3"/>
        <v>#VALUE!</v>
      </c>
      <c r="R49" s="4" t="str">
        <f t="shared" si="4"/>
        <v>-</v>
      </c>
      <c r="S49" s="4" t="e">
        <f t="shared" si="14"/>
        <v>#VALUE!</v>
      </c>
    </row>
    <row r="50" spans="13:19" x14ac:dyDescent="0.25">
      <c r="M50" s="4">
        <f t="shared" si="6"/>
        <v>48</v>
      </c>
      <c r="N50" s="4">
        <f t="shared" si="1"/>
        <v>0</v>
      </c>
      <c r="O50" s="4">
        <f t="shared" si="15"/>
        <v>0</v>
      </c>
      <c r="P50" s="4" t="str">
        <f t="shared" si="2"/>
        <v>-</v>
      </c>
      <c r="Q50" s="4" t="e">
        <f t="shared" ca="1" si="3"/>
        <v>#VALUE!</v>
      </c>
      <c r="R50" s="4" t="str">
        <f t="shared" si="4"/>
        <v>-</v>
      </c>
      <c r="S50" s="4" t="e">
        <f t="shared" si="14"/>
        <v>#VALUE!</v>
      </c>
    </row>
    <row r="51" spans="13:19" x14ac:dyDescent="0.25">
      <c r="M51" s="4">
        <f t="shared" si="6"/>
        <v>49</v>
      </c>
      <c r="N51" s="4">
        <f t="shared" si="1"/>
        <v>0</v>
      </c>
      <c r="O51" s="4">
        <f t="shared" si="15"/>
        <v>0</v>
      </c>
      <c r="P51" s="4" t="str">
        <f t="shared" si="2"/>
        <v>-</v>
      </c>
      <c r="Q51" s="4" t="e">
        <f t="shared" ca="1" si="3"/>
        <v>#VALUE!</v>
      </c>
      <c r="R51" s="4" t="str">
        <f t="shared" si="4"/>
        <v>-</v>
      </c>
      <c r="S51" s="4" t="e">
        <f t="shared" si="14"/>
        <v>#VALUE!</v>
      </c>
    </row>
    <row r="52" spans="13:19" x14ac:dyDescent="0.25">
      <c r="M52" s="4">
        <f t="shared" si="6"/>
        <v>50</v>
      </c>
      <c r="N52" s="4">
        <f t="shared" si="1"/>
        <v>0</v>
      </c>
      <c r="O52" s="4">
        <f t="shared" si="15"/>
        <v>0</v>
      </c>
      <c r="P52" s="4" t="str">
        <f t="shared" si="2"/>
        <v>-</v>
      </c>
      <c r="Q52" s="4" t="e">
        <f t="shared" ca="1" si="3"/>
        <v>#VALUE!</v>
      </c>
      <c r="R52" s="4" t="str">
        <f t="shared" si="4"/>
        <v>-</v>
      </c>
      <c r="S52" s="4" t="e">
        <f t="shared" si="14"/>
        <v>#VALUE!</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Main</vt:lpstr>
      <vt:lpstr>Accuracy Graph</vt:lpstr>
      <vt:lpstr>DPS Graph</vt:lpstr>
      <vt:lpstr>graphdataranges</vt:lpstr>
      <vt:lpstr>weapons</vt:lpstr>
      <vt:lpstr>shootercalcs</vt:lpstr>
      <vt:lpstr>calculations</vt:lpstr>
      <vt:lpstr>calculations2</vt:lpstr>
      <vt:lpstr>calculations3</vt:lpstr>
      <vt:lpstr>calculations4</vt:lpstr>
      <vt:lpstr>vlookups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Stovell</dc:creator>
  <cp:lastModifiedBy>Daniel Stovell</cp:lastModifiedBy>
  <dcterms:created xsi:type="dcterms:W3CDTF">2017-10-07T12:06:05Z</dcterms:created>
  <dcterms:modified xsi:type="dcterms:W3CDTF">2018-07-28T12:18:14Z</dcterms:modified>
</cp:coreProperties>
</file>