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38400" windowHeight="17700" tabRatio="822"/>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cases'!$A$2:$BH$152</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Settings!$B$18</definedName>
    <definedName name="inp_init">Settings!$B$20</definedName>
    <definedName name="inp_scr_max" localSheetId="8">[1]Settings!$B$11</definedName>
    <definedName name="inp_scr_max" localSheetId="7">[1]Settings!$B$11</definedName>
    <definedName name="inp_scr_max" localSheetId="9">[1]Settings!$B$11</definedName>
    <definedName name="inp_scr_max">Settings!$B$11</definedName>
    <definedName name="inp_scr_min" localSheetId="8">[1]Settings!$B$9</definedName>
    <definedName name="inp_scr_min" localSheetId="7">[1]Settings!$B$9</definedName>
    <definedName name="inp_scr_min" localSheetId="9">[1]Settings!$B$9</definedName>
    <definedName name="inp_scr_min">Settings!$B$9</definedName>
    <definedName name="inp_scr_tun" localSheetId="8">[1]Settings!$B$10</definedName>
    <definedName name="inp_scr_tun" localSheetId="7">[1]Settings!$B$10</definedName>
    <definedName name="inp_scr_tun" localSheetId="9">[1]Settings!$B$10</definedName>
    <definedName name="inp_scr_tun">Settings!$B$10</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Settings!$B$12</definedName>
    <definedName name="inp_xr_max" localSheetId="8">[1]Settings!$B$15</definedName>
    <definedName name="inp_xr_max" localSheetId="7">[1]Settings!$B$15</definedName>
    <definedName name="inp_xr_max" localSheetId="9">[1]Settings!$B$15</definedName>
    <definedName name="inp_xr_max">Settings!$B$15</definedName>
    <definedName name="inp_xr_min" localSheetId="8">[1]Settings!$B$13</definedName>
    <definedName name="inp_xr_min" localSheetId="7">[1]Settings!$B$13</definedName>
    <definedName name="inp_xr_min" localSheetId="9">[1]Settings!$B$13</definedName>
    <definedName name="inp_xr_min">Settings!$B$13</definedName>
    <definedName name="inp_xr_tun" localSheetId="8">[1]Settings!$B$14</definedName>
    <definedName name="inp_xr_tun" localSheetId="7">[1]Settings!$B$14</definedName>
    <definedName name="inp_xr_tun" localSheetId="9">[1]Settings!$B$14</definedName>
    <definedName name="inp_xr_tun">Settings!$B$14</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6" l="1"/>
  <c r="C44" i="6"/>
  <c r="B44" i="6"/>
  <c r="AQ43" i="6"/>
  <c r="AE43" i="6"/>
  <c r="W43" i="6"/>
  <c r="I43" i="6"/>
  <c r="C43" i="6"/>
  <c r="B43" i="6"/>
  <c r="C46" i="6"/>
  <c r="B46" i="6"/>
  <c r="K120" i="6"/>
  <c r="J120" i="6"/>
  <c r="H120" i="6"/>
  <c r="E120" i="6"/>
  <c r="I120" i="6" s="1"/>
  <c r="R120" i="6"/>
  <c r="C120" i="6"/>
  <c r="B120" i="6"/>
  <c r="X121" i="6"/>
  <c r="W121" i="6"/>
  <c r="K121" i="6"/>
  <c r="J121" i="6"/>
  <c r="C121" i="6"/>
  <c r="B121" i="6"/>
  <c r="R121" i="6"/>
  <c r="V121" i="6" s="1"/>
  <c r="I121" i="6"/>
  <c r="E121" i="6"/>
  <c r="K119" i="6"/>
  <c r="J119" i="6"/>
  <c r="I119" i="6"/>
  <c r="E119" i="6"/>
  <c r="C119" i="6"/>
  <c r="B119"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10" i="6"/>
  <c r="J110" i="6"/>
  <c r="H110" i="6"/>
  <c r="E110" i="6"/>
  <c r="I110" i="6" s="1"/>
  <c r="C110" i="6"/>
  <c r="B110" i="6"/>
  <c r="K109" i="6"/>
  <c r="J109" i="6"/>
  <c r="H109" i="6"/>
  <c r="E109" i="6"/>
  <c r="I109" i="6" s="1"/>
  <c r="C109" i="6"/>
  <c r="B109" i="6"/>
  <c r="K118" i="6"/>
  <c r="J118" i="6"/>
  <c r="I118" i="6"/>
  <c r="E118" i="6"/>
  <c r="C118" i="6"/>
  <c r="B118" i="6"/>
  <c r="K117" i="6"/>
  <c r="J117" i="6"/>
  <c r="H117" i="6"/>
  <c r="E117" i="6"/>
  <c r="I117" i="6" s="1"/>
  <c r="C117" i="6"/>
  <c r="B117"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7" i="6"/>
  <c r="P96" i="6"/>
  <c r="O96" i="6"/>
  <c r="K96" i="6"/>
  <c r="J96" i="6"/>
  <c r="K97" i="6"/>
  <c r="J97" i="6"/>
  <c r="I97" i="6"/>
  <c r="E97" i="6"/>
  <c r="I96" i="6"/>
  <c r="E96" i="6"/>
  <c r="K95" i="6"/>
  <c r="J95" i="6"/>
  <c r="I95" i="6"/>
  <c r="E95" i="6"/>
  <c r="C97" i="6"/>
  <c r="B97" i="6"/>
  <c r="C96" i="6"/>
  <c r="B96" i="6"/>
  <c r="C95" i="6"/>
  <c r="B95"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98" i="6" l="1"/>
  <c r="B98" i="6"/>
  <c r="C59" i="6"/>
  <c r="B59" i="6"/>
  <c r="P137" i="6"/>
  <c r="I137" i="6"/>
  <c r="E137" i="6"/>
  <c r="C137" i="6"/>
  <c r="B137" i="6"/>
  <c r="P136" i="6"/>
  <c r="E136" i="6"/>
  <c r="C136" i="6"/>
  <c r="B136" i="6"/>
  <c r="K44" i="15" l="1"/>
  <c r="J44" i="15"/>
  <c r="K57" i="15"/>
  <c r="J57" i="15"/>
  <c r="K62" i="15"/>
  <c r="J62" i="15"/>
  <c r="I62" i="15"/>
  <c r="E62" i="15"/>
  <c r="K98" i="6"/>
  <c r="J98" i="6"/>
  <c r="I98" i="6"/>
  <c r="E98" i="6"/>
  <c r="K50" i="15"/>
  <c r="J50" i="15"/>
  <c r="K49" i="15"/>
  <c r="J49" i="15"/>
  <c r="K143" i="6"/>
  <c r="J143" i="6"/>
  <c r="K142" i="6"/>
  <c r="J142" i="6"/>
  <c r="E143" i="6"/>
  <c r="C143" i="6"/>
  <c r="B143" i="6"/>
  <c r="S22" i="17"/>
  <c r="W22" i="17" s="1"/>
  <c r="AA22" i="17" s="1"/>
  <c r="AE22" i="17" s="1"/>
  <c r="AI22" i="17" s="1"/>
  <c r="S40" i="15"/>
  <c r="W40" i="15" s="1"/>
  <c r="AA40" i="15" s="1"/>
  <c r="AE40" i="15" s="1"/>
  <c r="AI40" i="15" s="1"/>
  <c r="V127" i="6"/>
  <c r="T127" i="6"/>
  <c r="S127" i="6"/>
  <c r="R127" i="6"/>
  <c r="K127" i="6"/>
  <c r="J127" i="6"/>
  <c r="I127" i="6"/>
  <c r="E127" i="6"/>
  <c r="C127" i="6"/>
  <c r="B127" i="6"/>
  <c r="T116" i="6"/>
  <c r="S116" i="6"/>
  <c r="R116" i="6"/>
  <c r="K116" i="6"/>
  <c r="J116" i="6"/>
  <c r="H116" i="6"/>
  <c r="E116" i="6"/>
  <c r="I116" i="6" s="1"/>
  <c r="C116" i="6"/>
  <c r="B116" i="6"/>
  <c r="T115" i="6"/>
  <c r="S115" i="6"/>
  <c r="R115" i="6"/>
  <c r="K115" i="6"/>
  <c r="J115" i="6"/>
  <c r="H115" i="6"/>
  <c r="E115" i="6"/>
  <c r="I115" i="6" s="1"/>
  <c r="C115" i="6"/>
  <c r="B115" i="6"/>
  <c r="K94" i="6"/>
  <c r="J94" i="6"/>
  <c r="I94" i="6"/>
  <c r="E94" i="6"/>
  <c r="C94" i="6"/>
  <c r="B94" i="6"/>
  <c r="C90" i="6"/>
  <c r="B90" i="6"/>
  <c r="K90" i="6"/>
  <c r="J90" i="6"/>
  <c r="I90" i="6"/>
  <c r="E90" i="6"/>
  <c r="S61" i="6"/>
  <c r="W61" i="6" s="1"/>
  <c r="AA61" i="6" s="1"/>
  <c r="AE61" i="6" s="1"/>
  <c r="AI61" i="6" s="1"/>
  <c r="C52" i="6"/>
  <c r="C67" i="6"/>
  <c r="B67" i="6"/>
  <c r="S3" i="18" l="1"/>
  <c r="K3" i="18" l="1"/>
  <c r="J3" i="18"/>
  <c r="E3" i="18"/>
  <c r="B3" i="18"/>
  <c r="C3" i="18"/>
  <c r="C152" i="6"/>
  <c r="B152" i="6"/>
  <c r="C151" i="6"/>
  <c r="B151" i="6"/>
  <c r="C150" i="6"/>
  <c r="B150" i="6"/>
  <c r="C149" i="6"/>
  <c r="B149" i="6"/>
  <c r="C148" i="6"/>
  <c r="B148" i="6"/>
  <c r="C147" i="6"/>
  <c r="B147" i="6"/>
  <c r="C146" i="6"/>
  <c r="B146" i="6"/>
  <c r="C145" i="6"/>
  <c r="B145" i="6"/>
  <c r="C144" i="6"/>
  <c r="B144" i="6"/>
  <c r="C142" i="6"/>
  <c r="B142" i="6"/>
  <c r="C141" i="6"/>
  <c r="B141" i="6"/>
  <c r="C140" i="6"/>
  <c r="B140" i="6"/>
  <c r="C139" i="6"/>
  <c r="B139" i="6"/>
  <c r="C138" i="6"/>
  <c r="B138" i="6"/>
  <c r="C135" i="6"/>
  <c r="B135" i="6"/>
  <c r="C134" i="6"/>
  <c r="B134" i="6"/>
  <c r="C133" i="6"/>
  <c r="B133" i="6"/>
  <c r="C132" i="6"/>
  <c r="B132" i="6"/>
  <c r="C131" i="6"/>
  <c r="B131" i="6"/>
  <c r="C130" i="6"/>
  <c r="B130" i="6"/>
  <c r="C129" i="6"/>
  <c r="B129" i="6"/>
  <c r="J152" i="6"/>
  <c r="J151" i="6"/>
  <c r="J150" i="6"/>
  <c r="J149" i="6"/>
  <c r="J148" i="6"/>
  <c r="J147" i="6"/>
  <c r="J146" i="6"/>
  <c r="J145" i="6"/>
  <c r="J144" i="6"/>
  <c r="J141" i="6"/>
  <c r="J140" i="6"/>
  <c r="J139" i="6"/>
  <c r="J138" i="6"/>
  <c r="K152" i="6"/>
  <c r="K151" i="6"/>
  <c r="K150" i="6"/>
  <c r="K149" i="6"/>
  <c r="K148" i="6"/>
  <c r="K147" i="6"/>
  <c r="K146" i="6"/>
  <c r="K145" i="6"/>
  <c r="K144" i="6"/>
  <c r="K141" i="6"/>
  <c r="K140" i="6"/>
  <c r="K139" i="6"/>
  <c r="K138" i="6"/>
  <c r="E152" i="6"/>
  <c r="E151" i="6"/>
  <c r="E150" i="6"/>
  <c r="E149" i="6"/>
  <c r="E148" i="6"/>
  <c r="E147" i="6"/>
  <c r="E146" i="6"/>
  <c r="E145" i="6"/>
  <c r="E144" i="6"/>
  <c r="E142" i="6"/>
  <c r="E141" i="6"/>
  <c r="E140" i="6"/>
  <c r="E139" i="6"/>
  <c r="E138" i="6"/>
  <c r="C128" i="6"/>
  <c r="B128" i="6"/>
  <c r="C126" i="6"/>
  <c r="B126" i="6"/>
  <c r="C125" i="6"/>
  <c r="B125" i="6"/>
  <c r="C124" i="6"/>
  <c r="B124" i="6"/>
  <c r="C123" i="6"/>
  <c r="B123" i="6"/>
  <c r="C122" i="6"/>
  <c r="B122" i="6"/>
  <c r="C108" i="6"/>
  <c r="B108" i="6"/>
  <c r="C107" i="6"/>
  <c r="B107" i="6"/>
  <c r="C106" i="6"/>
  <c r="B106" i="6"/>
  <c r="C105" i="6"/>
  <c r="B105" i="6"/>
  <c r="C104" i="6"/>
  <c r="B104" i="6"/>
  <c r="C103" i="6"/>
  <c r="B103" i="6"/>
  <c r="C102" i="6"/>
  <c r="B102" i="6"/>
  <c r="C101" i="6"/>
  <c r="B101" i="6"/>
  <c r="C100" i="6"/>
  <c r="B100" i="6"/>
  <c r="C99" i="6"/>
  <c r="B99" i="6"/>
  <c r="C93" i="6"/>
  <c r="B93" i="6"/>
  <c r="C92" i="6"/>
  <c r="B92" i="6"/>
  <c r="C91" i="6"/>
  <c r="B91" i="6"/>
  <c r="C89" i="6"/>
  <c r="B89" i="6"/>
  <c r="C88" i="6"/>
  <c r="B88" i="6"/>
  <c r="C87" i="6"/>
  <c r="B87" i="6"/>
  <c r="C86" i="6"/>
  <c r="B86" i="6"/>
  <c r="C85" i="6"/>
  <c r="B85" i="6"/>
  <c r="C84" i="6"/>
  <c r="B84"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1" i="6"/>
  <c r="I133" i="6"/>
  <c r="I135" i="6"/>
  <c r="V126" i="6" l="1"/>
  <c r="S126" i="6"/>
  <c r="R126" i="6"/>
  <c r="J126" i="6"/>
  <c r="I126" i="6"/>
  <c r="E126" i="6"/>
  <c r="AP125" i="6"/>
  <c r="AL125" i="6"/>
  <c r="AH125" i="6"/>
  <c r="AD125" i="6"/>
  <c r="Z125" i="6"/>
  <c r="V125" i="6"/>
  <c r="J125" i="6"/>
  <c r="I125" i="6"/>
  <c r="E125" i="6"/>
  <c r="AP124" i="6"/>
  <c r="AL124" i="6"/>
  <c r="AH124" i="6"/>
  <c r="AD124" i="6"/>
  <c r="Z124" i="6"/>
  <c r="V124" i="6"/>
  <c r="J124" i="6"/>
  <c r="I124" i="6"/>
  <c r="E124" i="6"/>
  <c r="I123" i="6"/>
  <c r="E123" i="6"/>
  <c r="I122" i="6"/>
  <c r="E122" i="6"/>
  <c r="J108" i="6"/>
  <c r="H108" i="6"/>
  <c r="E108" i="6"/>
  <c r="I108" i="6" s="1"/>
  <c r="J107" i="6"/>
  <c r="H107" i="6"/>
  <c r="E107" i="6"/>
  <c r="I107" i="6" s="1"/>
  <c r="J106" i="6"/>
  <c r="H106" i="6"/>
  <c r="E106" i="6"/>
  <c r="I106" i="6" s="1"/>
  <c r="J105" i="6"/>
  <c r="H105" i="6"/>
  <c r="E105" i="6"/>
  <c r="I105" i="6" s="1"/>
  <c r="J104" i="6"/>
  <c r="H104" i="6"/>
  <c r="E104" i="6"/>
  <c r="I104" i="6" s="1"/>
  <c r="J93" i="6"/>
  <c r="E93" i="6"/>
  <c r="P135" i="6"/>
  <c r="E135" i="6"/>
  <c r="P134" i="6"/>
  <c r="E134" i="6"/>
  <c r="P133" i="6"/>
  <c r="J133" i="6"/>
  <c r="E133" i="6"/>
  <c r="P132" i="6"/>
  <c r="J132" i="6"/>
  <c r="E132" i="6"/>
  <c r="P131" i="6"/>
  <c r="E131" i="6"/>
  <c r="P130" i="6"/>
  <c r="E130" i="6"/>
  <c r="J99" i="6"/>
  <c r="I99" i="6"/>
  <c r="E99" i="6"/>
  <c r="S88" i="6"/>
  <c r="R88" i="6"/>
  <c r="J88" i="6"/>
  <c r="I88" i="6"/>
  <c r="E88" i="6"/>
  <c r="J87" i="6"/>
  <c r="S87" i="6"/>
  <c r="R87" i="6"/>
  <c r="I87" i="6"/>
  <c r="E87" i="6"/>
  <c r="S129" i="6"/>
  <c r="O129" i="6"/>
  <c r="J129" i="6"/>
  <c r="H129" i="6"/>
  <c r="E129" i="6"/>
  <c r="I129" i="6" s="1"/>
  <c r="S128" i="6"/>
  <c r="O128" i="6"/>
  <c r="J128" i="6"/>
  <c r="I128" i="6"/>
  <c r="E128" i="6"/>
  <c r="R86" i="6"/>
  <c r="J86" i="6"/>
  <c r="I86" i="6"/>
  <c r="E86" i="6"/>
  <c r="R85" i="6"/>
  <c r="J85" i="6"/>
  <c r="I85" i="6"/>
  <c r="E85" i="6"/>
  <c r="Z84" i="6"/>
  <c r="R84" i="6"/>
  <c r="J84" i="6"/>
  <c r="I84" i="6"/>
  <c r="E84" i="6"/>
  <c r="J103" i="6"/>
  <c r="I103" i="6"/>
  <c r="E103" i="6"/>
  <c r="J102" i="6"/>
  <c r="I102" i="6"/>
  <c r="E102" i="6"/>
  <c r="J101" i="6"/>
  <c r="I101" i="6"/>
  <c r="E101" i="6"/>
  <c r="J100" i="6"/>
  <c r="I100" i="6"/>
  <c r="E100" i="6"/>
  <c r="J65" i="6"/>
  <c r="I65" i="6"/>
  <c r="E65" i="6"/>
  <c r="J64" i="6"/>
  <c r="I64" i="6"/>
  <c r="E64" i="6"/>
  <c r="J63" i="6"/>
  <c r="I63" i="6"/>
  <c r="E63" i="6"/>
  <c r="J62" i="6"/>
  <c r="I62" i="6"/>
  <c r="E62" i="6"/>
  <c r="J61" i="6"/>
  <c r="I61" i="6"/>
  <c r="E61" i="6"/>
  <c r="J60" i="6"/>
  <c r="I60" i="6"/>
  <c r="E60" i="6"/>
  <c r="E66" i="6" l="1"/>
  <c r="I66" i="6"/>
  <c r="E67" i="6"/>
  <c r="I67" i="6"/>
  <c r="E68" i="6"/>
  <c r="I68" i="6"/>
  <c r="J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E89" i="6"/>
  <c r="I89" i="6"/>
  <c r="J89" i="6"/>
  <c r="E91" i="6"/>
  <c r="I91" i="6"/>
  <c r="J91" i="6"/>
  <c r="E92" i="6"/>
  <c r="I92" i="6"/>
  <c r="J92"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6" i="6"/>
  <c r="K93" i="6"/>
  <c r="K85" i="6"/>
  <c r="K84" i="6"/>
  <c r="K100" i="6"/>
  <c r="K62" i="6"/>
  <c r="K132" i="6"/>
  <c r="K86" i="6"/>
  <c r="K125" i="6"/>
  <c r="K107" i="6"/>
  <c r="K101" i="6"/>
  <c r="K63" i="6"/>
  <c r="K124" i="6"/>
  <c r="K105" i="6"/>
  <c r="P129" i="6"/>
  <c r="K103" i="6"/>
  <c r="P128" i="6"/>
  <c r="T126" i="6"/>
  <c r="T88" i="6"/>
  <c r="K102" i="6"/>
  <c r="K64" i="6"/>
  <c r="K60" i="6"/>
  <c r="K99" i="6"/>
  <c r="K61" i="6"/>
  <c r="K108" i="6"/>
  <c r="K104" i="6"/>
  <c r="K133" i="6"/>
  <c r="K65" i="6"/>
  <c r="T87" i="6"/>
  <c r="K70" i="6"/>
  <c r="K78" i="6"/>
  <c r="K82" i="6"/>
  <c r="K92" i="6"/>
  <c r="K81" i="6"/>
  <c r="K76" i="6"/>
  <c r="K89" i="6"/>
  <c r="K74" i="6"/>
  <c r="K73" i="6"/>
  <c r="K69" i="6"/>
  <c r="K77" i="6"/>
  <c r="K71" i="6"/>
  <c r="K91" i="6"/>
  <c r="K68" i="6"/>
  <c r="K72" i="6"/>
  <c r="K80" i="6"/>
  <c r="K75" i="6"/>
  <c r="K79"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7" i="6"/>
  <c r="K126" i="6"/>
  <c r="K88" i="6"/>
  <c r="K41" i="6"/>
  <c r="T129" i="6"/>
  <c r="T128" i="6"/>
  <c r="K129" i="6"/>
  <c r="K128" i="6"/>
  <c r="K42" i="6"/>
  <c r="H25" i="12"/>
  <c r="H26" i="12"/>
  <c r="H37" i="12"/>
  <c r="H39" i="12"/>
  <c r="H38" i="12"/>
  <c r="H36" i="12"/>
  <c r="H33" i="12"/>
  <c r="H31" i="12"/>
  <c r="H29" i="12"/>
  <c r="H27" i="12"/>
  <c r="H28" i="12"/>
  <c r="H30" i="12"/>
  <c r="H32" i="12"/>
  <c r="H34" i="12"/>
  <c r="H23" i="12"/>
  <c r="H22" i="12"/>
  <c r="H21" i="12"/>
  <c r="H20" i="12"/>
  <c r="H11" i="12"/>
  <c r="H12" i="12"/>
  <c r="H19" i="12"/>
  <c r="H16" i="12"/>
  <c r="H18" i="12"/>
  <c r="E10" i="6" s="1"/>
  <c r="H17" i="12"/>
  <c r="E9" i="6" s="1"/>
  <c r="H14" i="12"/>
  <c r="H15" i="12"/>
  <c r="H5" i="12"/>
  <c r="H6" i="12"/>
  <c r="H7" i="12"/>
  <c r="H8" i="12"/>
  <c r="H9" i="12"/>
  <c r="H10" i="12"/>
  <c r="H4" i="12"/>
  <c r="O27" i="6" l="1"/>
  <c r="AE27" i="6"/>
  <c r="S27" i="6"/>
  <c r="AA27" i="6"/>
  <c r="W27" i="6"/>
  <c r="AA28" i="17"/>
  <c r="Z28" i="17" s="1"/>
  <c r="L28" i="17" s="1"/>
  <c r="AA26" i="6"/>
  <c r="S26" i="6"/>
  <c r="AE26" i="6"/>
  <c r="W26" i="6"/>
  <c r="O26" i="6"/>
  <c r="S44" i="6"/>
  <c r="R44" i="6" s="1"/>
  <c r="V44" i="6" s="1"/>
  <c r="Z44" i="6" s="1"/>
  <c r="O117" i="6"/>
  <c r="O119" i="6"/>
  <c r="S43" i="6"/>
  <c r="O43" i="6"/>
  <c r="O118" i="6"/>
  <c r="AM43" i="6"/>
  <c r="AI43" i="6"/>
  <c r="AA43" i="6"/>
  <c r="V13" i="15"/>
  <c r="V66" i="6"/>
  <c r="R13" i="15"/>
  <c r="R66"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7" i="6"/>
  <c r="O14" i="15"/>
  <c r="Z66" i="6"/>
  <c r="Z13" i="15"/>
  <c r="S67" i="6"/>
  <c r="S14" i="15"/>
  <c r="T13" i="15"/>
  <c r="V67" i="6"/>
  <c r="V14" i="15"/>
  <c r="W67" i="6"/>
  <c r="W14" i="15"/>
  <c r="AE66" i="6"/>
  <c r="AE13" i="15"/>
  <c r="R67" i="6"/>
  <c r="R14" i="15"/>
  <c r="P92" i="6"/>
  <c r="W11" i="15"/>
  <c r="O23" i="15"/>
  <c r="P23" i="15" s="1"/>
  <c r="O19" i="15"/>
  <c r="P19" i="15" s="1"/>
  <c r="O13" i="15"/>
  <c r="O15" i="15"/>
  <c r="P15" i="15" s="1"/>
  <c r="O104" i="6"/>
  <c r="P104" i="6" s="1"/>
  <c r="AA13" i="15"/>
  <c r="W13" i="15"/>
  <c r="O11" i="15"/>
  <c r="S66" i="6"/>
  <c r="S13" i="15"/>
  <c r="O108" i="6"/>
  <c r="W66" i="6"/>
  <c r="AA66" i="6"/>
  <c r="AB66" i="6"/>
  <c r="AD66" i="6"/>
  <c r="T66" i="6"/>
  <c r="O66" i="6"/>
  <c r="O68" i="6"/>
  <c r="P68" i="6" s="1"/>
  <c r="O73" i="6"/>
  <c r="P73" i="6" s="1"/>
  <c r="O78" i="6"/>
  <c r="P78" i="6" s="1"/>
  <c r="O72" i="6"/>
  <c r="O77" i="6"/>
  <c r="O82" i="6"/>
  <c r="W89" i="6"/>
  <c r="AE89" i="6"/>
  <c r="AM89" i="6"/>
  <c r="O89" i="6"/>
  <c r="O50" i="6"/>
  <c r="E51" i="6"/>
  <c r="E46" i="6"/>
  <c r="E53" i="6"/>
  <c r="O52" i="6"/>
  <c r="E48" i="6"/>
  <c r="O54" i="6"/>
  <c r="O46" i="6"/>
  <c r="O51" i="6"/>
  <c r="E49" i="6"/>
  <c r="O53" i="6"/>
  <c r="E54" i="6"/>
  <c r="O31" i="6"/>
  <c r="O30" i="6"/>
  <c r="W33" i="6"/>
  <c r="O47" i="6"/>
  <c r="O45" i="6"/>
  <c r="O32" i="6"/>
  <c r="O49" i="6"/>
  <c r="W32" i="6"/>
  <c r="O48" i="6"/>
  <c r="O20" i="6"/>
  <c r="W20" i="6"/>
  <c r="O33" i="6"/>
  <c r="AA23" i="6"/>
  <c r="Z23" i="6" s="1"/>
  <c r="L23" i="6" s="1"/>
  <c r="W19" i="6"/>
  <c r="O19" i="6"/>
  <c r="AA22" i="6"/>
  <c r="Z22" i="6" s="1"/>
  <c r="L22" i="6" s="1"/>
  <c r="W31" i="6"/>
  <c r="W30" i="6"/>
</calcChain>
</file>

<file path=xl/sharedStrings.xml><?xml version="1.0" encoding="utf-8"?>
<sst xmlns="http://schemas.openxmlformats.org/spreadsheetml/2006/main" count="2768" uniqueCount="662">
  <si>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</si>
  <si>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</si>
  <si>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</si>
  <si>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</si>
  <si>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</si>
  <si>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</si>
  <si>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</si>
  <si>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</si>
  <si>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</si>
  <si>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</si>
  <si>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</si>
  <si>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</si>
  <si>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</si>
  <si>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</si>
  <si>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</si>
  <si>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</si>
  <si>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</si>
  <si>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</si>
  <si>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</si>
  <si>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</si>
  <si>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</si>
  <si>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</si>
  <si>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</si>
  <si>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</si>
  <si>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</si>
  <si>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</si>
  <si>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</si>
  <si>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</si>
  <si>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</si>
  <si>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</si>
  <si>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</si>
  <si>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</si>
  <si>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</si>
  <si>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</si>
  <si>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</si>
  <si>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</si>
  <si>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</si>
  <si>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</si>
  <si>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</si>
  <si>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</si>
  <si>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</si>
  <si>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</si>
  <si>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</si>
  <si>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</si>
  <si>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</si>
  <si>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</si>
  <si>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</si>
  <si>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</si>
  <si>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</si>
  <si>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</si>
  <si>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</si>
  <si>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</si>
  <si>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</si>
  <si>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</si>
  <si>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</si>
  <si>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</si>
  <si>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</si>
  <si>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</si>
  <si>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</si>
  <si>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</si>
  <si>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</si>
  <si>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</si>
  <si>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</si>
  <si>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</si>
  <si>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</si>
  <si>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</si>
  <si>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</si>
  <si>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</si>
  <si>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</si>
  <si>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</si>
  <si>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</si>
  <si>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</si>
  <si>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</si>
  <si>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</si>
  <si>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</si>
  <si>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</si>
  <si>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</si>
  <si>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</si>
  <si>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</si>
  <si>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</si>
  <si>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</si>
  <si>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</si>
  <si>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</si>
  <si>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</si>
  <si>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</si>
  <si>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</si>
  <si>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</si>
  <si>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</si>
  <si>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</si>
  <si>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</si>
  <si>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</si>
  <si>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</si>
  <si>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</si>
  <si>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</si>
  <si>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</si>
  <si>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</si>
  <si>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</si>
  <si>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</si>
  <si>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</si>
  <si>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</si>
  <si>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</si>
  <si>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</si>
  <si>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</si>
  <si>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</si>
  <si>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</si>
  <si>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</si>
  <si>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</si>
  <si>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</si>
  <si>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</si>
  <si>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</si>
  <si>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</si>
  <si>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</si>
  <si>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</si>
  <si>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</si>
  <si>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</si>
  <si>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</si>
  <si>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</si>
  <si>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</si>
  <si>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</si>
  <si>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</si>
  <si>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</si>
  <si>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</si>
  <si>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</si>
  <si>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</si>
  <si>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</si>
  <si>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</si>
  <si>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</si>
  <si>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</si>
  <si>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</si>
  <si>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</si>
  <si>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</si>
  <si>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</si>
  <si>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</si>
  <si>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</si>
  <si>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</si>
  <si>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</si>
  <si>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</si>
  <si>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</si>
  <si>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</si>
  <si>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</si>
  <si>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</si>
  <si>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</si>
  <si>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</si>
  <si>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</si>
  <si>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</si>
  <si>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</si>
  <si>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</si>
  <si>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</si>
  <si>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</si>
  <si>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</si>
  <si>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</si>
  <si>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</si>
  <si>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</si>
  <si>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</si>
  <si>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</si>
  <si>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</si>
  <si>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</si>
  <si>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</si>
  <si>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</si>
  <si>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</si>
  <si>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</si>
  <si>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</si>
  <si>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</si>
  <si>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</si>
  <si>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</si>
  <si>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</si>
  <si>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</si>
  <si>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</si>
  <si>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</si>
  <si>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</si>
  <si>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</si>
  <si>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</si>
  <si>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</si>
  <si>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</si>
  <si>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</si>
  <si>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</si>
  <si>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</si>
  <si>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</si>
  <si>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</si>
  <si>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</si>
  <si>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</si>
  <si>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</si>
  <si>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</si>
  <si>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</si>
  <si>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</si>
  <si>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</si>
  <si>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</si>
  <si>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</si>
  <si>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</si>
  <si>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</si>
  <si>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</si>
  <si>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</si>
  <si>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</si>
  <si>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</si>
  <si>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</si>
  <si>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</si>
  <si>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</si>
  <si>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</si>
  <si>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</si>
  <si>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</si>
  <si>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</si>
  <si>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</si>
  <si>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</si>
  <si>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</si>
  <si>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</si>
  <si>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</si>
  <si>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</si>
  <si>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</si>
  <si>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</si>
  <si>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</si>
  <si>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</si>
  <si>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</si>
  <si>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</si>
  <si>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</si>
  <si>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</si>
  <si>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</si>
  <si>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</si>
  <si>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</si>
  <si>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</si>
  <si>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</si>
  <si>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</si>
  <si>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</si>
  <si>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</si>
  <si>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</si>
  <si>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</si>
  <si>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</si>
  <si>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</si>
  <si>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</si>
  <si>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</si>
  <si>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</si>
  <si>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</si>
  <si>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</si>
  <si>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</si>
  <si>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</si>
  <si>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</si>
  <si>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</si>
  <si>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</si>
  <si>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</si>
  <si>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</si>
  <si>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</si>
  <si>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</si>
  <si>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</si>
  <si>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</si>
  <si>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</si>
  <si>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</si>
  <si>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</si>
  <si>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</si>
  <si>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</si>
  <si>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</si>
  <si>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</si>
  <si>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</si>
  <si>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</si>
  <si>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</si>
  <si>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</si>
  <si>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</si>
  <si>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</si>
  <si>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</si>
  <si>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</si>
  <si>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</si>
  <si>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</si>
  <si>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</si>
  <si>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</si>
  <si>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</si>
  <si>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</si>
  <si>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</si>
  <si>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</si>
  <si>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</si>
  <si>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</si>
  <si>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</si>
  <si>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</si>
  <si>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</si>
  <si>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</si>
  <si>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</si>
  <si>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</si>
  <si>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</si>
  <si>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</si>
  <si>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</si>
  <si>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</si>
  <si>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</si>
  <si>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</si>
  <si>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</si>
  <si>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</si>
  <si>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</si>
  <si>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</si>
  <si>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</si>
  <si>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</si>
  <si>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</si>
  <si>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</si>
  <si>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</si>
  <si>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</si>
  <si>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</si>
  <si>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</si>
  <si>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</si>
  <si>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</si>
  <si>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</si>
  <si>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</si>
  <si>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</si>
  <si>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</si>
  <si>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</si>
  <si>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</si>
  <si>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</si>
  <si>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</si>
  <si>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</si>
  <si>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</si>
  <si>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</si>
  <si>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</si>
  <si>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</si>
  <si>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</si>
  <si>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</si>
  <si>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</si>
  <si>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</si>
  <si>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</si>
  <si>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</si>
  <si>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</si>
  <si>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</si>
  <si>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</si>
  <si>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</si>
  <si>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</si>
  <si>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</si>
  <si>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</si>
  <si>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</si>
  <si>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</si>
  <si>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</si>
  <si>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</si>
  <si>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</si>
  <si>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</si>
  <si>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</si>
  <si>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</si>
  <si>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</si>
  <si>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</si>
  <si>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</si>
  <si>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</si>
  <si>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</si>
  <si>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</si>
  <si>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</si>
  <si>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</si>
  <si>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</si>
  <si>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</si>
  <si>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</si>
  <si>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</si>
  <si>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</si>
  <si>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</si>
  <si>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</si>
  <si>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</si>
  <si>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</si>
  <si>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</si>
  <si>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</si>
  <si>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</si>
  <si>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</si>
  <si>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</si>
  <si>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</si>
  <si>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</si>
  <si>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</si>
  <si>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</si>
  <si>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</si>
  <si>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</si>
  <si>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</si>
  <si>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</si>
  <si>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</si>
  <si>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</si>
  <si>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</si>
  <si>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</si>
  <si>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</si>
  <si>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</si>
  <si>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</si>
  <si>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</si>
  <si>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</si>
  <si>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</si>
  <si>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</si>
  <si>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</si>
  <si>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</si>
  <si>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</si>
  <si>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</si>
  <si>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</si>
  <si>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</si>
  <si>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</si>
  <si>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</si>
  <si>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</si>
  <si>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</si>
  <si>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</si>
  <si>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</si>
  <si>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</si>
  <si>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</si>
  <si>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</si>
  <si>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</si>
  <si>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</si>
  <si>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</si>
  <si>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</si>
  <si>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</si>
  <si>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</si>
  <si>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</si>
  <si>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</si>
  <si>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</si>
  <si>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</si>
  <si>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</si>
  <si>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</si>
  <si>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</si>
  <si>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</si>
  <si>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</si>
  <si>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</si>
  <si>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</si>
  <si>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</si>
  <si>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</si>
  <si>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</si>
  <si>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</si>
  <si>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</si>
  <si>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</si>
  <si>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</si>
  <si>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</si>
  <si>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</si>
  <si>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</si>
  <si>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</si>
  <si>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</si>
  <si>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</si>
  <si>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</si>
  <si>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</si>
  <si>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</si>
  <si>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</si>
  <si>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</si>
  <si>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</si>
  <si>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</si>
  <si>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</si>
  <si>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</si>
  <si>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</si>
  <si>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</si>
  <si>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</si>
  <si>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</si>
  <si>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</si>
  <si>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</si>
  <si>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</si>
  <si>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</si>
  <si>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</si>
  <si>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</si>
  <si>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</si>
  <si>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</si>
  <si>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</si>
  <si>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</si>
  <si>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</si>
  <si>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</si>
  <si>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</si>
  <si>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</si>
  <si>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</si>
  <si>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</si>
  <si>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</si>
  <si>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</si>
  <si>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</si>
  <si>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</si>
  <si>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</si>
  <si>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</si>
  <si>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</si>
  <si>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</si>
  <si>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</si>
  <si>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</si>
  <si>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</si>
  <si>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</si>
  <si>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</si>
  <si>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</si>
  <si>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</si>
  <si>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</si>
  <si>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</si>
  <si>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</si>
  <si>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</si>
  <si>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</si>
  <si>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</si>
  <si>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</si>
  <si>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</si>
  <si>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</si>
  <si>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</si>
  <si>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</si>
  <si>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</si>
  <si>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Voltage level POC</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</si>
  <si>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</si>
  <si>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</si>
  <si>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</si>
  <si>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</si>
  <si>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</si>
  <si>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</si>
  <si>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</si>
  <si>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</si>
  <si>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</si>
  <si>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</si>
  <si>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</si>
  <si>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</si>
  <si>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</si>
  <si>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</si>
  <si>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</si>
  <si>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</si>
  <si>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</si>
  <si>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</si>
  <si>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</si>
  <si>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</si>
  <si>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</si>
  <si>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</si>
  <si>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</si>
  <si>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</si>
  <si>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</si>
  <si>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</si>
  <si>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</si>
  <si>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</si>
  <si>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</si>
  <si>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</si>
  <si>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</si>
  <si>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</si>
  <si>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</si>
  <si>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</si>
  <si>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</si>
  <si>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</si>
  <si>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</si>
  <si>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</si>
  <si>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</si>
  <si>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</si>
  <si>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</si>
  <si>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</si>
  <si>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</si>
  <si>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</si>
  <si>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</si>
  <si>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</si>
  <si>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</si>
  <si>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</si>
  <si>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</si>
  <si>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</si>
  <si>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</si>
  <si>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</si>
  <si>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</si>
  <si>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</si>
  <si>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</si>
  <si>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</si>
  <si>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</si>
  <si>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</si>
  <si>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</si>
  <si>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</si>
  <si>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</si>
  <si>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</si>
  <si>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</si>
  <si>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stability when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</si>
  <si>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</si>
  <si>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</si>
  <si>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</si>
  <si>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</si>
  <si>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</si>
  <si>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</si>
  <si>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(minimum SC)</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</si>
  <si>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</si>
  <si>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</si>
  <si>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</si>
  <si>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</si>
  <si>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</si>
  <si>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</si>
  <si>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</si>
  <si>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</si>
  <si>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</si>
  <si>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</si>
  <si>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</si>
  <si>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</si>
  <si>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</si>
  <si>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</si>
  <si>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</si>
  <si>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</si>
  <si>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</si>
  <si>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</si>
  <si>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</si>
  <si>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</si>
  <si>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</si>
  <si>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</si>
  <si>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</si>
  <si>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</si>
  <si>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</si>
  <si>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</si>
  <si>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</si>
  <si>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</si>
  <si>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</si>
  <si>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</si>
  <si>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</si>
  <si>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</si>
  <si>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</si>
  <si>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</si>
  <si>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</si>
  <si>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</si>
  <si>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</si>
  <si>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</si>
  <si>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</si>
  <si>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</si>
  <si>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</si>
  <si>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</si>
  <si>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</si>
  <si>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</si>
  <si>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</si>
  <si>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</si>
  <si>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</si>
  <si>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</si>
  <si>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</si>
  <si>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</si>
  <si>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</si>
  <si>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</si>
  <si>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</si>
  <si>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</si>
  <si>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</si>
  <si>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</si>
  <si>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</si>
  <si>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</si>
  <si>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</si>
  <si>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</si>
  <si>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3phase fault, impedance change and frequency steps (frequency back to normal after PPC unfreeze - 6s). Plant stability and model robustness</t>
  </si>
  <si>
    <t>3phase fault, impedance change and frequency steps (frequency back to normal before PPC unfreeze - 4s).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</si>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</sst>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8">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wrapText="1"/>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2" fillId="0" borderId="41" xfId="0" applyFont="1" applyBorder="1" applyAlignment="1">
      <alignment horizontal="center" vertical="center" wrapText="1"/>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2" fillId="0" borderId="0" xfId="0" applyFont="1" applyAlignment="1">
      <alignment horizontal="center" vertical="center" wrapText="1"/>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Border="1" applyAlignment="1">
      <alignment horizontal="right" vertical="center"/>
    </xf>
    <xf numFmtId="0" fontId="2" fillId="0" borderId="0" xfId="0" applyFont="1" applyBorder="1" applyAlignment="1">
      <alignment horizontal="center" vertical="center" wrapText="1"/>
    </xf>
    <xf numFmtId="0" fontId="0" fillId="13" borderId="0" xfId="0" applyFill="1" applyBorder="1" applyAlignment="1">
      <alignment horizontal="right" vertical="center"/>
    </xf>
    <xf numFmtId="0" fontId="0" fillId="0" borderId="44" xfId="0" applyBorder="1" applyAlignment="1">
      <alignment wrapText="1"/>
    </xf>
    <xf numFmtId="0" fontId="2" fillId="0" borderId="0" xfId="0" applyFont="1" applyBorder="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Border="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Border="1" applyAlignment="1">
      <alignment horizontal="right" vertical="center"/>
    </xf>
    <xf numFmtId="0" fontId="0" fillId="15" borderId="0" xfId="0" applyFill="1" applyAlignment="1">
      <alignment horizontal="right" vertical="center"/>
    </xf>
    <xf numFmtId="0" fontId="0" fillId="15" borderId="46" xfId="0" applyFill="1" applyBorder="1" applyAlignment="1">
      <alignment horizontal="right" vertical="center"/>
    </xf>
    <xf numFmtId="0" fontId="0" fillId="2" borderId="46" xfId="0" applyFill="1" applyBorder="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Border="1" applyAlignment="1">
      <alignment horizontal="right" vertical="center"/>
    </xf>
    <xf numFmtId="0" fontId="1" fillId="17" borderId="0" xfId="0" applyFont="1" applyFill="1" applyBorder="1" applyAlignment="1">
      <alignment horizontal="right" vertical="center"/>
    </xf>
    <xf numFmtId="0" fontId="0" fillId="0" borderId="0" xfId="0" applyBorder="1" applyAlignment="1"/>
    <xf numFmtId="0" fontId="8" fillId="17" borderId="0" xfId="0" applyFont="1" applyFill="1" applyBorder="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Border="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0" fillId="20" borderId="41" xfId="0" applyFill="1" applyBorder="1" applyAlignment="1">
      <alignment horizontal="right" vertical="center"/>
    </xf>
    <xf numFmtId="0" fontId="8" fillId="20" borderId="41" xfId="0" applyFont="1" applyFill="1" applyBorder="1" applyAlignment="1">
      <alignment horizontal="right" vertical="center"/>
    </xf>
    <xf numFmtId="0" fontId="0" fillId="20" borderId="0" xfId="0" applyFill="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0" fillId="20" borderId="46" xfId="0" applyFill="1" applyBorder="1" applyAlignment="1">
      <alignment horizontal="right" vertical="center"/>
    </xf>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0" fillId="21" borderId="0" xfId="0" applyFill="1"/>
    <xf numFmtId="0" fontId="0" fillId="21" borderId="46" xfId="0" applyFill="1" applyBorder="1"/>
    <xf numFmtId="0" fontId="8" fillId="21" borderId="46" xfId="0" applyFont="1" applyFill="1" applyBorder="1" applyAlignment="1">
      <alignment horizontal="right" vertical="center"/>
    </xf>
    <xf numFmtId="0" fontId="0" fillId="22" borderId="48" xfId="0" applyFill="1" applyBorder="1"/>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0" xfId="0" applyFill="1" applyAlignment="1">
      <alignment horizontal="right" vertical="center"/>
    </xf>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0" xfId="0" applyFill="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xf numFmtId="0" fontId="1" fillId="24" borderId="48" xfId="0" applyFont="1" applyFill="1" applyBorder="1" applyAlignment="1">
      <alignment horizontal="right"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N26"/>
  <sheetViews>
    <sheetView tabSelected="1" zoomScale="120" zoomScaleNormal="120" workbookViewId="0"/>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1</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166" t="s">
        <v>468</v>
      </c>
      <c r="J7" s="166"/>
      <c r="K7" s="166"/>
      <c r="L7" s="166" t="s">
        <v>469</v>
      </c>
      <c r="M7" s="166"/>
      <c r="N7" s="167"/>
    </row>
    <row r="8" spans="1:14" x14ac:dyDescent="0.25">
      <c r="A8" s="29" t="s">
        <v>8</v>
      </c>
      <c r="B8" s="40" t="s">
        <v>9</v>
      </c>
      <c r="C8" s="36"/>
      <c r="E8" s="147"/>
      <c r="H8" s="152" t="s">
        <v>470</v>
      </c>
      <c r="I8" s="150" t="s">
        <v>471</v>
      </c>
      <c r="J8" s="150" t="s">
        <v>472</v>
      </c>
      <c r="K8" s="150" t="s">
        <v>473</v>
      </c>
      <c r="L8" s="150" t="s">
        <v>474</v>
      </c>
      <c r="M8" s="150" t="s">
        <v>472</v>
      </c>
      <c r="N8" s="153" t="s">
        <v>475</v>
      </c>
    </row>
    <row r="9" spans="1:14" ht="15.75" thickBot="1" x14ac:dyDescent="0.3">
      <c r="A9" s="29" t="s">
        <v>10</v>
      </c>
      <c r="B9" s="41">
        <v>10</v>
      </c>
      <c r="C9" s="34" t="s">
        <v>11</v>
      </c>
      <c r="E9" s="147"/>
      <c r="H9" s="154" t="s">
        <v>476</v>
      </c>
      <c r="I9" s="155" t="s">
        <v>477</v>
      </c>
      <c r="J9" s="155" t="s">
        <v>472</v>
      </c>
      <c r="K9" s="155" t="s">
        <v>473</v>
      </c>
      <c r="L9" s="155" t="s">
        <v>478</v>
      </c>
      <c r="M9" s="155" t="s">
        <v>479</v>
      </c>
      <c r="N9" s="156" t="s">
        <v>475</v>
      </c>
    </row>
    <row r="10" spans="1:14" x14ac:dyDescent="0.25">
      <c r="A10" s="29" t="s">
        <v>12</v>
      </c>
      <c r="B10" s="41">
        <v>20</v>
      </c>
      <c r="C10" s="34" t="s">
        <v>11</v>
      </c>
      <c r="E10" s="147"/>
    </row>
    <row r="11" spans="1:14" x14ac:dyDescent="0.25">
      <c r="A11" s="29" t="s">
        <v>13</v>
      </c>
      <c r="B11" s="42">
        <v>30</v>
      </c>
      <c r="C11" s="34" t="s">
        <v>11</v>
      </c>
      <c r="E11" s="147"/>
    </row>
    <row r="12" spans="1:14" x14ac:dyDescent="0.25">
      <c r="A12" s="29" t="s">
        <v>14</v>
      </c>
      <c r="B12" s="42">
        <v>2</v>
      </c>
      <c r="C12" s="34" t="s">
        <v>15</v>
      </c>
      <c r="E12" s="147"/>
    </row>
    <row r="13" spans="1:14" x14ac:dyDescent="0.25">
      <c r="A13" s="29" t="s">
        <v>16</v>
      </c>
      <c r="B13" s="39">
        <v>10</v>
      </c>
      <c r="C13" s="34" t="s">
        <v>11</v>
      </c>
      <c r="E13" s="147"/>
      <c r="G13" s="165"/>
      <c r="H13" s="165"/>
      <c r="I13" s="165"/>
    </row>
    <row r="14" spans="1:14" x14ac:dyDescent="0.25">
      <c r="A14" s="29" t="s">
        <v>17</v>
      </c>
      <c r="B14" s="39">
        <v>15</v>
      </c>
      <c r="C14" s="34" t="s">
        <v>11</v>
      </c>
      <c r="E14" s="147"/>
      <c r="G14" s="14"/>
      <c r="H14" s="14"/>
      <c r="I14" s="14"/>
    </row>
    <row r="15" spans="1:14" x14ac:dyDescent="0.25">
      <c r="A15" s="29" t="s">
        <v>18</v>
      </c>
      <c r="B15" s="39">
        <v>20</v>
      </c>
      <c r="C15" s="34" t="s">
        <v>11</v>
      </c>
      <c r="E15" s="147"/>
      <c r="G15" s="14"/>
      <c r="H15" s="14"/>
      <c r="I15" s="14"/>
    </row>
    <row r="16" spans="1:14" x14ac:dyDescent="0.25">
      <c r="A16" s="29" t="s">
        <v>19</v>
      </c>
      <c r="B16" s="39">
        <v>0</v>
      </c>
      <c r="C16" s="34" t="s">
        <v>20</v>
      </c>
      <c r="E16" s="146" t="s">
        <v>439</v>
      </c>
      <c r="G16" s="14"/>
      <c r="H16" s="14"/>
      <c r="I16" s="14"/>
    </row>
    <row r="17" spans="1:9" x14ac:dyDescent="0.25">
      <c r="A17" s="29" t="s">
        <v>21</v>
      </c>
      <c r="B17" s="39">
        <v>0</v>
      </c>
      <c r="C17" s="34" t="s">
        <v>20</v>
      </c>
      <c r="E17" s="146" t="s">
        <v>439</v>
      </c>
      <c r="G17" s="14"/>
      <c r="H17" s="14"/>
      <c r="I17" s="14"/>
    </row>
    <row r="18" spans="1:9" x14ac:dyDescent="0.25">
      <c r="A18" s="29" t="s">
        <v>22</v>
      </c>
      <c r="B18" s="39" t="s">
        <v>23</v>
      </c>
      <c r="C18" s="34" t="s">
        <v>11</v>
      </c>
      <c r="E18" s="146" t="s">
        <v>24</v>
      </c>
      <c r="G18" s="14"/>
      <c r="H18" s="14"/>
      <c r="I18" s="14"/>
    </row>
    <row r="19" spans="1:9" x14ac:dyDescent="0.25">
      <c r="A19" s="29" t="s">
        <v>25</v>
      </c>
      <c r="B19" s="43">
        <v>2</v>
      </c>
      <c r="C19" s="36" t="s">
        <v>26</v>
      </c>
      <c r="E19" s="147"/>
    </row>
    <row r="20" spans="1:9" x14ac:dyDescent="0.25">
      <c r="A20" s="29" t="s">
        <v>27</v>
      </c>
      <c r="B20" s="40">
        <v>3.5</v>
      </c>
      <c r="C20" s="36" t="s">
        <v>28</v>
      </c>
      <c r="E20" s="146" t="s">
        <v>435</v>
      </c>
    </row>
    <row r="21" spans="1:9" x14ac:dyDescent="0.25">
      <c r="A21" s="29" t="s">
        <v>30</v>
      </c>
      <c r="B21" s="40">
        <v>0.1</v>
      </c>
      <c r="C21" s="36" t="s">
        <v>28</v>
      </c>
      <c r="E21" s="146" t="s">
        <v>436</v>
      </c>
    </row>
    <row r="22" spans="1:9" x14ac:dyDescent="0.25">
      <c r="A22" s="29" t="s">
        <v>31</v>
      </c>
      <c r="B22" s="40" t="b">
        <v>1</v>
      </c>
      <c r="C22" s="34" t="s">
        <v>11</v>
      </c>
      <c r="E22" s="147"/>
    </row>
    <row r="23" spans="1:9" x14ac:dyDescent="0.25">
      <c r="A23" s="29" t="s">
        <v>32</v>
      </c>
      <c r="B23" s="40" t="b">
        <v>1</v>
      </c>
      <c r="C23" s="34" t="s">
        <v>11</v>
      </c>
      <c r="E23" s="147"/>
    </row>
    <row r="24" spans="1:9" x14ac:dyDescent="0.25">
      <c r="A24" s="29" t="s">
        <v>33</v>
      </c>
      <c r="B24" s="40" t="b">
        <v>0</v>
      </c>
      <c r="C24" s="34" t="s">
        <v>11</v>
      </c>
      <c r="E24" s="147"/>
    </row>
    <row r="25" spans="1:9" x14ac:dyDescent="0.25">
      <c r="A25" s="29" t="s">
        <v>34</v>
      </c>
      <c r="B25" s="40" t="b">
        <v>1</v>
      </c>
      <c r="C25" s="34" t="s">
        <v>11</v>
      </c>
      <c r="E25" s="146" t="s">
        <v>35</v>
      </c>
    </row>
    <row r="26" spans="1:9" ht="15.75" thickBot="1" x14ac:dyDescent="0.3">
      <c r="A26" s="32" t="s">
        <v>36</v>
      </c>
      <c r="B26" s="44" t="b">
        <v>1</v>
      </c>
      <c r="C26" s="37" t="s">
        <v>11</v>
      </c>
      <c r="D26" s="33"/>
      <c r="E26" s="149" t="s">
        <v>35</v>
      </c>
    </row>
  </sheetData>
  <mergeCells count="3">
    <mergeCell ref="G13:I13"/>
    <mergeCell ref="I7:K7"/>
    <mergeCell ref="L7:N7"/>
  </mergeCells>
  <dataValidations count="2">
    <dataValidation type="decimal" showInputMessage="1" showErrorMessage="1" sqref="B20">
      <formula1>1</formula1>
      <formula2>99999999</formula2>
    </dataValidation>
    <dataValidation type="decimal" allowBlank="1" showInputMessage="1" showErrorMessage="1" sqref="B21">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B18</xm:sqref>
        </x14:dataValidation>
        <x14:dataValidation type="list" allowBlank="1" showInputMessage="1" showErrorMessage="1">
          <x14:formula1>
            <xm:f>datavalidation!$E$1:$E$2</xm:f>
          </x14:formula1>
          <xm:sqref>B22:B26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274">
        <v>2001</v>
      </c>
      <c r="B2" s="275" t="s">
        <v>380</v>
      </c>
      <c r="C2" s="181" t="s">
        <v>517</v>
      </c>
      <c r="D2" s="212" t="s">
        <v>519</v>
      </c>
    </row>
    <row r="3" spans="1:4" x14ac:dyDescent="0.25">
      <c r="A3" s="276">
        <v>2002</v>
      </c>
      <c r="B3" s="277" t="s">
        <v>381</v>
      </c>
      <c r="C3" s="185"/>
      <c r="D3" s="203" t="s">
        <v>11</v>
      </c>
    </row>
    <row r="4" spans="1:4" x14ac:dyDescent="0.25">
      <c r="A4" s="276">
        <v>2003</v>
      </c>
      <c r="B4" s="277" t="s">
        <v>382</v>
      </c>
      <c r="C4" s="185"/>
      <c r="D4" s="203" t="s">
        <v>11</v>
      </c>
    </row>
    <row r="5" spans="1:4" x14ac:dyDescent="0.25">
      <c r="A5" s="276">
        <v>2004</v>
      </c>
      <c r="B5" s="277" t="s">
        <v>383</v>
      </c>
      <c r="C5" s="185"/>
      <c r="D5" s="203" t="s">
        <v>11</v>
      </c>
    </row>
    <row r="6" spans="1:4" x14ac:dyDescent="0.25">
      <c r="A6" s="276">
        <v>2005</v>
      </c>
      <c r="B6" s="277" t="s">
        <v>384</v>
      </c>
      <c r="C6" s="185"/>
      <c r="D6" s="203" t="s">
        <v>11</v>
      </c>
    </row>
    <row r="7" spans="1:4" ht="15.75" thickBot="1" x14ac:dyDescent="0.3">
      <c r="A7" s="278">
        <v>2006</v>
      </c>
      <c r="B7" s="279" t="s">
        <v>385</v>
      </c>
      <c r="C7" s="189"/>
      <c r="D7" s="208" t="s">
        <v>11</v>
      </c>
    </row>
    <row r="8" spans="1:4" ht="15.75" thickBot="1" x14ac:dyDescent="0.3">
      <c r="A8" s="280">
        <v>2007</v>
      </c>
      <c r="B8" s="281" t="s">
        <v>386</v>
      </c>
      <c r="C8" s="282" t="s">
        <v>642</v>
      </c>
      <c r="D8" s="283" t="s">
        <v>643</v>
      </c>
    </row>
    <row r="9" spans="1:4" x14ac:dyDescent="0.25">
      <c r="A9" s="197">
        <v>2008</v>
      </c>
      <c r="B9" s="198" t="s">
        <v>387</v>
      </c>
      <c r="C9" s="284" t="s">
        <v>644</v>
      </c>
      <c r="D9" s="212" t="s">
        <v>645</v>
      </c>
    </row>
    <row r="10" spans="1:4" ht="15.75" thickBot="1" x14ac:dyDescent="0.3">
      <c r="A10" s="205">
        <v>2009</v>
      </c>
      <c r="B10" s="268" t="s">
        <v>388</v>
      </c>
      <c r="C10" s="285"/>
      <c r="D10" s="208" t="s">
        <v>646</v>
      </c>
    </row>
    <row r="11" spans="1:4" x14ac:dyDescent="0.25">
      <c r="A11" s="240">
        <v>2010</v>
      </c>
      <c r="B11" s="264" t="s">
        <v>389</v>
      </c>
      <c r="C11" s="181" t="s">
        <v>647</v>
      </c>
      <c r="D11" s="212" t="s">
        <v>648</v>
      </c>
    </row>
    <row r="12" spans="1:4" x14ac:dyDescent="0.25">
      <c r="A12" s="242">
        <v>2011</v>
      </c>
      <c r="B12" s="265" t="s">
        <v>390</v>
      </c>
      <c r="C12" s="185"/>
      <c r="D12" s="203" t="s">
        <v>649</v>
      </c>
    </row>
    <row r="13" spans="1:4" ht="15.75" thickBot="1" x14ac:dyDescent="0.3">
      <c r="A13" s="244">
        <v>2012</v>
      </c>
      <c r="B13" s="266" t="s">
        <v>391</v>
      </c>
      <c r="C13" s="189"/>
      <c r="D13" s="208" t="s">
        <v>650</v>
      </c>
    </row>
    <row r="14" spans="1:4" x14ac:dyDescent="0.25">
      <c r="A14" s="225">
        <v>2013</v>
      </c>
      <c r="B14" s="226" t="s">
        <v>392</v>
      </c>
      <c r="C14" s="284" t="s">
        <v>566</v>
      </c>
      <c r="D14" s="212" t="s">
        <v>651</v>
      </c>
    </row>
    <row r="15" spans="1:4" x14ac:dyDescent="0.25">
      <c r="A15" s="227">
        <v>2014</v>
      </c>
      <c r="B15" s="262" t="s">
        <v>393</v>
      </c>
      <c r="C15" s="286"/>
      <c r="D15" s="203" t="s">
        <v>11</v>
      </c>
    </row>
    <row r="16" spans="1:4" x14ac:dyDescent="0.25">
      <c r="A16" s="227">
        <v>2015</v>
      </c>
      <c r="B16" s="262" t="s">
        <v>394</v>
      </c>
      <c r="C16" s="286"/>
      <c r="D16" s="203" t="s">
        <v>11</v>
      </c>
    </row>
    <row r="17" spans="1:4" x14ac:dyDescent="0.25">
      <c r="A17" s="227">
        <v>2016</v>
      </c>
      <c r="B17" s="262" t="s">
        <v>395</v>
      </c>
      <c r="C17" s="286"/>
      <c r="D17" s="203" t="s">
        <v>11</v>
      </c>
    </row>
    <row r="18" spans="1:4" x14ac:dyDescent="0.25">
      <c r="A18" s="227">
        <v>2017</v>
      </c>
      <c r="B18" s="262" t="s">
        <v>396</v>
      </c>
      <c r="C18" s="286"/>
      <c r="D18" s="203" t="s">
        <v>11</v>
      </c>
    </row>
    <row r="19" spans="1:4" x14ac:dyDescent="0.25">
      <c r="A19" s="227">
        <v>2018</v>
      </c>
      <c r="B19" s="262" t="s">
        <v>397</v>
      </c>
      <c r="C19" s="286"/>
      <c r="D19" s="203" t="s">
        <v>11</v>
      </c>
    </row>
    <row r="20" spans="1:4" x14ac:dyDescent="0.25">
      <c r="A20" s="227">
        <v>2019</v>
      </c>
      <c r="B20" s="262" t="s">
        <v>398</v>
      </c>
      <c r="C20" s="286"/>
      <c r="D20" s="203" t="s">
        <v>11</v>
      </c>
    </row>
    <row r="21" spans="1:4" x14ac:dyDescent="0.25">
      <c r="A21" s="227">
        <v>2020</v>
      </c>
      <c r="B21" s="262" t="s">
        <v>399</v>
      </c>
      <c r="C21" s="286"/>
      <c r="D21" s="203" t="s">
        <v>11</v>
      </c>
    </row>
    <row r="22" spans="1:4" x14ac:dyDescent="0.25">
      <c r="A22" s="227">
        <v>2021</v>
      </c>
      <c r="B22" s="262" t="s">
        <v>400</v>
      </c>
      <c r="C22" s="286"/>
      <c r="D22" s="203" t="s">
        <v>11</v>
      </c>
    </row>
    <row r="23" spans="1:4" x14ac:dyDescent="0.25">
      <c r="A23" s="227">
        <v>2022</v>
      </c>
      <c r="B23" s="262" t="s">
        <v>401</v>
      </c>
      <c r="C23" s="286"/>
      <c r="D23" s="203" t="s">
        <v>11</v>
      </c>
    </row>
    <row r="24" spans="1:4" x14ac:dyDescent="0.25">
      <c r="A24" s="227">
        <v>2023</v>
      </c>
      <c r="B24" s="262" t="s">
        <v>402</v>
      </c>
      <c r="C24" s="286"/>
      <c r="D24" s="203" t="s">
        <v>11</v>
      </c>
    </row>
    <row r="25" spans="1:4" x14ac:dyDescent="0.25">
      <c r="A25" s="227">
        <v>2024</v>
      </c>
      <c r="B25" s="262" t="s">
        <v>403</v>
      </c>
      <c r="C25" s="286"/>
      <c r="D25" s="203" t="s">
        <v>11</v>
      </c>
    </row>
    <row r="26" spans="1:4" x14ac:dyDescent="0.25">
      <c r="A26" s="227">
        <v>2025</v>
      </c>
      <c r="B26" s="262" t="s">
        <v>404</v>
      </c>
      <c r="C26" s="286"/>
      <c r="D26" s="203" t="s">
        <v>569</v>
      </c>
    </row>
    <row r="27" spans="1:4" ht="30" x14ac:dyDescent="0.25">
      <c r="A27" s="227">
        <v>2026</v>
      </c>
      <c r="B27" s="262" t="s">
        <v>405</v>
      </c>
      <c r="C27" s="286"/>
      <c r="D27" s="203" t="s">
        <v>570</v>
      </c>
    </row>
    <row r="28" spans="1:4" x14ac:dyDescent="0.25">
      <c r="A28" s="227">
        <v>2027</v>
      </c>
      <c r="B28" s="262" t="s">
        <v>406</v>
      </c>
      <c r="C28" s="286"/>
      <c r="D28" s="203" t="s">
        <v>571</v>
      </c>
    </row>
    <row r="29" spans="1:4" x14ac:dyDescent="0.25">
      <c r="A29" s="227">
        <v>2028</v>
      </c>
      <c r="B29" s="262" t="s">
        <v>407</v>
      </c>
      <c r="C29" s="286"/>
      <c r="D29" s="203" t="s">
        <v>572</v>
      </c>
    </row>
    <row r="30" spans="1:4" x14ac:dyDescent="0.25">
      <c r="A30" s="227">
        <v>2029</v>
      </c>
      <c r="B30" s="262" t="s">
        <v>408</v>
      </c>
      <c r="C30" s="286"/>
      <c r="D30" s="209" t="s">
        <v>652</v>
      </c>
    </row>
    <row r="31" spans="1:4" x14ac:dyDescent="0.25">
      <c r="A31" s="227">
        <v>2030</v>
      </c>
      <c r="B31" s="262" t="s">
        <v>409</v>
      </c>
      <c r="C31" s="286"/>
      <c r="D31" s="209" t="s">
        <v>652</v>
      </c>
    </row>
    <row r="32" spans="1:4" x14ac:dyDescent="0.25">
      <c r="A32" s="227">
        <v>2031</v>
      </c>
      <c r="B32" s="262" t="s">
        <v>410</v>
      </c>
      <c r="C32" s="286"/>
      <c r="D32" s="203" t="s">
        <v>600</v>
      </c>
    </row>
    <row r="33" spans="1:4" x14ac:dyDescent="0.25">
      <c r="A33" s="227">
        <v>2032</v>
      </c>
      <c r="B33" s="262" t="s">
        <v>411</v>
      </c>
      <c r="C33" s="286"/>
      <c r="D33" s="203" t="s">
        <v>600</v>
      </c>
    </row>
    <row r="34" spans="1:4" ht="30" x14ac:dyDescent="0.25">
      <c r="A34" s="227">
        <v>2033</v>
      </c>
      <c r="B34" s="262" t="s">
        <v>412</v>
      </c>
      <c r="C34" s="286"/>
      <c r="D34" s="203" t="s">
        <v>573</v>
      </c>
    </row>
    <row r="35" spans="1:4" ht="30" x14ac:dyDescent="0.25">
      <c r="A35" s="227">
        <v>2034</v>
      </c>
      <c r="B35" s="262" t="s">
        <v>413</v>
      </c>
      <c r="C35" s="286"/>
      <c r="D35" s="203" t="s">
        <v>574</v>
      </c>
    </row>
    <row r="36" spans="1:4" x14ac:dyDescent="0.25">
      <c r="A36" s="227">
        <v>2035</v>
      </c>
      <c r="B36" s="262" t="s">
        <v>414</v>
      </c>
      <c r="C36" s="286"/>
      <c r="D36" s="203" t="s">
        <v>653</v>
      </c>
    </row>
    <row r="37" spans="1:4" ht="15.75" thickBot="1" x14ac:dyDescent="0.3">
      <c r="A37" s="232">
        <v>2036</v>
      </c>
      <c r="B37" s="263" t="s">
        <v>490</v>
      </c>
      <c r="C37" s="285"/>
      <c r="D37" s="203" t="s">
        <v>654</v>
      </c>
    </row>
    <row r="38" spans="1:4" ht="15" customHeight="1" x14ac:dyDescent="0.25">
      <c r="A38" s="240">
        <v>2037</v>
      </c>
      <c r="B38" s="264" t="s">
        <v>415</v>
      </c>
      <c r="C38" s="181" t="s">
        <v>647</v>
      </c>
      <c r="D38" s="212" t="s">
        <v>558</v>
      </c>
    </row>
    <row r="39" spans="1:4" ht="30" x14ac:dyDescent="0.25">
      <c r="A39" s="242">
        <v>2038</v>
      </c>
      <c r="B39" s="265" t="s">
        <v>416</v>
      </c>
      <c r="C39" s="185"/>
      <c r="D39" s="203" t="s">
        <v>559</v>
      </c>
    </row>
    <row r="40" spans="1:4" ht="30" x14ac:dyDescent="0.25">
      <c r="A40" s="242">
        <v>2039</v>
      </c>
      <c r="B40" s="265" t="s">
        <v>417</v>
      </c>
      <c r="C40" s="185"/>
      <c r="D40" s="203" t="s">
        <v>562</v>
      </c>
    </row>
    <row r="41" spans="1:4" ht="30.75" thickBot="1" x14ac:dyDescent="0.3">
      <c r="A41" s="244">
        <v>2040</v>
      </c>
      <c r="B41" s="266" t="s">
        <v>418</v>
      </c>
      <c r="C41" s="189"/>
      <c r="D41" s="208" t="s">
        <v>563</v>
      </c>
    </row>
    <row r="42" spans="1:4" ht="30" x14ac:dyDescent="0.25">
      <c r="A42" s="269">
        <v>2041</v>
      </c>
      <c r="B42" s="270" t="s">
        <v>463</v>
      </c>
      <c r="C42" s="181" t="s">
        <v>655</v>
      </c>
      <c r="D42" s="212" t="s">
        <v>656</v>
      </c>
    </row>
    <row r="43" spans="1:4" ht="30" x14ac:dyDescent="0.25">
      <c r="A43" s="271">
        <v>2042</v>
      </c>
      <c r="B43" s="253" t="s">
        <v>464</v>
      </c>
      <c r="C43" s="185"/>
      <c r="D43" s="203" t="s">
        <v>657</v>
      </c>
    </row>
    <row r="44" spans="1:4" ht="15" customHeight="1" x14ac:dyDescent="0.25">
      <c r="A44" s="271">
        <v>2043</v>
      </c>
      <c r="B44" s="253" t="s">
        <v>419</v>
      </c>
      <c r="C44" s="185"/>
      <c r="D44" s="203" t="s">
        <v>658</v>
      </c>
    </row>
    <row r="45" spans="1:4" x14ac:dyDescent="0.25">
      <c r="A45" s="271">
        <v>2044</v>
      </c>
      <c r="B45" s="253" t="s">
        <v>420</v>
      </c>
      <c r="C45" s="185"/>
      <c r="D45" s="203" t="s">
        <v>11</v>
      </c>
    </row>
    <row r="46" spans="1:4" x14ac:dyDescent="0.25">
      <c r="A46" s="271">
        <v>2045</v>
      </c>
      <c r="B46" s="253" t="s">
        <v>421</v>
      </c>
      <c r="C46" s="185"/>
      <c r="D46" s="203" t="s">
        <v>11</v>
      </c>
    </row>
    <row r="47" spans="1:4" x14ac:dyDescent="0.25">
      <c r="A47" s="271">
        <v>2046</v>
      </c>
      <c r="B47" s="253" t="s">
        <v>422</v>
      </c>
      <c r="C47" s="185"/>
      <c r="D47" s="203" t="s">
        <v>11</v>
      </c>
    </row>
    <row r="48" spans="1:4" ht="30" x14ac:dyDescent="0.25">
      <c r="A48" s="271">
        <v>2047</v>
      </c>
      <c r="B48" s="253" t="s">
        <v>454</v>
      </c>
      <c r="C48" s="185"/>
      <c r="D48" s="203" t="s">
        <v>616</v>
      </c>
    </row>
    <row r="49" spans="1:4" ht="30" x14ac:dyDescent="0.25">
      <c r="A49" s="271">
        <v>2048</v>
      </c>
      <c r="B49" s="253" t="s">
        <v>455</v>
      </c>
      <c r="C49" s="185"/>
      <c r="D49" s="203" t="s">
        <v>617</v>
      </c>
    </row>
    <row r="50" spans="1:4" ht="30" x14ac:dyDescent="0.25">
      <c r="A50" s="271">
        <v>2049</v>
      </c>
      <c r="B50" s="253" t="s">
        <v>488</v>
      </c>
      <c r="C50" s="185"/>
      <c r="D50" s="203" t="s">
        <v>640</v>
      </c>
    </row>
    <row r="51" spans="1:4" ht="30" x14ac:dyDescent="0.25">
      <c r="A51" s="271">
        <v>2050</v>
      </c>
      <c r="B51" s="253" t="s">
        <v>489</v>
      </c>
      <c r="C51" s="185"/>
      <c r="D51" s="203" t="s">
        <v>641</v>
      </c>
    </row>
    <row r="52" spans="1:4" x14ac:dyDescent="0.25">
      <c r="A52" s="271">
        <v>2051</v>
      </c>
      <c r="B52" s="253" t="s">
        <v>462</v>
      </c>
      <c r="C52" s="185"/>
      <c r="D52" s="203" t="s">
        <v>618</v>
      </c>
    </row>
    <row r="53" spans="1:4" x14ac:dyDescent="0.25">
      <c r="A53" s="271">
        <v>2052</v>
      </c>
      <c r="B53" s="253" t="s">
        <v>458</v>
      </c>
      <c r="C53" s="185"/>
      <c r="D53" s="203" t="s">
        <v>11</v>
      </c>
    </row>
    <row r="54" spans="1:4" x14ac:dyDescent="0.25">
      <c r="A54" s="271">
        <v>2053</v>
      </c>
      <c r="B54" s="253" t="s">
        <v>459</v>
      </c>
      <c r="C54" s="185"/>
      <c r="D54" s="203" t="s">
        <v>11</v>
      </c>
    </row>
    <row r="55" spans="1:4" x14ac:dyDescent="0.25">
      <c r="A55" s="271">
        <v>2054</v>
      </c>
      <c r="B55" s="253" t="s">
        <v>461</v>
      </c>
      <c r="C55" s="185"/>
      <c r="D55" s="203" t="s">
        <v>11</v>
      </c>
    </row>
    <row r="56" spans="1:4" x14ac:dyDescent="0.25">
      <c r="A56" s="271">
        <v>2055</v>
      </c>
      <c r="B56" s="253" t="s">
        <v>460</v>
      </c>
      <c r="C56" s="185"/>
      <c r="D56" s="203" t="s">
        <v>11</v>
      </c>
    </row>
    <row r="57" spans="1:4" x14ac:dyDescent="0.25">
      <c r="A57" s="271">
        <v>2056</v>
      </c>
      <c r="B57" s="253" t="s">
        <v>423</v>
      </c>
      <c r="C57" s="185"/>
      <c r="D57" s="203" t="s">
        <v>619</v>
      </c>
    </row>
    <row r="58" spans="1:4" x14ac:dyDescent="0.25">
      <c r="A58" s="271">
        <v>2057</v>
      </c>
      <c r="B58" s="253" t="s">
        <v>424</v>
      </c>
      <c r="C58" s="185"/>
      <c r="D58" s="203" t="s">
        <v>620</v>
      </c>
    </row>
    <row r="59" spans="1:4" ht="30" x14ac:dyDescent="0.25">
      <c r="A59" s="271">
        <v>2058</v>
      </c>
      <c r="B59" s="253" t="s">
        <v>425</v>
      </c>
      <c r="C59" s="185"/>
      <c r="D59" s="203" t="s">
        <v>621</v>
      </c>
    </row>
    <row r="60" spans="1:4" ht="30.75" thickBot="1" x14ac:dyDescent="0.3">
      <c r="A60" s="272">
        <v>2059</v>
      </c>
      <c r="B60" s="273" t="s">
        <v>426</v>
      </c>
      <c r="C60" s="189"/>
      <c r="D60" s="208" t="s">
        <v>622</v>
      </c>
    </row>
    <row r="61" spans="1:4" ht="15.75" thickBot="1" x14ac:dyDescent="0.3">
      <c r="A61" s="280">
        <v>2060</v>
      </c>
      <c r="B61" s="287" t="s">
        <v>457</v>
      </c>
      <c r="C61" s="282" t="s">
        <v>659</v>
      </c>
      <c r="D61" s="283" t="s">
        <v>660</v>
      </c>
    </row>
  </sheetData>
  <mergeCells count="6">
    <mergeCell ref="C2:C7"/>
    <mergeCell ref="C9:C10"/>
    <mergeCell ref="C11:C13"/>
    <mergeCell ref="C14:C37"/>
    <mergeCell ref="C38:C41"/>
    <mergeCell ref="C42:C6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0" zoomScaleNormal="120" workbookViewId="0"/>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168" t="s">
        <v>9</v>
      </c>
      <c r="C1" s="169"/>
      <c r="D1" s="170"/>
      <c r="E1" s="168" t="s">
        <v>37</v>
      </c>
      <c r="F1" s="169"/>
      <c r="G1" s="169"/>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94"/>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172" t="s">
        <v>80</v>
      </c>
      <c r="N1" s="172"/>
      <c r="O1" s="172"/>
      <c r="P1" s="172"/>
      <c r="Q1" s="171" t="s">
        <v>81</v>
      </c>
      <c r="R1" s="171"/>
      <c r="S1" s="171"/>
      <c r="T1" s="171"/>
      <c r="U1" s="172" t="s">
        <v>82</v>
      </c>
      <c r="V1" s="172"/>
      <c r="W1" s="172"/>
      <c r="X1" s="172"/>
      <c r="Y1" s="171" t="s">
        <v>83</v>
      </c>
      <c r="Z1" s="171"/>
      <c r="AA1" s="171"/>
      <c r="AB1" s="171"/>
      <c r="AC1" s="172" t="s">
        <v>84</v>
      </c>
      <c r="AD1" s="172"/>
      <c r="AE1" s="172"/>
      <c r="AF1" s="172"/>
      <c r="AG1" s="171" t="s">
        <v>85</v>
      </c>
      <c r="AH1" s="171"/>
      <c r="AI1" s="171"/>
      <c r="AJ1" s="171"/>
      <c r="AK1" s="172" t="s">
        <v>86</v>
      </c>
      <c r="AL1" s="172"/>
      <c r="AM1" s="172"/>
      <c r="AN1" s="172"/>
      <c r="AO1" s="171" t="s">
        <v>87</v>
      </c>
      <c r="AP1" s="171"/>
      <c r="AQ1" s="171"/>
      <c r="AR1" s="171"/>
      <c r="AS1" s="172" t="s">
        <v>88</v>
      </c>
      <c r="AT1" s="172"/>
      <c r="AU1" s="172"/>
      <c r="AV1" s="172"/>
      <c r="AW1" s="171" t="s">
        <v>89</v>
      </c>
      <c r="AX1" s="171"/>
      <c r="AY1" s="171"/>
      <c r="AZ1" s="171"/>
      <c r="BA1" s="172" t="s">
        <v>90</v>
      </c>
      <c r="BB1" s="172"/>
      <c r="BC1" s="172"/>
      <c r="BD1" s="172"/>
      <c r="BE1" s="171" t="s">
        <v>91</v>
      </c>
      <c r="BF1" s="171"/>
      <c r="BG1" s="171"/>
      <c r="BH1" s="17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496</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497</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498</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499</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500</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501</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502</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503</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504</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514</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sel_fsm_droop/100 * 1/2 + sel_fsm_db</f>
        <v>50.15</v>
      </c>
      <c r="P20" s="108"/>
      <c r="Q20" s="100" t="s">
        <v>110</v>
      </c>
      <c r="R20" s="100">
        <v>15</v>
      </c>
      <c r="S20" s="100">
        <v>50</v>
      </c>
      <c r="T20" s="100"/>
      <c r="U20" s="108" t="s">
        <v>110</v>
      </c>
      <c r="V20" s="108">
        <v>30</v>
      </c>
      <c r="W20" s="108">
        <f>50 - 50 * sel_fsm_prov/100 * sel_fsm_droop/100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494</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495</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 t="shared" ref="B28:C29" si="17">inp_Un&gt;=110</f>
        <v>1</v>
      </c>
      <c r="C28" s="99" t="b">
        <f t="shared" si="17"/>
        <v>1</v>
      </c>
      <c r="D28" s="98" t="s">
        <v>505</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 t="shared" si="17"/>
        <v>1</v>
      </c>
      <c r="C29" s="99" t="b">
        <f t="shared" si="17"/>
        <v>1</v>
      </c>
      <c r="D29" s="98" t="s">
        <v>506</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1.0651315789473686E-2</v>
      </c>
      <c r="P40" s="107"/>
      <c r="Q40" s="5" t="s">
        <v>112</v>
      </c>
      <c r="R40" s="5">
        <v>7</v>
      </c>
      <c r="S40" s="5">
        <v>0</v>
      </c>
      <c r="T40" s="5"/>
      <c r="U40" s="107" t="s">
        <v>112</v>
      </c>
      <c r="V40" s="107">
        <v>14</v>
      </c>
      <c r="W40" s="107">
        <f>-$I40*inp_Vdroop/100*0.5</f>
        <v>-1.0651315789473686E-2</v>
      </c>
      <c r="X40" s="107"/>
      <c r="Y40" s="5" t="s">
        <v>112</v>
      </c>
      <c r="Z40" s="5">
        <v>21</v>
      </c>
      <c r="AA40" s="5">
        <v>0</v>
      </c>
      <c r="AB40" s="5"/>
      <c r="AC40" s="107" t="s">
        <v>112</v>
      </c>
      <c r="AD40" s="107">
        <v>28</v>
      </c>
      <c r="AE40" s="107">
        <f>$I40*inp_Vdroop/100</f>
        <v>2.1302631578947372E-2</v>
      </c>
      <c r="AF40" s="107"/>
      <c r="AG40" s="5" t="s">
        <v>112</v>
      </c>
      <c r="AH40" s="7">
        <v>35</v>
      </c>
      <c r="AI40" s="5">
        <v>0</v>
      </c>
      <c r="AJ40" s="5"/>
      <c r="AK40" s="115" t="s">
        <v>112</v>
      </c>
      <c r="AL40" s="107">
        <v>42</v>
      </c>
      <c r="AM40" s="107">
        <f>-$I40*inp_Vdroop/100</f>
        <v>-2.1302631578947372E-2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1.0651315789473686E-2</v>
      </c>
      <c r="P41" s="108"/>
      <c r="Q41" s="100" t="s">
        <v>112</v>
      </c>
      <c r="R41" s="100">
        <v>7</v>
      </c>
      <c r="S41" s="100">
        <v>0</v>
      </c>
      <c r="T41" s="100"/>
      <c r="U41" s="108" t="s">
        <v>112</v>
      </c>
      <c r="V41" s="108">
        <v>14</v>
      </c>
      <c r="W41" s="108">
        <f>-$I41*inp_Vdroop/100*0.5</f>
        <v>-1.0651315789473686E-2</v>
      </c>
      <c r="X41" s="108"/>
      <c r="Y41" s="100" t="s">
        <v>112</v>
      </c>
      <c r="Z41" s="100">
        <v>21</v>
      </c>
      <c r="AA41" s="100">
        <v>0</v>
      </c>
      <c r="AB41" s="100"/>
      <c r="AC41" s="108" t="s">
        <v>112</v>
      </c>
      <c r="AD41" s="108">
        <v>28</v>
      </c>
      <c r="AE41" s="108">
        <f>$I41*inp_Vdroop/100</f>
        <v>2.1302631578947372E-2</v>
      </c>
      <c r="AF41" s="108"/>
      <c r="AG41" s="100" t="s">
        <v>112</v>
      </c>
      <c r="AH41" s="122">
        <v>35</v>
      </c>
      <c r="AI41" s="100">
        <v>0</v>
      </c>
      <c r="AJ41" s="100"/>
      <c r="AK41" s="114" t="s">
        <v>112</v>
      </c>
      <c r="AL41" s="108">
        <v>42</v>
      </c>
      <c r="AM41" s="107">
        <f>-$I41*inp_Vdroop/100</f>
        <v>-2.1302631578947372E-2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1.0651315789473686E-2</v>
      </c>
      <c r="P42" s="107"/>
      <c r="Q42" s="5" t="s">
        <v>112</v>
      </c>
      <c r="R42" s="5">
        <v>7</v>
      </c>
      <c r="S42" s="5">
        <v>0</v>
      </c>
      <c r="T42" s="5"/>
      <c r="U42" s="107" t="s">
        <v>112</v>
      </c>
      <c r="V42" s="107">
        <v>14</v>
      </c>
      <c r="W42" s="107">
        <f>-$I42*inp_Vdroop/100*0.5</f>
        <v>-1.0651315789473686E-2</v>
      </c>
      <c r="X42" s="107"/>
      <c r="Y42" s="5" t="s">
        <v>112</v>
      </c>
      <c r="Z42" s="5">
        <v>21</v>
      </c>
      <c r="AA42" s="5">
        <v>0</v>
      </c>
      <c r="AB42" s="5"/>
      <c r="AC42" s="107" t="s">
        <v>112</v>
      </c>
      <c r="AD42" s="107">
        <v>28</v>
      </c>
      <c r="AE42" s="107">
        <f>$I42*inp_Vdroop/100</f>
        <v>2.1302631578947372E-2</v>
      </c>
      <c r="AF42" s="107"/>
      <c r="AG42" s="5" t="s">
        <v>112</v>
      </c>
      <c r="AH42" s="7">
        <v>35</v>
      </c>
      <c r="AI42" s="5">
        <v>0</v>
      </c>
      <c r="AJ42" s="5"/>
      <c r="AK42" s="115" t="s">
        <v>112</v>
      </c>
      <c r="AL42" s="107">
        <v>42</v>
      </c>
      <c r="AM42" s="107">
        <f>-$I42*inp_Vdroop/100</f>
        <v>-2.1302631578947372E-2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4" si="21">inp_Un&gt;=110</f>
        <v>1</v>
      </c>
      <c r="C43" s="99" t="b">
        <f t="shared" si="21"/>
        <v>1</v>
      </c>
      <c r="D43" s="98" t="s">
        <v>507</v>
      </c>
      <c r="E43" s="100">
        <v>1</v>
      </c>
      <c r="F43" s="100">
        <v>1</v>
      </c>
      <c r="G43" s="102" t="s">
        <v>223</v>
      </c>
      <c r="H43" s="101" t="s">
        <v>113</v>
      </c>
      <c r="I43" s="100">
        <f>$E43</f>
        <v>1</v>
      </c>
      <c r="J43" s="102">
        <v>-1</v>
      </c>
      <c r="K43" s="102">
        <v>0</v>
      </c>
      <c r="L43" s="121">
        <v>75</v>
      </c>
      <c r="M43" s="108" t="s">
        <v>111</v>
      </c>
      <c r="N43" s="108">
        <v>2</v>
      </c>
      <c r="O43" s="108">
        <f>sel_lvfrt_start</f>
        <v>0.85</v>
      </c>
      <c r="P43" s="108"/>
      <c r="Q43" s="100" t="s">
        <v>111</v>
      </c>
      <c r="R43" s="100">
        <v>8</v>
      </c>
      <c r="S43" s="100">
        <f>sel_lvfrt_start-0.01</f>
        <v>0.84</v>
      </c>
      <c r="T43" s="100"/>
      <c r="U43" s="108" t="s">
        <v>111</v>
      </c>
      <c r="V43" s="108">
        <v>14</v>
      </c>
      <c r="W43" s="108">
        <f>$E43</f>
        <v>1</v>
      </c>
      <c r="X43" s="108">
        <v>0</v>
      </c>
      <c r="Y43" s="100" t="s">
        <v>111</v>
      </c>
      <c r="Z43" s="100">
        <v>30</v>
      </c>
      <c r="AA43" s="100">
        <f>sel_lvfrt_start-0.01</f>
        <v>0.84</v>
      </c>
      <c r="AB43" s="100"/>
      <c r="AC43" s="108" t="s">
        <v>111</v>
      </c>
      <c r="AD43" s="108">
        <v>35</v>
      </c>
      <c r="AE43" s="108">
        <f>$E43</f>
        <v>1</v>
      </c>
      <c r="AF43" s="108"/>
      <c r="AG43" s="100" t="s">
        <v>111</v>
      </c>
      <c r="AH43" s="122">
        <v>50</v>
      </c>
      <c r="AI43" s="100">
        <f>sel_lvfrt_start+0.02</f>
        <v>0.87</v>
      </c>
      <c r="AJ43" s="100"/>
      <c r="AK43" s="114" t="s">
        <v>111</v>
      </c>
      <c r="AL43" s="108">
        <v>56</v>
      </c>
      <c r="AM43" s="108">
        <f>sel_lvfrt_start-0.02</f>
        <v>0.83</v>
      </c>
      <c r="AN43" s="108"/>
      <c r="AO43" s="100" t="s">
        <v>111</v>
      </c>
      <c r="AP43" s="122">
        <v>62</v>
      </c>
      <c r="AQ43" s="100">
        <f>$E43</f>
        <v>1</v>
      </c>
      <c r="AR43" s="100"/>
      <c r="AS43" s="107"/>
      <c r="AT43" s="107"/>
      <c r="AU43" s="107"/>
      <c r="AV43" s="107"/>
      <c r="AW43" s="5"/>
      <c r="AX43" s="5"/>
      <c r="AY43" s="5"/>
      <c r="AZ43" s="5"/>
      <c r="BA43" s="107"/>
      <c r="BB43" s="107"/>
      <c r="BC43" s="107"/>
      <c r="BD43" s="107"/>
      <c r="BE43" s="5"/>
      <c r="BF43" s="5"/>
      <c r="BG43" s="5"/>
      <c r="BH43" s="5"/>
    </row>
    <row r="44" spans="1:92" x14ac:dyDescent="0.25">
      <c r="A44" s="1">
        <v>42</v>
      </c>
      <c r="B44" s="99" t="b">
        <f t="shared" si="21"/>
        <v>1</v>
      </c>
      <c r="C44" s="99" t="b">
        <f t="shared" si="21"/>
        <v>1</v>
      </c>
      <c r="D44" s="98" t="s">
        <v>508</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5"/>
      <c r="AX44" s="5"/>
      <c r="AY44" s="5"/>
      <c r="AZ44" s="5"/>
      <c r="BA44" s="107"/>
      <c r="BB44" s="107"/>
      <c r="BC44" s="107"/>
      <c r="BD44" s="107"/>
      <c r="BE44" s="5"/>
      <c r="BF44" s="5"/>
      <c r="BG44" s="5"/>
      <c r="BH44" s="5"/>
    </row>
    <row r="45" spans="1:92" s="98" customFormat="1" x14ac:dyDescent="0.2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8"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 t="shared" ref="B59:C59" si="25">inp_Un&gt;=110</f>
        <v>1</v>
      </c>
      <c r="C59" s="99" t="b">
        <f t="shared" si="25"/>
        <v>1</v>
      </c>
      <c r="D59" s="98" t="s">
        <v>282</v>
      </c>
      <c r="E59" s="100">
        <f t="shared" si="24"/>
        <v>1.0651315789473685</v>
      </c>
      <c r="F59" s="100">
        <v>1</v>
      </c>
      <c r="G59" s="102" t="s">
        <v>223</v>
      </c>
      <c r="H59" s="101" t="s">
        <v>108</v>
      </c>
      <c r="I59" s="100">
        <f t="shared" ref="I59:I60" si="26">IF(inp_default="Q(U)",E59,IF(inp_default="PF",1,0))</f>
        <v>0</v>
      </c>
      <c r="J59" s="102">
        <f t="shared" ref="J59:J65" si="27">inp_scr_min</f>
        <v>10</v>
      </c>
      <c r="K59" s="102">
        <f t="shared" ref="K59:K65" si="28">inp_xr_min</f>
        <v>10</v>
      </c>
      <c r="L59" s="103">
        <v>45</v>
      </c>
      <c r="M59" s="108" t="s">
        <v>116</v>
      </c>
      <c r="N59" s="108">
        <v>-1</v>
      </c>
      <c r="O59" s="108">
        <v>1</v>
      </c>
      <c r="P59" s="108"/>
      <c r="Q59" s="100" t="s">
        <v>183</v>
      </c>
      <c r="R59" s="100">
        <v>0</v>
      </c>
      <c r="S59" s="100">
        <v>1</v>
      </c>
      <c r="T59" s="100"/>
      <c r="U59" s="108" t="s">
        <v>116</v>
      </c>
      <c r="V59" s="108">
        <v>0</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11" t="b">
        <v>1</v>
      </c>
      <c r="C60" s="11" t="b">
        <v>1</v>
      </c>
      <c r="D60" s="1" t="s">
        <v>283</v>
      </c>
      <c r="E60" s="5">
        <f t="shared" si="24"/>
        <v>1.0651315789473685</v>
      </c>
      <c r="F60" s="24">
        <v>1</v>
      </c>
      <c r="G60" s="21" t="s">
        <v>223</v>
      </c>
      <c r="H60" s="20" t="s">
        <v>108</v>
      </c>
      <c r="I60" s="24">
        <f t="shared" si="26"/>
        <v>0</v>
      </c>
      <c r="J60" s="21">
        <f t="shared" si="27"/>
        <v>10</v>
      </c>
      <c r="K60" s="21">
        <f t="shared" si="28"/>
        <v>10</v>
      </c>
      <c r="L60" s="22">
        <v>20</v>
      </c>
      <c r="M60" s="107" t="s">
        <v>117</v>
      </c>
      <c r="N60" s="107">
        <v>0</v>
      </c>
      <c r="O60" s="107">
        <v>20</v>
      </c>
      <c r="P60" s="107"/>
      <c r="Q60" s="5" t="s">
        <v>117</v>
      </c>
      <c r="R60" s="5">
        <v>2.5</v>
      </c>
      <c r="S60" s="5">
        <v>0</v>
      </c>
      <c r="T60" s="5"/>
      <c r="U60" s="107" t="s">
        <v>117</v>
      </c>
      <c r="V60" s="107">
        <v>5</v>
      </c>
      <c r="W60" s="107">
        <v>-20</v>
      </c>
      <c r="X60" s="107"/>
      <c r="Y60" s="5" t="s">
        <v>117</v>
      </c>
      <c r="Z60" s="5">
        <v>7.5</v>
      </c>
      <c r="AA60" s="5">
        <v>0</v>
      </c>
      <c r="AB60" s="5"/>
      <c r="AC60" s="107"/>
      <c r="AD60" s="107"/>
      <c r="AE60" s="107"/>
      <c r="AF60" s="107"/>
      <c r="AG60" s="5"/>
      <c r="AH60" s="5"/>
      <c r="AI60" s="5"/>
      <c r="AJ60" s="5"/>
      <c r="AK60" s="107"/>
      <c r="AL60" s="107"/>
      <c r="AM60" s="107"/>
      <c r="AN60" s="107"/>
      <c r="AO60" s="5"/>
      <c r="AP60" s="5"/>
      <c r="AQ60" s="5"/>
      <c r="AR60" s="5"/>
      <c r="AS60" s="107"/>
      <c r="AT60" s="107"/>
      <c r="AU60" s="107"/>
      <c r="AV60" s="107"/>
      <c r="AW60" s="5"/>
      <c r="AX60" s="5"/>
      <c r="AY60" s="5"/>
      <c r="AZ60" s="5"/>
      <c r="BA60" s="107"/>
      <c r="BB60" s="107"/>
      <c r="BC60" s="107"/>
      <c r="BD60" s="107"/>
      <c r="BE60" s="5"/>
      <c r="BF60" s="5"/>
      <c r="BG60" s="5"/>
      <c r="BH60" s="5"/>
    </row>
    <row r="61" spans="1:61" x14ac:dyDescent="0.25">
      <c r="A61" s="1">
        <v>59</v>
      </c>
      <c r="B61" s="11" t="b">
        <v>1</v>
      </c>
      <c r="C61" s="11" t="b">
        <v>1</v>
      </c>
      <c r="D61" s="1" t="s">
        <v>284</v>
      </c>
      <c r="E61" s="5">
        <f t="shared" si="24"/>
        <v>1.0651315789473685</v>
      </c>
      <c r="F61" s="24">
        <v>1</v>
      </c>
      <c r="G61" s="21" t="s">
        <v>223</v>
      </c>
      <c r="H61" s="20" t="s">
        <v>108</v>
      </c>
      <c r="I61" s="24">
        <f t="shared" ref="I61:I62" si="29">IF(inp_default="Q(U)",E61,IF(inp_default="PF",1,0))</f>
        <v>0</v>
      </c>
      <c r="J61" s="21">
        <f t="shared" si="27"/>
        <v>10</v>
      </c>
      <c r="K61" s="21">
        <f t="shared" si="28"/>
        <v>10</v>
      </c>
      <c r="L61" s="22">
        <v>20</v>
      </c>
      <c r="M61" s="107" t="s">
        <v>117</v>
      </c>
      <c r="N61" s="107">
        <v>0</v>
      </c>
      <c r="O61" s="107">
        <v>6.5</v>
      </c>
      <c r="P61" s="107"/>
      <c r="Q61" s="5" t="s">
        <v>117</v>
      </c>
      <c r="R61" s="5">
        <v>0.02</v>
      </c>
      <c r="S61" s="5">
        <f>O61+6.75</f>
        <v>13.25</v>
      </c>
      <c r="T61" s="5"/>
      <c r="U61" s="107" t="s">
        <v>117</v>
      </c>
      <c r="V61" s="107">
        <v>0.04</v>
      </c>
      <c r="W61" s="107">
        <f>S61+6.75</f>
        <v>20</v>
      </c>
      <c r="X61" s="107"/>
      <c r="Y61" s="5" t="s">
        <v>117</v>
      </c>
      <c r="Z61" s="5">
        <v>2.5</v>
      </c>
      <c r="AA61" s="5">
        <f>W61-6.5</f>
        <v>13.5</v>
      </c>
      <c r="AB61" s="5"/>
      <c r="AC61" s="107" t="s">
        <v>117</v>
      </c>
      <c r="AD61" s="107">
        <v>2.52</v>
      </c>
      <c r="AE61" s="107">
        <f>AA61-6.75</f>
        <v>6.75</v>
      </c>
      <c r="AF61" s="107"/>
      <c r="AG61" s="5" t="s">
        <v>117</v>
      </c>
      <c r="AH61" s="5">
        <v>2.54</v>
      </c>
      <c r="AI61" s="5">
        <f>AE61-6.75</f>
        <v>0</v>
      </c>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285</v>
      </c>
      <c r="E62" s="5">
        <f t="shared" si="24"/>
        <v>1.0651315789473685</v>
      </c>
      <c r="F62" s="24">
        <v>0.7</v>
      </c>
      <c r="G62" s="21" t="s">
        <v>223</v>
      </c>
      <c r="H62" s="20" t="s">
        <v>108</v>
      </c>
      <c r="I62" s="24">
        <f t="shared" si="29"/>
        <v>0</v>
      </c>
      <c r="J62" s="21">
        <f t="shared" si="27"/>
        <v>10</v>
      </c>
      <c r="K62" s="21">
        <f t="shared" si="28"/>
        <v>10</v>
      </c>
      <c r="L62" s="22">
        <v>20</v>
      </c>
      <c r="M62" s="107" t="s">
        <v>110</v>
      </c>
      <c r="N62" s="107">
        <v>0</v>
      </c>
      <c r="O62" s="107">
        <v>50</v>
      </c>
      <c r="P62" s="107">
        <v>2</v>
      </c>
      <c r="Q62" s="5" t="s">
        <v>110</v>
      </c>
      <c r="R62" s="5">
        <v>0.5</v>
      </c>
      <c r="S62" s="5"/>
      <c r="T62" s="5">
        <v>-2</v>
      </c>
      <c r="U62" s="107" t="s">
        <v>110</v>
      </c>
      <c r="V62" s="107">
        <v>1</v>
      </c>
      <c r="W62" s="107"/>
      <c r="X62" s="107">
        <v>0</v>
      </c>
      <c r="Y62" s="5" t="s">
        <v>110</v>
      </c>
      <c r="Z62" s="5">
        <v>2</v>
      </c>
      <c r="AA62" s="5">
        <v>50</v>
      </c>
      <c r="AB62" s="5">
        <v>-0.5</v>
      </c>
      <c r="AC62" s="107" t="s">
        <v>110</v>
      </c>
      <c r="AD62" s="107">
        <v>4</v>
      </c>
      <c r="AE62" s="107"/>
      <c r="AF62" s="107">
        <v>0.5</v>
      </c>
      <c r="AG62" s="5" t="s">
        <v>110</v>
      </c>
      <c r="AH62" s="5">
        <v>6</v>
      </c>
      <c r="AI62" s="5"/>
      <c r="AJ62" s="5">
        <v>0</v>
      </c>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286</v>
      </c>
      <c r="E63" s="5">
        <f t="shared" si="24"/>
        <v>1.0651315789473685</v>
      </c>
      <c r="F63" s="24">
        <v>0.7</v>
      </c>
      <c r="G63" s="21" t="s">
        <v>223</v>
      </c>
      <c r="H63" s="20" t="s">
        <v>108</v>
      </c>
      <c r="I63" s="24">
        <f t="shared" ref="I63" si="30">IF(inp_default="Q(U)",E63,IF(inp_default="PF",1,0))</f>
        <v>0</v>
      </c>
      <c r="J63" s="21">
        <f t="shared" si="27"/>
        <v>10</v>
      </c>
      <c r="K63" s="21">
        <f t="shared" si="28"/>
        <v>10</v>
      </c>
      <c r="L63" s="22">
        <v>20</v>
      </c>
      <c r="M63" s="107" t="s">
        <v>110</v>
      </c>
      <c r="N63" s="107">
        <v>0</v>
      </c>
      <c r="O63" s="107">
        <v>50</v>
      </c>
      <c r="P63" s="107">
        <v>-4</v>
      </c>
      <c r="Q63" s="5" t="s">
        <v>110</v>
      </c>
      <c r="R63" s="5">
        <v>0.08</v>
      </c>
      <c r="S63" s="5"/>
      <c r="T63" s="5">
        <v>0</v>
      </c>
      <c r="U63" s="107" t="s">
        <v>110</v>
      </c>
      <c r="V63" s="107">
        <v>0.1</v>
      </c>
      <c r="W63" s="107"/>
      <c r="X63" s="107">
        <v>4</v>
      </c>
      <c r="Y63" s="5" t="s">
        <v>110</v>
      </c>
      <c r="Z63" s="5">
        <v>0.2</v>
      </c>
      <c r="AA63" s="5">
        <v>50</v>
      </c>
      <c r="AB63" s="5">
        <v>0</v>
      </c>
      <c r="AC63" s="107" t="s">
        <v>110</v>
      </c>
      <c r="AD63" s="107">
        <v>0.22</v>
      </c>
      <c r="AE63" s="107"/>
      <c r="AF63" s="107">
        <v>4</v>
      </c>
      <c r="AG63" s="5" t="s">
        <v>110</v>
      </c>
      <c r="AH63" s="5">
        <v>0.3</v>
      </c>
      <c r="AI63" s="5"/>
      <c r="AJ63" s="5">
        <v>0</v>
      </c>
      <c r="AK63" s="107" t="s">
        <v>110</v>
      </c>
      <c r="AL63" s="107">
        <v>0.32</v>
      </c>
      <c r="AM63" s="107"/>
      <c r="AN63" s="107">
        <v>-4</v>
      </c>
      <c r="AO63" s="5" t="s">
        <v>110</v>
      </c>
      <c r="AP63" s="5">
        <v>0.42</v>
      </c>
      <c r="AQ63" s="5"/>
      <c r="AR63" s="5">
        <v>0</v>
      </c>
      <c r="AS63" s="107" t="s">
        <v>110</v>
      </c>
      <c r="AT63" s="107">
        <v>1</v>
      </c>
      <c r="AU63" s="107"/>
      <c r="AV63" s="107">
        <v>-20</v>
      </c>
      <c r="AW63" s="5" t="s">
        <v>110</v>
      </c>
      <c r="AX63" s="5">
        <v>1.02</v>
      </c>
      <c r="AY63" s="5"/>
      <c r="AZ63" s="5">
        <v>0</v>
      </c>
      <c r="BA63" s="107" t="s">
        <v>110</v>
      </c>
      <c r="BB63" s="107">
        <v>1.04</v>
      </c>
      <c r="BC63" s="107"/>
      <c r="BD63" s="107">
        <v>20</v>
      </c>
      <c r="BE63" s="5" t="s">
        <v>110</v>
      </c>
      <c r="BF63" s="5">
        <v>1.06</v>
      </c>
      <c r="BG63" s="5"/>
      <c r="BH63" s="5">
        <v>0</v>
      </c>
    </row>
    <row r="64" spans="1:61" x14ac:dyDescent="0.25">
      <c r="A64" s="1">
        <v>62</v>
      </c>
      <c r="B64" s="11" t="b">
        <v>1</v>
      </c>
      <c r="C64" s="11" t="b">
        <v>1</v>
      </c>
      <c r="D64" s="1" t="s">
        <v>287</v>
      </c>
      <c r="E64" s="5">
        <f t="shared" si="24"/>
        <v>1.0651315789473685</v>
      </c>
      <c r="F64" s="24">
        <v>0.7</v>
      </c>
      <c r="G64" s="21" t="s">
        <v>223</v>
      </c>
      <c r="H64" s="20" t="s">
        <v>108</v>
      </c>
      <c r="I64" s="24">
        <f t="shared" ref="I64:I65" si="31">IF(inp_default="Q(U)",E64,IF(inp_default="PF",1,0))</f>
        <v>0</v>
      </c>
      <c r="J64" s="21">
        <f t="shared" si="27"/>
        <v>10</v>
      </c>
      <c r="K64" s="21">
        <f t="shared" si="28"/>
        <v>10</v>
      </c>
      <c r="L64" s="22">
        <v>20</v>
      </c>
      <c r="M64" s="107" t="s">
        <v>110</v>
      </c>
      <c r="N64" s="107">
        <v>0</v>
      </c>
      <c r="O64" s="107"/>
      <c r="P64" s="107">
        <v>4</v>
      </c>
      <c r="Q64" s="5" t="s">
        <v>110</v>
      </c>
      <c r="R64" s="5">
        <v>0.05</v>
      </c>
      <c r="S64" s="5"/>
      <c r="T64" s="5">
        <v>2</v>
      </c>
      <c r="U64" s="107" t="s">
        <v>110</v>
      </c>
      <c r="V64" s="107">
        <v>0.15</v>
      </c>
      <c r="W64" s="107"/>
      <c r="X64" s="107">
        <v>1</v>
      </c>
      <c r="Y64" s="5" t="s">
        <v>110</v>
      </c>
      <c r="Z64" s="5">
        <v>0.9</v>
      </c>
      <c r="AA64" s="5"/>
      <c r="AB64" s="5">
        <v>0.35</v>
      </c>
      <c r="AC64" s="107" t="s">
        <v>110</v>
      </c>
      <c r="AD64" s="107">
        <v>1.9</v>
      </c>
      <c r="AE64" s="107"/>
      <c r="AF64" s="107">
        <v>0</v>
      </c>
      <c r="AG64" s="5" t="s">
        <v>110</v>
      </c>
      <c r="AH64" s="5">
        <v>3.9</v>
      </c>
      <c r="AI64" s="5"/>
      <c r="AJ64" s="5">
        <v>-1</v>
      </c>
      <c r="AK64" s="107" t="s">
        <v>110</v>
      </c>
      <c r="AL64" s="107">
        <v>4.9000000000000004</v>
      </c>
      <c r="AM64" s="107"/>
      <c r="AN64" s="107">
        <v>0</v>
      </c>
      <c r="AO64" s="5"/>
      <c r="AP64" s="5"/>
      <c r="AQ64" s="5"/>
      <c r="AR64" s="5"/>
      <c r="AS64" s="107"/>
      <c r="AT64" s="107"/>
      <c r="AU64" s="107"/>
      <c r="AV64" s="107"/>
      <c r="AW64" s="5"/>
      <c r="AX64" s="5"/>
      <c r="AY64" s="5"/>
      <c r="AZ64" s="5"/>
      <c r="BA64" s="107"/>
      <c r="BB64" s="107"/>
      <c r="BC64" s="107"/>
      <c r="BD64" s="107"/>
      <c r="BE64" s="5"/>
      <c r="BF64" s="5"/>
      <c r="BG64" s="5"/>
      <c r="BH64" s="5"/>
    </row>
    <row r="65" spans="1:92" x14ac:dyDescent="0.25">
      <c r="A65" s="1">
        <v>63</v>
      </c>
      <c r="B65" s="11" t="b">
        <v>1</v>
      </c>
      <c r="C65" s="11" t="b">
        <v>1</v>
      </c>
      <c r="D65" s="1" t="s">
        <v>288</v>
      </c>
      <c r="E65" s="5">
        <f t="shared" si="24"/>
        <v>1.0651315789473685</v>
      </c>
      <c r="F65" s="24">
        <v>0.7</v>
      </c>
      <c r="G65" s="21" t="s">
        <v>223</v>
      </c>
      <c r="H65" s="20" t="s">
        <v>108</v>
      </c>
      <c r="I65" s="24">
        <f t="shared" si="31"/>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289</v>
      </c>
      <c r="E66" s="5">
        <f t="shared" si="24"/>
        <v>1.0651315789473685</v>
      </c>
      <c r="F66" s="24">
        <v>1</v>
      </c>
      <c r="G66" s="21" t="s">
        <v>223</v>
      </c>
      <c r="H66" s="20" t="s">
        <v>108</v>
      </c>
      <c r="I66" s="24">
        <f>IF(inp_default="Q(U)",E66,IF(inp_default="PF",1,0))</f>
        <v>0</v>
      </c>
      <c r="J66" s="21">
        <v>-1</v>
      </c>
      <c r="K66" s="21">
        <v>0</v>
      </c>
      <c r="L66" s="22">
        <v>20</v>
      </c>
      <c r="M66" s="107" t="s">
        <v>111</v>
      </c>
      <c r="N66" s="107">
        <v>0</v>
      </c>
      <c r="O66" s="107">
        <f>sel_ures</f>
        <v>0</v>
      </c>
      <c r="P66" s="107">
        <v>0</v>
      </c>
      <c r="Q66" s="5" t="s">
        <v>111</v>
      </c>
      <c r="R66" s="5">
        <f>sel_tclear-0.0002</f>
        <v>0.14979999999999999</v>
      </c>
      <c r="S66" s="5">
        <f>sel_uclear</f>
        <v>0</v>
      </c>
      <c r="T66" s="5">
        <f>IF(sel_trec1&gt;sel_tclear,(sel_urec1-sel_uclear)/(sel_trec1-sel_tclear),0)</f>
        <v>0</v>
      </c>
      <c r="U66" s="107" t="s">
        <v>111</v>
      </c>
      <c r="V66" s="107">
        <f>sel_trec1-0.0001</f>
        <v>0.14990000000000001</v>
      </c>
      <c r="W66" s="107">
        <f>sel_urec1</f>
        <v>0</v>
      </c>
      <c r="X66" s="107">
        <v>0</v>
      </c>
      <c r="Y66" s="5" t="s">
        <v>111</v>
      </c>
      <c r="Z66" s="5">
        <f>sel_trec2</f>
        <v>0.15</v>
      </c>
      <c r="AA66" s="5">
        <f>sel_urec1</f>
        <v>0</v>
      </c>
      <c r="AB66" s="5">
        <f>IF(sel_trec3&gt;sel_trec2,(sel_urec2-sel_urec1)/(sel_trec3-sel_trec2),0)</f>
        <v>0.62962962962962954</v>
      </c>
      <c r="AC66" s="107" t="s">
        <v>111</v>
      </c>
      <c r="AD66" s="107">
        <f>sel_trec3</f>
        <v>1.5</v>
      </c>
      <c r="AE66" s="107">
        <f>sel_urec2</f>
        <v>0.85</v>
      </c>
      <c r="AF66" s="107">
        <v>0</v>
      </c>
      <c r="AG66" s="5"/>
      <c r="AH66" s="5"/>
      <c r="AI66" s="5"/>
      <c r="AJ66" s="5"/>
      <c r="AK66" s="107"/>
      <c r="AL66" s="107"/>
      <c r="AM66" s="107"/>
      <c r="AN66" s="107"/>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99" t="b">
        <f t="shared" ref="B67:C67" si="32">inp_Un&gt;=110</f>
        <v>1</v>
      </c>
      <c r="C67" s="99" t="b">
        <f t="shared" si="32"/>
        <v>1</v>
      </c>
      <c r="D67" s="98" t="s">
        <v>290</v>
      </c>
      <c r="E67" s="100">
        <f t="shared" si="24"/>
        <v>1.0651315789473685</v>
      </c>
      <c r="F67" s="100">
        <v>1</v>
      </c>
      <c r="G67" s="102" t="s">
        <v>223</v>
      </c>
      <c r="H67" s="101" t="s">
        <v>108</v>
      </c>
      <c r="I67" s="100">
        <f>IF(inp_default="Q(U)",E67,IF(inp_default="PF",1,0))</f>
        <v>0</v>
      </c>
      <c r="J67" s="102">
        <v>-1</v>
      </c>
      <c r="K67" s="102">
        <v>0</v>
      </c>
      <c r="L67" s="103">
        <v>50</v>
      </c>
      <c r="M67" s="108" t="s">
        <v>111</v>
      </c>
      <c r="N67" s="108">
        <v>0</v>
      </c>
      <c r="O67" s="108">
        <f>sel_u1</f>
        <v>1.3</v>
      </c>
      <c r="P67" s="108"/>
      <c r="Q67" s="100" t="s">
        <v>111</v>
      </c>
      <c r="R67" s="100">
        <f>sel_t1</f>
        <v>0.1</v>
      </c>
      <c r="S67" s="100">
        <f>sel_u2</f>
        <v>1.2</v>
      </c>
      <c r="T67" s="100"/>
      <c r="U67" s="108" t="s">
        <v>111</v>
      </c>
      <c r="V67" s="108">
        <f>sel_t2</f>
        <v>30</v>
      </c>
      <c r="W67" s="108">
        <f>sel_60min_umax</f>
        <v>1.1499999999999999</v>
      </c>
      <c r="X67" s="108"/>
      <c r="Y67" s="100"/>
      <c r="Z67" s="102"/>
      <c r="AA67" s="100"/>
      <c r="AB67" s="100"/>
      <c r="AC67" s="108"/>
      <c r="AD67" s="108"/>
      <c r="AE67" s="108"/>
      <c r="AF67" s="108"/>
      <c r="AG67" s="100"/>
      <c r="AH67" s="100"/>
      <c r="AI67" s="100"/>
      <c r="AJ67" s="100"/>
      <c r="AK67" s="108"/>
      <c r="AL67" s="108"/>
      <c r="AM67" s="108"/>
      <c r="AN67" s="108"/>
      <c r="AO67" s="100"/>
      <c r="AP67" s="100"/>
      <c r="AQ67" s="100"/>
      <c r="AR67" s="100"/>
      <c r="AS67" s="108"/>
      <c r="AT67" s="108"/>
      <c r="AU67" s="108"/>
      <c r="AV67" s="108"/>
      <c r="AW67" s="100"/>
      <c r="AX67" s="100"/>
      <c r="AY67" s="100"/>
      <c r="AZ67" s="100"/>
      <c r="BA67" s="108"/>
      <c r="BB67" s="108"/>
      <c r="BC67" s="108"/>
      <c r="BD67" s="108"/>
      <c r="BE67" s="100"/>
      <c r="BF67" s="100"/>
      <c r="BG67" s="100"/>
      <c r="BH67" s="100"/>
    </row>
    <row r="68" spans="1:92" x14ac:dyDescent="0.25">
      <c r="A68" s="1">
        <v>66</v>
      </c>
      <c r="B68" s="11" t="b">
        <v>1</v>
      </c>
      <c r="C68" s="11" t="b">
        <v>1</v>
      </c>
      <c r="D68" s="1" t="s">
        <v>291</v>
      </c>
      <c r="E68" s="5">
        <f t="shared" si="24"/>
        <v>1.0651315789473685</v>
      </c>
      <c r="F68" s="24">
        <v>1</v>
      </c>
      <c r="G68" s="21" t="s">
        <v>223</v>
      </c>
      <c r="H68" s="20" t="s">
        <v>108</v>
      </c>
      <c r="I68" s="24">
        <f t="shared" ref="I68:I83" si="33">IF(inp_default="Q(U)",E68,IF(inp_default="PF",1,0))</f>
        <v>0</v>
      </c>
      <c r="J68" s="21">
        <f t="shared" ref="J68:J86" si="34">inp_scr_min</f>
        <v>10</v>
      </c>
      <c r="K68" s="21">
        <f t="shared" ref="K68:K86" si="35">inp_xr_min</f>
        <v>10</v>
      </c>
      <c r="L68" s="22">
        <v>12</v>
      </c>
      <c r="M68" s="107" t="s">
        <v>118</v>
      </c>
      <c r="N68" s="107">
        <v>0</v>
      </c>
      <c r="O68" s="109">
        <f>sel_ures</f>
        <v>0</v>
      </c>
      <c r="P68" s="107">
        <f t="shared" ref="P68" si="36">IF(O68&lt;sel_ures,0,
IF(AND(sel_uclear&gt;=O68, O68&gt;=sel_ures),sel_tclear,
IF(AND(sel_urec1&gt;=O68,O68&gt;sel_uclear),IF(sel_urec1&gt;sel_uclear,sel_tclear+(O68-sel_uclear)*(sel_trec1-sel_tclear)/(sel_urec1-sel_uclear),sel_tclear),
IF(AND(sel_urec2&gt;=O68,O68&gt;sel_urec1),IF(sel_urec2&gt;sel_urec1,sel_trec2+(O68-sel_urec1)*(sel_trec3-sel_trec2)/(sel_urec2-sel_urec1),-99999),5
))))</f>
        <v>0.15</v>
      </c>
      <c r="Q68" s="5"/>
      <c r="R68" s="5"/>
      <c r="S68" s="5"/>
      <c r="T68" s="5"/>
      <c r="U68" s="107"/>
      <c r="V68" s="107"/>
      <c r="W68" s="107"/>
      <c r="X68" s="107"/>
      <c r="Y68" s="5"/>
      <c r="Z68" s="21"/>
      <c r="AA68" s="5"/>
      <c r="AB68" s="5"/>
      <c r="AC68" s="107"/>
      <c r="AD68" s="107"/>
      <c r="AE68" s="107"/>
      <c r="AF68" s="107"/>
      <c r="AG68" s="5"/>
      <c r="AH68" s="5"/>
      <c r="AI68" s="5"/>
      <c r="AJ68" s="5"/>
      <c r="AK68" s="107"/>
      <c r="AL68" s="107"/>
      <c r="AM68" s="107"/>
      <c r="AN68" s="107"/>
      <c r="AO68" s="5"/>
      <c r="AP68" s="5"/>
      <c r="AQ68" s="5"/>
      <c r="AR68" s="5"/>
      <c r="AS68" s="107"/>
      <c r="AT68" s="107"/>
      <c r="AU68" s="107"/>
      <c r="AV68" s="107"/>
      <c r="AW68" s="5"/>
      <c r="AX68" s="5"/>
      <c r="AY68" s="5"/>
      <c r="AZ68" s="5"/>
      <c r="BA68" s="107"/>
      <c r="BB68" s="107"/>
      <c r="BC68" s="107"/>
      <c r="BD68" s="107"/>
      <c r="BE68" s="5"/>
      <c r="BF68" s="5"/>
      <c r="BG68" s="5"/>
      <c r="BH68" s="5"/>
    </row>
    <row r="69" spans="1:92" x14ac:dyDescent="0.25">
      <c r="A69" s="1">
        <v>67</v>
      </c>
      <c r="B69" s="11" t="b">
        <v>1</v>
      </c>
      <c r="C69" s="11" t="b">
        <v>1</v>
      </c>
      <c r="D69" s="1" t="s">
        <v>292</v>
      </c>
      <c r="E69" s="5">
        <f t="shared" si="24"/>
        <v>1.0651315789473685</v>
      </c>
      <c r="F69" s="24">
        <v>1</v>
      </c>
      <c r="G69" s="21" t="s">
        <v>223</v>
      </c>
      <c r="H69" s="20" t="s">
        <v>108</v>
      </c>
      <c r="I69" s="24">
        <f t="shared" si="33"/>
        <v>0</v>
      </c>
      <c r="J69" s="21">
        <f t="shared" si="34"/>
        <v>10</v>
      </c>
      <c r="K69" s="21">
        <f t="shared" si="35"/>
        <v>10</v>
      </c>
      <c r="L69" s="22">
        <v>12</v>
      </c>
      <c r="M69" s="107" t="s">
        <v>118</v>
      </c>
      <c r="N69" s="107">
        <v>0</v>
      </c>
      <c r="O69" s="109">
        <v>0.2</v>
      </c>
      <c r="P69" s="107">
        <v>0.45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293</v>
      </c>
      <c r="E70" s="5">
        <f t="shared" si="24"/>
        <v>1.0651315789473685</v>
      </c>
      <c r="F70" s="24">
        <v>1</v>
      </c>
      <c r="G70" s="21" t="s">
        <v>223</v>
      </c>
      <c r="H70" s="20" t="s">
        <v>108</v>
      </c>
      <c r="I70" s="24">
        <f t="shared" si="33"/>
        <v>0</v>
      </c>
      <c r="J70" s="21">
        <f t="shared" si="34"/>
        <v>10</v>
      </c>
      <c r="K70" s="21">
        <f t="shared" si="35"/>
        <v>10</v>
      </c>
      <c r="L70" s="22">
        <v>12</v>
      </c>
      <c r="M70" s="107" t="s">
        <v>118</v>
      </c>
      <c r="N70" s="107">
        <v>0</v>
      </c>
      <c r="O70" s="109">
        <v>0.4</v>
      </c>
      <c r="P70" s="107">
        <v>0.75</v>
      </c>
      <c r="Q70" s="5"/>
      <c r="R70" s="25"/>
      <c r="S70" s="25"/>
      <c r="T70" s="2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294</v>
      </c>
      <c r="E71" s="5">
        <f t="shared" si="24"/>
        <v>1.0651315789473685</v>
      </c>
      <c r="F71" s="24">
        <v>1</v>
      </c>
      <c r="G71" s="21" t="s">
        <v>223</v>
      </c>
      <c r="H71" s="20" t="s">
        <v>108</v>
      </c>
      <c r="I71" s="24">
        <f t="shared" si="33"/>
        <v>0</v>
      </c>
      <c r="J71" s="21">
        <f t="shared" si="34"/>
        <v>10</v>
      </c>
      <c r="K71" s="21">
        <f t="shared" si="35"/>
        <v>10</v>
      </c>
      <c r="L71" s="22">
        <v>12</v>
      </c>
      <c r="M71" s="107" t="s">
        <v>118</v>
      </c>
      <c r="N71" s="107">
        <v>0</v>
      </c>
      <c r="O71" s="109">
        <v>0.8</v>
      </c>
      <c r="P71" s="107">
        <v>1.35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295</v>
      </c>
      <c r="E72" s="5">
        <f t="shared" si="24"/>
        <v>1.0651315789473685</v>
      </c>
      <c r="F72" s="24">
        <v>1</v>
      </c>
      <c r="G72" s="21" t="s">
        <v>223</v>
      </c>
      <c r="H72" s="20" t="s">
        <v>108</v>
      </c>
      <c r="I72" s="24">
        <f t="shared" si="33"/>
        <v>0</v>
      </c>
      <c r="J72" s="21">
        <f t="shared" si="34"/>
        <v>10</v>
      </c>
      <c r="K72" s="21">
        <f t="shared" si="35"/>
        <v>10</v>
      </c>
      <c r="L72" s="22">
        <v>12</v>
      </c>
      <c r="M72" s="107" t="s">
        <v>118</v>
      </c>
      <c r="N72" s="107">
        <v>0</v>
      </c>
      <c r="O72" s="109">
        <f>sel_lvfrt_start</f>
        <v>0.85</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296</v>
      </c>
      <c r="E73" s="5">
        <f t="shared" si="24"/>
        <v>1.0651315789473685</v>
      </c>
      <c r="F73" s="24">
        <v>1</v>
      </c>
      <c r="G73" s="21" t="s">
        <v>223</v>
      </c>
      <c r="H73" s="20" t="s">
        <v>108</v>
      </c>
      <c r="I73" s="24">
        <f t="shared" si="33"/>
        <v>0</v>
      </c>
      <c r="J73" s="21">
        <f t="shared" si="34"/>
        <v>10</v>
      </c>
      <c r="K73" s="21">
        <f t="shared" si="35"/>
        <v>10</v>
      </c>
      <c r="L73" s="22">
        <v>12</v>
      </c>
      <c r="M73" s="107" t="s">
        <v>119</v>
      </c>
      <c r="N73" s="107">
        <v>0</v>
      </c>
      <c r="O73" s="109">
        <f>sel_ures</f>
        <v>0</v>
      </c>
      <c r="P73" s="107">
        <f t="shared" ref="P73" si="37">IF(O73&lt;sel_ures,0,
IF(AND(sel_uclear&gt;=O73, O73&gt;=sel_ures),sel_tclear,
IF(AND(sel_urec1&gt;=O73,O73&gt;sel_uclear),IF(sel_urec1&gt;sel_uclear,sel_tclear+(O73-sel_uclear)*(sel_trec1-sel_tclear)/(sel_urec1-sel_uclear),sel_tclear),
IF(AND(sel_urec2&gt;=O73,O73&gt;sel_urec1),IF(sel_urec2&gt;sel_urec1,sel_trec2+(O73-sel_urec1)*(sel_trec3-sel_trec2)/(sel_urec2-sel_urec1),-99999),5
))))</f>
        <v>0.15</v>
      </c>
      <c r="Q73" s="5"/>
      <c r="R73" s="5"/>
      <c r="S73" s="5"/>
      <c r="T73" s="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297</v>
      </c>
      <c r="E74" s="5">
        <f t="shared" si="24"/>
        <v>1.0651315789473685</v>
      </c>
      <c r="F74" s="24">
        <v>1</v>
      </c>
      <c r="G74" s="21" t="s">
        <v>223</v>
      </c>
      <c r="H74" s="20" t="s">
        <v>108</v>
      </c>
      <c r="I74" s="24">
        <f t="shared" si="33"/>
        <v>0</v>
      </c>
      <c r="J74" s="21">
        <f t="shared" si="34"/>
        <v>10</v>
      </c>
      <c r="K74" s="21">
        <f t="shared" si="35"/>
        <v>10</v>
      </c>
      <c r="L74" s="22">
        <v>12</v>
      </c>
      <c r="M74" s="107" t="s">
        <v>119</v>
      </c>
      <c r="N74" s="107">
        <v>0</v>
      </c>
      <c r="O74" s="109">
        <v>0.2</v>
      </c>
      <c r="P74" s="107">
        <v>0.45</v>
      </c>
      <c r="Q74" s="5"/>
      <c r="R74" s="5"/>
      <c r="S74" s="5"/>
      <c r="T74" s="5"/>
      <c r="U74" s="107"/>
      <c r="V74" s="117"/>
      <c r="W74" s="117"/>
      <c r="X74" s="117"/>
      <c r="Y74" s="5"/>
      <c r="Z74" s="89"/>
      <c r="AA74" s="25"/>
      <c r="AB74" s="25"/>
      <c r="AC74" s="107"/>
      <c r="AD74" s="117"/>
      <c r="AE74" s="117"/>
      <c r="AF74" s="11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298</v>
      </c>
      <c r="E75" s="5">
        <f t="shared" si="24"/>
        <v>1.0651315789473685</v>
      </c>
      <c r="F75" s="24">
        <v>1</v>
      </c>
      <c r="G75" s="21" t="s">
        <v>223</v>
      </c>
      <c r="H75" s="20" t="s">
        <v>108</v>
      </c>
      <c r="I75" s="24">
        <f t="shared" si="33"/>
        <v>0</v>
      </c>
      <c r="J75" s="21">
        <f t="shared" si="34"/>
        <v>10</v>
      </c>
      <c r="K75" s="21">
        <f t="shared" si="35"/>
        <v>10</v>
      </c>
      <c r="L75" s="22">
        <v>12</v>
      </c>
      <c r="M75" s="107" t="s">
        <v>119</v>
      </c>
      <c r="N75" s="107">
        <v>0</v>
      </c>
      <c r="O75" s="109">
        <v>0.4</v>
      </c>
      <c r="P75" s="107">
        <v>0.75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s="8" customFormat="1" x14ac:dyDescent="0.25">
      <c r="A76" s="1">
        <v>74</v>
      </c>
      <c r="B76" s="11" t="b">
        <v>1</v>
      </c>
      <c r="C76" s="11" t="b">
        <v>1</v>
      </c>
      <c r="D76" s="1" t="s">
        <v>299</v>
      </c>
      <c r="E76" s="5">
        <f t="shared" si="24"/>
        <v>1.0651315789473685</v>
      </c>
      <c r="F76" s="24">
        <v>1</v>
      </c>
      <c r="G76" s="21" t="s">
        <v>223</v>
      </c>
      <c r="H76" s="20" t="s">
        <v>108</v>
      </c>
      <c r="I76" s="24">
        <f t="shared" si="33"/>
        <v>0</v>
      </c>
      <c r="J76" s="21">
        <f t="shared" si="34"/>
        <v>10</v>
      </c>
      <c r="K76" s="21">
        <f t="shared" si="35"/>
        <v>10</v>
      </c>
      <c r="L76" s="22">
        <v>12</v>
      </c>
      <c r="M76" s="107" t="s">
        <v>119</v>
      </c>
      <c r="N76" s="107">
        <v>0</v>
      </c>
      <c r="O76" s="109">
        <v>0.8</v>
      </c>
      <c r="P76" s="107">
        <v>1.35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s="8" customFormat="1" x14ac:dyDescent="0.25">
      <c r="A77" s="1">
        <v>75</v>
      </c>
      <c r="B77" s="11" t="b">
        <v>1</v>
      </c>
      <c r="C77" s="11" t="b">
        <v>1</v>
      </c>
      <c r="D77" s="1" t="s">
        <v>300</v>
      </c>
      <c r="E77" s="5">
        <f t="shared" si="24"/>
        <v>1.0651315789473685</v>
      </c>
      <c r="F77" s="24">
        <v>1</v>
      </c>
      <c r="G77" s="21" t="s">
        <v>223</v>
      </c>
      <c r="H77" s="20" t="s">
        <v>108</v>
      </c>
      <c r="I77" s="24">
        <f t="shared" si="33"/>
        <v>0</v>
      </c>
      <c r="J77" s="21">
        <f t="shared" si="34"/>
        <v>10</v>
      </c>
      <c r="K77" s="21">
        <f t="shared" si="35"/>
        <v>10</v>
      </c>
      <c r="L77" s="22">
        <v>12</v>
      </c>
      <c r="M77" s="107" t="s">
        <v>119</v>
      </c>
      <c r="N77" s="107">
        <v>0</v>
      </c>
      <c r="O77" s="109">
        <f>sel_lvfrt_start</f>
        <v>0.85</v>
      </c>
      <c r="P77" s="107">
        <v>1.35</v>
      </c>
      <c r="Q77" s="5"/>
      <c r="R77" s="5"/>
      <c r="S77" s="5"/>
      <c r="T77" s="5"/>
      <c r="U77" s="107"/>
      <c r="V77" s="107"/>
      <c r="W77" s="107"/>
      <c r="X77" s="107"/>
      <c r="Y77" s="5"/>
      <c r="Z77" s="5"/>
      <c r="AA77" s="5"/>
      <c r="AB77" s="5"/>
      <c r="AC77" s="107"/>
      <c r="AD77" s="107"/>
      <c r="AE77" s="107"/>
      <c r="AF77" s="107"/>
      <c r="AG77" s="5"/>
      <c r="AH77" s="5"/>
      <c r="AI77" s="5"/>
      <c r="AJ77" s="5"/>
      <c r="AK77" s="107"/>
      <c r="AL77" s="107"/>
      <c r="AM77" s="107"/>
      <c r="AN77" s="107"/>
      <c r="AO77" s="5"/>
      <c r="AP77" s="5"/>
      <c r="AQ77" s="5"/>
      <c r="AR77" s="5"/>
      <c r="AS77" s="107"/>
      <c r="AT77" s="117"/>
      <c r="AU77" s="117"/>
      <c r="AV77" s="117"/>
      <c r="AW77" s="5"/>
      <c r="AX77" s="5"/>
      <c r="AY77" s="5"/>
      <c r="AZ77" s="5"/>
      <c r="BA77" s="107"/>
      <c r="BB77" s="117"/>
      <c r="BC77" s="117"/>
      <c r="BD77" s="11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301</v>
      </c>
      <c r="E78" s="5">
        <f t="shared" si="24"/>
        <v>1.0651315789473685</v>
      </c>
      <c r="F78" s="24">
        <v>1</v>
      </c>
      <c r="G78" s="21" t="s">
        <v>223</v>
      </c>
      <c r="H78" s="20" t="s">
        <v>108</v>
      </c>
      <c r="I78" s="24">
        <f t="shared" si="33"/>
        <v>0</v>
      </c>
      <c r="J78" s="21">
        <f t="shared" si="34"/>
        <v>10</v>
      </c>
      <c r="K78" s="21">
        <f t="shared" si="35"/>
        <v>10</v>
      </c>
      <c r="L78" s="22">
        <v>12</v>
      </c>
      <c r="M78" s="107" t="s">
        <v>120</v>
      </c>
      <c r="N78" s="107">
        <v>0</v>
      </c>
      <c r="O78" s="109">
        <f>sel_ures</f>
        <v>0</v>
      </c>
      <c r="P78" s="107">
        <f t="shared" ref="P78" si="38">IF(O78&lt;sel_ures,0,
IF(AND(sel_uclear&gt;=O78, O78&gt;=sel_ures),sel_tclear,
IF(AND(sel_urec1&gt;=O78,O78&gt;sel_uclear),IF(sel_urec1&gt;sel_uclear,sel_tclear+(O78-sel_uclear)*(sel_trec1-sel_tclear)/(sel_urec1-sel_uclear),sel_tclear),
IF(AND(sel_urec2&gt;=O78,O78&gt;sel_urec1),IF(sel_urec2&gt;sel_urec1,sel_trec2+(O78-sel_urec1)*(sel_trec3-sel_trec2)/(sel_urec2-sel_urec1),-99999),5
))))</f>
        <v>0.15</v>
      </c>
      <c r="Q78" s="5"/>
      <c r="R78" s="5"/>
      <c r="S78" s="5"/>
      <c r="T78" s="5"/>
      <c r="U78" s="107"/>
      <c r="V78" s="107"/>
      <c r="W78" s="107"/>
      <c r="X78" s="107"/>
      <c r="Y78" s="5"/>
      <c r="Z78" s="5"/>
      <c r="AA78" s="5"/>
      <c r="AB78" s="5"/>
      <c r="AC78" s="107"/>
      <c r="AD78" s="107"/>
      <c r="AE78" s="107"/>
      <c r="AF78" s="107"/>
      <c r="AG78" s="5"/>
      <c r="AH78" s="5"/>
      <c r="AI78" s="5"/>
      <c r="AJ78" s="5"/>
      <c r="AK78" s="107"/>
      <c r="AL78" s="117"/>
      <c r="AM78" s="117"/>
      <c r="AN78" s="11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v>77</v>
      </c>
      <c r="B79" s="11" t="b">
        <v>1</v>
      </c>
      <c r="C79" s="11" t="b">
        <v>1</v>
      </c>
      <c r="D79" s="1" t="s">
        <v>302</v>
      </c>
      <c r="E79" s="5">
        <f t="shared" si="24"/>
        <v>1.0651315789473685</v>
      </c>
      <c r="F79" s="24">
        <v>1</v>
      </c>
      <c r="G79" s="21" t="s">
        <v>223</v>
      </c>
      <c r="H79" s="20" t="s">
        <v>108</v>
      </c>
      <c r="I79" s="24">
        <f t="shared" si="33"/>
        <v>0</v>
      </c>
      <c r="J79" s="21">
        <f t="shared" si="34"/>
        <v>10</v>
      </c>
      <c r="K79" s="21">
        <f t="shared" si="35"/>
        <v>10</v>
      </c>
      <c r="L79" s="22">
        <v>12</v>
      </c>
      <c r="M79" s="107" t="s">
        <v>120</v>
      </c>
      <c r="N79" s="107">
        <v>0</v>
      </c>
      <c r="O79" s="109">
        <v>0.2</v>
      </c>
      <c r="P79" s="107">
        <v>0.45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row>
    <row r="80" spans="1:92" x14ac:dyDescent="0.25">
      <c r="A80" s="1">
        <v>78</v>
      </c>
      <c r="B80" s="11" t="b">
        <v>1</v>
      </c>
      <c r="C80" s="11" t="b">
        <v>1</v>
      </c>
      <c r="D80" s="1" t="s">
        <v>303</v>
      </c>
      <c r="E80" s="5">
        <f t="shared" si="24"/>
        <v>1.0651315789473685</v>
      </c>
      <c r="F80" s="24">
        <v>1</v>
      </c>
      <c r="G80" s="21" t="s">
        <v>223</v>
      </c>
      <c r="H80" s="20" t="s">
        <v>108</v>
      </c>
      <c r="I80" s="24">
        <f t="shared" si="33"/>
        <v>0</v>
      </c>
      <c r="J80" s="21">
        <f t="shared" si="34"/>
        <v>10</v>
      </c>
      <c r="K80" s="21">
        <f t="shared" si="35"/>
        <v>10</v>
      </c>
      <c r="L80" s="22">
        <v>12</v>
      </c>
      <c r="M80" s="107" t="s">
        <v>120</v>
      </c>
      <c r="N80" s="107">
        <v>0</v>
      </c>
      <c r="O80" s="109">
        <v>0.4</v>
      </c>
      <c r="P80" s="107">
        <v>0.75</v>
      </c>
      <c r="Q80" s="5"/>
      <c r="R80" s="5"/>
      <c r="S80" s="5"/>
      <c r="T80" s="5"/>
      <c r="U80" s="107"/>
      <c r="V80" s="107"/>
      <c r="W80" s="107"/>
      <c r="X80" s="107"/>
      <c r="Y80" s="5"/>
      <c r="Z80" s="5"/>
      <c r="AA80" s="5"/>
      <c r="AB80" s="5"/>
      <c r="AC80" s="107"/>
      <c r="AD80" s="107"/>
      <c r="AE80" s="107"/>
      <c r="AF80" s="107"/>
      <c r="AG80" s="5"/>
      <c r="AH80" s="5"/>
      <c r="AI80" s="5"/>
      <c r="AJ80" s="5"/>
      <c r="AK80" s="107"/>
      <c r="AL80" s="107"/>
      <c r="AM80" s="107"/>
      <c r="AN80" s="107"/>
      <c r="AO80" s="5"/>
      <c r="AP80" s="5"/>
      <c r="AQ80" s="5"/>
      <c r="AR80" s="5"/>
      <c r="AS80" s="107"/>
      <c r="AT80" s="107"/>
      <c r="AU80" s="107"/>
      <c r="AV80" s="107"/>
      <c r="AW80" s="5"/>
      <c r="AX80" s="5"/>
      <c r="AY80" s="5"/>
      <c r="AZ80" s="5"/>
      <c r="BA80" s="107"/>
      <c r="BB80" s="107"/>
      <c r="BC80" s="107"/>
      <c r="BD80" s="107"/>
      <c r="BE80" s="5"/>
      <c r="BF80" s="5"/>
      <c r="BG80" s="5"/>
      <c r="BH80" s="5"/>
    </row>
    <row r="81" spans="1:60" x14ac:dyDescent="0.25">
      <c r="A81" s="1">
        <v>79</v>
      </c>
      <c r="B81" s="11" t="b">
        <v>1</v>
      </c>
      <c r="C81" s="11" t="b">
        <v>1</v>
      </c>
      <c r="D81" s="1" t="s">
        <v>304</v>
      </c>
      <c r="E81" s="5">
        <f t="shared" si="24"/>
        <v>1.0651315789473685</v>
      </c>
      <c r="F81" s="24">
        <v>1</v>
      </c>
      <c r="G81" s="21" t="s">
        <v>223</v>
      </c>
      <c r="H81" s="20" t="s">
        <v>108</v>
      </c>
      <c r="I81" s="24">
        <f t="shared" si="33"/>
        <v>0</v>
      </c>
      <c r="J81" s="21">
        <f t="shared" si="34"/>
        <v>10</v>
      </c>
      <c r="K81" s="21">
        <f t="shared" si="35"/>
        <v>10</v>
      </c>
      <c r="L81" s="22">
        <v>12</v>
      </c>
      <c r="M81" s="107" t="s">
        <v>120</v>
      </c>
      <c r="N81" s="107">
        <v>0</v>
      </c>
      <c r="O81" s="109">
        <v>0.8</v>
      </c>
      <c r="P81" s="107">
        <v>1.35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305</v>
      </c>
      <c r="E82" s="5">
        <f t="shared" si="24"/>
        <v>1.0651315789473685</v>
      </c>
      <c r="F82" s="24">
        <v>1</v>
      </c>
      <c r="G82" s="21" t="s">
        <v>223</v>
      </c>
      <c r="H82" s="20" t="s">
        <v>108</v>
      </c>
      <c r="I82" s="24">
        <f t="shared" si="33"/>
        <v>0</v>
      </c>
      <c r="J82" s="21">
        <f t="shared" si="34"/>
        <v>10</v>
      </c>
      <c r="K82" s="21">
        <f t="shared" si="35"/>
        <v>10</v>
      </c>
      <c r="L82" s="22">
        <v>12</v>
      </c>
      <c r="M82" s="107" t="s">
        <v>120</v>
      </c>
      <c r="N82" s="107">
        <v>0</v>
      </c>
      <c r="O82" s="109">
        <f>sel_lvfrt_start</f>
        <v>0.85</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306</v>
      </c>
      <c r="E83" s="5">
        <f t="shared" si="24"/>
        <v>1.0651315789473685</v>
      </c>
      <c r="F83" s="24">
        <v>1</v>
      </c>
      <c r="G83" s="21" t="s">
        <v>223</v>
      </c>
      <c r="H83" s="20" t="s">
        <v>108</v>
      </c>
      <c r="I83" s="24">
        <f t="shared" si="33"/>
        <v>0</v>
      </c>
      <c r="J83" s="21">
        <v>-1</v>
      </c>
      <c r="K83" s="21">
        <v>0</v>
      </c>
      <c r="L83" s="22">
        <v>5</v>
      </c>
      <c r="M83" s="107" t="s">
        <v>111</v>
      </c>
      <c r="N83" s="107">
        <v>0</v>
      </c>
      <c r="O83" s="110">
        <v>0.7</v>
      </c>
      <c r="P83" s="107"/>
      <c r="Q83" s="5" t="s">
        <v>111</v>
      </c>
      <c r="R83" s="5">
        <v>0.2</v>
      </c>
      <c r="S83" s="5">
        <v>0.5</v>
      </c>
      <c r="T83" s="5"/>
      <c r="U83" s="107" t="s">
        <v>111</v>
      </c>
      <c r="V83" s="107">
        <v>0.4</v>
      </c>
      <c r="W83" s="107">
        <v>0.3</v>
      </c>
      <c r="X83" s="107"/>
      <c r="Y83" s="5" t="s">
        <v>111</v>
      </c>
      <c r="Z83" s="5">
        <v>0.6</v>
      </c>
      <c r="AA83" s="5">
        <v>1</v>
      </c>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s="98" customFormat="1" x14ac:dyDescent="0.25">
      <c r="A84" s="1">
        <v>82</v>
      </c>
      <c r="B84" s="99" t="b">
        <f t="shared" ref="B84:C92" si="39">inp_Un&gt;=110</f>
        <v>1</v>
      </c>
      <c r="C84" s="99" t="b">
        <f t="shared" si="39"/>
        <v>1</v>
      </c>
      <c r="D84" s="98" t="s">
        <v>307</v>
      </c>
      <c r="E84" s="100">
        <f t="shared" si="24"/>
        <v>1.0651315789473685</v>
      </c>
      <c r="F84" s="100">
        <v>1</v>
      </c>
      <c r="G84" s="102" t="s">
        <v>223</v>
      </c>
      <c r="H84" s="101" t="s">
        <v>108</v>
      </c>
      <c r="I84" s="100">
        <f t="shared" ref="I84" si="40">IF(inp_default="Q(U)",E84,IF(inp_default="PF",1,0))</f>
        <v>0</v>
      </c>
      <c r="J84" s="102">
        <f t="shared" si="34"/>
        <v>10</v>
      </c>
      <c r="K84" s="102">
        <f t="shared" si="35"/>
        <v>10</v>
      </c>
      <c r="L84" s="103">
        <v>15</v>
      </c>
      <c r="M84" s="108" t="s">
        <v>120</v>
      </c>
      <c r="N84" s="108">
        <v>0</v>
      </c>
      <c r="O84" s="111">
        <v>0.05</v>
      </c>
      <c r="P84" s="108">
        <v>0.15</v>
      </c>
      <c r="Q84" s="100" t="s">
        <v>120</v>
      </c>
      <c r="R84" s="100">
        <f>N84+P84+1.2</f>
        <v>1.3499999999999999</v>
      </c>
      <c r="S84" s="124">
        <v>0.05</v>
      </c>
      <c r="T84" s="100">
        <v>0.15</v>
      </c>
      <c r="U84" s="108" t="s">
        <v>120</v>
      </c>
      <c r="V84" s="108">
        <v>3</v>
      </c>
      <c r="W84" s="112">
        <v>0.2</v>
      </c>
      <c r="X84" s="108">
        <v>0.15</v>
      </c>
      <c r="Y84" s="100" t="s">
        <v>120</v>
      </c>
      <c r="Z84" s="100">
        <f>V84+X84+0.3</f>
        <v>3.4499999999999997</v>
      </c>
      <c r="AA84" s="124">
        <v>0.2</v>
      </c>
      <c r="AB84" s="100">
        <v>0.15</v>
      </c>
      <c r="AC84" s="108"/>
      <c r="AD84" s="108"/>
      <c r="AE84" s="108"/>
      <c r="AF84" s="108"/>
      <c r="AG84" s="100"/>
      <c r="AH84" s="100"/>
      <c r="AI84" s="100"/>
      <c r="AJ84" s="100"/>
      <c r="AK84" s="108"/>
      <c r="AL84" s="108"/>
      <c r="AM84" s="108"/>
      <c r="AN84" s="108"/>
      <c r="AO84" s="100"/>
      <c r="AP84" s="100"/>
      <c r="AQ84" s="100"/>
      <c r="AR84" s="100"/>
      <c r="AS84" s="108"/>
      <c r="AT84" s="108"/>
      <c r="AU84" s="108"/>
      <c r="AV84" s="108"/>
      <c r="AW84" s="100"/>
      <c r="AX84" s="100"/>
      <c r="AY84" s="100"/>
      <c r="AZ84" s="100"/>
      <c r="BA84" s="108"/>
      <c r="BB84" s="108"/>
      <c r="BC84" s="108"/>
      <c r="BD84" s="108"/>
      <c r="BE84" s="100"/>
      <c r="BF84" s="100"/>
      <c r="BG84" s="100"/>
      <c r="BH84" s="100"/>
    </row>
    <row r="85" spans="1:60" s="98" customFormat="1" x14ac:dyDescent="0.25">
      <c r="A85" s="1">
        <v>83</v>
      </c>
      <c r="B85" s="99" t="b">
        <f t="shared" si="39"/>
        <v>1</v>
      </c>
      <c r="C85" s="99" t="b">
        <f t="shared" si="39"/>
        <v>1</v>
      </c>
      <c r="D85" s="98" t="s">
        <v>308</v>
      </c>
      <c r="E85" s="100">
        <f t="shared" si="24"/>
        <v>1.0651315789473685</v>
      </c>
      <c r="F85" s="100">
        <v>1</v>
      </c>
      <c r="G85" s="102" t="s">
        <v>223</v>
      </c>
      <c r="H85" s="101" t="s">
        <v>108</v>
      </c>
      <c r="I85" s="100">
        <f t="shared" ref="I85" si="41">IF(inp_default="Q(U)",E85,IF(inp_default="PF",1,0))</f>
        <v>0</v>
      </c>
      <c r="J85" s="102">
        <f t="shared" si="34"/>
        <v>10</v>
      </c>
      <c r="K85" s="102">
        <f t="shared" si="35"/>
        <v>10</v>
      </c>
      <c r="L85" s="103">
        <v>15</v>
      </c>
      <c r="M85" s="108" t="s">
        <v>118</v>
      </c>
      <c r="N85" s="108">
        <v>0</v>
      </c>
      <c r="O85" s="111">
        <v>0.1</v>
      </c>
      <c r="P85" s="108">
        <v>0.15</v>
      </c>
      <c r="Q85" s="100" t="s">
        <v>118</v>
      </c>
      <c r="R85" s="100">
        <f>N85+P85+1.5</f>
        <v>1.65</v>
      </c>
      <c r="S85" s="124">
        <v>0.2</v>
      </c>
      <c r="T85" s="100">
        <v>0.15</v>
      </c>
      <c r="U85" s="108"/>
      <c r="V85" s="108"/>
      <c r="W85" s="108"/>
      <c r="X85" s="108"/>
      <c r="Y85" s="100"/>
      <c r="Z85" s="100"/>
      <c r="AA85" s="100"/>
      <c r="AB85" s="100"/>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39"/>
        <v>1</v>
      </c>
      <c r="C86" s="99" t="b">
        <f t="shared" si="39"/>
        <v>1</v>
      </c>
      <c r="D86" s="98" t="s">
        <v>309</v>
      </c>
      <c r="E86" s="100">
        <f t="shared" si="24"/>
        <v>1.0651315789473685</v>
      </c>
      <c r="F86" s="100">
        <v>1</v>
      </c>
      <c r="G86" s="102" t="s">
        <v>223</v>
      </c>
      <c r="H86" s="101" t="s">
        <v>108</v>
      </c>
      <c r="I86" s="100">
        <f t="shared" ref="I86" si="42">IF(inp_default="Q(U)",E86,IF(inp_default="PF",1,0))</f>
        <v>0</v>
      </c>
      <c r="J86" s="102">
        <f t="shared" si="34"/>
        <v>10</v>
      </c>
      <c r="K86" s="102">
        <f t="shared" si="35"/>
        <v>10</v>
      </c>
      <c r="L86" s="103">
        <v>15</v>
      </c>
      <c r="M86" s="108" t="s">
        <v>121</v>
      </c>
      <c r="N86" s="108">
        <v>0</v>
      </c>
      <c r="O86" s="111">
        <v>0.1</v>
      </c>
      <c r="P86" s="108">
        <v>0.15</v>
      </c>
      <c r="Q86" s="100" t="s">
        <v>119</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39"/>
        <v>1</v>
      </c>
      <c r="C87" s="99" t="b">
        <f t="shared" si="39"/>
        <v>1</v>
      </c>
      <c r="D87" s="98" t="s">
        <v>310</v>
      </c>
      <c r="E87" s="100">
        <f t="shared" si="24"/>
        <v>1.0651315789473685</v>
      </c>
      <c r="F87" s="100">
        <v>1</v>
      </c>
      <c r="G87" s="102" t="s">
        <v>223</v>
      </c>
      <c r="H87" s="101" t="s">
        <v>108</v>
      </c>
      <c r="I87" s="100">
        <f>IF(inp_default="Q(U)",E87,IF(inp_default="PF",1,0))</f>
        <v>0</v>
      </c>
      <c r="J87" s="102">
        <f>inp_scr_tun</f>
        <v>20</v>
      </c>
      <c r="K87" s="102">
        <f>inp_xr_tun</f>
        <v>15</v>
      </c>
      <c r="L87" s="103">
        <v>15</v>
      </c>
      <c r="M87" s="108" t="s">
        <v>118</v>
      </c>
      <c r="N87" s="108">
        <v>0</v>
      </c>
      <c r="O87" s="112">
        <v>0.05</v>
      </c>
      <c r="P87" s="108">
        <v>0.15</v>
      </c>
      <c r="Q87" s="100" t="s">
        <v>122</v>
      </c>
      <c r="R87" s="100">
        <f>N87+P87-0.001</f>
        <v>0.14899999999999999</v>
      </c>
      <c r="S87" s="100">
        <f>inp_scr_min</f>
        <v>10</v>
      </c>
      <c r="T87" s="100">
        <f>inp_xr_min</f>
        <v>10</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39"/>
        <v>1</v>
      </c>
      <c r="C88" s="99" t="b">
        <f t="shared" si="39"/>
        <v>1</v>
      </c>
      <c r="D88" s="98" t="s">
        <v>311</v>
      </c>
      <c r="E88" s="100">
        <f t="shared" si="24"/>
        <v>1.0651315789473685</v>
      </c>
      <c r="F88" s="100">
        <v>1</v>
      </c>
      <c r="G88" s="102" t="s">
        <v>223</v>
      </c>
      <c r="H88" s="101" t="s">
        <v>108</v>
      </c>
      <c r="I88" s="100">
        <f>IF(inp_default="Q(U)",E88,IF(inp_default="PF",1,0))</f>
        <v>0</v>
      </c>
      <c r="J88" s="102">
        <f>inp_scr_tun</f>
        <v>20</v>
      </c>
      <c r="K88" s="102">
        <f>inp_xr_tun</f>
        <v>15</v>
      </c>
      <c r="L88" s="103">
        <v>15</v>
      </c>
      <c r="M88" s="108" t="s">
        <v>121</v>
      </c>
      <c r="N88" s="108">
        <v>0</v>
      </c>
      <c r="O88" s="112">
        <v>0.1</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39"/>
        <v>1</v>
      </c>
      <c r="C89" s="99" t="b">
        <f t="shared" si="39"/>
        <v>1</v>
      </c>
      <c r="D89" s="98" t="s">
        <v>312</v>
      </c>
      <c r="E89" s="100">
        <f t="shared" ref="E89:E92" si="43">inp_Uc/inp_Un</f>
        <v>1.0651315789473685</v>
      </c>
      <c r="F89" s="100">
        <v>0.5</v>
      </c>
      <c r="G89" s="102" t="s">
        <v>223</v>
      </c>
      <c r="H89" s="101" t="s">
        <v>108</v>
      </c>
      <c r="I89" s="100">
        <f>IF(inp_default="Q(U)",E89,IF(inp_default="PF",1,0))</f>
        <v>0</v>
      </c>
      <c r="J89" s="102">
        <f t="shared" ref="J89:J92" si="44">inp_scr_min</f>
        <v>10</v>
      </c>
      <c r="K89" s="102">
        <f t="shared" ref="K89:K92" si="45">inp_xr_min</f>
        <v>10</v>
      </c>
      <c r="L89" s="103">
        <v>160</v>
      </c>
      <c r="M89" s="108" t="s">
        <v>110</v>
      </c>
      <c r="N89" s="108">
        <v>0</v>
      </c>
      <c r="O89" s="108">
        <f>0.25 * 50 * sel_lfsmo_droop/100 + sel_lfsmo_start</f>
        <v>50.825000000000003</v>
      </c>
      <c r="P89" s="108"/>
      <c r="Q89" s="100" t="s">
        <v>110</v>
      </c>
      <c r="R89" s="100">
        <v>20</v>
      </c>
      <c r="S89" s="100">
        <v>50</v>
      </c>
      <c r="T89" s="100"/>
      <c r="U89" s="108" t="s">
        <v>110</v>
      </c>
      <c r="V89" s="108">
        <v>40</v>
      </c>
      <c r="W89" s="108">
        <f>-0.25 * 50 * sel_lfsmu_droop/100 + sel_lfsmu_start</f>
        <v>49.174999999999997</v>
      </c>
      <c r="X89" s="108"/>
      <c r="Y89" s="100" t="s">
        <v>110</v>
      </c>
      <c r="Z89" s="102">
        <v>60</v>
      </c>
      <c r="AA89" s="100">
        <v>50</v>
      </c>
      <c r="AB89" s="100"/>
      <c r="AC89" s="108" t="s">
        <v>110</v>
      </c>
      <c r="AD89" s="108">
        <v>80</v>
      </c>
      <c r="AE89" s="108">
        <f>0.5 * 50 * sel_lfsmu_droop/100 + sel_lfsmo_start</f>
        <v>51.45</v>
      </c>
      <c r="AF89" s="108"/>
      <c r="AG89" s="100" t="s">
        <v>110</v>
      </c>
      <c r="AH89" s="100">
        <v>100</v>
      </c>
      <c r="AI89" s="100">
        <v>50</v>
      </c>
      <c r="AJ89" s="100"/>
      <c r="AK89" s="108" t="s">
        <v>110</v>
      </c>
      <c r="AL89" s="108">
        <v>120</v>
      </c>
      <c r="AM89" s="108">
        <f>-0.5 * 50 * sel_lfsmu_droop/100 + sel_lfsmu_start</f>
        <v>48.55</v>
      </c>
      <c r="AN89" s="108"/>
      <c r="AO89" s="100" t="s">
        <v>110</v>
      </c>
      <c r="AP89" s="100">
        <v>140</v>
      </c>
      <c r="AQ89" s="100">
        <v>50</v>
      </c>
      <c r="AR89" s="100"/>
      <c r="AS89" s="114"/>
      <c r="AT89" s="108"/>
      <c r="AU89" s="108"/>
      <c r="AV89" s="108"/>
      <c r="AX89" s="100"/>
      <c r="AY89" s="100"/>
      <c r="AZ89" s="100"/>
      <c r="BA89" s="114"/>
      <c r="BB89" s="108"/>
      <c r="BC89" s="108"/>
      <c r="BD89" s="108"/>
      <c r="BF89" s="100"/>
      <c r="BG89" s="100"/>
      <c r="BH89" s="100"/>
    </row>
    <row r="90" spans="1:60" s="98" customFormat="1" x14ac:dyDescent="0.25">
      <c r="A90" s="1">
        <v>88</v>
      </c>
      <c r="B90" s="99" t="b">
        <f t="shared" si="39"/>
        <v>1</v>
      </c>
      <c r="C90" s="99" t="b">
        <f t="shared" si="39"/>
        <v>1</v>
      </c>
      <c r="D90" s="98" t="s">
        <v>440</v>
      </c>
      <c r="E90" s="100">
        <f t="shared" si="43"/>
        <v>1.0651315789473685</v>
      </c>
      <c r="F90" s="100">
        <v>0.7</v>
      </c>
      <c r="G90" s="102" t="s">
        <v>224</v>
      </c>
      <c r="H90" s="101" t="s">
        <v>108</v>
      </c>
      <c r="I90" s="100">
        <f t="shared" ref="I90" si="46">IF(inp_default="Q(U)",E90,IF(inp_default="PF",1,0))</f>
        <v>0</v>
      </c>
      <c r="J90" s="102">
        <f t="shared" si="44"/>
        <v>10</v>
      </c>
      <c r="K90" s="102">
        <f t="shared" si="45"/>
        <v>10</v>
      </c>
      <c r="L90" s="103">
        <v>80</v>
      </c>
      <c r="M90" s="108" t="s">
        <v>110</v>
      </c>
      <c r="N90" s="108">
        <v>0</v>
      </c>
      <c r="O90" s="108">
        <v>51.5</v>
      </c>
      <c r="P90" s="108"/>
      <c r="Q90" s="100" t="s">
        <v>110</v>
      </c>
      <c r="R90" s="100">
        <v>20</v>
      </c>
      <c r="S90" s="100">
        <v>50</v>
      </c>
      <c r="T90" s="100"/>
      <c r="U90" s="108" t="s">
        <v>110</v>
      </c>
      <c r="V90" s="108">
        <v>40</v>
      </c>
      <c r="W90" s="108">
        <v>48.5</v>
      </c>
      <c r="X90" s="108"/>
      <c r="Y90" s="100" t="s">
        <v>110</v>
      </c>
      <c r="Z90" s="102">
        <v>60</v>
      </c>
      <c r="AA90" s="100">
        <v>50</v>
      </c>
      <c r="AB90" s="100"/>
      <c r="AC90" s="108"/>
      <c r="AD90" s="108"/>
      <c r="AE90" s="108"/>
      <c r="AF90" s="108"/>
      <c r="AG90" s="100"/>
      <c r="AH90" s="100"/>
      <c r="AI90" s="100"/>
      <c r="AJ90" s="100"/>
      <c r="AK90" s="108"/>
      <c r="AL90" s="108"/>
      <c r="AM90" s="108"/>
      <c r="AN90" s="108"/>
      <c r="AO90" s="100"/>
      <c r="AP90" s="100"/>
      <c r="AQ90" s="100"/>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39"/>
        <v>1</v>
      </c>
      <c r="C91" s="99" t="b">
        <f t="shared" si="39"/>
        <v>1</v>
      </c>
      <c r="D91" s="98" t="s">
        <v>313</v>
      </c>
      <c r="E91" s="100">
        <f t="shared" si="43"/>
        <v>1.0651315789473685</v>
      </c>
      <c r="F91" s="100">
        <v>0.7</v>
      </c>
      <c r="G91" s="101" t="s">
        <v>224</v>
      </c>
      <c r="H91" s="101" t="s">
        <v>108</v>
      </c>
      <c r="I91" s="100">
        <f>IF(inp_default="Q(U)",E91,IF(inp_default="PF",1,0))</f>
        <v>0</v>
      </c>
      <c r="J91" s="102">
        <f t="shared" si="44"/>
        <v>10</v>
      </c>
      <c r="K91" s="102">
        <f t="shared" si="45"/>
        <v>10</v>
      </c>
      <c r="L91" s="103"/>
      <c r="M91" s="108" t="s">
        <v>124</v>
      </c>
      <c r="N91" s="108"/>
      <c r="O91" s="108" t="s">
        <v>125</v>
      </c>
      <c r="P91" s="108">
        <v>1</v>
      </c>
      <c r="Q91" s="100" t="s">
        <v>109</v>
      </c>
      <c r="R91" s="100">
        <v>1</v>
      </c>
      <c r="S91" s="100">
        <v>0</v>
      </c>
      <c r="T91" s="100">
        <v>0</v>
      </c>
      <c r="U91" s="114"/>
      <c r="V91" s="108"/>
      <c r="W91" s="108"/>
      <c r="X91" s="108"/>
      <c r="Z91" s="100"/>
      <c r="AA91" s="100"/>
      <c r="AB91" s="100"/>
      <c r="AC91" s="114"/>
      <c r="AD91" s="108"/>
      <c r="AE91" s="108"/>
      <c r="AF91" s="108"/>
      <c r="AH91" s="100"/>
      <c r="AI91" s="100"/>
      <c r="AJ91" s="100"/>
      <c r="AK91" s="114"/>
      <c r="AL91" s="108"/>
      <c r="AM91" s="108"/>
      <c r="AN91" s="108"/>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39"/>
        <v>1</v>
      </c>
      <c r="C92" s="99" t="b">
        <f t="shared" si="39"/>
        <v>1</v>
      </c>
      <c r="D92" s="98" t="s">
        <v>314</v>
      </c>
      <c r="E92" s="100">
        <f t="shared" si="43"/>
        <v>1.0651315789473685</v>
      </c>
      <c r="F92" s="100">
        <v>0.5</v>
      </c>
      <c r="G92" s="101" t="s">
        <v>223</v>
      </c>
      <c r="H92" s="101" t="s">
        <v>108</v>
      </c>
      <c r="I92" s="100">
        <f>IF(inp_default="Q(U)",E92,IF(inp_default="PF",1,0))</f>
        <v>0</v>
      </c>
      <c r="J92" s="102">
        <f t="shared" si="44"/>
        <v>10</v>
      </c>
      <c r="K92" s="102">
        <f t="shared" si="45"/>
        <v>10</v>
      </c>
      <c r="L92" s="103">
        <v>40</v>
      </c>
      <c r="M92" s="108" t="s">
        <v>110</v>
      </c>
      <c r="N92" s="108">
        <v>0</v>
      </c>
      <c r="O92" s="108"/>
      <c r="P92" s="108">
        <f xml:space="preserve"> (sel_30min_fmax-50)/20</f>
        <v>7.4999999999999997E-2</v>
      </c>
      <c r="Q92" s="100" t="s">
        <v>110</v>
      </c>
      <c r="R92" s="100">
        <v>15</v>
      </c>
      <c r="S92" s="100"/>
      <c r="T92" s="100">
        <v>0</v>
      </c>
      <c r="U92" s="108" t="s">
        <v>109</v>
      </c>
      <c r="V92" s="108">
        <v>0.1</v>
      </c>
      <c r="W92" s="108">
        <v>1</v>
      </c>
      <c r="X92" s="108"/>
      <c r="Y92" s="98" t="s">
        <v>110</v>
      </c>
      <c r="Z92" s="100">
        <v>20</v>
      </c>
      <c r="AA92" s="100"/>
      <c r="AB92" s="100">
        <v>-0.125</v>
      </c>
      <c r="AC92" s="114" t="s">
        <v>110</v>
      </c>
      <c r="AD92" s="108">
        <v>29</v>
      </c>
      <c r="AE92" s="108">
        <v>50</v>
      </c>
      <c r="AF92" s="108">
        <v>0</v>
      </c>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ref="B93:C124" si="47">inp_Un&gt;=110</f>
        <v>1</v>
      </c>
      <c r="C93" s="99" t="b">
        <f t="shared" si="47"/>
        <v>1</v>
      </c>
      <c r="D93" s="98" t="s">
        <v>315</v>
      </c>
      <c r="E93" s="100">
        <f t="shared" ref="E93:E114" si="48">inp_Uc/inp_Un</f>
        <v>1.0651315789473685</v>
      </c>
      <c r="F93" s="100">
        <v>0.7</v>
      </c>
      <c r="G93" s="102" t="s">
        <v>223</v>
      </c>
      <c r="H93" s="101" t="s">
        <v>23</v>
      </c>
      <c r="I93" s="100">
        <v>0.1</v>
      </c>
      <c r="J93" s="102">
        <f>inp_scr_min</f>
        <v>10</v>
      </c>
      <c r="K93" s="102">
        <f>inp_xr_min</f>
        <v>10</v>
      </c>
      <c r="L93" s="103">
        <v>40</v>
      </c>
      <c r="M93" s="108" t="s">
        <v>114</v>
      </c>
      <c r="N93" s="108">
        <v>0</v>
      </c>
      <c r="O93" s="108">
        <v>0.25</v>
      </c>
      <c r="P93" s="108"/>
      <c r="Q93" s="100" t="s">
        <v>110</v>
      </c>
      <c r="R93" s="100">
        <v>1</v>
      </c>
      <c r="S93" s="100">
        <v>51</v>
      </c>
      <c r="T93" s="120"/>
      <c r="U93" s="108" t="s">
        <v>110</v>
      </c>
      <c r="V93" s="108">
        <v>25</v>
      </c>
      <c r="W93" s="108">
        <v>50</v>
      </c>
      <c r="X93" s="108"/>
      <c r="Y93" s="100" t="s">
        <v>114</v>
      </c>
      <c r="Z93" s="102">
        <v>27</v>
      </c>
      <c r="AA93" s="100">
        <v>0.1</v>
      </c>
      <c r="AB93" s="100"/>
      <c r="AC93" s="114"/>
      <c r="AD93" s="108"/>
      <c r="AE93" s="108"/>
      <c r="AF93" s="108"/>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si="47"/>
        <v>1</v>
      </c>
      <c r="C94" s="99" t="b">
        <f t="shared" si="47"/>
        <v>1</v>
      </c>
      <c r="D94" s="98" t="s">
        <v>321</v>
      </c>
      <c r="E94" s="100">
        <f t="shared" si="48"/>
        <v>1.0651315789473685</v>
      </c>
      <c r="F94" s="100">
        <v>0.7</v>
      </c>
      <c r="G94" s="102" t="s">
        <v>223</v>
      </c>
      <c r="H94" s="101" t="s">
        <v>113</v>
      </c>
      <c r="I94" s="100">
        <f t="shared" ref="I94:I97" si="49">inp_Uc/inp_Un</f>
        <v>1.0651315789473685</v>
      </c>
      <c r="J94" s="102">
        <f>inp_scr_min</f>
        <v>10</v>
      </c>
      <c r="K94" s="102">
        <f>inp_xr_min</f>
        <v>10</v>
      </c>
      <c r="L94" s="121">
        <v>15</v>
      </c>
      <c r="M94" s="108" t="s">
        <v>112</v>
      </c>
      <c r="N94" s="108">
        <v>0</v>
      </c>
      <c r="O94" s="108">
        <v>-0.1</v>
      </c>
      <c r="P94" s="108"/>
      <c r="Q94" s="100" t="s">
        <v>110</v>
      </c>
      <c r="R94" s="100">
        <v>0.5</v>
      </c>
      <c r="S94" s="100"/>
      <c r="T94" s="100">
        <v>1</v>
      </c>
      <c r="U94" s="108" t="s">
        <v>110</v>
      </c>
      <c r="V94" s="108">
        <v>1.5</v>
      </c>
      <c r="W94" s="108">
        <v>51</v>
      </c>
      <c r="X94" s="108">
        <v>0</v>
      </c>
      <c r="Y94" s="100" t="s">
        <v>110</v>
      </c>
      <c r="Z94" s="100">
        <v>3.5</v>
      </c>
      <c r="AA94" s="100"/>
      <c r="AB94" s="100">
        <v>-0.5</v>
      </c>
      <c r="AC94" s="108" t="s">
        <v>110</v>
      </c>
      <c r="AD94" s="108">
        <v>5.5</v>
      </c>
      <c r="AE94" s="108">
        <v>50</v>
      </c>
      <c r="AF94" s="108">
        <v>0</v>
      </c>
      <c r="AG94" s="100" t="s">
        <v>112</v>
      </c>
      <c r="AH94" s="122">
        <v>5</v>
      </c>
      <c r="AI94" s="100">
        <v>0</v>
      </c>
      <c r="AJ94" s="100"/>
      <c r="AK94" s="114"/>
      <c r="AL94" s="108"/>
      <c r="AM94" s="108"/>
      <c r="AN94" s="108"/>
      <c r="AO94" s="100"/>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47"/>
        <v>1</v>
      </c>
      <c r="C95" s="99" t="b">
        <f t="shared" si="47"/>
        <v>1</v>
      </c>
      <c r="D95" s="98" t="s">
        <v>491</v>
      </c>
      <c r="E95" s="100">
        <f t="shared" si="48"/>
        <v>1.0651315789473685</v>
      </c>
      <c r="F95" s="100">
        <v>0.7</v>
      </c>
      <c r="G95" s="102" t="s">
        <v>223</v>
      </c>
      <c r="H95" s="101" t="s">
        <v>113</v>
      </c>
      <c r="I95" s="100">
        <f t="shared" si="49"/>
        <v>1.0651315789473685</v>
      </c>
      <c r="J95" s="102">
        <f>inp_scr_min</f>
        <v>10</v>
      </c>
      <c r="K95" s="102">
        <f>inp_xr_min</f>
        <v>10</v>
      </c>
      <c r="L95" s="121">
        <v>25</v>
      </c>
      <c r="M95" s="108" t="s">
        <v>117</v>
      </c>
      <c r="N95" s="108">
        <v>0</v>
      </c>
      <c r="O95" s="108">
        <v>20</v>
      </c>
      <c r="P95" s="108"/>
      <c r="Q95" s="100" t="s">
        <v>112</v>
      </c>
      <c r="R95" s="100">
        <v>0.02</v>
      </c>
      <c r="S95" s="100">
        <v>-7.4999999999999997E-2</v>
      </c>
      <c r="T95" s="100"/>
      <c r="U95" s="108" t="s">
        <v>112</v>
      </c>
      <c r="V95" s="108">
        <v>15</v>
      </c>
      <c r="W95" s="108">
        <v>0</v>
      </c>
      <c r="X95" s="108"/>
      <c r="Y95" s="100"/>
      <c r="Z95" s="100"/>
      <c r="AA95" s="100"/>
      <c r="AB95" s="100"/>
      <c r="AC95" s="108"/>
      <c r="AD95" s="108"/>
      <c r="AE95" s="108"/>
      <c r="AF95" s="108"/>
      <c r="AG95" s="100"/>
      <c r="AH95" s="122"/>
      <c r="AI95" s="100"/>
      <c r="AJ95" s="100"/>
      <c r="AK95" s="114"/>
      <c r="AL95" s="108"/>
      <c r="AM95" s="108"/>
      <c r="AN95" s="108"/>
      <c r="AO95" s="100"/>
      <c r="AP95" s="122"/>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47"/>
        <v>1</v>
      </c>
      <c r="C96" s="99" t="b">
        <f t="shared" si="47"/>
        <v>1</v>
      </c>
      <c r="D96" s="98" t="s">
        <v>492</v>
      </c>
      <c r="E96" s="100">
        <f t="shared" si="48"/>
        <v>1.0651315789473685</v>
      </c>
      <c r="F96" s="100">
        <v>0.7</v>
      </c>
      <c r="G96" s="102" t="s">
        <v>223</v>
      </c>
      <c r="H96" s="101" t="s">
        <v>113</v>
      </c>
      <c r="I96" s="100">
        <f t="shared" si="49"/>
        <v>1.0651315789473685</v>
      </c>
      <c r="J96" s="102">
        <f>inp_scr_tun</f>
        <v>20</v>
      </c>
      <c r="K96" s="102">
        <f>inp_xr_tun</f>
        <v>15</v>
      </c>
      <c r="L96" s="121">
        <v>25</v>
      </c>
      <c r="M96" s="108" t="s">
        <v>122</v>
      </c>
      <c r="N96" s="108">
        <v>0</v>
      </c>
      <c r="O96" s="108">
        <f>inp_scr_min</f>
        <v>10</v>
      </c>
      <c r="P96" s="108">
        <f>inp_xr_min</f>
        <v>10</v>
      </c>
      <c r="Q96" s="100" t="s">
        <v>112</v>
      </c>
      <c r="R96" s="100">
        <v>0.1</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47"/>
        <v>1</v>
      </c>
      <c r="C97" s="99" t="b">
        <f t="shared" si="47"/>
        <v>1</v>
      </c>
      <c r="D97" s="98" t="s">
        <v>493</v>
      </c>
      <c r="E97" s="100">
        <f t="shared" si="48"/>
        <v>1.0651315789473685</v>
      </c>
      <c r="F97" s="100">
        <v>0.7</v>
      </c>
      <c r="G97" s="102" t="s">
        <v>223</v>
      </c>
      <c r="H97" s="101" t="s">
        <v>113</v>
      </c>
      <c r="I97" s="100">
        <f t="shared" si="49"/>
        <v>1.0651315789473685</v>
      </c>
      <c r="J97" s="102">
        <f>inp_scr_min</f>
        <v>10</v>
      </c>
      <c r="K97" s="102">
        <f>inp_xr_min</f>
        <v>10</v>
      </c>
      <c r="L97" s="121">
        <v>25</v>
      </c>
      <c r="M97" s="108" t="s">
        <v>118</v>
      </c>
      <c r="N97" s="108">
        <v>0</v>
      </c>
      <c r="O97" s="111">
        <v>0.2</v>
      </c>
      <c r="P97" s="108">
        <v>0.45</v>
      </c>
      <c r="Q97" s="100" t="s">
        <v>112</v>
      </c>
      <c r="R97" s="100">
        <f>P97+0.001</f>
        <v>0.45100000000000001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47"/>
        <v>1</v>
      </c>
      <c r="C98" s="99" t="b">
        <f t="shared" si="47"/>
        <v>1</v>
      </c>
      <c r="D98" s="98" t="s">
        <v>456</v>
      </c>
      <c r="E98" s="100">
        <f t="shared" si="48"/>
        <v>1.0651315789473685</v>
      </c>
      <c r="F98" s="100">
        <v>1</v>
      </c>
      <c r="G98" s="102" t="s">
        <v>223</v>
      </c>
      <c r="H98" s="101" t="s">
        <v>108</v>
      </c>
      <c r="I98" s="100">
        <f t="shared" ref="I98" si="50">IF(inp_default="Q(U)",E98,IF(inp_default="PF",1,0))</f>
        <v>0</v>
      </c>
      <c r="J98" s="102">
        <f t="shared" ref="J98" si="51">inp_scr_min</f>
        <v>10</v>
      </c>
      <c r="K98" s="102">
        <f t="shared" ref="K98" si="52">inp_xr_min</f>
        <v>10</v>
      </c>
      <c r="L98" s="103">
        <v>20</v>
      </c>
      <c r="M98" s="108" t="s">
        <v>126</v>
      </c>
      <c r="N98" s="108">
        <v>-1</v>
      </c>
      <c r="O98" s="108">
        <v>1</v>
      </c>
      <c r="P98" s="108"/>
      <c r="Q98" s="100" t="s">
        <v>126</v>
      </c>
      <c r="R98" s="100">
        <v>1</v>
      </c>
      <c r="S98" s="100">
        <v>0.75</v>
      </c>
      <c r="T98" s="100"/>
      <c r="U98" s="108" t="s">
        <v>126</v>
      </c>
      <c r="V98" s="108">
        <v>5</v>
      </c>
      <c r="W98" s="108">
        <v>0.25</v>
      </c>
      <c r="X98" s="108"/>
      <c r="Y98" s="100" t="s">
        <v>126</v>
      </c>
      <c r="Z98" s="100">
        <v>10</v>
      </c>
      <c r="AA98" s="100">
        <v>1</v>
      </c>
      <c r="AB98" s="100"/>
      <c r="AC98" s="108"/>
      <c r="AD98" s="108"/>
      <c r="AE98" s="108"/>
      <c r="AF98" s="108"/>
      <c r="AG98" s="100"/>
      <c r="AH98" s="122"/>
      <c r="AI98" s="100"/>
      <c r="AJ98" s="100"/>
      <c r="AK98" s="114"/>
      <c r="AL98" s="108"/>
      <c r="AM98" s="108"/>
      <c r="AN98" s="108"/>
      <c r="AO98" s="100"/>
      <c r="AP98" s="100"/>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47"/>
        <v>1</v>
      </c>
      <c r="C99" s="99" t="b">
        <f t="shared" si="47"/>
        <v>1</v>
      </c>
      <c r="D99" s="98" t="s">
        <v>316</v>
      </c>
      <c r="E99" s="100">
        <f t="shared" ref="E99" si="53">inp_Uc/inp_Un</f>
        <v>1.0651315789473685</v>
      </c>
      <c r="F99" s="100">
        <v>1</v>
      </c>
      <c r="G99" s="102" t="s">
        <v>223</v>
      </c>
      <c r="H99" s="101" t="s">
        <v>108</v>
      </c>
      <c r="I99" s="100">
        <f t="shared" ref="I99" si="54">IF(inp_default="Q(U)",E99,IF(inp_default="PF",1,0))</f>
        <v>0</v>
      </c>
      <c r="J99" s="102">
        <f t="shared" ref="J99" si="55">inp_scr_min</f>
        <v>10</v>
      </c>
      <c r="K99" s="102">
        <f t="shared" ref="K99" si="56">inp_xr_min</f>
        <v>10</v>
      </c>
      <c r="L99" s="103">
        <v>20</v>
      </c>
      <c r="M99" s="108" t="s">
        <v>117</v>
      </c>
      <c r="N99" s="108">
        <v>0</v>
      </c>
      <c r="O99" s="108">
        <v>30</v>
      </c>
      <c r="P99" s="108"/>
      <c r="Q99" s="100" t="s">
        <v>117</v>
      </c>
      <c r="R99" s="100">
        <v>2.5</v>
      </c>
      <c r="S99" s="100">
        <v>0</v>
      </c>
      <c r="T99" s="100"/>
      <c r="U99" s="108" t="s">
        <v>117</v>
      </c>
      <c r="V99" s="108">
        <v>5</v>
      </c>
      <c r="W99" s="108">
        <v>-40</v>
      </c>
      <c r="X99" s="108"/>
      <c r="Y99" s="100" t="s">
        <v>117</v>
      </c>
      <c r="Z99" s="100">
        <v>7.5</v>
      </c>
      <c r="AA99" s="100">
        <v>0</v>
      </c>
      <c r="AB99" s="100"/>
      <c r="AC99" s="114"/>
      <c r="AD99" s="108"/>
      <c r="AE99" s="108"/>
      <c r="AF99" s="108"/>
      <c r="AH99" s="100"/>
      <c r="AI99" s="100"/>
      <c r="AJ99" s="100"/>
      <c r="AK99" s="114"/>
      <c r="AL99" s="108"/>
      <c r="AM99" s="108"/>
      <c r="AN99" s="108"/>
      <c r="AP99" s="100"/>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47"/>
        <v>1</v>
      </c>
      <c r="C100" s="99" t="b">
        <f t="shared" si="47"/>
        <v>1</v>
      </c>
      <c r="D100" s="98" t="s">
        <v>317</v>
      </c>
      <c r="E100" s="100">
        <f t="shared" si="48"/>
        <v>1.0651315789473685</v>
      </c>
      <c r="F100" s="100">
        <v>0.7</v>
      </c>
      <c r="G100" s="102" t="s">
        <v>223</v>
      </c>
      <c r="H100" s="101" t="s">
        <v>108</v>
      </c>
      <c r="I100" s="100">
        <f t="shared" ref="I100:I101" si="57">IF(inp_default="Q(U)",E100,IF(inp_default="PF",1,0))</f>
        <v>0</v>
      </c>
      <c r="J100" s="102">
        <f t="shared" ref="J100:J103" si="58">inp_scr_min</f>
        <v>10</v>
      </c>
      <c r="K100" s="102">
        <f t="shared" ref="K100:K103" si="59">inp_xr_min</f>
        <v>10</v>
      </c>
      <c r="L100" s="103">
        <v>12</v>
      </c>
      <c r="M100" s="114" t="s">
        <v>110</v>
      </c>
      <c r="N100" s="108">
        <v>0</v>
      </c>
      <c r="O100" s="108"/>
      <c r="P100" s="108">
        <v>4</v>
      </c>
      <c r="Q100" s="98" t="s">
        <v>110</v>
      </c>
      <c r="R100" s="100">
        <v>0.25</v>
      </c>
      <c r="S100" s="100"/>
      <c r="T100" s="100">
        <v>1.3333333333333333</v>
      </c>
      <c r="U100" s="114" t="s">
        <v>110</v>
      </c>
      <c r="V100" s="108">
        <v>1</v>
      </c>
      <c r="W100" s="108"/>
      <c r="X100" s="108">
        <v>0.33333333333333331</v>
      </c>
      <c r="Y100" s="98" t="s">
        <v>110</v>
      </c>
      <c r="Z100" s="100">
        <v>2.5</v>
      </c>
      <c r="AA100" s="100"/>
      <c r="AB100" s="100">
        <v>0</v>
      </c>
      <c r="AC100" s="114" t="s">
        <v>110</v>
      </c>
      <c r="AD100" s="108">
        <v>4.5</v>
      </c>
      <c r="AE100" s="108"/>
      <c r="AF100" s="108">
        <v>-1</v>
      </c>
      <c r="AG100" s="98" t="s">
        <v>110</v>
      </c>
      <c r="AH100" s="100">
        <v>5.5</v>
      </c>
      <c r="AI100" s="100"/>
      <c r="AJ100" s="100">
        <v>0</v>
      </c>
      <c r="AK100" s="114"/>
      <c r="AL100" s="108"/>
      <c r="AM100" s="108"/>
      <c r="AN100" s="108"/>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47"/>
        <v>1</v>
      </c>
      <c r="C101" s="99" t="b">
        <f t="shared" si="47"/>
        <v>1</v>
      </c>
      <c r="D101" s="98" t="s">
        <v>318</v>
      </c>
      <c r="E101" s="100">
        <f t="shared" si="48"/>
        <v>1.0651315789473685</v>
      </c>
      <c r="F101" s="100">
        <v>0.7</v>
      </c>
      <c r="G101" s="102" t="s">
        <v>223</v>
      </c>
      <c r="H101" s="101" t="s">
        <v>108</v>
      </c>
      <c r="I101" s="100">
        <f t="shared" si="57"/>
        <v>0</v>
      </c>
      <c r="J101" s="102">
        <f t="shared" si="58"/>
        <v>10</v>
      </c>
      <c r="K101" s="102">
        <f t="shared" si="59"/>
        <v>10</v>
      </c>
      <c r="L101" s="103">
        <v>12</v>
      </c>
      <c r="M101" s="114" t="s">
        <v>110</v>
      </c>
      <c r="N101" s="108">
        <v>0</v>
      </c>
      <c r="O101" s="108"/>
      <c r="P101" s="108">
        <v>-4</v>
      </c>
      <c r="Q101" s="98" t="s">
        <v>110</v>
      </c>
      <c r="R101" s="100">
        <v>0.25</v>
      </c>
      <c r="S101" s="100"/>
      <c r="T101" s="100">
        <v>-1.33</v>
      </c>
      <c r="U101" s="114" t="s">
        <v>110</v>
      </c>
      <c r="V101" s="108">
        <v>1</v>
      </c>
      <c r="W101" s="108"/>
      <c r="X101" s="108">
        <v>-0.33300000000000002</v>
      </c>
      <c r="Y101" s="98" t="s">
        <v>110</v>
      </c>
      <c r="Z101" s="100">
        <v>2.5</v>
      </c>
      <c r="AA101" s="100"/>
      <c r="AB101" s="100">
        <v>0</v>
      </c>
      <c r="AC101" s="114" t="s">
        <v>110</v>
      </c>
      <c r="AD101" s="108">
        <v>4.5</v>
      </c>
      <c r="AE101" s="108"/>
      <c r="AF101" s="108">
        <v>1</v>
      </c>
      <c r="AG101" s="98" t="s">
        <v>110</v>
      </c>
      <c r="AH101" s="100">
        <v>6</v>
      </c>
      <c r="AI101" s="100"/>
      <c r="AJ101" s="100">
        <v>0</v>
      </c>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47"/>
        <v>1</v>
      </c>
      <c r="C102" s="99" t="b">
        <f t="shared" si="47"/>
        <v>1</v>
      </c>
      <c r="D102" s="98" t="s">
        <v>319</v>
      </c>
      <c r="E102" s="100">
        <f t="shared" si="48"/>
        <v>1.0651315789473685</v>
      </c>
      <c r="F102" s="100">
        <v>0.7</v>
      </c>
      <c r="G102" s="102" t="s">
        <v>223</v>
      </c>
      <c r="H102" s="101" t="s">
        <v>108</v>
      </c>
      <c r="I102" s="100">
        <f t="shared" ref="I102" si="60">IF(inp_default="Q(U)",E102,IF(inp_default="PF",1,0))</f>
        <v>0</v>
      </c>
      <c r="J102" s="102">
        <f t="shared" si="58"/>
        <v>10</v>
      </c>
      <c r="K102" s="102">
        <f t="shared" si="59"/>
        <v>10</v>
      </c>
      <c r="L102" s="103">
        <v>12</v>
      </c>
      <c r="M102" s="114" t="s">
        <v>110</v>
      </c>
      <c r="N102" s="108">
        <v>0</v>
      </c>
      <c r="O102" s="108">
        <v>50</v>
      </c>
      <c r="P102" s="108">
        <v>-1</v>
      </c>
      <c r="Q102" s="98" t="s">
        <v>110</v>
      </c>
      <c r="R102" s="100">
        <v>0.02</v>
      </c>
      <c r="S102" s="100"/>
      <c r="T102" s="100">
        <v>0</v>
      </c>
      <c r="U102" s="108" t="s">
        <v>117</v>
      </c>
      <c r="V102" s="108">
        <v>2.1000000000000001E-2</v>
      </c>
      <c r="W102" s="108">
        <v>-20</v>
      </c>
      <c r="X102" s="108"/>
      <c r="Y102" s="98" t="s">
        <v>110</v>
      </c>
      <c r="Z102" s="100">
        <v>0.04</v>
      </c>
      <c r="AA102" s="100"/>
      <c r="AB102" s="100">
        <v>-1</v>
      </c>
      <c r="AC102" s="114" t="s">
        <v>110</v>
      </c>
      <c r="AD102" s="108">
        <v>0.06</v>
      </c>
      <c r="AE102" s="108"/>
      <c r="AF102" s="108">
        <v>1</v>
      </c>
      <c r="AG102" s="98" t="s">
        <v>110</v>
      </c>
      <c r="AH102" s="100">
        <v>0.08</v>
      </c>
      <c r="AI102" s="100"/>
      <c r="AJ102" s="100">
        <v>-1</v>
      </c>
      <c r="AK102" s="114" t="s">
        <v>110</v>
      </c>
      <c r="AL102" s="108">
        <v>0.1</v>
      </c>
      <c r="AM102" s="108"/>
      <c r="AN102" s="108">
        <v>1</v>
      </c>
      <c r="AO102" s="98" t="s">
        <v>110</v>
      </c>
      <c r="AP102" s="100">
        <v>0.14000000000000001</v>
      </c>
      <c r="AQ102" s="100"/>
      <c r="AR102" s="100">
        <v>0</v>
      </c>
      <c r="AS102" s="114" t="s">
        <v>117</v>
      </c>
      <c r="AT102" s="108">
        <v>0.14099999999999999</v>
      </c>
      <c r="AU102" s="108">
        <v>0</v>
      </c>
      <c r="AV102" s="108"/>
      <c r="AW102" s="98" t="s">
        <v>110</v>
      </c>
      <c r="AX102" s="100">
        <v>0.16</v>
      </c>
      <c r="AY102" s="100"/>
      <c r="AZ102" s="100">
        <v>-1</v>
      </c>
      <c r="BA102" s="114" t="s">
        <v>110</v>
      </c>
      <c r="BB102" s="108">
        <v>0.18</v>
      </c>
      <c r="BC102" s="108"/>
      <c r="BD102" s="108">
        <v>0</v>
      </c>
      <c r="BF102" s="100"/>
      <c r="BG102" s="100"/>
      <c r="BH102" s="100"/>
    </row>
    <row r="103" spans="1:60" s="98" customFormat="1" x14ac:dyDescent="0.25">
      <c r="A103" s="1">
        <v>101</v>
      </c>
      <c r="B103" s="99" t="b">
        <f t="shared" si="47"/>
        <v>1</v>
      </c>
      <c r="C103" s="99" t="b">
        <f t="shared" si="47"/>
        <v>1</v>
      </c>
      <c r="D103" s="98" t="s">
        <v>320</v>
      </c>
      <c r="E103" s="100">
        <f t="shared" si="48"/>
        <v>1.0651315789473685</v>
      </c>
      <c r="F103" s="100">
        <v>0.7</v>
      </c>
      <c r="G103" s="102" t="s">
        <v>223</v>
      </c>
      <c r="H103" s="101" t="s">
        <v>108</v>
      </c>
      <c r="I103" s="100">
        <f t="shared" ref="I103" si="61">IF(inp_default="Q(U)",E103,IF(inp_default="PF",1,0))</f>
        <v>0</v>
      </c>
      <c r="J103" s="102">
        <f t="shared" si="58"/>
        <v>10</v>
      </c>
      <c r="K103" s="102">
        <f t="shared" si="59"/>
        <v>10</v>
      </c>
      <c r="L103" s="103">
        <v>12</v>
      </c>
      <c r="M103" s="114" t="s">
        <v>110</v>
      </c>
      <c r="N103" s="108">
        <v>0</v>
      </c>
      <c r="O103" s="108">
        <v>50</v>
      </c>
      <c r="P103" s="108">
        <v>-1</v>
      </c>
      <c r="Q103" s="98" t="s">
        <v>110</v>
      </c>
      <c r="R103" s="100">
        <v>0.02</v>
      </c>
      <c r="S103" s="100"/>
      <c r="T103" s="100">
        <v>0</v>
      </c>
      <c r="U103" s="108" t="s">
        <v>117</v>
      </c>
      <c r="V103" s="108">
        <v>2.1000000000000001E-2</v>
      </c>
      <c r="W103" s="108">
        <v>20</v>
      </c>
      <c r="X103" s="108"/>
      <c r="Y103" s="98" t="s">
        <v>110</v>
      </c>
      <c r="Z103" s="100">
        <v>0.04</v>
      </c>
      <c r="AA103" s="100"/>
      <c r="AB103" s="100">
        <v>-1</v>
      </c>
      <c r="AC103" s="114" t="s">
        <v>110</v>
      </c>
      <c r="AD103" s="108">
        <v>0.06</v>
      </c>
      <c r="AE103" s="108"/>
      <c r="AF103" s="108">
        <v>1</v>
      </c>
      <c r="AG103" s="98" t="s">
        <v>110</v>
      </c>
      <c r="AH103" s="100">
        <v>0.08</v>
      </c>
      <c r="AI103" s="100"/>
      <c r="AJ103" s="100">
        <v>-1</v>
      </c>
      <c r="AK103" s="114" t="s">
        <v>110</v>
      </c>
      <c r="AL103" s="108">
        <v>0.1</v>
      </c>
      <c r="AM103" s="108"/>
      <c r="AN103" s="108">
        <v>1</v>
      </c>
      <c r="AO103" s="98" t="s">
        <v>110</v>
      </c>
      <c r="AP103" s="100">
        <v>0.14000000000000001</v>
      </c>
      <c r="AQ103" s="100"/>
      <c r="AR103" s="100">
        <v>0</v>
      </c>
      <c r="AS103" s="114" t="s">
        <v>117</v>
      </c>
      <c r="AT103" s="108">
        <v>0.14099999999999999</v>
      </c>
      <c r="AU103" s="108">
        <v>0</v>
      </c>
      <c r="AV103" s="108"/>
      <c r="AW103" s="98" t="s">
        <v>110</v>
      </c>
      <c r="AX103" s="100">
        <v>0.16</v>
      </c>
      <c r="AY103" s="100"/>
      <c r="AZ103" s="100">
        <v>-1</v>
      </c>
      <c r="BA103" s="114" t="s">
        <v>110</v>
      </c>
      <c r="BB103" s="108">
        <v>0.18</v>
      </c>
      <c r="BC103" s="108"/>
      <c r="BD103" s="108">
        <v>0</v>
      </c>
      <c r="BF103" s="100"/>
      <c r="BG103" s="100"/>
      <c r="BH103" s="100"/>
    </row>
    <row r="104" spans="1:60" s="98" customFormat="1" x14ac:dyDescent="0.25">
      <c r="A104" s="1">
        <v>102</v>
      </c>
      <c r="B104" s="99" t="b">
        <f t="shared" si="47"/>
        <v>1</v>
      </c>
      <c r="C104" s="99" t="b">
        <f t="shared" si="47"/>
        <v>1</v>
      </c>
      <c r="D104" s="98" t="s">
        <v>441</v>
      </c>
      <c r="E104" s="100">
        <f t="shared" si="48"/>
        <v>1.0651315789473685</v>
      </c>
      <c r="F104" s="100">
        <v>1</v>
      </c>
      <c r="G104" s="102" t="s">
        <v>223</v>
      </c>
      <c r="H104" s="101" t="str">
        <f t="shared" ref="H104:H114" si="62">IF(inp_default="Q(U)","Q",IF(inp_default="Q","Q(U)",0))</f>
        <v>Q(U)</v>
      </c>
      <c r="I104" s="100">
        <f t="shared" ref="I104:I108" si="63">IF(inp_default="Q",E104,IF(inp_default="PF",1,0))</f>
        <v>1.0651315789473685</v>
      </c>
      <c r="J104" s="102">
        <f t="shared" ref="J104:J114" si="64">inp_scr_min</f>
        <v>10</v>
      </c>
      <c r="K104" s="102">
        <f t="shared" ref="K104:K114" si="65">inp_xr_min</f>
        <v>10</v>
      </c>
      <c r="L104" s="103">
        <v>12</v>
      </c>
      <c r="M104" s="108" t="s">
        <v>118</v>
      </c>
      <c r="N104" s="108">
        <v>0</v>
      </c>
      <c r="O104" s="111">
        <f>sel_ures</f>
        <v>0</v>
      </c>
      <c r="P104" s="108">
        <f t="shared" ref="P104" si="66">IF(O104&lt;sel_ures,0,
IF(AND(sel_uclear&gt;=O104, O104&gt;=sel_ures),sel_tclear,
IF(AND(sel_urec1&gt;=O104,O104&gt;sel_uclear),IF(sel_urec1&gt;sel_uclear,sel_tclear+(O104-sel_uclear)*(sel_trec1-sel_tclear)/(sel_urec1-sel_uclear),sel_tclear),
IF(AND(sel_urec2&gt;=O104,O104&gt;sel_urec1),IF(sel_urec2&gt;sel_urec1,sel_trec2+(O104-sel_urec1)*(sel_trec3-sel_trec2)/(sel_urec2-sel_urec1),-99999),5
))))</f>
        <v>0.15</v>
      </c>
      <c r="R104" s="100"/>
      <c r="S104" s="100"/>
      <c r="T104" s="100"/>
      <c r="U104" s="114"/>
      <c r="V104" s="108"/>
      <c r="W104" s="108"/>
      <c r="X104" s="108"/>
      <c r="Z104" s="100"/>
      <c r="AA104" s="100"/>
      <c r="AB104" s="100"/>
      <c r="AC104" s="114"/>
      <c r="AD104" s="108"/>
      <c r="AE104" s="108"/>
      <c r="AF104" s="108"/>
      <c r="AH104" s="100"/>
      <c r="AI104" s="100"/>
      <c r="AJ104" s="100"/>
      <c r="AK104" s="114"/>
      <c r="AL104" s="108"/>
      <c r="AM104" s="108"/>
      <c r="AN104" s="108"/>
      <c r="AP104" s="100"/>
      <c r="AQ104" s="100"/>
      <c r="AR104" s="100"/>
      <c r="AS104" s="114"/>
      <c r="AT104" s="108"/>
      <c r="AU104" s="108"/>
      <c r="AV104" s="108"/>
      <c r="AX104" s="100"/>
      <c r="AY104" s="100"/>
      <c r="AZ104" s="100"/>
      <c r="BA104" s="114"/>
      <c r="BB104" s="108"/>
      <c r="BC104" s="108"/>
      <c r="BD104" s="108"/>
      <c r="BF104" s="100"/>
      <c r="BG104" s="100"/>
      <c r="BH104" s="100"/>
    </row>
    <row r="105" spans="1:60" s="98" customFormat="1" x14ac:dyDescent="0.25">
      <c r="A105" s="1">
        <v>103</v>
      </c>
      <c r="B105" s="99" t="b">
        <f t="shared" si="47"/>
        <v>1</v>
      </c>
      <c r="C105" s="99" t="b">
        <f t="shared" si="47"/>
        <v>1</v>
      </c>
      <c r="D105" s="98" t="s">
        <v>442</v>
      </c>
      <c r="E105" s="100">
        <f t="shared" si="48"/>
        <v>1.0651315789473685</v>
      </c>
      <c r="F105" s="100">
        <v>1</v>
      </c>
      <c r="G105" s="102" t="s">
        <v>223</v>
      </c>
      <c r="H105" s="101" t="str">
        <f t="shared" si="62"/>
        <v>Q(U)</v>
      </c>
      <c r="I105" s="100">
        <f t="shared" si="63"/>
        <v>1.0651315789473685</v>
      </c>
      <c r="J105" s="102">
        <f t="shared" si="64"/>
        <v>10</v>
      </c>
      <c r="K105" s="102">
        <f t="shared" si="65"/>
        <v>10</v>
      </c>
      <c r="L105" s="103">
        <v>12</v>
      </c>
      <c r="M105" s="108" t="s">
        <v>118</v>
      </c>
      <c r="N105" s="108">
        <v>0</v>
      </c>
      <c r="O105" s="111">
        <v>0.2</v>
      </c>
      <c r="P105" s="108">
        <v>0.45</v>
      </c>
      <c r="R105" s="100"/>
      <c r="S105" s="100"/>
      <c r="T105" s="100"/>
      <c r="U105" s="114"/>
      <c r="V105" s="108"/>
      <c r="W105" s="108"/>
      <c r="X105" s="108"/>
      <c r="Z105" s="100"/>
      <c r="AA105" s="100"/>
      <c r="AB105" s="100"/>
      <c r="AC105" s="114"/>
      <c r="AD105" s="108"/>
      <c r="AE105" s="108"/>
      <c r="AF105" s="108"/>
      <c r="AH105" s="100"/>
      <c r="AI105" s="100"/>
      <c r="AJ105" s="100"/>
      <c r="AK105" s="114"/>
      <c r="AL105" s="108"/>
      <c r="AM105" s="108"/>
      <c r="AN105" s="108"/>
      <c r="AP105" s="100"/>
      <c r="AQ105" s="100"/>
      <c r="AR105" s="100"/>
      <c r="AS105" s="114"/>
      <c r="AT105" s="108"/>
      <c r="AU105" s="108"/>
      <c r="AV105" s="108"/>
      <c r="AX105" s="100"/>
      <c r="AY105" s="100"/>
      <c r="AZ105" s="100"/>
      <c r="BA105" s="114"/>
      <c r="BB105" s="108"/>
      <c r="BC105" s="108"/>
      <c r="BD105" s="108"/>
      <c r="BF105" s="100"/>
      <c r="BG105" s="100"/>
      <c r="BH105" s="100"/>
    </row>
    <row r="106" spans="1:60" s="98" customFormat="1" x14ac:dyDescent="0.25">
      <c r="A106" s="1">
        <v>104</v>
      </c>
      <c r="B106" s="99" t="b">
        <f t="shared" si="47"/>
        <v>1</v>
      </c>
      <c r="C106" s="99" t="b">
        <f t="shared" si="47"/>
        <v>1</v>
      </c>
      <c r="D106" s="98" t="s">
        <v>443</v>
      </c>
      <c r="E106" s="100">
        <f t="shared" si="48"/>
        <v>1.0651315789473685</v>
      </c>
      <c r="F106" s="100">
        <v>1</v>
      </c>
      <c r="G106" s="102" t="s">
        <v>223</v>
      </c>
      <c r="H106" s="101" t="str">
        <f t="shared" si="62"/>
        <v>Q(U)</v>
      </c>
      <c r="I106" s="100">
        <f t="shared" si="63"/>
        <v>1.0651315789473685</v>
      </c>
      <c r="J106" s="102">
        <f t="shared" si="64"/>
        <v>10</v>
      </c>
      <c r="K106" s="102">
        <f t="shared" si="65"/>
        <v>10</v>
      </c>
      <c r="L106" s="103">
        <v>12</v>
      </c>
      <c r="M106" s="108" t="s">
        <v>118</v>
      </c>
      <c r="N106" s="108">
        <v>0</v>
      </c>
      <c r="O106" s="111">
        <v>0.4</v>
      </c>
      <c r="P106" s="108">
        <v>0.75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47"/>
        <v>1</v>
      </c>
      <c r="C107" s="99" t="b">
        <f t="shared" si="47"/>
        <v>1</v>
      </c>
      <c r="D107" s="98" t="s">
        <v>444</v>
      </c>
      <c r="E107" s="100">
        <f t="shared" si="48"/>
        <v>1.0651315789473685</v>
      </c>
      <c r="F107" s="100">
        <v>1</v>
      </c>
      <c r="G107" s="102" t="s">
        <v>223</v>
      </c>
      <c r="H107" s="101" t="str">
        <f t="shared" si="62"/>
        <v>Q(U)</v>
      </c>
      <c r="I107" s="100">
        <f t="shared" si="63"/>
        <v>1.0651315789473685</v>
      </c>
      <c r="J107" s="102">
        <f t="shared" si="64"/>
        <v>10</v>
      </c>
      <c r="K107" s="102">
        <f t="shared" si="65"/>
        <v>10</v>
      </c>
      <c r="L107" s="103">
        <v>12</v>
      </c>
      <c r="M107" s="108" t="s">
        <v>118</v>
      </c>
      <c r="N107" s="108">
        <v>0</v>
      </c>
      <c r="O107" s="111">
        <v>0.8</v>
      </c>
      <c r="P107" s="108">
        <v>1.35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47"/>
        <v>1</v>
      </c>
      <c r="C108" s="99" t="b">
        <f t="shared" si="47"/>
        <v>1</v>
      </c>
      <c r="D108" s="98" t="s">
        <v>445</v>
      </c>
      <c r="E108" s="100">
        <f t="shared" si="48"/>
        <v>1.0651315789473685</v>
      </c>
      <c r="F108" s="100">
        <v>1</v>
      </c>
      <c r="G108" s="102" t="s">
        <v>223</v>
      </c>
      <c r="H108" s="101" t="str">
        <f t="shared" si="62"/>
        <v>Q(U)</v>
      </c>
      <c r="I108" s="100">
        <f t="shared" si="63"/>
        <v>1.0651315789473685</v>
      </c>
      <c r="J108" s="102">
        <f t="shared" si="64"/>
        <v>10</v>
      </c>
      <c r="K108" s="102">
        <f t="shared" si="65"/>
        <v>10</v>
      </c>
      <c r="L108" s="103">
        <v>12</v>
      </c>
      <c r="M108" s="108" t="s">
        <v>118</v>
      </c>
      <c r="N108" s="108">
        <v>0</v>
      </c>
      <c r="O108" s="111">
        <f>sel_lvfrt_start</f>
        <v>0.85</v>
      </c>
      <c r="P108" s="108">
        <v>1.35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47"/>
        <v>1</v>
      </c>
      <c r="C109" s="99" t="b">
        <f t="shared" si="47"/>
        <v>1</v>
      </c>
      <c r="D109" s="98" t="s">
        <v>446</v>
      </c>
      <c r="E109" s="100">
        <f t="shared" si="48"/>
        <v>1.0651315789473685</v>
      </c>
      <c r="F109" s="100">
        <v>1</v>
      </c>
      <c r="G109" s="102" t="s">
        <v>223</v>
      </c>
      <c r="H109" s="101" t="str">
        <f t="shared" si="62"/>
        <v>Q(U)</v>
      </c>
      <c r="I109" s="100">
        <f t="shared" ref="I109:I110" si="67">IF(inp_default="Q",E109,IF(inp_default="PF",1,0))</f>
        <v>1.0651315789473685</v>
      </c>
      <c r="J109" s="102">
        <f t="shared" si="64"/>
        <v>10</v>
      </c>
      <c r="K109" s="102">
        <f t="shared" si="65"/>
        <v>10</v>
      </c>
      <c r="L109" s="103">
        <v>12</v>
      </c>
      <c r="M109" s="108" t="s">
        <v>119</v>
      </c>
      <c r="N109" s="108">
        <v>0</v>
      </c>
      <c r="O109" s="111">
        <v>0.2</v>
      </c>
      <c r="P109" s="108">
        <v>0.45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47"/>
        <v>1</v>
      </c>
      <c r="C110" s="99" t="b">
        <f t="shared" si="47"/>
        <v>1</v>
      </c>
      <c r="D110" s="98" t="s">
        <v>447</v>
      </c>
      <c r="E110" s="100">
        <f t="shared" si="48"/>
        <v>1.0651315789473685</v>
      </c>
      <c r="F110" s="100">
        <v>1</v>
      </c>
      <c r="G110" s="102" t="s">
        <v>223</v>
      </c>
      <c r="H110" s="101" t="str">
        <f t="shared" si="62"/>
        <v>Q(U)</v>
      </c>
      <c r="I110" s="100">
        <f t="shared" si="67"/>
        <v>1.0651315789473685</v>
      </c>
      <c r="J110" s="102">
        <f t="shared" si="64"/>
        <v>10</v>
      </c>
      <c r="K110" s="102">
        <f t="shared" si="65"/>
        <v>10</v>
      </c>
      <c r="L110" s="103">
        <v>12</v>
      </c>
      <c r="M110" s="108" t="s">
        <v>119</v>
      </c>
      <c r="N110" s="108">
        <v>0</v>
      </c>
      <c r="O110" s="111">
        <v>0.4</v>
      </c>
      <c r="P110" s="108">
        <v>0.75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47"/>
        <v>1</v>
      </c>
      <c r="C111" s="99" t="b">
        <f t="shared" si="47"/>
        <v>1</v>
      </c>
      <c r="D111" s="98" t="s">
        <v>509</v>
      </c>
      <c r="E111" s="100">
        <f t="shared" si="48"/>
        <v>1.0651315789473685</v>
      </c>
      <c r="F111" s="100">
        <v>1</v>
      </c>
      <c r="G111" s="102" t="s">
        <v>223</v>
      </c>
      <c r="H111" s="101" t="str">
        <f t="shared" si="62"/>
        <v>Q(U)</v>
      </c>
      <c r="I111" s="100">
        <f t="shared" ref="I111:I113" si="68">IF(inp_default="Q",E111,IF(inp_default="PF",1,0))</f>
        <v>1.0651315789473685</v>
      </c>
      <c r="J111" s="102">
        <f t="shared" si="64"/>
        <v>10</v>
      </c>
      <c r="K111" s="102">
        <f t="shared" si="65"/>
        <v>10</v>
      </c>
      <c r="L111" s="103">
        <v>12</v>
      </c>
      <c r="M111" s="108" t="s">
        <v>119</v>
      </c>
      <c r="N111" s="108">
        <v>0</v>
      </c>
      <c r="O111" s="111">
        <v>0.8</v>
      </c>
      <c r="P111" s="108">
        <v>1.35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47"/>
        <v>1</v>
      </c>
      <c r="C112" s="99" t="b">
        <f t="shared" si="47"/>
        <v>1</v>
      </c>
      <c r="D112" s="98" t="s">
        <v>510</v>
      </c>
      <c r="E112" s="100">
        <f t="shared" si="48"/>
        <v>1.0651315789473685</v>
      </c>
      <c r="F112" s="100">
        <v>1</v>
      </c>
      <c r="G112" s="102" t="s">
        <v>223</v>
      </c>
      <c r="H112" s="101" t="str">
        <f t="shared" si="62"/>
        <v>Q(U)</v>
      </c>
      <c r="I112" s="100">
        <f t="shared" si="68"/>
        <v>1.0651315789473685</v>
      </c>
      <c r="J112" s="102">
        <f t="shared" si="64"/>
        <v>10</v>
      </c>
      <c r="K112" s="102">
        <f t="shared" si="65"/>
        <v>10</v>
      </c>
      <c r="L112" s="103">
        <v>12</v>
      </c>
      <c r="M112" s="108" t="s">
        <v>120</v>
      </c>
      <c r="N112" s="108">
        <v>0</v>
      </c>
      <c r="O112" s="111">
        <v>0.2</v>
      </c>
      <c r="P112" s="108">
        <v>0.45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47"/>
        <v>1</v>
      </c>
      <c r="C113" s="99" t="b">
        <f t="shared" si="47"/>
        <v>1</v>
      </c>
      <c r="D113" s="98" t="s">
        <v>511</v>
      </c>
      <c r="E113" s="100">
        <f t="shared" si="48"/>
        <v>1.0651315789473685</v>
      </c>
      <c r="F113" s="100">
        <v>1</v>
      </c>
      <c r="G113" s="102" t="s">
        <v>223</v>
      </c>
      <c r="H113" s="101" t="str">
        <f t="shared" si="62"/>
        <v>Q(U)</v>
      </c>
      <c r="I113" s="100">
        <f t="shared" si="68"/>
        <v>1.0651315789473685</v>
      </c>
      <c r="J113" s="102">
        <f t="shared" si="64"/>
        <v>10</v>
      </c>
      <c r="K113" s="102">
        <f t="shared" si="65"/>
        <v>10</v>
      </c>
      <c r="L113" s="103">
        <v>12</v>
      </c>
      <c r="M113" s="108" t="s">
        <v>120</v>
      </c>
      <c r="N113" s="108">
        <v>0</v>
      </c>
      <c r="O113" s="111">
        <v>0.4</v>
      </c>
      <c r="P113" s="108">
        <v>0.75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47"/>
        <v>1</v>
      </c>
      <c r="C114" s="99" t="b">
        <f t="shared" si="47"/>
        <v>1</v>
      </c>
      <c r="D114" s="98" t="s">
        <v>512</v>
      </c>
      <c r="E114" s="100">
        <f t="shared" si="48"/>
        <v>1.0651315789473685</v>
      </c>
      <c r="F114" s="100">
        <v>1</v>
      </c>
      <c r="G114" s="102" t="s">
        <v>223</v>
      </c>
      <c r="H114" s="101" t="str">
        <f t="shared" si="62"/>
        <v>Q(U)</v>
      </c>
      <c r="I114" s="100">
        <f t="shared" ref="I114" si="69">IF(inp_default="Q",E114,IF(inp_default="PF",1,0))</f>
        <v>1.0651315789473685</v>
      </c>
      <c r="J114" s="102">
        <f t="shared" si="64"/>
        <v>10</v>
      </c>
      <c r="K114" s="102">
        <f t="shared" si="65"/>
        <v>10</v>
      </c>
      <c r="L114" s="103">
        <v>12</v>
      </c>
      <c r="M114" s="108" t="s">
        <v>120</v>
      </c>
      <c r="N114" s="108">
        <v>0</v>
      </c>
      <c r="O114" s="111">
        <v>0.8</v>
      </c>
      <c r="P114" s="108">
        <v>1.35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47"/>
        <v>1</v>
      </c>
      <c r="C115" s="99" t="b">
        <f t="shared" si="47"/>
        <v>1</v>
      </c>
      <c r="D115" s="98" t="s">
        <v>448</v>
      </c>
      <c r="E115" s="100">
        <f t="shared" ref="E115:E127" si="70">inp_Uc/inp_Un</f>
        <v>1.0651315789473685</v>
      </c>
      <c r="F115" s="100">
        <v>1</v>
      </c>
      <c r="G115" s="102" t="s">
        <v>223</v>
      </c>
      <c r="H115" s="102" t="str">
        <f>IF(inp_default="Q(U)","Q", "Q(U)")</f>
        <v>Q(U)</v>
      </c>
      <c r="I115" s="100">
        <f>IF(inp_default="Q",E115,IF(inp_default="PF",1,0))</f>
        <v>1.0651315789473685</v>
      </c>
      <c r="J115" s="102">
        <f>inp_scr_tun</f>
        <v>20</v>
      </c>
      <c r="K115" s="102">
        <f>inp_xr_tun</f>
        <v>15</v>
      </c>
      <c r="L115" s="103">
        <v>15</v>
      </c>
      <c r="M115" s="108" t="s">
        <v>118</v>
      </c>
      <c r="N115" s="108">
        <v>0</v>
      </c>
      <c r="O115" s="112">
        <v>0.05</v>
      </c>
      <c r="P115" s="108">
        <v>0.15</v>
      </c>
      <c r="Q115" s="100" t="s">
        <v>122</v>
      </c>
      <c r="R115" s="100">
        <f>N115+P115-0.001</f>
        <v>0.14899999999999999</v>
      </c>
      <c r="S115" s="100">
        <f>inp_scr_min</f>
        <v>10</v>
      </c>
      <c r="T115" s="100">
        <f>inp_xr_min</f>
        <v>10</v>
      </c>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47"/>
        <v>1</v>
      </c>
      <c r="C116" s="99" t="b">
        <f t="shared" si="47"/>
        <v>1</v>
      </c>
      <c r="D116" s="98" t="s">
        <v>449</v>
      </c>
      <c r="E116" s="100">
        <f t="shared" si="70"/>
        <v>1.0651315789473685</v>
      </c>
      <c r="F116" s="100">
        <v>1</v>
      </c>
      <c r="G116" s="102" t="s">
        <v>223</v>
      </c>
      <c r="H116" s="102" t="str">
        <f>IF(inp_default="Q(U)","Q", "Q(U)")</f>
        <v>Q(U)</v>
      </c>
      <c r="I116" s="100">
        <f>IF(inp_default="Q",E116,IF(inp_default="PF",1,0))</f>
        <v>1.0651315789473685</v>
      </c>
      <c r="J116" s="102">
        <f>inp_scr_tun</f>
        <v>20</v>
      </c>
      <c r="K116" s="102">
        <f>inp_xr_tun</f>
        <v>15</v>
      </c>
      <c r="L116" s="103">
        <v>15</v>
      </c>
      <c r="M116" s="108" t="s">
        <v>121</v>
      </c>
      <c r="N116" s="108">
        <v>0</v>
      </c>
      <c r="O116" s="112">
        <v>0.1</v>
      </c>
      <c r="P116" s="108">
        <v>0.15</v>
      </c>
      <c r="Q116" s="100" t="s">
        <v>122</v>
      </c>
      <c r="R116" s="100">
        <f>N116+P116-0.001</f>
        <v>0.14899999999999999</v>
      </c>
      <c r="S116" s="100">
        <f>inp_scr_min</f>
        <v>10</v>
      </c>
      <c r="T116" s="100">
        <f>inp_xr_min</f>
        <v>10</v>
      </c>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47"/>
        <v>1</v>
      </c>
      <c r="C117" s="99" t="b">
        <f t="shared" si="47"/>
        <v>1</v>
      </c>
      <c r="D117" s="98" t="s">
        <v>480</v>
      </c>
      <c r="E117" s="100">
        <f t="shared" si="70"/>
        <v>1.0651315789473685</v>
      </c>
      <c r="F117" s="100">
        <v>1</v>
      </c>
      <c r="G117" s="102" t="s">
        <v>223</v>
      </c>
      <c r="H117" s="101" t="str">
        <f t="shared" ref="H117" si="71">IF(inp_default="Q(U)","Q",IF(inp_default="Q","Q(U)",0))</f>
        <v>Q(U)</v>
      </c>
      <c r="I117" s="100">
        <f t="shared" ref="I117" si="72">IF(inp_default="Q",E117,IF(inp_default="PF",1,0))</f>
        <v>1.0651315789473685</v>
      </c>
      <c r="J117" s="102">
        <f t="shared" ref="J117:J120" si="73">inp_scr_min</f>
        <v>10</v>
      </c>
      <c r="K117" s="102">
        <f t="shared" ref="K117:K120" si="74">inp_xr_min</f>
        <v>10</v>
      </c>
      <c r="L117" s="103">
        <v>12</v>
      </c>
      <c r="M117" s="108" t="s">
        <v>118</v>
      </c>
      <c r="N117" s="108">
        <v>0</v>
      </c>
      <c r="O117" s="111">
        <f>sel_lvfrt_start-0.02</f>
        <v>0.83</v>
      </c>
      <c r="P117" s="108">
        <v>1.35</v>
      </c>
      <c r="Q117" s="100"/>
      <c r="R117" s="100"/>
      <c r="S117" s="100"/>
      <c r="T117" s="100"/>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47"/>
        <v>1</v>
      </c>
      <c r="C118" s="99" t="b">
        <f t="shared" si="47"/>
        <v>1</v>
      </c>
      <c r="D118" s="98" t="s">
        <v>481</v>
      </c>
      <c r="E118" s="100">
        <f t="shared" si="70"/>
        <v>1.0651315789473685</v>
      </c>
      <c r="F118" s="100">
        <v>1</v>
      </c>
      <c r="G118" s="102" t="s">
        <v>223</v>
      </c>
      <c r="H118" s="101" t="s">
        <v>108</v>
      </c>
      <c r="I118" s="100">
        <f>IF(inp_default="Q(U)",#REF!,IF(inp_default="PF",1,0))</f>
        <v>0</v>
      </c>
      <c r="J118" s="102">
        <f t="shared" si="73"/>
        <v>10</v>
      </c>
      <c r="K118" s="102">
        <f t="shared" si="74"/>
        <v>10</v>
      </c>
      <c r="L118" s="103">
        <v>12</v>
      </c>
      <c r="M118" s="108" t="s">
        <v>118</v>
      </c>
      <c r="N118" s="108">
        <v>0</v>
      </c>
      <c r="O118" s="111">
        <f>sel_lvfrt_start-0.02</f>
        <v>0.83</v>
      </c>
      <c r="P118" s="108">
        <v>1.35</v>
      </c>
      <c r="Q118" s="100"/>
      <c r="R118" s="100"/>
      <c r="S118" s="100"/>
      <c r="T118" s="100"/>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47"/>
        <v>1</v>
      </c>
      <c r="C119" s="99" t="b">
        <f t="shared" si="47"/>
        <v>1</v>
      </c>
      <c r="D119" s="98" t="s">
        <v>513</v>
      </c>
      <c r="E119" s="100">
        <f t="shared" si="70"/>
        <v>1.0651315789473685</v>
      </c>
      <c r="F119" s="100">
        <v>1</v>
      </c>
      <c r="G119" s="102" t="s">
        <v>223</v>
      </c>
      <c r="H119" s="101" t="s">
        <v>108</v>
      </c>
      <c r="I119" s="100">
        <f>IF(inp_default="Q(U)",#REF!,IF(inp_default="PF",1,0))</f>
        <v>0</v>
      </c>
      <c r="J119" s="102">
        <f t="shared" si="73"/>
        <v>10</v>
      </c>
      <c r="K119" s="102">
        <f t="shared" si="74"/>
        <v>10</v>
      </c>
      <c r="L119" s="103">
        <v>12</v>
      </c>
      <c r="M119" s="108" t="s">
        <v>120</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47"/>
        <v>1</v>
      </c>
      <c r="C120" s="99" t="b">
        <f t="shared" si="47"/>
        <v>1</v>
      </c>
      <c r="D120" s="98" t="s">
        <v>516</v>
      </c>
      <c r="E120" s="100">
        <f t="shared" si="70"/>
        <v>1.0651315789473685</v>
      </c>
      <c r="F120" s="100">
        <v>1</v>
      </c>
      <c r="G120" s="102" t="s">
        <v>223</v>
      </c>
      <c r="H120" s="101" t="str">
        <f t="shared" ref="H120" si="75">IF(inp_default="Q(U)","Q",IF(inp_default="Q","Q(U)",0))</f>
        <v>Q(U)</v>
      </c>
      <c r="I120" s="100">
        <f t="shared" ref="I120" si="76">IF(inp_default="Q",E120,IF(inp_default="PF",1,0))</f>
        <v>1.0651315789473685</v>
      </c>
      <c r="J120" s="102">
        <f t="shared" si="73"/>
        <v>10</v>
      </c>
      <c r="K120" s="102">
        <f t="shared" si="74"/>
        <v>10</v>
      </c>
      <c r="L120" s="103">
        <v>15</v>
      </c>
      <c r="M120" s="108" t="s">
        <v>121</v>
      </c>
      <c r="N120" s="108">
        <v>0</v>
      </c>
      <c r="O120" s="111">
        <v>0.1</v>
      </c>
      <c r="P120" s="108">
        <v>0.15</v>
      </c>
      <c r="Q120" s="100" t="s">
        <v>119</v>
      </c>
      <c r="R120" s="100">
        <f>N120+P120+1.5</f>
        <v>1.65</v>
      </c>
      <c r="S120" s="124">
        <v>0.2</v>
      </c>
      <c r="T120" s="100">
        <v>0.15</v>
      </c>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47"/>
        <v>1</v>
      </c>
      <c r="C121" s="99" t="b">
        <f t="shared" si="47"/>
        <v>1</v>
      </c>
      <c r="D121" s="98" t="s">
        <v>515</v>
      </c>
      <c r="E121" s="100">
        <f t="shared" si="70"/>
        <v>1.0651315789473685</v>
      </c>
      <c r="F121" s="100">
        <v>1</v>
      </c>
      <c r="G121" s="102" t="s">
        <v>223</v>
      </c>
      <c r="H121" s="101" t="s">
        <v>108</v>
      </c>
      <c r="I121" s="100">
        <f t="shared" ref="I121" si="77">IF(inp_default="Q(U)",E121,IF(inp_default="PF",1,0))</f>
        <v>0</v>
      </c>
      <c r="J121" s="102">
        <f>inp_scr_tun</f>
        <v>20</v>
      </c>
      <c r="K121" s="102">
        <f>inp_xr_tun</f>
        <v>15</v>
      </c>
      <c r="L121" s="103">
        <v>15</v>
      </c>
      <c r="M121" s="108" t="s">
        <v>121</v>
      </c>
      <c r="N121" s="108">
        <v>0</v>
      </c>
      <c r="O121" s="111">
        <v>0.3</v>
      </c>
      <c r="P121" s="108">
        <v>0.15</v>
      </c>
      <c r="Q121" s="100" t="s">
        <v>118</v>
      </c>
      <c r="R121" s="100">
        <f>N121+P121+1.5</f>
        <v>1.65</v>
      </c>
      <c r="S121" s="124">
        <v>0.3</v>
      </c>
      <c r="T121" s="100">
        <v>0.15</v>
      </c>
      <c r="U121" s="114" t="s">
        <v>122</v>
      </c>
      <c r="V121" s="108">
        <f>T121+R121-0.001</f>
        <v>1.7989999999999999</v>
      </c>
      <c r="W121" s="108">
        <f>inp_scr_min</f>
        <v>10</v>
      </c>
      <c r="X121" s="108">
        <f>inp_xr_min</f>
        <v>10</v>
      </c>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47"/>
        <v>1</v>
      </c>
      <c r="C122" s="99" t="b">
        <f t="shared" si="47"/>
        <v>1</v>
      </c>
      <c r="D122" s="98" t="s">
        <v>322</v>
      </c>
      <c r="E122" s="100">
        <f t="shared" si="70"/>
        <v>1.0651315789473685</v>
      </c>
      <c r="F122" s="100">
        <v>1</v>
      </c>
      <c r="G122" s="102" t="s">
        <v>223</v>
      </c>
      <c r="H122" s="101" t="s">
        <v>108</v>
      </c>
      <c r="I122" s="100">
        <f t="shared" ref="I122:I126" si="78">IF(inp_default="Q(U)",E122,IF(inp_default="PF",1,0))</f>
        <v>0</v>
      </c>
      <c r="J122" s="102">
        <v>2</v>
      </c>
      <c r="K122" s="102">
        <v>3</v>
      </c>
      <c r="L122" s="103">
        <v>20</v>
      </c>
      <c r="M122" s="108" t="s">
        <v>118</v>
      </c>
      <c r="N122" s="108">
        <v>0</v>
      </c>
      <c r="O122" s="111">
        <v>0.2</v>
      </c>
      <c r="P122" s="108">
        <v>0.2</v>
      </c>
      <c r="R122" s="100"/>
      <c r="S122" s="100"/>
      <c r="T122" s="100"/>
      <c r="U122" s="114"/>
      <c r="V122" s="108"/>
      <c r="W122" s="108"/>
      <c r="X122" s="108"/>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47"/>
        <v>1</v>
      </c>
      <c r="C123" s="99" t="b">
        <f t="shared" si="47"/>
        <v>1</v>
      </c>
      <c r="D123" s="98" t="s">
        <v>323</v>
      </c>
      <c r="E123" s="100">
        <f t="shared" si="70"/>
        <v>1.0651315789473685</v>
      </c>
      <c r="F123" s="100">
        <v>1</v>
      </c>
      <c r="G123" s="102" t="s">
        <v>223</v>
      </c>
      <c r="H123" s="101" t="s">
        <v>108</v>
      </c>
      <c r="I123" s="100">
        <f t="shared" si="78"/>
        <v>0</v>
      </c>
      <c r="J123" s="102">
        <v>2</v>
      </c>
      <c r="K123" s="102">
        <v>3</v>
      </c>
      <c r="L123" s="103">
        <v>20</v>
      </c>
      <c r="M123" s="108" t="s">
        <v>119</v>
      </c>
      <c r="N123" s="108">
        <v>0</v>
      </c>
      <c r="O123" s="111">
        <v>0.2</v>
      </c>
      <c r="P123" s="108">
        <v>0.2</v>
      </c>
      <c r="R123" s="100"/>
      <c r="S123" s="100"/>
      <c r="T123" s="100"/>
      <c r="U123" s="114"/>
      <c r="V123" s="108"/>
      <c r="W123" s="108"/>
      <c r="X123" s="108"/>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47"/>
        <v>1</v>
      </c>
      <c r="C124" s="99" t="b">
        <f t="shared" si="47"/>
        <v>1</v>
      </c>
      <c r="D124" s="98" t="s">
        <v>324</v>
      </c>
      <c r="E124" s="100">
        <f t="shared" si="70"/>
        <v>1.0651315789473685</v>
      </c>
      <c r="F124" s="100">
        <v>1</v>
      </c>
      <c r="G124" s="102" t="s">
        <v>223</v>
      </c>
      <c r="H124" s="101" t="s">
        <v>108</v>
      </c>
      <c r="I124" s="100">
        <f t="shared" si="78"/>
        <v>0</v>
      </c>
      <c r="J124" s="102">
        <f t="shared" ref="J124:J125" si="79">inp_scr_min</f>
        <v>10</v>
      </c>
      <c r="K124" s="102">
        <f t="shared" ref="K124:K125" si="80">inp_xr_min</f>
        <v>10</v>
      </c>
      <c r="L124" s="103">
        <v>15</v>
      </c>
      <c r="M124" s="108" t="s">
        <v>118</v>
      </c>
      <c r="N124" s="108">
        <v>0</v>
      </c>
      <c r="O124" s="111">
        <v>0.4</v>
      </c>
      <c r="P124" s="108">
        <v>0.2</v>
      </c>
      <c r="Q124" s="98" t="s">
        <v>110</v>
      </c>
      <c r="R124" s="100">
        <v>1.21</v>
      </c>
      <c r="S124" s="100"/>
      <c r="T124" s="100">
        <v>4</v>
      </c>
      <c r="U124" s="114" t="s">
        <v>110</v>
      </c>
      <c r="V124" s="108">
        <f>0.05+R124</f>
        <v>1.26</v>
      </c>
      <c r="W124" s="108"/>
      <c r="X124" s="108">
        <v>2</v>
      </c>
      <c r="Y124" s="98" t="s">
        <v>110</v>
      </c>
      <c r="Z124" s="100">
        <f>0.15+R124</f>
        <v>1.3599999999999999</v>
      </c>
      <c r="AA124" s="100"/>
      <c r="AB124" s="100">
        <v>1</v>
      </c>
      <c r="AC124" s="114" t="s">
        <v>110</v>
      </c>
      <c r="AD124" s="108">
        <f>0.9+R124</f>
        <v>2.11</v>
      </c>
      <c r="AE124" s="108"/>
      <c r="AF124" s="108">
        <v>0.35</v>
      </c>
      <c r="AG124" s="98" t="s">
        <v>110</v>
      </c>
      <c r="AH124" s="100">
        <f>1.9+R124</f>
        <v>3.11</v>
      </c>
      <c r="AI124" s="100"/>
      <c r="AJ124" s="100">
        <v>0</v>
      </c>
      <c r="AK124" s="114" t="s">
        <v>110</v>
      </c>
      <c r="AL124" s="108">
        <f>3.9+R124</f>
        <v>5.1099999999999994</v>
      </c>
      <c r="AM124" s="108"/>
      <c r="AN124" s="108">
        <v>-1</v>
      </c>
      <c r="AO124" s="98" t="s">
        <v>110</v>
      </c>
      <c r="AP124" s="100">
        <f>4.9+R124</f>
        <v>6.11</v>
      </c>
      <c r="AQ124" s="100"/>
      <c r="AR124" s="100">
        <v>0</v>
      </c>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ref="B125:C141" si="81">inp_Un&gt;=110</f>
        <v>1</v>
      </c>
      <c r="C125" s="99" t="b">
        <f t="shared" si="81"/>
        <v>1</v>
      </c>
      <c r="D125" s="98" t="s">
        <v>325</v>
      </c>
      <c r="E125" s="100">
        <f t="shared" si="70"/>
        <v>1.0651315789473685</v>
      </c>
      <c r="F125" s="100">
        <v>1</v>
      </c>
      <c r="G125" s="102" t="s">
        <v>223</v>
      </c>
      <c r="H125" s="101" t="s">
        <v>108</v>
      </c>
      <c r="I125" s="100">
        <f t="shared" si="78"/>
        <v>0</v>
      </c>
      <c r="J125" s="102">
        <f t="shared" si="79"/>
        <v>10</v>
      </c>
      <c r="K125" s="102">
        <f t="shared" si="80"/>
        <v>10</v>
      </c>
      <c r="L125" s="103">
        <v>15</v>
      </c>
      <c r="M125" s="108" t="s">
        <v>118</v>
      </c>
      <c r="N125" s="108">
        <v>0</v>
      </c>
      <c r="O125" s="111">
        <v>0.4</v>
      </c>
      <c r="P125" s="108">
        <v>0.2</v>
      </c>
      <c r="Q125" s="98" t="s">
        <v>110</v>
      </c>
      <c r="R125" s="100">
        <v>1.21</v>
      </c>
      <c r="S125" s="100"/>
      <c r="T125" s="100">
        <v>-4</v>
      </c>
      <c r="U125" s="114" t="s">
        <v>110</v>
      </c>
      <c r="V125" s="108">
        <f>0.05+R125</f>
        <v>1.26</v>
      </c>
      <c r="W125" s="108"/>
      <c r="X125" s="108">
        <v>-2</v>
      </c>
      <c r="Y125" s="98" t="s">
        <v>110</v>
      </c>
      <c r="Z125" s="100">
        <f>0.15+R125</f>
        <v>1.3599999999999999</v>
      </c>
      <c r="AA125" s="100"/>
      <c r="AB125" s="100">
        <v>-1</v>
      </c>
      <c r="AC125" s="114" t="s">
        <v>110</v>
      </c>
      <c r="AD125" s="108">
        <f>0.9+R125</f>
        <v>2.11</v>
      </c>
      <c r="AE125" s="108"/>
      <c r="AF125" s="108">
        <v>-0.35</v>
      </c>
      <c r="AG125" s="98" t="s">
        <v>110</v>
      </c>
      <c r="AH125" s="100">
        <f>1.9+R125</f>
        <v>3.11</v>
      </c>
      <c r="AI125" s="100"/>
      <c r="AJ125" s="100">
        <v>0</v>
      </c>
      <c r="AK125" s="114" t="s">
        <v>110</v>
      </c>
      <c r="AL125" s="108">
        <f>3.9+R125</f>
        <v>5.1099999999999994</v>
      </c>
      <c r="AM125" s="108"/>
      <c r="AN125" s="108">
        <v>1</v>
      </c>
      <c r="AO125" s="98" t="s">
        <v>110</v>
      </c>
      <c r="AP125" s="100">
        <f>4.9+R125</f>
        <v>6.11</v>
      </c>
      <c r="AQ125" s="100"/>
      <c r="AR125" s="100">
        <v>0</v>
      </c>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si="81"/>
        <v>1</v>
      </c>
      <c r="C126" s="99" t="b">
        <f t="shared" si="81"/>
        <v>1</v>
      </c>
      <c r="D126" s="98" t="s">
        <v>450</v>
      </c>
      <c r="E126" s="100">
        <f t="shared" si="70"/>
        <v>1.0651315789473685</v>
      </c>
      <c r="F126" s="100">
        <v>1</v>
      </c>
      <c r="G126" s="102" t="s">
        <v>223</v>
      </c>
      <c r="H126" s="101" t="s">
        <v>108</v>
      </c>
      <c r="I126" s="100">
        <f t="shared" si="78"/>
        <v>0</v>
      </c>
      <c r="J126" s="102">
        <f>inp_scr_tun</f>
        <v>20</v>
      </c>
      <c r="K126" s="102">
        <f>inp_xr_tun</f>
        <v>15</v>
      </c>
      <c r="L126" s="103">
        <v>20</v>
      </c>
      <c r="M126" s="108" t="s">
        <v>118</v>
      </c>
      <c r="N126" s="108">
        <v>0</v>
      </c>
      <c r="O126" s="111">
        <v>0.4</v>
      </c>
      <c r="P126" s="108">
        <v>0.2</v>
      </c>
      <c r="Q126" s="100" t="s">
        <v>122</v>
      </c>
      <c r="R126" s="100">
        <f>N126+P126-0.001</f>
        <v>0.19900000000000001</v>
      </c>
      <c r="S126" s="100">
        <f>inp_scr_min</f>
        <v>10</v>
      </c>
      <c r="T126" s="100">
        <f>inp_xr_min</f>
        <v>10</v>
      </c>
      <c r="U126" s="114" t="s">
        <v>110</v>
      </c>
      <c r="V126" s="108">
        <f>N126+P126+0.005</f>
        <v>0.20500000000000002</v>
      </c>
      <c r="W126" s="108">
        <v>51</v>
      </c>
      <c r="X126" s="108"/>
      <c r="Y126" s="98" t="s">
        <v>110</v>
      </c>
      <c r="Z126" s="100">
        <v>6</v>
      </c>
      <c r="AA126" s="100">
        <v>50</v>
      </c>
      <c r="AB126" s="100"/>
      <c r="AC126" s="114"/>
      <c r="AD126" s="108"/>
      <c r="AE126" s="108"/>
      <c r="AF126" s="108"/>
      <c r="AH126" s="100"/>
      <c r="AI126" s="100"/>
      <c r="AJ126" s="100"/>
      <c r="AK126" s="114"/>
      <c r="AL126" s="108"/>
      <c r="AM126" s="108"/>
      <c r="AN126" s="108"/>
      <c r="AP126" s="100"/>
      <c r="AQ126" s="100"/>
      <c r="AR126" s="100"/>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si="81"/>
        <v>1</v>
      </c>
      <c r="C127" s="99" t="b">
        <f t="shared" si="81"/>
        <v>1</v>
      </c>
      <c r="D127" s="98" t="s">
        <v>451</v>
      </c>
      <c r="E127" s="100">
        <f t="shared" si="70"/>
        <v>1.0651315789473685</v>
      </c>
      <c r="F127" s="100">
        <v>1</v>
      </c>
      <c r="G127" s="102" t="s">
        <v>223</v>
      </c>
      <c r="H127" s="101" t="s">
        <v>108</v>
      </c>
      <c r="I127" s="100">
        <f t="shared" ref="I127" si="82">IF(inp_default="Q(U)",E127,IF(inp_default="PF",1,0))</f>
        <v>0</v>
      </c>
      <c r="J127" s="102">
        <f>inp_scr_tun</f>
        <v>20</v>
      </c>
      <c r="K127" s="102">
        <f>inp_xr_tun</f>
        <v>15</v>
      </c>
      <c r="L127" s="103">
        <v>20</v>
      </c>
      <c r="M127" s="108" t="s">
        <v>118</v>
      </c>
      <c r="N127" s="108">
        <v>0</v>
      </c>
      <c r="O127" s="111">
        <v>0.4</v>
      </c>
      <c r="P127" s="108">
        <v>0.2</v>
      </c>
      <c r="Q127" s="100" t="s">
        <v>122</v>
      </c>
      <c r="R127" s="100">
        <f>N127+P127-0.001</f>
        <v>0.19900000000000001</v>
      </c>
      <c r="S127" s="100">
        <f>inp_scr_min</f>
        <v>10</v>
      </c>
      <c r="T127" s="100">
        <f>inp_xr_min</f>
        <v>10</v>
      </c>
      <c r="U127" s="114" t="s">
        <v>110</v>
      </c>
      <c r="V127" s="108">
        <f>N127+P127+0.005</f>
        <v>0.20500000000000002</v>
      </c>
      <c r="W127" s="108">
        <v>51</v>
      </c>
      <c r="X127" s="108"/>
      <c r="Y127" s="98" t="s">
        <v>110</v>
      </c>
      <c r="Z127" s="100">
        <v>4</v>
      </c>
      <c r="AA127" s="100">
        <v>50</v>
      </c>
      <c r="AB127" s="100"/>
      <c r="AC127" s="114"/>
      <c r="AD127" s="108"/>
      <c r="AE127" s="108"/>
      <c r="AF127" s="108"/>
      <c r="AH127" s="100"/>
      <c r="AI127" s="100"/>
      <c r="AJ127" s="100"/>
      <c r="AK127" s="114"/>
      <c r="AL127" s="108"/>
      <c r="AM127" s="108"/>
      <c r="AN127" s="108"/>
      <c r="AP127" s="100"/>
      <c r="AQ127" s="100"/>
      <c r="AR127" s="100"/>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81"/>
        <v>1</v>
      </c>
      <c r="C128" s="99" t="b">
        <f t="shared" si="81"/>
        <v>1</v>
      </c>
      <c r="D128" s="98" t="s">
        <v>326</v>
      </c>
      <c r="E128" s="100">
        <f t="shared" ref="E128:E129" si="83">inp_Uc/inp_Un</f>
        <v>1.0651315789473685</v>
      </c>
      <c r="F128" s="100">
        <v>1</v>
      </c>
      <c r="G128" s="102" t="s">
        <v>223</v>
      </c>
      <c r="H128" s="101" t="s">
        <v>108</v>
      </c>
      <c r="I128" s="100">
        <f t="shared" ref="I128" si="84">IF(inp_default="Q(U)",E128,IF(inp_default="PF",1,0))</f>
        <v>0</v>
      </c>
      <c r="J128" s="102">
        <f>inp_scr_max</f>
        <v>30</v>
      </c>
      <c r="K128" s="102">
        <f>inp_xr_max</f>
        <v>20</v>
      </c>
      <c r="L128" s="103">
        <v>10</v>
      </c>
      <c r="M128" s="108" t="s">
        <v>122</v>
      </c>
      <c r="N128" s="108">
        <v>0</v>
      </c>
      <c r="O128" s="108">
        <f>inp_scr_min</f>
        <v>10</v>
      </c>
      <c r="P128" s="108">
        <f>inp_xr_min</f>
        <v>10</v>
      </c>
      <c r="Q128" s="100" t="s">
        <v>122</v>
      </c>
      <c r="R128" s="100">
        <v>5</v>
      </c>
      <c r="S128" s="100">
        <f>inp_scr_max</f>
        <v>30</v>
      </c>
      <c r="T128" s="100">
        <f>inp_xr_max</f>
        <v>20</v>
      </c>
      <c r="U128" s="114"/>
      <c r="V128" s="108"/>
      <c r="W128" s="108"/>
      <c r="X128" s="108"/>
      <c r="Z128" s="100"/>
      <c r="AA128" s="100"/>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81"/>
        <v>1</v>
      </c>
      <c r="C129" s="99" t="b">
        <f t="shared" si="81"/>
        <v>1</v>
      </c>
      <c r="D129" s="98" t="s">
        <v>483</v>
      </c>
      <c r="E129" s="100">
        <f t="shared" si="83"/>
        <v>1.0651315789473685</v>
      </c>
      <c r="F129" s="100">
        <v>1</v>
      </c>
      <c r="G129" s="102" t="s">
        <v>223</v>
      </c>
      <c r="H129" s="102" t="str">
        <f>IF(inp_default="Q(U)","Q", "Q(U)")</f>
        <v>Q(U)</v>
      </c>
      <c r="I129" s="100">
        <f>IF(inp_default="Q",E129,IF(inp_default="PF",1,0))</f>
        <v>1.0651315789473685</v>
      </c>
      <c r="J129" s="102">
        <f>inp_scr_max</f>
        <v>30</v>
      </c>
      <c r="K129" s="102">
        <f>inp_xr_max</f>
        <v>20</v>
      </c>
      <c r="L129" s="103">
        <v>10</v>
      </c>
      <c r="M129" s="108" t="s">
        <v>122</v>
      </c>
      <c r="N129" s="108">
        <v>0</v>
      </c>
      <c r="O129" s="108">
        <f>inp_scr_min</f>
        <v>10</v>
      </c>
      <c r="P129" s="108">
        <f>inp_xr_min</f>
        <v>10</v>
      </c>
      <c r="Q129" s="100" t="s">
        <v>122</v>
      </c>
      <c r="R129" s="100">
        <v>5</v>
      </c>
      <c r="S129" s="100">
        <f>inp_scr_max</f>
        <v>30</v>
      </c>
      <c r="T129" s="100">
        <f>inp_xr_max</f>
        <v>20</v>
      </c>
      <c r="U129" s="114"/>
      <c r="V129" s="108"/>
      <c r="W129" s="108"/>
      <c r="X129" s="108"/>
      <c r="Z129" s="100"/>
      <c r="AA129" s="100"/>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81"/>
        <v>1</v>
      </c>
      <c r="C130" s="99" t="b">
        <f t="shared" si="81"/>
        <v>1</v>
      </c>
      <c r="D130" s="98" t="s">
        <v>327</v>
      </c>
      <c r="E130" s="100">
        <f t="shared" ref="E130:E152" si="85">inp_Uc/inp_Un</f>
        <v>1.0651315789473685</v>
      </c>
      <c r="F130" s="100">
        <v>1</v>
      </c>
      <c r="G130" s="102" t="s">
        <v>223</v>
      </c>
      <c r="H130" s="101" t="s">
        <v>23</v>
      </c>
      <c r="I130" s="100">
        <v>0</v>
      </c>
      <c r="J130" s="102">
        <v>-1</v>
      </c>
      <c r="K130" s="102">
        <v>0</v>
      </c>
      <c r="L130" s="103"/>
      <c r="M130" s="108" t="s">
        <v>127</v>
      </c>
      <c r="N130" s="108"/>
      <c r="O130" s="113" t="s">
        <v>128</v>
      </c>
      <c r="P130" s="113">
        <f t="shared" ref="P130:P137" si="86">inp_Uc/inp_Un</f>
        <v>1.0651315789473685</v>
      </c>
      <c r="R130" s="100"/>
      <c r="S130" s="100"/>
      <c r="T130" s="100"/>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81"/>
        <v>1</v>
      </c>
      <c r="C131" s="99" t="b">
        <f t="shared" si="81"/>
        <v>1</v>
      </c>
      <c r="D131" s="98" t="s">
        <v>328</v>
      </c>
      <c r="E131" s="100">
        <f t="shared" si="85"/>
        <v>1.0651315789473685</v>
      </c>
      <c r="F131" s="100">
        <v>1</v>
      </c>
      <c r="G131" s="102" t="s">
        <v>223</v>
      </c>
      <c r="H131" s="102" t="s">
        <v>113</v>
      </c>
      <c r="I131" s="100">
        <f t="shared" ref="I131" si="87">inp_Uc/inp_Un</f>
        <v>1.0651315789473685</v>
      </c>
      <c r="J131" s="102">
        <v>-1</v>
      </c>
      <c r="K131" s="102">
        <v>0</v>
      </c>
      <c r="L131" s="103"/>
      <c r="M131" s="108" t="s">
        <v>127</v>
      </c>
      <c r="N131" s="108"/>
      <c r="O131" s="113" t="s">
        <v>128</v>
      </c>
      <c r="P131" s="113">
        <f t="shared" si="86"/>
        <v>1.0651315789473685</v>
      </c>
      <c r="R131" s="100"/>
      <c r="S131" s="100"/>
      <c r="T131" s="100"/>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81"/>
        <v>1</v>
      </c>
      <c r="C132" s="99" t="b">
        <f t="shared" si="81"/>
        <v>1</v>
      </c>
      <c r="D132" s="98" t="s">
        <v>329</v>
      </c>
      <c r="E132" s="100">
        <f t="shared" si="85"/>
        <v>1.0651315789473685</v>
      </c>
      <c r="F132" s="100">
        <v>1</v>
      </c>
      <c r="G132" s="102" t="s">
        <v>223</v>
      </c>
      <c r="H132" s="101" t="s">
        <v>23</v>
      </c>
      <c r="I132" s="100">
        <v>0</v>
      </c>
      <c r="J132" s="102">
        <f t="shared" ref="J132:J133" si="88">inp_scr_min</f>
        <v>10</v>
      </c>
      <c r="K132" s="102">
        <f t="shared" ref="K132:K133" si="89">inp_xr_min</f>
        <v>10</v>
      </c>
      <c r="L132" s="103"/>
      <c r="M132" s="108" t="s">
        <v>127</v>
      </c>
      <c r="N132" s="108"/>
      <c r="O132" s="113" t="s">
        <v>128</v>
      </c>
      <c r="P132" s="113">
        <f t="shared" si="86"/>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81"/>
        <v>1</v>
      </c>
      <c r="C133" s="99" t="b">
        <f t="shared" si="81"/>
        <v>1</v>
      </c>
      <c r="D133" s="98" t="s">
        <v>330</v>
      </c>
      <c r="E133" s="100">
        <f t="shared" si="85"/>
        <v>1.0651315789473685</v>
      </c>
      <c r="F133" s="100">
        <v>1</v>
      </c>
      <c r="G133" s="102" t="s">
        <v>223</v>
      </c>
      <c r="H133" s="102" t="s">
        <v>113</v>
      </c>
      <c r="I133" s="100">
        <f t="shared" ref="I133" si="90">inp_Uc/inp_Un</f>
        <v>1.0651315789473685</v>
      </c>
      <c r="J133" s="102">
        <f t="shared" si="88"/>
        <v>10</v>
      </c>
      <c r="K133" s="102">
        <f t="shared" si="89"/>
        <v>10</v>
      </c>
      <c r="L133" s="103"/>
      <c r="M133" s="108" t="s">
        <v>127</v>
      </c>
      <c r="N133" s="108"/>
      <c r="O133" s="113" t="s">
        <v>128</v>
      </c>
      <c r="P133" s="113">
        <f t="shared" si="86"/>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81"/>
        <v>1</v>
      </c>
      <c r="C134" s="99" t="b">
        <f t="shared" si="81"/>
        <v>1</v>
      </c>
      <c r="D134" s="98" t="s">
        <v>331</v>
      </c>
      <c r="E134" s="100">
        <f t="shared" si="85"/>
        <v>1.0651315789473685</v>
      </c>
      <c r="F134" s="100">
        <v>1</v>
      </c>
      <c r="G134" s="102" t="s">
        <v>223</v>
      </c>
      <c r="H134" s="101" t="s">
        <v>23</v>
      </c>
      <c r="I134" s="100">
        <v>0</v>
      </c>
      <c r="J134" s="102">
        <v>-1</v>
      </c>
      <c r="K134" s="102">
        <v>0</v>
      </c>
      <c r="L134" s="103"/>
      <c r="M134" s="108" t="s">
        <v>127</v>
      </c>
      <c r="N134" s="108"/>
      <c r="O134" s="113" t="s">
        <v>129</v>
      </c>
      <c r="P134" s="113">
        <f t="shared" si="86"/>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81"/>
        <v>1</v>
      </c>
      <c r="C135" s="99" t="b">
        <f t="shared" si="81"/>
        <v>1</v>
      </c>
      <c r="D135" s="98" t="s">
        <v>332</v>
      </c>
      <c r="E135" s="100">
        <f t="shared" si="85"/>
        <v>1.0651315789473685</v>
      </c>
      <c r="F135" s="100">
        <v>1</v>
      </c>
      <c r="G135" s="102" t="s">
        <v>223</v>
      </c>
      <c r="H135" s="102" t="s">
        <v>113</v>
      </c>
      <c r="I135" s="100">
        <f t="shared" ref="I135:I137" si="91">inp_Uc/inp_Un</f>
        <v>1.0651315789473685</v>
      </c>
      <c r="J135" s="102">
        <v>-1</v>
      </c>
      <c r="K135" s="102">
        <v>0</v>
      </c>
      <c r="L135" s="103"/>
      <c r="M135" s="108" t="s">
        <v>127</v>
      </c>
      <c r="N135" s="108"/>
      <c r="O135" s="113" t="s">
        <v>129</v>
      </c>
      <c r="P135" s="113">
        <f t="shared" si="86"/>
        <v>1.0651315789473685</v>
      </c>
      <c r="Q135" s="100"/>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81"/>
        <v>1</v>
      </c>
      <c r="C136" s="99" t="b">
        <f t="shared" si="81"/>
        <v>1</v>
      </c>
      <c r="D136" s="98" t="s">
        <v>465</v>
      </c>
      <c r="E136" s="100">
        <f t="shared" si="85"/>
        <v>1.0651315789473685</v>
      </c>
      <c r="F136" s="100">
        <v>1</v>
      </c>
      <c r="G136" s="102" t="s">
        <v>223</v>
      </c>
      <c r="H136" s="101" t="s">
        <v>23</v>
      </c>
      <c r="I136" s="100">
        <v>0</v>
      </c>
      <c r="J136" s="102">
        <v>-1</v>
      </c>
      <c r="K136" s="102">
        <v>0</v>
      </c>
      <c r="L136" s="103"/>
      <c r="M136" s="108" t="s">
        <v>127</v>
      </c>
      <c r="N136" s="108"/>
      <c r="O136" s="113" t="s">
        <v>467</v>
      </c>
      <c r="P136" s="113">
        <f t="shared" si="86"/>
        <v>1.0651315789473685</v>
      </c>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81"/>
        <v>1</v>
      </c>
      <c r="C137" s="99" t="b">
        <f t="shared" si="81"/>
        <v>1</v>
      </c>
      <c r="D137" s="98" t="s">
        <v>466</v>
      </c>
      <c r="E137" s="100">
        <f t="shared" si="85"/>
        <v>1.0651315789473685</v>
      </c>
      <c r="F137" s="100">
        <v>1</v>
      </c>
      <c r="G137" s="102" t="s">
        <v>223</v>
      </c>
      <c r="H137" s="102" t="s">
        <v>113</v>
      </c>
      <c r="I137" s="100">
        <f t="shared" si="91"/>
        <v>1.0651315789473685</v>
      </c>
      <c r="J137" s="102">
        <v>-1</v>
      </c>
      <c r="K137" s="102">
        <v>0</v>
      </c>
      <c r="L137" s="103"/>
      <c r="M137" s="108" t="s">
        <v>127</v>
      </c>
      <c r="N137" s="108"/>
      <c r="O137" s="113" t="s">
        <v>467</v>
      </c>
      <c r="P137" s="113">
        <f t="shared" si="86"/>
        <v>1.0651315789473685</v>
      </c>
      <c r="Q137" s="100"/>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81"/>
        <v>1</v>
      </c>
      <c r="C138" s="99" t="b">
        <f t="shared" si="81"/>
        <v>1</v>
      </c>
      <c r="D138" s="98" t="s">
        <v>333</v>
      </c>
      <c r="E138" s="100">
        <f t="shared" si="85"/>
        <v>1.0651315789473685</v>
      </c>
      <c r="F138" s="100">
        <v>1</v>
      </c>
      <c r="G138" s="102" t="s">
        <v>223</v>
      </c>
      <c r="H138" s="101" t="s">
        <v>23</v>
      </c>
      <c r="I138" s="100">
        <v>0</v>
      </c>
      <c r="J138" s="102">
        <f t="shared" ref="J138:J142" si="92">inp_scr_min</f>
        <v>10</v>
      </c>
      <c r="K138" s="102">
        <f t="shared" ref="K138:K142" si="93">inp_xr_min</f>
        <v>10</v>
      </c>
      <c r="L138" s="121">
        <v>60</v>
      </c>
      <c r="M138" s="134" t="s">
        <v>112</v>
      </c>
      <c r="N138" s="137">
        <v>0</v>
      </c>
      <c r="O138" s="137">
        <v>0.2</v>
      </c>
      <c r="P138" s="137">
        <v>0</v>
      </c>
      <c r="R138" s="100"/>
      <c r="S138" s="100"/>
      <c r="T138" s="100"/>
      <c r="U138" s="134"/>
      <c r="V138" s="137"/>
      <c r="W138" s="137"/>
      <c r="X138" s="137"/>
      <c r="Z138" s="100"/>
      <c r="AA138" s="100"/>
      <c r="AB138" s="100"/>
      <c r="AC138" s="134"/>
      <c r="AD138" s="137"/>
      <c r="AE138" s="137"/>
      <c r="AF138" s="137"/>
      <c r="AH138" s="100"/>
      <c r="AI138" s="100"/>
      <c r="AJ138" s="100"/>
      <c r="AK138" s="134"/>
      <c r="AL138" s="137"/>
      <c r="AM138" s="137"/>
      <c r="AN138" s="137"/>
      <c r="AP138" s="100"/>
      <c r="AQ138" s="100"/>
      <c r="AR138" s="100"/>
      <c r="AS138" s="134"/>
      <c r="AT138" s="137"/>
      <c r="AU138" s="137"/>
      <c r="AV138" s="137"/>
      <c r="AX138" s="100"/>
      <c r="AY138" s="100"/>
      <c r="AZ138" s="100"/>
      <c r="BA138" s="134"/>
      <c r="BB138" s="137"/>
      <c r="BC138" s="137"/>
      <c r="BD138" s="137"/>
      <c r="BF138" s="100"/>
      <c r="BG138" s="100"/>
      <c r="BH138" s="100"/>
    </row>
    <row r="139" spans="1:60" s="98" customFormat="1" x14ac:dyDescent="0.25">
      <c r="A139" s="1">
        <v>137</v>
      </c>
      <c r="B139" s="99" t="b">
        <f t="shared" si="81"/>
        <v>1</v>
      </c>
      <c r="C139" s="99" t="b">
        <f t="shared" si="81"/>
        <v>1</v>
      </c>
      <c r="D139" s="98" t="s">
        <v>334</v>
      </c>
      <c r="E139" s="100">
        <f t="shared" si="85"/>
        <v>1.0651315789473685</v>
      </c>
      <c r="F139" s="100">
        <v>1</v>
      </c>
      <c r="G139" s="102" t="s">
        <v>223</v>
      </c>
      <c r="H139" s="101" t="s">
        <v>23</v>
      </c>
      <c r="I139" s="100">
        <v>0</v>
      </c>
      <c r="J139" s="102">
        <f t="shared" si="92"/>
        <v>10</v>
      </c>
      <c r="K139" s="102">
        <f t="shared" si="93"/>
        <v>10</v>
      </c>
      <c r="L139" s="121">
        <v>60</v>
      </c>
      <c r="M139" s="134" t="s">
        <v>112</v>
      </c>
      <c r="N139" s="137">
        <v>0</v>
      </c>
      <c r="O139" s="137">
        <v>0.3</v>
      </c>
      <c r="P139" s="137">
        <v>0</v>
      </c>
      <c r="Q139" s="135"/>
      <c r="R139" s="100"/>
      <c r="S139" s="100"/>
      <c r="T139" s="100"/>
      <c r="U139" s="134"/>
      <c r="V139" s="137"/>
      <c r="W139" s="137"/>
      <c r="X139" s="137"/>
      <c r="Z139" s="100"/>
      <c r="AA139" s="100"/>
      <c r="AB139" s="100"/>
      <c r="AC139" s="134"/>
      <c r="AD139" s="137"/>
      <c r="AE139" s="137"/>
      <c r="AF139" s="137"/>
      <c r="AG139" s="135"/>
      <c r="AH139" s="100"/>
      <c r="AI139" s="100"/>
      <c r="AJ139" s="100"/>
      <c r="AK139" s="134"/>
      <c r="AL139" s="137"/>
      <c r="AM139" s="137"/>
      <c r="AN139" s="137"/>
      <c r="AP139" s="100"/>
      <c r="AQ139" s="100"/>
      <c r="AR139" s="100"/>
      <c r="AS139" s="134"/>
      <c r="AT139" s="137"/>
      <c r="AU139" s="137"/>
      <c r="AV139" s="137"/>
      <c r="AX139" s="100"/>
      <c r="AY139" s="100"/>
      <c r="AZ139" s="100"/>
      <c r="BA139" s="134"/>
      <c r="BB139" s="137"/>
      <c r="BC139" s="137"/>
      <c r="BD139" s="137"/>
      <c r="BF139" s="100"/>
      <c r="BG139" s="100"/>
      <c r="BH139" s="100"/>
    </row>
    <row r="140" spans="1:60" s="98" customFormat="1" x14ac:dyDescent="0.25">
      <c r="A140" s="1">
        <v>138</v>
      </c>
      <c r="B140" s="99" t="b">
        <f t="shared" si="81"/>
        <v>1</v>
      </c>
      <c r="C140" s="99" t="b">
        <f t="shared" si="81"/>
        <v>1</v>
      </c>
      <c r="D140" s="98" t="s">
        <v>335</v>
      </c>
      <c r="E140" s="100">
        <f t="shared" si="85"/>
        <v>1.0651315789473685</v>
      </c>
      <c r="F140" s="100">
        <v>1</v>
      </c>
      <c r="G140" s="102" t="s">
        <v>223</v>
      </c>
      <c r="H140" s="101" t="s">
        <v>23</v>
      </c>
      <c r="I140" s="100">
        <v>0</v>
      </c>
      <c r="J140" s="102">
        <f t="shared" si="92"/>
        <v>10</v>
      </c>
      <c r="K140" s="102">
        <f t="shared" si="93"/>
        <v>10</v>
      </c>
      <c r="L140" s="121">
        <v>60</v>
      </c>
      <c r="M140" s="134" t="s">
        <v>112</v>
      </c>
      <c r="N140" s="137">
        <v>0</v>
      </c>
      <c r="O140" s="137">
        <v>0.4</v>
      </c>
      <c r="P140" s="137">
        <v>0</v>
      </c>
      <c r="R140" s="100"/>
      <c r="S140" s="100"/>
      <c r="T140" s="100"/>
      <c r="U140" s="134"/>
      <c r="V140" s="137"/>
      <c r="W140" s="137"/>
      <c r="X140" s="137"/>
      <c r="Z140" s="100"/>
      <c r="AA140" s="100"/>
      <c r="AB140" s="100"/>
      <c r="AC140" s="134"/>
      <c r="AD140" s="137"/>
      <c r="AE140" s="137"/>
      <c r="AF140" s="137"/>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81"/>
        <v>1</v>
      </c>
      <c r="C141" s="99" t="b">
        <f t="shared" si="81"/>
        <v>1</v>
      </c>
      <c r="D141" s="98" t="s">
        <v>336</v>
      </c>
      <c r="E141" s="100">
        <f t="shared" si="85"/>
        <v>1.0651315789473685</v>
      </c>
      <c r="F141" s="100">
        <v>1</v>
      </c>
      <c r="G141" s="102" t="s">
        <v>223</v>
      </c>
      <c r="H141" s="101" t="s">
        <v>23</v>
      </c>
      <c r="I141" s="100">
        <v>0</v>
      </c>
      <c r="J141" s="102">
        <f t="shared" si="92"/>
        <v>10</v>
      </c>
      <c r="K141" s="102">
        <f t="shared" si="93"/>
        <v>10</v>
      </c>
      <c r="L141" s="121">
        <v>60</v>
      </c>
      <c r="M141" s="134" t="s">
        <v>112</v>
      </c>
      <c r="N141" s="137">
        <v>0</v>
      </c>
      <c r="O141" s="137">
        <v>0.5</v>
      </c>
      <c r="P141" s="137">
        <v>0</v>
      </c>
      <c r="R141" s="100"/>
      <c r="S141" s="100"/>
      <c r="T141" s="100"/>
      <c r="U141" s="134"/>
      <c r="V141" s="137"/>
      <c r="W141" s="137"/>
      <c r="X141" s="137"/>
      <c r="Z141" s="100"/>
      <c r="AA141" s="100"/>
      <c r="AB141" s="100"/>
      <c r="AC141" s="134"/>
      <c r="AD141" s="137"/>
      <c r="AE141" s="137"/>
      <c r="AF141" s="137"/>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ref="B142:C152" si="94">inp_Un&gt;=110</f>
        <v>1</v>
      </c>
      <c r="C142" s="99" t="b">
        <f t="shared" si="94"/>
        <v>1</v>
      </c>
      <c r="D142" s="98" t="s">
        <v>452</v>
      </c>
      <c r="E142" s="100">
        <f t="shared" si="85"/>
        <v>1.0651315789473685</v>
      </c>
      <c r="F142" s="100">
        <v>1</v>
      </c>
      <c r="G142" s="102" t="s">
        <v>223</v>
      </c>
      <c r="H142" s="101" t="s">
        <v>23</v>
      </c>
      <c r="I142" s="100">
        <v>0</v>
      </c>
      <c r="J142" s="102">
        <f t="shared" si="92"/>
        <v>10</v>
      </c>
      <c r="K142" s="102">
        <f t="shared" si="93"/>
        <v>10</v>
      </c>
      <c r="L142" s="121">
        <v>7</v>
      </c>
      <c r="M142" s="134" t="s">
        <v>111</v>
      </c>
      <c r="N142" s="137">
        <v>0</v>
      </c>
      <c r="O142" s="137">
        <v>1.3</v>
      </c>
      <c r="P142" s="137">
        <v>0</v>
      </c>
      <c r="Q142" s="98" t="s">
        <v>111</v>
      </c>
      <c r="R142" s="100">
        <v>0.1</v>
      </c>
      <c r="S142" s="100">
        <v>1</v>
      </c>
      <c r="T142" s="100"/>
      <c r="U142" s="134" t="s">
        <v>111</v>
      </c>
      <c r="V142" s="137">
        <v>1</v>
      </c>
      <c r="W142" s="137">
        <v>1.5</v>
      </c>
      <c r="X142" s="137"/>
      <c r="Y142" s="98" t="s">
        <v>111</v>
      </c>
      <c r="Z142" s="100">
        <v>1.1000000000000001</v>
      </c>
      <c r="AA142" s="100">
        <v>1</v>
      </c>
      <c r="AB142" s="100"/>
      <c r="AC142" s="134" t="s">
        <v>111</v>
      </c>
      <c r="AD142" s="137">
        <v>2</v>
      </c>
      <c r="AE142" s="137">
        <v>1.7</v>
      </c>
      <c r="AF142" s="137"/>
      <c r="AG142" s="98" t="s">
        <v>111</v>
      </c>
      <c r="AH142" s="100">
        <v>2.1</v>
      </c>
      <c r="AI142" s="100">
        <v>1</v>
      </c>
      <c r="AJ142" s="100"/>
      <c r="AK142" s="134" t="s">
        <v>111</v>
      </c>
      <c r="AL142" s="137">
        <v>3</v>
      </c>
      <c r="AM142" s="137">
        <v>1.9</v>
      </c>
      <c r="AN142" s="137"/>
      <c r="AO142" s="98" t="s">
        <v>111</v>
      </c>
      <c r="AP142" s="100">
        <v>3.1</v>
      </c>
      <c r="AQ142" s="100">
        <v>1</v>
      </c>
      <c r="AR142" s="100"/>
      <c r="AS142" s="134" t="s">
        <v>111</v>
      </c>
      <c r="AT142" s="137">
        <v>4</v>
      </c>
      <c r="AU142" s="137">
        <v>2.1</v>
      </c>
      <c r="AV142" s="137"/>
      <c r="AW142" s="98" t="s">
        <v>111</v>
      </c>
      <c r="AX142" s="100">
        <v>4.0999999999999996</v>
      </c>
      <c r="AY142" s="100">
        <v>1</v>
      </c>
      <c r="AZ142" s="100"/>
      <c r="BA142" s="134" t="s">
        <v>111</v>
      </c>
      <c r="BB142" s="137">
        <v>5</v>
      </c>
      <c r="BC142" s="137">
        <v>2.2999999999999998</v>
      </c>
      <c r="BD142" s="137"/>
      <c r="BE142" s="98" t="s">
        <v>111</v>
      </c>
      <c r="BF142" s="100">
        <v>5.0999999999999996</v>
      </c>
      <c r="BG142" s="100">
        <v>1</v>
      </c>
      <c r="BH142" s="100"/>
    </row>
    <row r="143" spans="1:60" s="98" customFormat="1" x14ac:dyDescent="0.25">
      <c r="A143" s="1">
        <v>141</v>
      </c>
      <c r="B143" s="99" t="b">
        <f t="shared" si="94"/>
        <v>1</v>
      </c>
      <c r="C143" s="99" t="b">
        <f t="shared" si="94"/>
        <v>1</v>
      </c>
      <c r="D143" s="98" t="s">
        <v>453</v>
      </c>
      <c r="E143" s="100">
        <f t="shared" si="85"/>
        <v>1.0651315789473685</v>
      </c>
      <c r="F143" s="100">
        <v>1</v>
      </c>
      <c r="G143" s="102" t="s">
        <v>223</v>
      </c>
      <c r="H143" s="101" t="s">
        <v>23</v>
      </c>
      <c r="I143" s="100">
        <v>0</v>
      </c>
      <c r="J143" s="102">
        <f>inp_scr_max</f>
        <v>30</v>
      </c>
      <c r="K143" s="102">
        <f>inp_xr_max</f>
        <v>20</v>
      </c>
      <c r="L143" s="121">
        <v>7</v>
      </c>
      <c r="M143" s="134" t="s">
        <v>111</v>
      </c>
      <c r="N143" s="137">
        <v>0</v>
      </c>
      <c r="O143" s="137">
        <v>1.3</v>
      </c>
      <c r="P143" s="137">
        <v>0</v>
      </c>
      <c r="Q143" s="98" t="s">
        <v>111</v>
      </c>
      <c r="R143" s="100">
        <v>0.1</v>
      </c>
      <c r="S143" s="100">
        <v>1</v>
      </c>
      <c r="T143" s="100"/>
      <c r="U143" s="134" t="s">
        <v>111</v>
      </c>
      <c r="V143" s="137">
        <v>1</v>
      </c>
      <c r="W143" s="137">
        <v>1.5</v>
      </c>
      <c r="X143" s="137"/>
      <c r="Y143" s="98" t="s">
        <v>111</v>
      </c>
      <c r="Z143" s="100">
        <v>1.1000000000000001</v>
      </c>
      <c r="AA143" s="100">
        <v>1</v>
      </c>
      <c r="AB143" s="100"/>
      <c r="AC143" s="134" t="s">
        <v>111</v>
      </c>
      <c r="AD143" s="137">
        <v>2</v>
      </c>
      <c r="AE143" s="137">
        <v>1.7</v>
      </c>
      <c r="AF143" s="137"/>
      <c r="AG143" s="98" t="s">
        <v>111</v>
      </c>
      <c r="AH143" s="100">
        <v>2.1</v>
      </c>
      <c r="AI143" s="100">
        <v>1</v>
      </c>
      <c r="AJ143" s="100"/>
      <c r="AK143" s="134" t="s">
        <v>111</v>
      </c>
      <c r="AL143" s="137">
        <v>3</v>
      </c>
      <c r="AM143" s="137">
        <v>1.9</v>
      </c>
      <c r="AN143" s="137"/>
      <c r="AO143" s="98" t="s">
        <v>111</v>
      </c>
      <c r="AP143" s="100">
        <v>3.1</v>
      </c>
      <c r="AQ143" s="100">
        <v>1</v>
      </c>
      <c r="AR143" s="100"/>
      <c r="AS143" s="134" t="s">
        <v>111</v>
      </c>
      <c r="AT143" s="137">
        <v>4</v>
      </c>
      <c r="AU143" s="137">
        <v>2.1</v>
      </c>
      <c r="AV143" s="137"/>
      <c r="AW143" s="98" t="s">
        <v>111</v>
      </c>
      <c r="AX143" s="100">
        <v>4.0999999999999996</v>
      </c>
      <c r="AY143" s="100">
        <v>1</v>
      </c>
      <c r="AZ143" s="100"/>
      <c r="BA143" s="134" t="s">
        <v>111</v>
      </c>
      <c r="BB143" s="137">
        <v>5</v>
      </c>
      <c r="BC143" s="137">
        <v>2.2999999999999998</v>
      </c>
      <c r="BD143" s="137"/>
      <c r="BE143" s="98" t="s">
        <v>111</v>
      </c>
      <c r="BF143" s="100">
        <v>5.0999999999999996</v>
      </c>
      <c r="BG143" s="100">
        <v>1</v>
      </c>
      <c r="BH143" s="100"/>
    </row>
    <row r="144" spans="1:60" s="98" customFormat="1" x14ac:dyDescent="0.25">
      <c r="A144" s="1">
        <v>142</v>
      </c>
      <c r="B144" s="99" t="b">
        <f t="shared" si="94"/>
        <v>1</v>
      </c>
      <c r="C144" s="99" t="b">
        <f t="shared" si="94"/>
        <v>1</v>
      </c>
      <c r="D144" s="98" t="s">
        <v>337</v>
      </c>
      <c r="E144" s="100">
        <f t="shared" si="85"/>
        <v>1.0651315789473685</v>
      </c>
      <c r="F144" s="100">
        <v>1</v>
      </c>
      <c r="G144" s="102" t="s">
        <v>223</v>
      </c>
      <c r="H144" s="101" t="s">
        <v>23</v>
      </c>
      <c r="I144" s="100">
        <v>0</v>
      </c>
      <c r="J144" s="102">
        <f t="shared" ref="J144:J151" si="95">inp_scr_min</f>
        <v>10</v>
      </c>
      <c r="K144" s="102">
        <f t="shared" ref="K144:K152" si="96">inp_xr_min</f>
        <v>10</v>
      </c>
      <c r="L144" s="121">
        <v>60</v>
      </c>
      <c r="M144" s="134" t="s">
        <v>118</v>
      </c>
      <c r="N144" s="137">
        <v>0</v>
      </c>
      <c r="O144" s="136">
        <v>0.8</v>
      </c>
      <c r="P144" s="137">
        <v>60</v>
      </c>
      <c r="Q144" s="135"/>
      <c r="R144" s="100"/>
      <c r="S144" s="100"/>
      <c r="T144" s="100"/>
      <c r="U144" s="134"/>
      <c r="V144" s="137"/>
      <c r="W144" s="137"/>
      <c r="X144" s="137"/>
      <c r="Z144" s="100"/>
      <c r="AA144" s="100"/>
      <c r="AB144" s="100"/>
      <c r="AC144" s="134"/>
      <c r="AD144" s="137"/>
      <c r="AE144" s="137"/>
      <c r="AF144" s="137"/>
      <c r="AH144" s="100"/>
      <c r="AI144" s="100"/>
      <c r="AJ144" s="100"/>
      <c r="AK144" s="134"/>
      <c r="AL144" s="137"/>
      <c r="AM144" s="137"/>
      <c r="AN144" s="137"/>
      <c r="AP144" s="100"/>
      <c r="AQ144" s="100"/>
      <c r="AR144" s="100"/>
      <c r="AS144" s="134"/>
      <c r="AT144" s="137"/>
      <c r="AU144" s="137"/>
      <c r="AV144" s="137"/>
      <c r="AX144" s="100"/>
      <c r="AY144" s="100"/>
      <c r="AZ144" s="100"/>
      <c r="BA144" s="134"/>
      <c r="BB144" s="137"/>
      <c r="BC144" s="137"/>
      <c r="BD144" s="137"/>
      <c r="BF144" s="100"/>
      <c r="BG144" s="100"/>
      <c r="BH144" s="100"/>
    </row>
    <row r="145" spans="1:60" s="98" customFormat="1" x14ac:dyDescent="0.25">
      <c r="A145" s="1">
        <v>143</v>
      </c>
      <c r="B145" s="99" t="b">
        <f t="shared" si="94"/>
        <v>1</v>
      </c>
      <c r="C145" s="99" t="b">
        <f t="shared" si="94"/>
        <v>1</v>
      </c>
      <c r="D145" s="98" t="s">
        <v>338</v>
      </c>
      <c r="E145" s="100">
        <f t="shared" si="85"/>
        <v>1.0651315789473685</v>
      </c>
      <c r="F145" s="100">
        <v>1</v>
      </c>
      <c r="G145" s="102" t="s">
        <v>223</v>
      </c>
      <c r="H145" s="101" t="s">
        <v>23</v>
      </c>
      <c r="I145" s="100">
        <v>0</v>
      </c>
      <c r="J145" s="102">
        <f t="shared" si="95"/>
        <v>10</v>
      </c>
      <c r="K145" s="102">
        <f t="shared" si="96"/>
        <v>10</v>
      </c>
      <c r="L145" s="121">
        <v>60</v>
      </c>
      <c r="M145" s="134" t="s">
        <v>118</v>
      </c>
      <c r="N145" s="137">
        <v>0</v>
      </c>
      <c r="O145" s="136">
        <v>0.6</v>
      </c>
      <c r="P145" s="137">
        <v>60</v>
      </c>
      <c r="Q145" s="135"/>
      <c r="R145" s="100"/>
      <c r="S145" s="100"/>
      <c r="T145" s="100"/>
      <c r="U145" s="134"/>
      <c r="V145" s="137"/>
      <c r="W145" s="137"/>
      <c r="X145" s="137"/>
      <c r="Z145" s="100"/>
      <c r="AA145" s="100"/>
      <c r="AB145" s="100"/>
      <c r="AC145" s="134"/>
      <c r="AD145" s="137"/>
      <c r="AE145" s="137"/>
      <c r="AF145" s="137"/>
      <c r="AH145" s="100"/>
      <c r="AI145" s="100"/>
      <c r="AJ145" s="100"/>
      <c r="AK145" s="134"/>
      <c r="AL145" s="137"/>
      <c r="AM145" s="137"/>
      <c r="AN145" s="137"/>
      <c r="AP145" s="100"/>
      <c r="AQ145" s="100"/>
      <c r="AR145" s="100"/>
      <c r="AS145" s="134"/>
      <c r="AT145" s="137"/>
      <c r="AU145" s="137"/>
      <c r="AV145" s="137"/>
      <c r="AX145" s="100"/>
      <c r="AY145" s="100"/>
      <c r="AZ145" s="100"/>
      <c r="BA145" s="134"/>
      <c r="BB145" s="137"/>
      <c r="BC145" s="137"/>
      <c r="BD145" s="137"/>
      <c r="BF145" s="100"/>
      <c r="BG145" s="100"/>
      <c r="BH145" s="100"/>
    </row>
    <row r="146" spans="1:60" s="98" customFormat="1" x14ac:dyDescent="0.25">
      <c r="A146" s="1">
        <v>144</v>
      </c>
      <c r="B146" s="99" t="b">
        <f t="shared" si="94"/>
        <v>1</v>
      </c>
      <c r="C146" s="99" t="b">
        <f t="shared" si="94"/>
        <v>1</v>
      </c>
      <c r="D146" s="98" t="s">
        <v>339</v>
      </c>
      <c r="E146" s="100">
        <f t="shared" si="85"/>
        <v>1.0651315789473685</v>
      </c>
      <c r="F146" s="100">
        <v>1</v>
      </c>
      <c r="G146" s="102" t="s">
        <v>223</v>
      </c>
      <c r="H146" s="101" t="s">
        <v>23</v>
      </c>
      <c r="I146" s="100">
        <v>0</v>
      </c>
      <c r="J146" s="102">
        <f t="shared" si="95"/>
        <v>10</v>
      </c>
      <c r="K146" s="102">
        <f t="shared" si="96"/>
        <v>10</v>
      </c>
      <c r="L146" s="121">
        <v>60</v>
      </c>
      <c r="M146" s="134" t="s">
        <v>118</v>
      </c>
      <c r="N146" s="137">
        <v>0</v>
      </c>
      <c r="O146" s="136">
        <v>0.4</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94"/>
        <v>1</v>
      </c>
      <c r="C147" s="99" t="b">
        <f t="shared" si="94"/>
        <v>1</v>
      </c>
      <c r="D147" s="98" t="s">
        <v>340</v>
      </c>
      <c r="E147" s="100">
        <f t="shared" si="85"/>
        <v>1.0651315789473685</v>
      </c>
      <c r="F147" s="100">
        <v>1</v>
      </c>
      <c r="G147" s="102" t="s">
        <v>223</v>
      </c>
      <c r="H147" s="101" t="s">
        <v>23</v>
      </c>
      <c r="I147" s="100">
        <v>0</v>
      </c>
      <c r="J147" s="102">
        <f t="shared" si="95"/>
        <v>10</v>
      </c>
      <c r="K147" s="102">
        <f t="shared" si="96"/>
        <v>10</v>
      </c>
      <c r="L147" s="121">
        <v>60</v>
      </c>
      <c r="M147" s="134" t="s">
        <v>118</v>
      </c>
      <c r="N147" s="137">
        <v>0</v>
      </c>
      <c r="O147" s="136">
        <v>0.2</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94"/>
        <v>1</v>
      </c>
      <c r="C148" s="99" t="b">
        <f t="shared" si="94"/>
        <v>1</v>
      </c>
      <c r="D148" s="98" t="s">
        <v>341</v>
      </c>
      <c r="E148" s="100">
        <f t="shared" si="85"/>
        <v>1.0651315789473685</v>
      </c>
      <c r="F148" s="100">
        <v>0.7</v>
      </c>
      <c r="G148" s="102" t="s">
        <v>223</v>
      </c>
      <c r="H148" s="101" t="s">
        <v>23</v>
      </c>
      <c r="I148" s="100">
        <v>0</v>
      </c>
      <c r="J148" s="102">
        <f t="shared" si="95"/>
        <v>10</v>
      </c>
      <c r="K148" s="102">
        <f t="shared" si="96"/>
        <v>10</v>
      </c>
      <c r="L148" s="121">
        <v>60</v>
      </c>
      <c r="M148" s="114" t="s">
        <v>110</v>
      </c>
      <c r="N148" s="137">
        <v>0</v>
      </c>
      <c r="O148" s="137">
        <v>51.6</v>
      </c>
      <c r="P148" s="137"/>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94"/>
        <v>1</v>
      </c>
      <c r="C149" s="99" t="b">
        <f t="shared" si="94"/>
        <v>1</v>
      </c>
      <c r="D149" s="98" t="s">
        <v>342</v>
      </c>
      <c r="E149" s="100">
        <f t="shared" si="85"/>
        <v>1.0651315789473685</v>
      </c>
      <c r="F149" s="100">
        <v>0.7</v>
      </c>
      <c r="G149" s="102" t="s">
        <v>223</v>
      </c>
      <c r="H149" s="101" t="s">
        <v>23</v>
      </c>
      <c r="I149" s="100">
        <v>0</v>
      </c>
      <c r="J149" s="102">
        <f t="shared" si="95"/>
        <v>10</v>
      </c>
      <c r="K149" s="102">
        <f t="shared" si="96"/>
        <v>10</v>
      </c>
      <c r="L149" s="121">
        <v>60</v>
      </c>
      <c r="M149" s="114" t="s">
        <v>110</v>
      </c>
      <c r="N149" s="137">
        <v>0</v>
      </c>
      <c r="O149" s="137">
        <v>47.4</v>
      </c>
      <c r="P149" s="137"/>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94"/>
        <v>1</v>
      </c>
      <c r="C150" s="99" t="b">
        <f t="shared" si="94"/>
        <v>1</v>
      </c>
      <c r="D150" s="98" t="s">
        <v>343</v>
      </c>
      <c r="E150" s="100">
        <f t="shared" si="85"/>
        <v>1.0651315789473685</v>
      </c>
      <c r="F150" s="100">
        <v>0.7</v>
      </c>
      <c r="G150" s="102" t="s">
        <v>223</v>
      </c>
      <c r="H150" s="101" t="s">
        <v>23</v>
      </c>
      <c r="I150" s="100">
        <v>0</v>
      </c>
      <c r="J150" s="102">
        <f t="shared" si="95"/>
        <v>10</v>
      </c>
      <c r="K150" s="102">
        <f t="shared" si="96"/>
        <v>10</v>
      </c>
      <c r="L150" s="121">
        <v>40</v>
      </c>
      <c r="M150" s="114" t="s">
        <v>110</v>
      </c>
      <c r="N150" s="137">
        <v>0</v>
      </c>
      <c r="O150" s="137">
        <v>52</v>
      </c>
      <c r="P150" s="137"/>
      <c r="Q150" s="98" t="s">
        <v>110</v>
      </c>
      <c r="R150" s="100">
        <v>8</v>
      </c>
      <c r="S150" s="100">
        <v>53</v>
      </c>
      <c r="T150" s="100"/>
      <c r="U150" s="114" t="s">
        <v>110</v>
      </c>
      <c r="V150" s="137">
        <v>16</v>
      </c>
      <c r="W150" s="137">
        <v>54</v>
      </c>
      <c r="X150" s="137"/>
      <c r="Y150" s="98" t="s">
        <v>110</v>
      </c>
      <c r="Z150" s="100">
        <v>24</v>
      </c>
      <c r="AA150" s="100">
        <v>55</v>
      </c>
      <c r="AB150" s="100"/>
      <c r="AC150" s="114" t="s">
        <v>110</v>
      </c>
      <c r="AD150" s="137">
        <v>32</v>
      </c>
      <c r="AE150" s="137">
        <v>56</v>
      </c>
      <c r="AF150" s="137"/>
      <c r="AG150" s="98" t="s">
        <v>110</v>
      </c>
      <c r="AH150" s="100">
        <v>35</v>
      </c>
      <c r="AI150" s="100">
        <v>50</v>
      </c>
      <c r="AJ150" s="100"/>
      <c r="AK150" s="134"/>
      <c r="AL150" s="137"/>
      <c r="AM150" s="137"/>
      <c r="AN150" s="137"/>
      <c r="AO150" s="135"/>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94"/>
        <v>1</v>
      </c>
      <c r="C151" s="99" t="b">
        <f t="shared" si="94"/>
        <v>1</v>
      </c>
      <c r="D151" s="98" t="s">
        <v>344</v>
      </c>
      <c r="E151" s="100">
        <f t="shared" si="85"/>
        <v>1.0651315789473685</v>
      </c>
      <c r="F151" s="100">
        <v>0.7</v>
      </c>
      <c r="G151" s="102" t="s">
        <v>223</v>
      </c>
      <c r="H151" s="101" t="s">
        <v>23</v>
      </c>
      <c r="I151" s="100">
        <v>0</v>
      </c>
      <c r="J151" s="102">
        <f t="shared" si="95"/>
        <v>10</v>
      </c>
      <c r="K151" s="102">
        <f t="shared" si="96"/>
        <v>10</v>
      </c>
      <c r="L151" s="121">
        <v>40</v>
      </c>
      <c r="M151" s="114" t="s">
        <v>110</v>
      </c>
      <c r="N151" s="137">
        <v>0</v>
      </c>
      <c r="O151" s="137">
        <v>47</v>
      </c>
      <c r="P151" s="137"/>
      <c r="Q151" s="98" t="s">
        <v>110</v>
      </c>
      <c r="R151" s="100">
        <v>8</v>
      </c>
      <c r="S151" s="100">
        <v>46</v>
      </c>
      <c r="T151" s="100"/>
      <c r="U151" s="114" t="s">
        <v>110</v>
      </c>
      <c r="V151" s="137">
        <v>16</v>
      </c>
      <c r="W151" s="137">
        <v>45</v>
      </c>
      <c r="X151" s="137"/>
      <c r="Y151" s="98" t="s">
        <v>110</v>
      </c>
      <c r="Z151" s="100">
        <v>24</v>
      </c>
      <c r="AA151" s="100">
        <v>44</v>
      </c>
      <c r="AB151" s="100"/>
      <c r="AC151" s="114" t="s">
        <v>110</v>
      </c>
      <c r="AD151" s="137">
        <v>32</v>
      </c>
      <c r="AE151" s="137">
        <v>43</v>
      </c>
      <c r="AF151" s="137"/>
      <c r="AG151" s="98" t="s">
        <v>110</v>
      </c>
      <c r="AH151" s="100">
        <v>35</v>
      </c>
      <c r="AI151" s="100">
        <v>50</v>
      </c>
      <c r="AJ151" s="100"/>
      <c r="AK151" s="134"/>
      <c r="AL151" s="137"/>
      <c r="AM151" s="137"/>
      <c r="AN151" s="137"/>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94"/>
        <v>1</v>
      </c>
      <c r="C152" s="99" t="b">
        <f t="shared" si="94"/>
        <v>1</v>
      </c>
      <c r="D152" s="98" t="s">
        <v>345</v>
      </c>
      <c r="E152" s="100">
        <f t="shared" si="85"/>
        <v>1.0651315789473685</v>
      </c>
      <c r="F152" s="100">
        <v>1</v>
      </c>
      <c r="G152" s="102" t="s">
        <v>223</v>
      </c>
      <c r="H152" s="101" t="s">
        <v>23</v>
      </c>
      <c r="I152" s="100">
        <v>0</v>
      </c>
      <c r="J152" s="102">
        <f>inp_scr_max</f>
        <v>30</v>
      </c>
      <c r="K152" s="102">
        <f t="shared" si="96"/>
        <v>10</v>
      </c>
      <c r="L152" s="121">
        <v>60</v>
      </c>
      <c r="M152" s="134" t="s">
        <v>120</v>
      </c>
      <c r="N152" s="137">
        <v>0</v>
      </c>
      <c r="O152" s="136">
        <v>0.05</v>
      </c>
      <c r="P152" s="137">
        <v>60</v>
      </c>
      <c r="Q152" s="135"/>
      <c r="S152" s="100"/>
      <c r="T152" s="100"/>
      <c r="U152" s="134"/>
      <c r="V152" s="134"/>
      <c r="W152" s="137"/>
      <c r="X152" s="137"/>
      <c r="AA152" s="100"/>
      <c r="AB152" s="100"/>
      <c r="AC152" s="134"/>
      <c r="AD152" s="134"/>
      <c r="AE152" s="137"/>
      <c r="AF152" s="137"/>
      <c r="AI152" s="100"/>
      <c r="AJ152" s="100"/>
      <c r="AK152" s="134"/>
      <c r="AL152" s="134"/>
      <c r="AM152" s="137"/>
      <c r="AN152" s="137"/>
      <c r="AQ152" s="100"/>
      <c r="AR152" s="100"/>
      <c r="AS152" s="134"/>
      <c r="AT152" s="134"/>
      <c r="AU152" s="137"/>
      <c r="AV152" s="137"/>
      <c r="AY152" s="100"/>
      <c r="AZ152" s="100"/>
      <c r="BA152" s="134"/>
      <c r="BB152" s="134"/>
      <c r="BC152" s="137"/>
      <c r="BD152" s="137"/>
      <c r="BG152" s="100"/>
      <c r="BH152" s="100"/>
    </row>
    <row r="153" spans="1:60" x14ac:dyDescent="0.25">
      <c r="L153" s="6"/>
      <c r="P153" s="107"/>
      <c r="S153" s="5"/>
      <c r="T153" s="5"/>
      <c r="W153" s="107"/>
      <c r="X153" s="107"/>
      <c r="AA153" s="5"/>
      <c r="AB153" s="5"/>
      <c r="AE153" s="107"/>
      <c r="AF153" s="107"/>
      <c r="AI153" s="5"/>
      <c r="AJ153" s="5"/>
      <c r="AM153" s="107"/>
      <c r="AN153" s="107"/>
      <c r="AQ153" s="5"/>
      <c r="AR153" s="5"/>
      <c r="AU153" s="107"/>
      <c r="AV153" s="107"/>
      <c r="AY153" s="5"/>
      <c r="AZ153" s="5"/>
      <c r="BC153" s="107"/>
      <c r="BD153" s="107"/>
      <c r="BG153" s="5"/>
      <c r="BH153" s="5"/>
    </row>
    <row r="154" spans="1:60" x14ac:dyDescent="0.25">
      <c r="L154" s="6"/>
      <c r="P154" s="107"/>
      <c r="S154" s="5"/>
      <c r="T154" s="5"/>
      <c r="W154" s="107"/>
      <c r="X154" s="107"/>
      <c r="AA154" s="5"/>
      <c r="AB154" s="5"/>
      <c r="AE154" s="107"/>
      <c r="AF154" s="107"/>
      <c r="AI154" s="5"/>
      <c r="AJ154" s="5"/>
      <c r="AM154" s="107"/>
      <c r="AN154" s="107"/>
      <c r="AQ154" s="5"/>
      <c r="AR154" s="5"/>
      <c r="AU154" s="107"/>
      <c r="AV154" s="107"/>
      <c r="AY154" s="5"/>
      <c r="AZ154" s="5"/>
      <c r="BC154" s="107"/>
      <c r="BD154" s="107"/>
      <c r="BG154" s="5"/>
      <c r="BH154" s="5"/>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U156" s="107"/>
      <c r="AV156" s="107"/>
      <c r="AY156" s="5"/>
      <c r="AZ156" s="5"/>
      <c r="BC156" s="107"/>
      <c r="BD156" s="107"/>
    </row>
    <row r="157" spans="1:60" x14ac:dyDescent="0.25">
      <c r="L157" s="6"/>
      <c r="P157" s="107"/>
      <c r="S157" s="5"/>
      <c r="T157" s="5"/>
      <c r="W157" s="107"/>
      <c r="X157" s="107"/>
      <c r="AA157" s="5"/>
      <c r="AB157" s="5"/>
      <c r="AE157" s="107"/>
      <c r="AF157" s="107"/>
      <c r="AY157" s="5"/>
      <c r="AZ157" s="5"/>
      <c r="BC157" s="107"/>
      <c r="BD157" s="107"/>
    </row>
    <row r="158" spans="1:60" x14ac:dyDescent="0.25">
      <c r="L158" s="6"/>
      <c r="P158" s="107"/>
      <c r="S158" s="5"/>
      <c r="T158" s="5"/>
      <c r="W158" s="107"/>
      <c r="X158" s="107"/>
      <c r="AA158" s="5"/>
      <c r="AB158" s="5"/>
      <c r="AE158" s="107"/>
      <c r="AF158" s="107"/>
    </row>
    <row r="159" spans="1:60" x14ac:dyDescent="0.25">
      <c r="L159" s="6"/>
      <c r="P159" s="107"/>
      <c r="S159" s="5"/>
      <c r="T159" s="5"/>
      <c r="W159" s="107"/>
      <c r="X159" s="107"/>
      <c r="AA159" s="5"/>
      <c r="AB159" s="5"/>
      <c r="AE159" s="107"/>
      <c r="AF159" s="107"/>
    </row>
    <row r="160" spans="1:60" x14ac:dyDescent="0.25">
      <c r="L160" s="6"/>
      <c r="P160" s="107"/>
      <c r="S160" s="5"/>
      <c r="T160" s="5"/>
      <c r="W160" s="107"/>
      <c r="X160" s="107"/>
      <c r="AA160" s="5"/>
      <c r="AB160" s="5"/>
      <c r="AE160" s="107"/>
      <c r="AF160" s="107"/>
    </row>
    <row r="161" spans="12:32" x14ac:dyDescent="0.25">
      <c r="L161" s="6"/>
      <c r="S161" s="5"/>
      <c r="T161" s="5"/>
      <c r="W161" s="107"/>
      <c r="X161" s="107"/>
      <c r="AA161" s="5"/>
      <c r="AB161" s="5"/>
      <c r="AE161" s="107"/>
      <c r="AF161" s="107"/>
    </row>
    <row r="162" spans="12:32" x14ac:dyDescent="0.25">
      <c r="L162" s="6"/>
      <c r="W162" s="107"/>
      <c r="X162" s="107"/>
      <c r="AA162" s="5"/>
      <c r="AB162" s="5"/>
      <c r="AE162" s="107"/>
      <c r="AF162" s="107"/>
    </row>
    <row r="163" spans="12:32" x14ac:dyDescent="0.25">
      <c r="L163" s="6"/>
      <c r="AA163" s="5"/>
      <c r="AB163" s="5"/>
      <c r="AE163" s="107"/>
      <c r="AF163" s="107"/>
    </row>
    <row r="164" spans="12:32" x14ac:dyDescent="0.25">
      <c r="L164" s="6"/>
      <c r="AE164" s="107"/>
      <c r="AF164" s="107"/>
    </row>
    <row r="165" spans="12:32" x14ac:dyDescent="0.25">
      <c r="L165" s="6"/>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row>
    <row r="170" spans="12:32" x14ac:dyDescent="0.25">
      <c r="L170" s="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sheetData>
  <autoFilter ref="A2:BH152"/>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7 E46 E51 I128 J143:K143" 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Q38 Q153:Q192 Q36 M153:M1048576 M90 Q90 AC90 Y90 U90 BA3:BA39 AC3:AC38 AG3:AG38 AK3:AK38 Y3:Y38 M45:M88 U30:U38 Q30:Q34 M13:M27 U3:U27 Q3:Q27 AO45:AO88 Y45:Y88 AG45:AG88 Q45:Q88 U45:U88 AC45:AC88 M120:M121 AK45:AK88 Q120:Q121 AC40:AC42 U40:U42 Q40:Q42 AG40:AG42 Y40:Y42 AO3:AO42 M30:M42 AW3:AW88 AS3:AS88 BE3:BE88 BA43:BA88</xm:sqref>
        </x14:dataValidation>
        <x14:dataValidation type="list" allowBlank="1" showInputMessage="1" showErrorMessage="1">
          <x14:formula1>
            <xm:f>'Event types'!$A$2:$A$272</xm:f>
          </x14:formula1>
          <xm:sqref>AG150:AG151 Q150:Q151 Y150:Y151 AC150:AC151 U150:U151 M148:M151 M3:M12 M28:M29 Q28:Q29 U28:U29 M89 Q89 U89 Y89 AC89 M122:M137 Q122:Q137 M91:M119 U91:U137 AK89:AK137 AG89:AG137 BE89:BE137 AW89:AW137 BA89:BA137 AS89:AS137 Y91:Y137 AC91:AC137 AO89:AO137 Q91:Q119 U43:U44 Q43:Q44 M43:M44 AC43:AC44 Y43:Y44 AG43:AG44 AK43:AK44 AO43:AO44</xm:sqref>
        </x14:dataValidation>
        <x14:dataValidation type="list" allowBlank="1" showInputMessage="1" showErrorMessage="1">
          <x14:formula1>
            <xm:f>'Event types'!$A$2:$A$228</xm:f>
          </x14:formula1>
          <xm:sqref>U153</xm:sqref>
        </x14:dataValidation>
        <x14:dataValidation type="list" allowBlank="1" showInputMessage="1" showErrorMessage="1">
          <x14:formula1>
            <xm:f>datavalidation!$E$1:$E$2</xm:f>
          </x14:formula1>
          <xm:sqref>B3:C152</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71"/>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175" t="s">
        <v>80</v>
      </c>
      <c r="N1" s="176"/>
      <c r="O1" s="176"/>
      <c r="P1" s="177"/>
      <c r="Q1" s="173" t="s">
        <v>81</v>
      </c>
      <c r="R1" s="171"/>
      <c r="S1" s="171"/>
      <c r="T1" s="174"/>
      <c r="U1" s="175" t="s">
        <v>82</v>
      </c>
      <c r="V1" s="176"/>
      <c r="W1" s="176"/>
      <c r="X1" s="177"/>
      <c r="Y1" s="173" t="s">
        <v>83</v>
      </c>
      <c r="Z1" s="171"/>
      <c r="AA1" s="171"/>
      <c r="AB1" s="174"/>
      <c r="AC1" s="175" t="s">
        <v>84</v>
      </c>
      <c r="AD1" s="176"/>
      <c r="AE1" s="176"/>
      <c r="AF1" s="177"/>
      <c r="AG1" s="173" t="s">
        <v>85</v>
      </c>
      <c r="AH1" s="171"/>
      <c r="AI1" s="171"/>
      <c r="AJ1" s="174"/>
      <c r="AK1" s="175" t="s">
        <v>86</v>
      </c>
      <c r="AL1" s="176"/>
      <c r="AM1" s="176"/>
      <c r="AN1" s="177"/>
      <c r="AO1" s="173" t="s">
        <v>87</v>
      </c>
      <c r="AP1" s="171"/>
      <c r="AQ1" s="171"/>
      <c r="AR1" s="174"/>
      <c r="AS1" s="175" t="s">
        <v>88</v>
      </c>
      <c r="AT1" s="176"/>
      <c r="AU1" s="176"/>
      <c r="AV1" s="177"/>
      <c r="AW1" s="173" t="s">
        <v>89</v>
      </c>
      <c r="AX1" s="171"/>
      <c r="AY1" s="171"/>
      <c r="AZ1" s="174"/>
      <c r="BA1" s="175" t="s">
        <v>90</v>
      </c>
      <c r="BB1" s="176"/>
      <c r="BC1" s="176"/>
      <c r="BD1" s="177"/>
      <c r="BE1" s="173" t="s">
        <v>91</v>
      </c>
      <c r="BF1" s="171"/>
      <c r="BG1" s="171"/>
      <c r="BH1" s="174"/>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482</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484</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485</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486</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487</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62"/>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178" t="s">
        <v>80</v>
      </c>
      <c r="N1" s="178"/>
      <c r="O1" s="178"/>
      <c r="P1" s="178"/>
      <c r="Q1" s="171" t="s">
        <v>81</v>
      </c>
      <c r="R1" s="171"/>
      <c r="S1" s="171"/>
      <c r="T1" s="171"/>
      <c r="U1" s="178" t="s">
        <v>82</v>
      </c>
      <c r="V1" s="178"/>
      <c r="W1" s="178"/>
      <c r="X1" s="178"/>
      <c r="Y1" s="171" t="s">
        <v>83</v>
      </c>
      <c r="Z1" s="171"/>
      <c r="AA1" s="171"/>
      <c r="AB1" s="171"/>
      <c r="AC1" s="178" t="s">
        <v>84</v>
      </c>
      <c r="AD1" s="178"/>
      <c r="AE1" s="178"/>
      <c r="AF1" s="178"/>
      <c r="AG1" s="171" t="s">
        <v>85</v>
      </c>
      <c r="AH1" s="171"/>
      <c r="AI1" s="171"/>
      <c r="AJ1" s="171"/>
      <c r="AK1" s="178" t="s">
        <v>86</v>
      </c>
      <c r="AL1" s="178"/>
      <c r="AM1" s="178"/>
      <c r="AN1" s="178"/>
      <c r="AO1" s="171" t="s">
        <v>87</v>
      </c>
      <c r="AP1" s="171"/>
      <c r="AQ1" s="171"/>
      <c r="AR1" s="171"/>
      <c r="AS1" s="178" t="s">
        <v>88</v>
      </c>
      <c r="AT1" s="178"/>
      <c r="AU1" s="178"/>
      <c r="AV1" s="178"/>
      <c r="AW1" s="171" t="s">
        <v>89</v>
      </c>
      <c r="AX1" s="171"/>
      <c r="AY1" s="171"/>
      <c r="AZ1" s="171"/>
      <c r="BA1" s="178" t="s">
        <v>90</v>
      </c>
      <c r="BB1" s="178"/>
      <c r="BC1" s="178"/>
      <c r="BD1" s="178"/>
      <c r="BE1" s="171" t="s">
        <v>91</v>
      </c>
      <c r="BF1" s="171"/>
      <c r="BG1" s="171"/>
      <c r="BH1" s="17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490</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488</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489</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3"/>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178" t="s">
        <v>80</v>
      </c>
      <c r="N1" s="178"/>
      <c r="O1" s="178"/>
      <c r="P1" s="178"/>
      <c r="Q1" s="171" t="s">
        <v>81</v>
      </c>
      <c r="R1" s="171"/>
      <c r="S1" s="171"/>
      <c r="T1" s="171"/>
      <c r="U1" s="178" t="s">
        <v>82</v>
      </c>
      <c r="V1" s="178"/>
      <c r="W1" s="178"/>
      <c r="X1" s="178"/>
      <c r="Y1" s="171" t="s">
        <v>83</v>
      </c>
      <c r="Z1" s="171"/>
      <c r="AA1" s="171"/>
      <c r="AB1" s="171"/>
      <c r="AC1" s="178" t="s">
        <v>84</v>
      </c>
      <c r="AD1" s="178"/>
      <c r="AE1" s="178"/>
      <c r="AF1" s="178"/>
      <c r="AG1" s="171" t="s">
        <v>85</v>
      </c>
      <c r="AH1" s="171"/>
      <c r="AI1" s="171"/>
      <c r="AJ1" s="171"/>
      <c r="AK1" s="178" t="s">
        <v>86</v>
      </c>
      <c r="AL1" s="178"/>
      <c r="AM1" s="178"/>
      <c r="AN1" s="178"/>
      <c r="AO1" s="171" t="s">
        <v>87</v>
      </c>
      <c r="AP1" s="171"/>
      <c r="AQ1" s="171"/>
      <c r="AR1" s="171"/>
      <c r="AS1" s="178" t="s">
        <v>88</v>
      </c>
      <c r="AT1" s="178"/>
      <c r="AU1" s="178"/>
      <c r="AV1" s="178"/>
      <c r="AW1" s="171" t="s">
        <v>89</v>
      </c>
      <c r="AX1" s="171"/>
      <c r="AY1" s="171"/>
      <c r="AZ1" s="171"/>
      <c r="BA1" s="178" t="s">
        <v>90</v>
      </c>
      <c r="BB1" s="178"/>
      <c r="BC1" s="178"/>
      <c r="BD1" s="178"/>
      <c r="BE1" s="171" t="s">
        <v>91</v>
      </c>
      <c r="BF1" s="171"/>
      <c r="BG1" s="171"/>
      <c r="BH1" s="171"/>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 t="b">
        <f>TRUE</f>
        <v>1</v>
      </c>
      <c r="C3" s="1" t="b">
        <f>FALSE</f>
        <v>0</v>
      </c>
      <c r="D3" s="1" t="s">
        <v>427</v>
      </c>
      <c r="E3" s="5">
        <f t="shared" ref="E3"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'Event types'!$A$2:$A$939</xm:f>
          </x14:formula1>
          <xm:sqref>M3:M1048576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Q3:Q1048576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20" zoomScaleNormal="120" workbookViewId="0">
      <pane ySplit="1" topLeftCell="A2" activePane="bottomLeft" state="frozen"/>
      <selection pane="bottomLeft"/>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L15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179">
        <v>1</v>
      </c>
      <c r="B2" s="180" t="s">
        <v>496</v>
      </c>
      <c r="C2" s="181" t="s">
        <v>517</v>
      </c>
      <c r="D2" s="182" t="s">
        <v>518</v>
      </c>
    </row>
    <row r="3" spans="1:4" x14ac:dyDescent="0.25">
      <c r="A3" s="183">
        <v>2</v>
      </c>
      <c r="B3" s="184" t="s">
        <v>497</v>
      </c>
      <c r="C3" s="185"/>
      <c r="D3" s="186" t="s">
        <v>519</v>
      </c>
    </row>
    <row r="4" spans="1:4" x14ac:dyDescent="0.25">
      <c r="A4" s="183">
        <v>3</v>
      </c>
      <c r="B4" s="184" t="s">
        <v>498</v>
      </c>
      <c r="C4" s="185"/>
      <c r="D4" s="186" t="s">
        <v>11</v>
      </c>
    </row>
    <row r="5" spans="1:4" x14ac:dyDescent="0.25">
      <c r="A5" s="183">
        <v>4</v>
      </c>
      <c r="B5" s="184" t="s">
        <v>499</v>
      </c>
      <c r="C5" s="185"/>
      <c r="D5" s="186" t="s">
        <v>11</v>
      </c>
    </row>
    <row r="6" spans="1:4" x14ac:dyDescent="0.25">
      <c r="A6" s="183">
        <v>5</v>
      </c>
      <c r="B6" s="184" t="s">
        <v>500</v>
      </c>
      <c r="C6" s="185"/>
      <c r="D6" s="186" t="s">
        <v>11</v>
      </c>
    </row>
    <row r="7" spans="1:4" x14ac:dyDescent="0.25">
      <c r="A7" s="183">
        <v>6</v>
      </c>
      <c r="B7" s="184" t="s">
        <v>501</v>
      </c>
      <c r="C7" s="185"/>
      <c r="D7" s="186" t="s">
        <v>11</v>
      </c>
    </row>
    <row r="8" spans="1:4" x14ac:dyDescent="0.25">
      <c r="A8" s="183">
        <v>7</v>
      </c>
      <c r="B8" s="184" t="s">
        <v>502</v>
      </c>
      <c r="C8" s="185"/>
      <c r="D8" s="186" t="s">
        <v>11</v>
      </c>
    </row>
    <row r="9" spans="1:4" x14ac:dyDescent="0.25">
      <c r="A9" s="183">
        <v>8</v>
      </c>
      <c r="B9" s="184" t="s">
        <v>503</v>
      </c>
      <c r="C9" s="185"/>
      <c r="D9" s="186" t="s">
        <v>11</v>
      </c>
    </row>
    <row r="10" spans="1:4" x14ac:dyDescent="0.25">
      <c r="A10" s="183">
        <v>9</v>
      </c>
      <c r="B10" s="184" t="s">
        <v>504</v>
      </c>
      <c r="C10" s="185"/>
      <c r="D10" s="186" t="s">
        <v>11</v>
      </c>
    </row>
    <row r="11" spans="1:4" ht="15.75" thickBot="1" x14ac:dyDescent="0.3">
      <c r="A11" s="187">
        <v>10</v>
      </c>
      <c r="B11" s="188" t="s">
        <v>514</v>
      </c>
      <c r="C11" s="189"/>
      <c r="D11" s="190" t="s">
        <v>11</v>
      </c>
    </row>
    <row r="12" spans="1:4" x14ac:dyDescent="0.25">
      <c r="A12" s="191">
        <v>11</v>
      </c>
      <c r="B12" s="191" t="s">
        <v>242</v>
      </c>
      <c r="C12" s="181" t="s">
        <v>520</v>
      </c>
      <c r="D12" s="182" t="s">
        <v>521</v>
      </c>
    </row>
    <row r="13" spans="1:4" x14ac:dyDescent="0.25">
      <c r="A13" s="192">
        <v>12</v>
      </c>
      <c r="B13" s="192" t="s">
        <v>243</v>
      </c>
      <c r="C13" s="185"/>
      <c r="D13" s="186" t="s">
        <v>522</v>
      </c>
    </row>
    <row r="14" spans="1:4" x14ac:dyDescent="0.25">
      <c r="A14" s="192">
        <v>13</v>
      </c>
      <c r="B14" s="192" t="s">
        <v>244</v>
      </c>
      <c r="C14" s="185"/>
      <c r="D14" s="186" t="s">
        <v>11</v>
      </c>
    </row>
    <row r="15" spans="1:4" x14ac:dyDescent="0.25">
      <c r="A15" s="192">
        <v>14</v>
      </c>
      <c r="B15" s="192" t="s">
        <v>245</v>
      </c>
      <c r="C15" s="185"/>
      <c r="D15" s="186" t="s">
        <v>11</v>
      </c>
    </row>
    <row r="16" spans="1:4" x14ac:dyDescent="0.25">
      <c r="A16" s="192">
        <v>15</v>
      </c>
      <c r="B16" s="192" t="s">
        <v>246</v>
      </c>
      <c r="C16" s="185"/>
      <c r="D16" s="186" t="s">
        <v>11</v>
      </c>
    </row>
    <row r="17" spans="1:4" ht="15.75" thickBot="1" x14ac:dyDescent="0.3">
      <c r="A17" s="193">
        <v>16</v>
      </c>
      <c r="B17" s="193" t="s">
        <v>247</v>
      </c>
      <c r="C17" s="189"/>
      <c r="D17" s="190" t="s">
        <v>11</v>
      </c>
    </row>
    <row r="18" spans="1:4" x14ac:dyDescent="0.25">
      <c r="A18" s="194">
        <v>17</v>
      </c>
      <c r="B18" s="194" t="s">
        <v>248</v>
      </c>
      <c r="C18" s="181" t="s">
        <v>110</v>
      </c>
      <c r="D18" s="182" t="s">
        <v>523</v>
      </c>
    </row>
    <row r="19" spans="1:4" x14ac:dyDescent="0.25">
      <c r="A19" s="195">
        <v>18</v>
      </c>
      <c r="B19" s="196" t="s">
        <v>249</v>
      </c>
      <c r="C19" s="185"/>
      <c r="D19" s="186" t="s">
        <v>524</v>
      </c>
    </row>
    <row r="20" spans="1:4" x14ac:dyDescent="0.25">
      <c r="A20" s="195">
        <v>19</v>
      </c>
      <c r="B20" s="195" t="s">
        <v>250</v>
      </c>
      <c r="C20" s="185"/>
      <c r="D20" s="186" t="s">
        <v>525</v>
      </c>
    </row>
    <row r="21" spans="1:4" x14ac:dyDescent="0.25">
      <c r="A21" s="195">
        <v>20</v>
      </c>
      <c r="B21" s="195" t="s">
        <v>251</v>
      </c>
      <c r="C21" s="185"/>
      <c r="D21" s="186" t="s">
        <v>526</v>
      </c>
    </row>
    <row r="22" spans="1:4" x14ac:dyDescent="0.25">
      <c r="A22" s="195">
        <v>21</v>
      </c>
      <c r="B22" s="195" t="s">
        <v>252</v>
      </c>
      <c r="C22" s="185"/>
      <c r="D22" s="186" t="s">
        <v>527</v>
      </c>
    </row>
    <row r="23" spans="1:4" x14ac:dyDescent="0.25">
      <c r="A23" s="195">
        <v>22</v>
      </c>
      <c r="B23" s="195" t="s">
        <v>253</v>
      </c>
      <c r="C23" s="185"/>
      <c r="D23" s="186" t="s">
        <v>528</v>
      </c>
    </row>
    <row r="24" spans="1:4" x14ac:dyDescent="0.25">
      <c r="A24" s="195">
        <v>23</v>
      </c>
      <c r="B24" s="195" t="s">
        <v>494</v>
      </c>
      <c r="C24" s="185"/>
      <c r="D24" s="186" t="s">
        <v>11</v>
      </c>
    </row>
    <row r="25" spans="1:4" x14ac:dyDescent="0.25">
      <c r="A25" s="195">
        <v>24</v>
      </c>
      <c r="B25" s="195" t="s">
        <v>495</v>
      </c>
      <c r="C25" s="185"/>
      <c r="D25" s="186" t="s">
        <v>529</v>
      </c>
    </row>
    <row r="26" spans="1:4" x14ac:dyDescent="0.25">
      <c r="A26" s="195">
        <v>25</v>
      </c>
      <c r="B26" s="195" t="s">
        <v>254</v>
      </c>
      <c r="C26" s="185"/>
      <c r="D26" s="186" t="s">
        <v>11</v>
      </c>
    </row>
    <row r="27" spans="1:4" ht="15" customHeight="1" x14ac:dyDescent="0.25">
      <c r="A27" s="195">
        <v>26</v>
      </c>
      <c r="B27" s="196" t="s">
        <v>505</v>
      </c>
      <c r="C27" s="185"/>
      <c r="D27" s="186" t="s">
        <v>530</v>
      </c>
    </row>
    <row r="28" spans="1:4" ht="15.75" thickBot="1" x14ac:dyDescent="0.3">
      <c r="A28" s="195">
        <v>27</v>
      </c>
      <c r="B28" s="196" t="s">
        <v>506</v>
      </c>
      <c r="C28" s="185"/>
      <c r="D28" s="186" t="s">
        <v>531</v>
      </c>
    </row>
    <row r="29" spans="1:4" ht="30" customHeight="1" x14ac:dyDescent="0.25">
      <c r="A29" s="197">
        <v>28</v>
      </c>
      <c r="B29" s="198" t="s">
        <v>255</v>
      </c>
      <c r="C29" s="181" t="s">
        <v>532</v>
      </c>
      <c r="D29" s="182" t="s">
        <v>533</v>
      </c>
    </row>
    <row r="30" spans="1:4" x14ac:dyDescent="0.25">
      <c r="A30" s="199">
        <v>29</v>
      </c>
      <c r="B30" s="200" t="s">
        <v>256</v>
      </c>
      <c r="C30" s="201"/>
      <c r="D30" s="186" t="s">
        <v>534</v>
      </c>
    </row>
    <row r="31" spans="1:4" x14ac:dyDescent="0.25">
      <c r="A31" s="199">
        <v>30</v>
      </c>
      <c r="B31" s="202" t="s">
        <v>257</v>
      </c>
      <c r="C31" s="201"/>
      <c r="D31" s="186" t="s">
        <v>535</v>
      </c>
    </row>
    <row r="32" spans="1:4" x14ac:dyDescent="0.25">
      <c r="A32" s="199">
        <v>31</v>
      </c>
      <c r="B32" s="202" t="s">
        <v>258</v>
      </c>
      <c r="C32" s="201"/>
      <c r="D32" s="186" t="s">
        <v>536</v>
      </c>
    </row>
    <row r="33" spans="1:8" ht="45" x14ac:dyDescent="0.25">
      <c r="A33" s="199">
        <v>32</v>
      </c>
      <c r="B33" s="202" t="s">
        <v>259</v>
      </c>
      <c r="C33" s="201"/>
      <c r="D33" s="203" t="s">
        <v>537</v>
      </c>
    </row>
    <row r="34" spans="1:8" x14ac:dyDescent="0.25">
      <c r="A34" s="199">
        <v>33</v>
      </c>
      <c r="B34" s="200" t="s">
        <v>260</v>
      </c>
      <c r="C34" s="201"/>
      <c r="D34" s="186" t="s">
        <v>538</v>
      </c>
    </row>
    <row r="35" spans="1:8" x14ac:dyDescent="0.25">
      <c r="A35" s="199">
        <v>34</v>
      </c>
      <c r="B35" s="202" t="s">
        <v>261</v>
      </c>
      <c r="C35" s="201"/>
      <c r="D35" s="186" t="s">
        <v>539</v>
      </c>
    </row>
    <row r="36" spans="1:8" x14ac:dyDescent="0.25">
      <c r="A36" s="199">
        <v>35</v>
      </c>
      <c r="B36" s="200" t="s">
        <v>262</v>
      </c>
      <c r="C36" s="201"/>
      <c r="D36" s="186" t="s">
        <v>539</v>
      </c>
    </row>
    <row r="37" spans="1:8" x14ac:dyDescent="0.25">
      <c r="A37" s="199">
        <v>36</v>
      </c>
      <c r="B37" s="202" t="s">
        <v>263</v>
      </c>
      <c r="C37" s="201"/>
      <c r="D37" s="186" t="s">
        <v>540</v>
      </c>
    </row>
    <row r="38" spans="1:8" x14ac:dyDescent="0.25">
      <c r="A38" s="199">
        <v>37</v>
      </c>
      <c r="B38" s="200" t="s">
        <v>264</v>
      </c>
      <c r="C38" s="201"/>
      <c r="D38" s="186" t="s">
        <v>540</v>
      </c>
    </row>
    <row r="39" spans="1:8" x14ac:dyDescent="0.25">
      <c r="A39" s="199">
        <v>38</v>
      </c>
      <c r="B39" s="202" t="s">
        <v>265</v>
      </c>
      <c r="C39" s="201"/>
      <c r="D39" s="186" t="s">
        <v>541</v>
      </c>
    </row>
    <row r="40" spans="1:8" ht="15" customHeight="1" x14ac:dyDescent="0.25">
      <c r="A40" s="199">
        <v>39</v>
      </c>
      <c r="B40" s="200" t="s">
        <v>266</v>
      </c>
      <c r="C40" s="201"/>
      <c r="D40" s="186" t="s">
        <v>542</v>
      </c>
    </row>
    <row r="41" spans="1:8" x14ac:dyDescent="0.25">
      <c r="A41" s="199">
        <v>40</v>
      </c>
      <c r="B41" s="202" t="s">
        <v>267</v>
      </c>
      <c r="C41" s="201"/>
      <c r="D41" s="186" t="s">
        <v>543</v>
      </c>
    </row>
    <row r="42" spans="1:8" ht="75" x14ac:dyDescent="0.25">
      <c r="A42" s="199">
        <v>41</v>
      </c>
      <c r="B42" s="200" t="s">
        <v>507</v>
      </c>
      <c r="C42" s="204"/>
      <c r="D42" s="203" t="s">
        <v>544</v>
      </c>
    </row>
    <row r="43" spans="1:8" ht="30.75" thickBot="1" x14ac:dyDescent="0.3">
      <c r="A43" s="205">
        <v>42</v>
      </c>
      <c r="B43" s="206" t="s">
        <v>508</v>
      </c>
      <c r="C43" s="207"/>
      <c r="D43" s="208" t="s">
        <v>545</v>
      </c>
      <c r="H43" s="209"/>
    </row>
    <row r="44" spans="1:8" ht="30" customHeight="1" x14ac:dyDescent="0.25">
      <c r="A44" s="210">
        <v>43</v>
      </c>
      <c r="B44" s="211" t="s">
        <v>268</v>
      </c>
      <c r="C44" s="181" t="s">
        <v>546</v>
      </c>
      <c r="D44" s="212" t="s">
        <v>547</v>
      </c>
    </row>
    <row r="45" spans="1:8" x14ac:dyDescent="0.25">
      <c r="A45" s="213">
        <v>44</v>
      </c>
      <c r="B45" s="214" t="s">
        <v>269</v>
      </c>
      <c r="C45" s="201"/>
      <c r="D45" s="186" t="s">
        <v>11</v>
      </c>
    </row>
    <row r="46" spans="1:8" x14ac:dyDescent="0.25">
      <c r="A46" s="213">
        <v>45</v>
      </c>
      <c r="B46" s="214" t="s">
        <v>270</v>
      </c>
      <c r="C46" s="201"/>
      <c r="D46" s="186" t="s">
        <v>547</v>
      </c>
    </row>
    <row r="47" spans="1:8" ht="30" x14ac:dyDescent="0.25">
      <c r="A47" s="213">
        <v>46</v>
      </c>
      <c r="B47" s="214" t="s">
        <v>271</v>
      </c>
      <c r="C47" s="201"/>
      <c r="D47" s="203" t="s">
        <v>548</v>
      </c>
    </row>
    <row r="48" spans="1:8" x14ac:dyDescent="0.25">
      <c r="A48" s="213">
        <v>47</v>
      </c>
      <c r="B48" s="214" t="s">
        <v>272</v>
      </c>
      <c r="C48" s="201"/>
      <c r="D48" s="186" t="s">
        <v>11</v>
      </c>
    </row>
    <row r="49" spans="1:4" x14ac:dyDescent="0.25">
      <c r="A49" s="213">
        <v>48</v>
      </c>
      <c r="B49" s="214" t="s">
        <v>273</v>
      </c>
      <c r="C49" s="201"/>
      <c r="D49" s="186" t="s">
        <v>549</v>
      </c>
    </row>
    <row r="50" spans="1:4" x14ac:dyDescent="0.25">
      <c r="A50" s="213">
        <v>49</v>
      </c>
      <c r="B50" s="214" t="s">
        <v>274</v>
      </c>
      <c r="C50" s="201"/>
      <c r="D50" s="186" t="s">
        <v>11</v>
      </c>
    </row>
    <row r="51" spans="1:4" x14ac:dyDescent="0.25">
      <c r="A51" s="213">
        <v>50</v>
      </c>
      <c r="B51" s="214" t="s">
        <v>275</v>
      </c>
      <c r="C51" s="201"/>
      <c r="D51" s="186" t="s">
        <v>549</v>
      </c>
    </row>
    <row r="52" spans="1:4" ht="30" x14ac:dyDescent="0.25">
      <c r="A52" s="213">
        <v>51</v>
      </c>
      <c r="B52" s="214" t="s">
        <v>276</v>
      </c>
      <c r="C52" s="201"/>
      <c r="D52" s="203" t="s">
        <v>548</v>
      </c>
    </row>
    <row r="53" spans="1:4" ht="15.75" thickBot="1" x14ac:dyDescent="0.3">
      <c r="A53" s="215">
        <v>52</v>
      </c>
      <c r="B53" s="216" t="s">
        <v>277</v>
      </c>
      <c r="C53" s="189"/>
      <c r="D53" s="190" t="s">
        <v>11</v>
      </c>
    </row>
    <row r="54" spans="1:4" ht="45" x14ac:dyDescent="0.25">
      <c r="A54" s="217">
        <v>53</v>
      </c>
      <c r="B54" s="217" t="s">
        <v>278</v>
      </c>
      <c r="C54" s="201" t="s">
        <v>550</v>
      </c>
      <c r="D54" s="203" t="s">
        <v>551</v>
      </c>
    </row>
    <row r="55" spans="1:4" x14ac:dyDescent="0.25">
      <c r="A55" s="218">
        <v>54</v>
      </c>
      <c r="B55" s="218" t="s">
        <v>279</v>
      </c>
      <c r="C55" s="185"/>
      <c r="D55" s="186" t="s">
        <v>552</v>
      </c>
    </row>
    <row r="56" spans="1:4" x14ac:dyDescent="0.25">
      <c r="A56" s="218">
        <v>55</v>
      </c>
      <c r="B56" s="218" t="s">
        <v>280</v>
      </c>
      <c r="C56" s="185"/>
      <c r="D56" s="186" t="s">
        <v>553</v>
      </c>
    </row>
    <row r="57" spans="1:4" ht="15.75" thickBot="1" x14ac:dyDescent="0.3">
      <c r="A57" s="219">
        <v>56</v>
      </c>
      <c r="B57" s="219" t="s">
        <v>281</v>
      </c>
      <c r="C57" s="189"/>
      <c r="D57" s="190" t="s">
        <v>554</v>
      </c>
    </row>
    <row r="58" spans="1:4" ht="15.75" thickBot="1" x14ac:dyDescent="0.3">
      <c r="A58" s="220">
        <v>57</v>
      </c>
      <c r="B58" s="221" t="s">
        <v>282</v>
      </c>
      <c r="C58" s="207" t="s">
        <v>555</v>
      </c>
      <c r="D58" s="190" t="s">
        <v>556</v>
      </c>
    </row>
    <row r="59" spans="1:4" x14ac:dyDescent="0.25">
      <c r="A59" s="222">
        <v>58</v>
      </c>
      <c r="B59" s="222" t="s">
        <v>283</v>
      </c>
      <c r="C59" s="185" t="s">
        <v>557</v>
      </c>
      <c r="D59" s="186" t="s">
        <v>558</v>
      </c>
    </row>
    <row r="60" spans="1:4" x14ac:dyDescent="0.25">
      <c r="A60" s="222">
        <v>59</v>
      </c>
      <c r="B60" s="222" t="s">
        <v>284</v>
      </c>
      <c r="C60" s="185"/>
      <c r="D60" s="186" t="s">
        <v>559</v>
      </c>
    </row>
    <row r="61" spans="1:4" x14ac:dyDescent="0.25">
      <c r="A61" s="222">
        <v>60</v>
      </c>
      <c r="B61" s="222" t="s">
        <v>285</v>
      </c>
      <c r="C61" s="185"/>
      <c r="D61" s="186" t="s">
        <v>560</v>
      </c>
    </row>
    <row r="62" spans="1:4" x14ac:dyDescent="0.25">
      <c r="A62" s="222">
        <v>61</v>
      </c>
      <c r="B62" s="222" t="s">
        <v>286</v>
      </c>
      <c r="C62" s="185"/>
      <c r="D62" s="186" t="s">
        <v>561</v>
      </c>
    </row>
    <row r="63" spans="1:4" x14ac:dyDescent="0.25">
      <c r="A63" s="222">
        <v>62</v>
      </c>
      <c r="B63" s="222" t="s">
        <v>287</v>
      </c>
      <c r="C63" s="185"/>
      <c r="D63" s="186" t="s">
        <v>562</v>
      </c>
    </row>
    <row r="64" spans="1:4" x14ac:dyDescent="0.25">
      <c r="A64" s="222">
        <v>63</v>
      </c>
      <c r="B64" s="222" t="s">
        <v>288</v>
      </c>
      <c r="C64" s="185"/>
      <c r="D64" s="186" t="s">
        <v>563</v>
      </c>
    </row>
    <row r="65" spans="1:4" x14ac:dyDescent="0.25">
      <c r="A65" s="222">
        <v>64</v>
      </c>
      <c r="B65" s="222" t="s">
        <v>289</v>
      </c>
      <c r="C65" s="185"/>
      <c r="D65" s="186" t="s">
        <v>564</v>
      </c>
    </row>
    <row r="66" spans="1:4" ht="15.75" thickBot="1" x14ac:dyDescent="0.3">
      <c r="A66" s="223">
        <v>65</v>
      </c>
      <c r="B66" s="224" t="s">
        <v>290</v>
      </c>
      <c r="C66" s="189"/>
      <c r="D66" s="190" t="s">
        <v>565</v>
      </c>
    </row>
    <row r="67" spans="1:4" x14ac:dyDescent="0.25">
      <c r="A67" s="225">
        <v>66</v>
      </c>
      <c r="B67" s="226" t="s">
        <v>291</v>
      </c>
      <c r="C67" s="181" t="s">
        <v>566</v>
      </c>
      <c r="D67" s="182" t="s">
        <v>567</v>
      </c>
    </row>
    <row r="68" spans="1:4" x14ac:dyDescent="0.25">
      <c r="A68" s="227">
        <v>67</v>
      </c>
      <c r="B68" s="228" t="s">
        <v>292</v>
      </c>
      <c r="C68" s="201"/>
      <c r="D68" s="186" t="s">
        <v>11</v>
      </c>
    </row>
    <row r="69" spans="1:4" x14ac:dyDescent="0.25">
      <c r="A69" s="227">
        <v>68</v>
      </c>
      <c r="B69" s="228" t="s">
        <v>293</v>
      </c>
      <c r="C69" s="201"/>
      <c r="D69" s="186" t="s">
        <v>11</v>
      </c>
    </row>
    <row r="70" spans="1:4" x14ac:dyDescent="0.25">
      <c r="A70" s="227">
        <v>69</v>
      </c>
      <c r="B70" s="228" t="s">
        <v>294</v>
      </c>
      <c r="C70" s="201"/>
      <c r="D70" s="186" t="s">
        <v>11</v>
      </c>
    </row>
    <row r="71" spans="1:4" x14ac:dyDescent="0.25">
      <c r="A71" s="227">
        <v>70</v>
      </c>
      <c r="B71" s="228" t="s">
        <v>295</v>
      </c>
      <c r="C71" s="201"/>
      <c r="D71" s="186" t="s">
        <v>568</v>
      </c>
    </row>
    <row r="72" spans="1:4" x14ac:dyDescent="0.25">
      <c r="A72" s="227">
        <v>71</v>
      </c>
      <c r="B72" s="228" t="s">
        <v>296</v>
      </c>
      <c r="C72" s="201"/>
      <c r="D72" s="186" t="s">
        <v>11</v>
      </c>
    </row>
    <row r="73" spans="1:4" x14ac:dyDescent="0.25">
      <c r="A73" s="227">
        <v>72</v>
      </c>
      <c r="B73" s="228" t="s">
        <v>297</v>
      </c>
      <c r="C73" s="201"/>
      <c r="D73" s="186" t="s">
        <v>11</v>
      </c>
    </row>
    <row r="74" spans="1:4" x14ac:dyDescent="0.25">
      <c r="A74" s="227">
        <v>73</v>
      </c>
      <c r="B74" s="228" t="s">
        <v>298</v>
      </c>
      <c r="C74" s="201"/>
      <c r="D74" s="186" t="s">
        <v>11</v>
      </c>
    </row>
    <row r="75" spans="1:4" x14ac:dyDescent="0.25">
      <c r="A75" s="227">
        <v>74</v>
      </c>
      <c r="B75" s="228" t="s">
        <v>299</v>
      </c>
      <c r="C75" s="201"/>
      <c r="D75" s="186" t="s">
        <v>11</v>
      </c>
    </row>
    <row r="76" spans="1:4" x14ac:dyDescent="0.25">
      <c r="A76" s="227">
        <v>75</v>
      </c>
      <c r="B76" s="228" t="s">
        <v>300</v>
      </c>
      <c r="C76" s="201"/>
      <c r="D76" s="186" t="s">
        <v>568</v>
      </c>
    </row>
    <row r="77" spans="1:4" x14ac:dyDescent="0.25">
      <c r="A77" s="227">
        <v>76</v>
      </c>
      <c r="B77" s="228" t="s">
        <v>301</v>
      </c>
      <c r="C77" s="201"/>
      <c r="D77" s="186" t="s">
        <v>11</v>
      </c>
    </row>
    <row r="78" spans="1:4" x14ac:dyDescent="0.25">
      <c r="A78" s="227">
        <v>77</v>
      </c>
      <c r="B78" s="228" t="s">
        <v>302</v>
      </c>
      <c r="C78" s="201"/>
      <c r="D78" s="186" t="s">
        <v>11</v>
      </c>
    </row>
    <row r="79" spans="1:4" x14ac:dyDescent="0.25">
      <c r="A79" s="227">
        <v>78</v>
      </c>
      <c r="B79" s="229" t="s">
        <v>303</v>
      </c>
      <c r="C79" s="201"/>
      <c r="D79" s="186" t="s">
        <v>11</v>
      </c>
    </row>
    <row r="80" spans="1:4" x14ac:dyDescent="0.25">
      <c r="A80" s="227">
        <v>79</v>
      </c>
      <c r="B80" s="229" t="s">
        <v>304</v>
      </c>
      <c r="C80" s="201"/>
      <c r="D80" s="186" t="s">
        <v>11</v>
      </c>
    </row>
    <row r="81" spans="1:12" x14ac:dyDescent="0.25">
      <c r="A81" s="227">
        <v>80</v>
      </c>
      <c r="B81" s="229" t="s">
        <v>305</v>
      </c>
      <c r="C81" s="201"/>
      <c r="D81" s="186" t="s">
        <v>568</v>
      </c>
    </row>
    <row r="82" spans="1:12" x14ac:dyDescent="0.25">
      <c r="A82" s="227">
        <v>81</v>
      </c>
      <c r="B82" s="229" t="s">
        <v>306</v>
      </c>
      <c r="C82" s="201"/>
      <c r="D82" s="186" t="s">
        <v>569</v>
      </c>
      <c r="L82" s="230"/>
    </row>
    <row r="83" spans="1:12" x14ac:dyDescent="0.25">
      <c r="A83" s="227">
        <v>82</v>
      </c>
      <c r="B83" s="231" t="s">
        <v>307</v>
      </c>
      <c r="C83" s="201"/>
      <c r="D83" s="186" t="s">
        <v>570</v>
      </c>
    </row>
    <row r="84" spans="1:12" x14ac:dyDescent="0.25">
      <c r="A84" s="227">
        <v>83</v>
      </c>
      <c r="B84" s="231" t="s">
        <v>308</v>
      </c>
      <c r="C84" s="201"/>
      <c r="D84" s="186" t="s">
        <v>571</v>
      </c>
    </row>
    <row r="85" spans="1:12" x14ac:dyDescent="0.25">
      <c r="A85" s="227">
        <v>84</v>
      </c>
      <c r="B85" s="231" t="s">
        <v>309</v>
      </c>
      <c r="C85" s="201"/>
      <c r="D85" s="186" t="s">
        <v>572</v>
      </c>
    </row>
    <row r="86" spans="1:12" x14ac:dyDescent="0.25">
      <c r="A86" s="227">
        <v>85</v>
      </c>
      <c r="B86" s="231" t="s">
        <v>310</v>
      </c>
      <c r="C86" s="201"/>
      <c r="D86" s="186" t="s">
        <v>573</v>
      </c>
    </row>
    <row r="87" spans="1:12" ht="15.75" thickBot="1" x14ac:dyDescent="0.3">
      <c r="A87" s="232">
        <v>86</v>
      </c>
      <c r="B87" s="233" t="s">
        <v>311</v>
      </c>
      <c r="C87" s="189"/>
      <c r="D87" s="190" t="s">
        <v>574</v>
      </c>
    </row>
    <row r="88" spans="1:12" x14ac:dyDescent="0.25">
      <c r="A88" s="234">
        <v>87</v>
      </c>
      <c r="B88" s="235" t="s">
        <v>312</v>
      </c>
      <c r="C88" s="185" t="s">
        <v>575</v>
      </c>
      <c r="D88" s="186" t="s">
        <v>576</v>
      </c>
    </row>
    <row r="89" spans="1:12" ht="15" customHeight="1" x14ac:dyDescent="0.25">
      <c r="A89" s="234">
        <v>88</v>
      </c>
      <c r="B89" s="235" t="s">
        <v>440</v>
      </c>
      <c r="C89" s="185"/>
      <c r="D89" s="236" t="s">
        <v>577</v>
      </c>
    </row>
    <row r="90" spans="1:12" ht="45" x14ac:dyDescent="0.25">
      <c r="A90" s="234">
        <v>89</v>
      </c>
      <c r="B90" s="235" t="s">
        <v>313</v>
      </c>
      <c r="C90" s="185"/>
      <c r="D90" s="237" t="s">
        <v>578</v>
      </c>
    </row>
    <row r="91" spans="1:12" ht="30.75" thickBot="1" x14ac:dyDescent="0.3">
      <c r="A91" s="238">
        <v>90</v>
      </c>
      <c r="B91" s="239" t="s">
        <v>314</v>
      </c>
      <c r="C91" s="189"/>
      <c r="D91" s="208" t="s">
        <v>579</v>
      </c>
    </row>
    <row r="92" spans="1:12" ht="30" x14ac:dyDescent="0.25">
      <c r="A92" s="210">
        <v>91</v>
      </c>
      <c r="B92" s="211" t="s">
        <v>315</v>
      </c>
      <c r="C92" s="181" t="s">
        <v>580</v>
      </c>
      <c r="D92" s="212" t="s">
        <v>581</v>
      </c>
    </row>
    <row r="93" spans="1:12" ht="30" x14ac:dyDescent="0.25">
      <c r="A93" s="213">
        <v>92</v>
      </c>
      <c r="B93" s="214" t="s">
        <v>321</v>
      </c>
      <c r="C93" s="201"/>
      <c r="D93" s="203" t="s">
        <v>582</v>
      </c>
    </row>
    <row r="94" spans="1:12" x14ac:dyDescent="0.25">
      <c r="A94" s="213">
        <v>93</v>
      </c>
      <c r="B94" s="214" t="s">
        <v>491</v>
      </c>
      <c r="C94" s="201"/>
      <c r="D94" s="186" t="s">
        <v>583</v>
      </c>
    </row>
    <row r="95" spans="1:12" x14ac:dyDescent="0.25">
      <c r="A95" s="213">
        <v>94</v>
      </c>
      <c r="B95" s="214" t="s">
        <v>492</v>
      </c>
      <c r="C95" s="201"/>
      <c r="D95" s="186" t="s">
        <v>584</v>
      </c>
    </row>
    <row r="96" spans="1:12" ht="15.75" thickBot="1" x14ac:dyDescent="0.3">
      <c r="A96" s="215">
        <v>95</v>
      </c>
      <c r="B96" s="216" t="s">
        <v>493</v>
      </c>
      <c r="C96" s="189"/>
      <c r="D96" s="190" t="s">
        <v>585</v>
      </c>
    </row>
    <row r="97" spans="1:4" x14ac:dyDescent="0.25">
      <c r="A97" s="240">
        <v>96</v>
      </c>
      <c r="B97" s="241" t="s">
        <v>456</v>
      </c>
      <c r="C97" s="181" t="s">
        <v>586</v>
      </c>
      <c r="D97" s="182" t="s">
        <v>587</v>
      </c>
    </row>
    <row r="98" spans="1:4" x14ac:dyDescent="0.25">
      <c r="A98" s="242">
        <v>97</v>
      </c>
      <c r="B98" s="243" t="s">
        <v>316</v>
      </c>
      <c r="C98" s="201"/>
      <c r="D98" s="186" t="s">
        <v>588</v>
      </c>
    </row>
    <row r="99" spans="1:4" x14ac:dyDescent="0.25">
      <c r="A99" s="242">
        <v>98</v>
      </c>
      <c r="B99" s="243" t="s">
        <v>317</v>
      </c>
      <c r="C99" s="201"/>
      <c r="D99" s="186" t="s">
        <v>589</v>
      </c>
    </row>
    <row r="100" spans="1:4" x14ac:dyDescent="0.25">
      <c r="A100" s="242">
        <v>99</v>
      </c>
      <c r="B100" s="243" t="s">
        <v>318</v>
      </c>
      <c r="C100" s="201"/>
      <c r="D100" s="186" t="s">
        <v>589</v>
      </c>
    </row>
    <row r="101" spans="1:4" x14ac:dyDescent="0.25">
      <c r="A101" s="242">
        <v>100</v>
      </c>
      <c r="B101" s="243" t="s">
        <v>319</v>
      </c>
      <c r="C101" s="201"/>
      <c r="D101" s="186" t="s">
        <v>590</v>
      </c>
    </row>
    <row r="102" spans="1:4" ht="15.75" thickBot="1" x14ac:dyDescent="0.3">
      <c r="A102" s="244">
        <v>101</v>
      </c>
      <c r="B102" s="245" t="s">
        <v>320</v>
      </c>
      <c r="C102" s="189"/>
      <c r="D102" s="190" t="s">
        <v>590</v>
      </c>
    </row>
    <row r="103" spans="1:4" ht="30" x14ac:dyDescent="0.25">
      <c r="A103" s="246">
        <v>102</v>
      </c>
      <c r="B103" s="247" t="s">
        <v>441</v>
      </c>
      <c r="C103" s="181" t="s">
        <v>591</v>
      </c>
      <c r="D103" s="212" t="s">
        <v>592</v>
      </c>
    </row>
    <row r="104" spans="1:4" x14ac:dyDescent="0.25">
      <c r="A104" s="248">
        <v>103</v>
      </c>
      <c r="B104" s="249" t="s">
        <v>442</v>
      </c>
      <c r="C104" s="185"/>
      <c r="D104" s="186" t="s">
        <v>11</v>
      </c>
    </row>
    <row r="105" spans="1:4" x14ac:dyDescent="0.25">
      <c r="A105" s="248">
        <v>104</v>
      </c>
      <c r="B105" s="249" t="s">
        <v>443</v>
      </c>
      <c r="C105" s="185"/>
      <c r="D105" s="186" t="s">
        <v>11</v>
      </c>
    </row>
    <row r="106" spans="1:4" x14ac:dyDescent="0.25">
      <c r="A106" s="248">
        <v>105</v>
      </c>
      <c r="B106" s="249" t="s">
        <v>444</v>
      </c>
      <c r="C106" s="185"/>
      <c r="D106" s="186" t="s">
        <v>11</v>
      </c>
    </row>
    <row r="107" spans="1:4" x14ac:dyDescent="0.25">
      <c r="A107" s="248">
        <v>106</v>
      </c>
      <c r="B107" s="249" t="s">
        <v>445</v>
      </c>
      <c r="C107" s="185"/>
      <c r="D107" s="186" t="s">
        <v>568</v>
      </c>
    </row>
    <row r="108" spans="1:4" x14ac:dyDescent="0.25">
      <c r="A108" s="248">
        <v>107</v>
      </c>
      <c r="B108" s="249" t="s">
        <v>446</v>
      </c>
      <c r="C108" s="185"/>
      <c r="D108" s="186" t="s">
        <v>11</v>
      </c>
    </row>
    <row r="109" spans="1:4" x14ac:dyDescent="0.25">
      <c r="A109" s="248">
        <v>108</v>
      </c>
      <c r="B109" s="249" t="s">
        <v>447</v>
      </c>
      <c r="C109" s="185"/>
      <c r="D109" s="186" t="s">
        <v>11</v>
      </c>
    </row>
    <row r="110" spans="1:4" x14ac:dyDescent="0.25">
      <c r="A110" s="248">
        <v>109</v>
      </c>
      <c r="B110" s="249" t="s">
        <v>509</v>
      </c>
      <c r="C110" s="185"/>
      <c r="D110" s="186" t="s">
        <v>11</v>
      </c>
    </row>
    <row r="111" spans="1:4" x14ac:dyDescent="0.25">
      <c r="A111" s="248">
        <v>110</v>
      </c>
      <c r="B111" s="249" t="s">
        <v>510</v>
      </c>
      <c r="C111" s="185"/>
      <c r="D111" s="186" t="s">
        <v>11</v>
      </c>
    </row>
    <row r="112" spans="1:4" x14ac:dyDescent="0.25">
      <c r="A112" s="248">
        <v>111</v>
      </c>
      <c r="B112" s="249" t="s">
        <v>511</v>
      </c>
      <c r="C112" s="185"/>
      <c r="D112" s="186" t="s">
        <v>11</v>
      </c>
    </row>
    <row r="113" spans="1:4" x14ac:dyDescent="0.25">
      <c r="A113" s="248">
        <v>112</v>
      </c>
      <c r="B113" s="249" t="s">
        <v>512</v>
      </c>
      <c r="C113" s="185"/>
      <c r="D113" s="186" t="s">
        <v>11</v>
      </c>
    </row>
    <row r="114" spans="1:4" x14ac:dyDescent="0.25">
      <c r="A114" s="248">
        <v>113</v>
      </c>
      <c r="B114" s="249" t="s">
        <v>448</v>
      </c>
      <c r="C114" s="185"/>
      <c r="D114" s="186" t="s">
        <v>593</v>
      </c>
    </row>
    <row r="115" spans="1:4" x14ac:dyDescent="0.25">
      <c r="A115" s="248">
        <v>114</v>
      </c>
      <c r="B115" s="249" t="s">
        <v>449</v>
      </c>
      <c r="C115" s="185"/>
      <c r="D115" s="186" t="s">
        <v>594</v>
      </c>
    </row>
    <row r="116" spans="1:4" x14ac:dyDescent="0.25">
      <c r="A116" s="248">
        <v>115</v>
      </c>
      <c r="B116" s="249" t="s">
        <v>480</v>
      </c>
      <c r="C116" s="185"/>
      <c r="D116" s="186" t="s">
        <v>595</v>
      </c>
    </row>
    <row r="117" spans="1:4" x14ac:dyDescent="0.25">
      <c r="A117" s="248">
        <v>116</v>
      </c>
      <c r="B117" s="249" t="s">
        <v>481</v>
      </c>
      <c r="C117" s="185"/>
      <c r="D117" s="186" t="s">
        <v>596</v>
      </c>
    </row>
    <row r="118" spans="1:4" x14ac:dyDescent="0.25">
      <c r="A118" s="248">
        <v>117</v>
      </c>
      <c r="B118" s="249" t="s">
        <v>513</v>
      </c>
      <c r="C118" s="185"/>
      <c r="D118" s="186" t="s">
        <v>597</v>
      </c>
    </row>
    <row r="119" spans="1:4" x14ac:dyDescent="0.25">
      <c r="A119" s="248">
        <v>118</v>
      </c>
      <c r="B119" s="249" t="s">
        <v>516</v>
      </c>
      <c r="C119" s="185"/>
      <c r="D119" s="186" t="s">
        <v>598</v>
      </c>
    </row>
    <row r="120" spans="1:4" ht="30" x14ac:dyDescent="0.25">
      <c r="A120" s="248">
        <v>119</v>
      </c>
      <c r="B120" s="249" t="s">
        <v>515</v>
      </c>
      <c r="C120" s="185"/>
      <c r="D120" s="203" t="s">
        <v>599</v>
      </c>
    </row>
    <row r="121" spans="1:4" x14ac:dyDescent="0.25">
      <c r="A121" s="248">
        <v>120</v>
      </c>
      <c r="B121" s="249" t="s">
        <v>322</v>
      </c>
      <c r="C121" s="185"/>
      <c r="D121" s="186" t="s">
        <v>600</v>
      </c>
    </row>
    <row r="122" spans="1:4" x14ac:dyDescent="0.25">
      <c r="A122" s="248">
        <v>121</v>
      </c>
      <c r="B122" s="249" t="s">
        <v>323</v>
      </c>
      <c r="C122" s="185"/>
      <c r="D122" s="186" t="s">
        <v>600</v>
      </c>
    </row>
    <row r="123" spans="1:4" x14ac:dyDescent="0.25">
      <c r="A123" s="248">
        <v>122</v>
      </c>
      <c r="B123" s="249" t="s">
        <v>324</v>
      </c>
      <c r="C123" s="185"/>
      <c r="D123" s="186" t="s">
        <v>601</v>
      </c>
    </row>
    <row r="124" spans="1:4" x14ac:dyDescent="0.25">
      <c r="A124" s="248">
        <v>123</v>
      </c>
      <c r="B124" s="249" t="s">
        <v>325</v>
      </c>
      <c r="C124" s="185"/>
      <c r="D124" s="186" t="s">
        <v>601</v>
      </c>
    </row>
    <row r="125" spans="1:4" ht="30" x14ac:dyDescent="0.25">
      <c r="A125" s="248">
        <v>124</v>
      </c>
      <c r="B125" s="249" t="s">
        <v>450</v>
      </c>
      <c r="C125" s="185"/>
      <c r="D125" s="203" t="s">
        <v>602</v>
      </c>
    </row>
    <row r="126" spans="1:4" ht="30" x14ac:dyDescent="0.25">
      <c r="A126" s="248">
        <v>125</v>
      </c>
      <c r="B126" s="249" t="s">
        <v>451</v>
      </c>
      <c r="C126" s="185"/>
      <c r="D126" s="203" t="s">
        <v>603</v>
      </c>
    </row>
    <row r="127" spans="1:4" ht="30" x14ac:dyDescent="0.25">
      <c r="A127" s="248">
        <v>126</v>
      </c>
      <c r="B127" s="249" t="s">
        <v>326</v>
      </c>
      <c r="C127" s="185"/>
      <c r="D127" s="203" t="s">
        <v>604</v>
      </c>
    </row>
    <row r="128" spans="1:4" ht="30" x14ac:dyDescent="0.25">
      <c r="A128" s="248">
        <v>127</v>
      </c>
      <c r="B128" s="249" t="s">
        <v>483</v>
      </c>
      <c r="C128" s="185"/>
      <c r="D128" s="203" t="s">
        <v>605</v>
      </c>
    </row>
    <row r="129" spans="1:4" x14ac:dyDescent="0.25">
      <c r="A129" s="248">
        <v>128</v>
      </c>
      <c r="B129" s="249" t="s">
        <v>327</v>
      </c>
      <c r="C129" s="185"/>
      <c r="D129" s="186" t="s">
        <v>606</v>
      </c>
    </row>
    <row r="130" spans="1:4" x14ac:dyDescent="0.25">
      <c r="A130" s="248">
        <v>129</v>
      </c>
      <c r="B130" s="249" t="s">
        <v>328</v>
      </c>
      <c r="C130" s="185"/>
      <c r="D130" s="186" t="s">
        <v>607</v>
      </c>
    </row>
    <row r="131" spans="1:4" ht="15" customHeight="1" x14ac:dyDescent="0.25">
      <c r="A131" s="248">
        <v>130</v>
      </c>
      <c r="B131" s="249" t="s">
        <v>329</v>
      </c>
      <c r="C131" s="185"/>
      <c r="D131" s="250" t="s">
        <v>608</v>
      </c>
    </row>
    <row r="132" spans="1:4" x14ac:dyDescent="0.25">
      <c r="A132" s="248">
        <v>131</v>
      </c>
      <c r="B132" s="249" t="s">
        <v>330</v>
      </c>
      <c r="C132" s="185"/>
      <c r="D132" s="250" t="s">
        <v>608</v>
      </c>
    </row>
    <row r="133" spans="1:4" x14ac:dyDescent="0.25">
      <c r="A133" s="248">
        <v>132</v>
      </c>
      <c r="B133" s="249" t="s">
        <v>331</v>
      </c>
      <c r="C133" s="185"/>
      <c r="D133" s="186" t="s">
        <v>609</v>
      </c>
    </row>
    <row r="134" spans="1:4" x14ac:dyDescent="0.25">
      <c r="A134" s="248">
        <v>133</v>
      </c>
      <c r="B134" s="249" t="s">
        <v>332</v>
      </c>
      <c r="C134" s="185"/>
      <c r="D134" s="186" t="s">
        <v>610</v>
      </c>
    </row>
    <row r="135" spans="1:4" x14ac:dyDescent="0.25">
      <c r="A135" s="248">
        <v>134</v>
      </c>
      <c r="B135" s="249" t="s">
        <v>465</v>
      </c>
      <c r="C135" s="185"/>
      <c r="D135" s="186" t="s">
        <v>611</v>
      </c>
    </row>
    <row r="136" spans="1:4" ht="15.75" thickBot="1" x14ac:dyDescent="0.3">
      <c r="A136" s="251">
        <v>135</v>
      </c>
      <c r="B136" s="252" t="s">
        <v>466</v>
      </c>
      <c r="C136" s="189"/>
      <c r="D136" s="190" t="s">
        <v>612</v>
      </c>
    </row>
    <row r="137" spans="1:4" ht="30" customHeight="1" x14ac:dyDescent="0.25">
      <c r="A137" s="253">
        <v>136</v>
      </c>
      <c r="B137" s="254" t="s">
        <v>333</v>
      </c>
      <c r="C137" s="185" t="s">
        <v>613</v>
      </c>
      <c r="D137" s="186" t="s">
        <v>614</v>
      </c>
    </row>
    <row r="138" spans="1:4" ht="30" x14ac:dyDescent="0.25">
      <c r="A138" s="253">
        <v>137</v>
      </c>
      <c r="B138" s="254" t="s">
        <v>334</v>
      </c>
      <c r="C138" s="185"/>
      <c r="D138" s="203" t="s">
        <v>615</v>
      </c>
    </row>
    <row r="139" spans="1:4" x14ac:dyDescent="0.25">
      <c r="A139" s="253">
        <v>138</v>
      </c>
      <c r="B139" s="254" t="s">
        <v>335</v>
      </c>
      <c r="C139" s="185"/>
      <c r="D139" s="186" t="s">
        <v>11</v>
      </c>
    </row>
    <row r="140" spans="1:4" x14ac:dyDescent="0.25">
      <c r="A140" s="253">
        <v>139</v>
      </c>
      <c r="B140" s="254" t="s">
        <v>336</v>
      </c>
      <c r="C140" s="185"/>
      <c r="D140" s="186" t="s">
        <v>11</v>
      </c>
    </row>
    <row r="141" spans="1:4" ht="30" x14ac:dyDescent="0.25">
      <c r="A141" s="253">
        <v>140</v>
      </c>
      <c r="B141" s="254" t="s">
        <v>452</v>
      </c>
      <c r="C141" s="185"/>
      <c r="D141" s="203" t="s">
        <v>616</v>
      </c>
    </row>
    <row r="142" spans="1:4" ht="30" x14ac:dyDescent="0.25">
      <c r="A142" s="253">
        <v>141</v>
      </c>
      <c r="B142" s="254" t="s">
        <v>453</v>
      </c>
      <c r="C142" s="185"/>
      <c r="D142" s="203" t="s">
        <v>617</v>
      </c>
    </row>
    <row r="143" spans="1:4" x14ac:dyDescent="0.25">
      <c r="A143" s="253">
        <v>142</v>
      </c>
      <c r="B143" s="254" t="s">
        <v>337</v>
      </c>
      <c r="C143" s="185"/>
      <c r="D143" s="186" t="s">
        <v>618</v>
      </c>
    </row>
    <row r="144" spans="1:4" x14ac:dyDescent="0.25">
      <c r="A144" s="253">
        <v>143</v>
      </c>
      <c r="B144" s="254" t="s">
        <v>338</v>
      </c>
      <c r="C144" s="185"/>
      <c r="D144" s="186" t="s">
        <v>11</v>
      </c>
    </row>
    <row r="145" spans="1:4" x14ac:dyDescent="0.25">
      <c r="A145" s="253">
        <v>144</v>
      </c>
      <c r="B145" s="254" t="s">
        <v>339</v>
      </c>
      <c r="C145" s="185"/>
      <c r="D145" s="186" t="s">
        <v>11</v>
      </c>
    </row>
    <row r="146" spans="1:4" x14ac:dyDescent="0.25">
      <c r="A146" s="255">
        <v>145</v>
      </c>
      <c r="B146" s="254" t="s">
        <v>340</v>
      </c>
      <c r="C146" s="185"/>
      <c r="D146" s="186" t="s">
        <v>11</v>
      </c>
    </row>
    <row r="147" spans="1:4" x14ac:dyDescent="0.25">
      <c r="A147" s="255">
        <v>146</v>
      </c>
      <c r="B147" s="254" t="s">
        <v>341</v>
      </c>
      <c r="C147" s="185"/>
      <c r="D147" s="186" t="s">
        <v>619</v>
      </c>
    </row>
    <row r="148" spans="1:4" x14ac:dyDescent="0.25">
      <c r="A148" s="255">
        <v>147</v>
      </c>
      <c r="B148" s="254" t="s">
        <v>342</v>
      </c>
      <c r="C148" s="185"/>
      <c r="D148" s="186" t="s">
        <v>620</v>
      </c>
    </row>
    <row r="149" spans="1:4" x14ac:dyDescent="0.25">
      <c r="A149" s="255">
        <v>148</v>
      </c>
      <c r="B149" s="254" t="s">
        <v>343</v>
      </c>
      <c r="C149" s="185"/>
      <c r="D149" s="186" t="s">
        <v>621</v>
      </c>
    </row>
    <row r="150" spans="1:4" ht="15.75" thickBot="1" x14ac:dyDescent="0.3">
      <c r="A150" s="256">
        <v>149</v>
      </c>
      <c r="B150" s="257" t="s">
        <v>344</v>
      </c>
      <c r="C150" s="189"/>
      <c r="D150" s="190" t="s">
        <v>622</v>
      </c>
    </row>
    <row r="151" spans="1:4" ht="15.75" thickBot="1" x14ac:dyDescent="0.3">
      <c r="A151" s="258">
        <v>150</v>
      </c>
      <c r="B151" s="259" t="s">
        <v>345</v>
      </c>
      <c r="C151" s="260" t="s">
        <v>623</v>
      </c>
      <c r="D151" s="261" t="s">
        <v>624</v>
      </c>
    </row>
  </sheetData>
  <mergeCells count="13">
    <mergeCell ref="C137:C150"/>
    <mergeCell ref="C59:C66"/>
    <mergeCell ref="C67:C87"/>
    <mergeCell ref="C88:C91"/>
    <mergeCell ref="C92:C96"/>
    <mergeCell ref="C97:C102"/>
    <mergeCell ref="C103:C136"/>
    <mergeCell ref="C2:C11"/>
    <mergeCell ref="C12:C17"/>
    <mergeCell ref="C18:C28"/>
    <mergeCell ref="C29:C41"/>
    <mergeCell ref="C44:C53"/>
    <mergeCell ref="C54:C5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64" t="s">
        <v>95</v>
      </c>
      <c r="C1" t="s">
        <v>661</v>
      </c>
      <c r="D1" t="s">
        <v>1</v>
      </c>
    </row>
    <row r="2" spans="1:4" x14ac:dyDescent="0.25">
      <c r="A2" s="225">
        <v>1001</v>
      </c>
      <c r="B2" s="226" t="s">
        <v>346</v>
      </c>
      <c r="C2" s="181" t="s">
        <v>566</v>
      </c>
      <c r="D2" s="182" t="s">
        <v>625</v>
      </c>
    </row>
    <row r="3" spans="1:4" x14ac:dyDescent="0.25">
      <c r="A3" s="227">
        <v>1002</v>
      </c>
      <c r="B3" s="262" t="s">
        <v>347</v>
      </c>
      <c r="C3" s="185"/>
      <c r="D3" s="186" t="s">
        <v>11</v>
      </c>
    </row>
    <row r="4" spans="1:4" x14ac:dyDescent="0.25">
      <c r="A4" s="227">
        <v>1003</v>
      </c>
      <c r="B4" s="262" t="s">
        <v>348</v>
      </c>
      <c r="C4" s="185"/>
      <c r="D4" s="186" t="s">
        <v>11</v>
      </c>
    </row>
    <row r="5" spans="1:4" x14ac:dyDescent="0.25">
      <c r="A5" s="227">
        <v>1004</v>
      </c>
      <c r="B5" s="262" t="s">
        <v>349</v>
      </c>
      <c r="C5" s="185"/>
      <c r="D5" s="186" t="s">
        <v>11</v>
      </c>
    </row>
    <row r="6" spans="1:4" x14ac:dyDescent="0.25">
      <c r="A6" s="227">
        <v>1005</v>
      </c>
      <c r="B6" s="262" t="s">
        <v>350</v>
      </c>
      <c r="C6" s="185"/>
      <c r="D6" s="186" t="s">
        <v>11</v>
      </c>
    </row>
    <row r="7" spans="1:4" x14ac:dyDescent="0.25">
      <c r="A7" s="227">
        <v>1006</v>
      </c>
      <c r="B7" s="262" t="s">
        <v>351</v>
      </c>
      <c r="C7" s="185"/>
      <c r="D7" s="186" t="s">
        <v>11</v>
      </c>
    </row>
    <row r="8" spans="1:4" x14ac:dyDescent="0.25">
      <c r="A8" s="227">
        <v>1007</v>
      </c>
      <c r="B8" s="262" t="s">
        <v>352</v>
      </c>
      <c r="C8" s="185"/>
      <c r="D8" s="186" t="s">
        <v>11</v>
      </c>
    </row>
    <row r="9" spans="1:4" x14ac:dyDescent="0.25">
      <c r="A9" s="227">
        <v>1008</v>
      </c>
      <c r="B9" s="262" t="s">
        <v>353</v>
      </c>
      <c r="C9" s="185"/>
      <c r="D9" s="186" t="s">
        <v>11</v>
      </c>
    </row>
    <row r="10" spans="1:4" x14ac:dyDescent="0.25">
      <c r="A10" s="227">
        <v>1009</v>
      </c>
      <c r="B10" s="262" t="s">
        <v>354</v>
      </c>
      <c r="C10" s="185"/>
      <c r="D10" s="186" t="s">
        <v>11</v>
      </c>
    </row>
    <row r="11" spans="1:4" x14ac:dyDescent="0.25">
      <c r="A11" s="227">
        <v>1010</v>
      </c>
      <c r="B11" s="262" t="s">
        <v>355</v>
      </c>
      <c r="C11" s="185"/>
      <c r="D11" s="186" t="s">
        <v>11</v>
      </c>
    </row>
    <row r="12" spans="1:4" x14ac:dyDescent="0.25">
      <c r="A12" s="227">
        <v>1011</v>
      </c>
      <c r="B12" s="262" t="s">
        <v>356</v>
      </c>
      <c r="C12" s="185"/>
      <c r="D12" s="186" t="s">
        <v>11</v>
      </c>
    </row>
    <row r="13" spans="1:4" x14ac:dyDescent="0.25">
      <c r="A13" s="227">
        <v>1012</v>
      </c>
      <c r="B13" s="262" t="s">
        <v>357</v>
      </c>
      <c r="C13" s="185"/>
      <c r="D13" s="186" t="s">
        <v>11</v>
      </c>
    </row>
    <row r="14" spans="1:4" x14ac:dyDescent="0.25">
      <c r="A14" s="227">
        <v>1013</v>
      </c>
      <c r="B14" s="262" t="s">
        <v>358</v>
      </c>
      <c r="C14" s="185"/>
      <c r="D14" s="186" t="s">
        <v>626</v>
      </c>
    </row>
    <row r="15" spans="1:4" x14ac:dyDescent="0.25">
      <c r="A15" s="227">
        <v>1014</v>
      </c>
      <c r="B15" s="262" t="s">
        <v>359</v>
      </c>
      <c r="C15" s="185"/>
      <c r="D15" s="186" t="s">
        <v>626</v>
      </c>
    </row>
    <row r="16" spans="1:4" ht="15.75" thickBot="1" x14ac:dyDescent="0.3">
      <c r="A16" s="232">
        <v>1015</v>
      </c>
      <c r="B16" s="263" t="s">
        <v>482</v>
      </c>
      <c r="C16" s="189"/>
      <c r="D16" s="190" t="s">
        <v>627</v>
      </c>
    </row>
    <row r="17" spans="1:4" x14ac:dyDescent="0.25">
      <c r="A17" s="240">
        <v>1016</v>
      </c>
      <c r="B17" s="264" t="s">
        <v>360</v>
      </c>
      <c r="C17" s="181" t="s">
        <v>628</v>
      </c>
      <c r="D17" s="182" t="s">
        <v>629</v>
      </c>
    </row>
    <row r="18" spans="1:4" x14ac:dyDescent="0.25">
      <c r="A18" s="242">
        <v>1017</v>
      </c>
      <c r="B18" s="265" t="s">
        <v>361</v>
      </c>
      <c r="C18" s="185"/>
      <c r="D18" s="186" t="s">
        <v>630</v>
      </c>
    </row>
    <row r="19" spans="1:4" x14ac:dyDescent="0.25">
      <c r="A19" s="242">
        <v>1018</v>
      </c>
      <c r="B19" s="265" t="s">
        <v>362</v>
      </c>
      <c r="C19" s="185"/>
      <c r="D19" s="186" t="s">
        <v>631</v>
      </c>
    </row>
    <row r="20" spans="1:4" x14ac:dyDescent="0.25">
      <c r="A20" s="242">
        <v>1019</v>
      </c>
      <c r="B20" s="265" t="s">
        <v>363</v>
      </c>
      <c r="C20" s="185"/>
      <c r="D20" s="186" t="s">
        <v>558</v>
      </c>
    </row>
    <row r="21" spans="1:4" x14ac:dyDescent="0.25">
      <c r="A21" s="242">
        <v>1020</v>
      </c>
      <c r="B21" s="265" t="s">
        <v>364</v>
      </c>
      <c r="C21" s="185"/>
      <c r="D21" s="186" t="s">
        <v>559</v>
      </c>
    </row>
    <row r="22" spans="1:4" x14ac:dyDescent="0.25">
      <c r="A22" s="242">
        <v>1021</v>
      </c>
      <c r="B22" s="265" t="s">
        <v>365</v>
      </c>
      <c r="C22" s="185"/>
      <c r="D22" s="186" t="s">
        <v>560</v>
      </c>
    </row>
    <row r="23" spans="1:4" x14ac:dyDescent="0.25">
      <c r="A23" s="242">
        <v>1022</v>
      </c>
      <c r="B23" s="265" t="s">
        <v>366</v>
      </c>
      <c r="C23" s="185"/>
      <c r="D23" s="186" t="s">
        <v>561</v>
      </c>
    </row>
    <row r="24" spans="1:4" x14ac:dyDescent="0.25">
      <c r="A24" s="242">
        <v>1023</v>
      </c>
      <c r="B24" s="265" t="s">
        <v>367</v>
      </c>
      <c r="C24" s="185"/>
      <c r="D24" s="186" t="s">
        <v>562</v>
      </c>
    </row>
    <row r="25" spans="1:4" ht="15.75" thickBot="1" x14ac:dyDescent="0.3">
      <c r="A25" s="244">
        <v>1024</v>
      </c>
      <c r="B25" s="266" t="s">
        <v>368</v>
      </c>
      <c r="C25" s="189"/>
      <c r="D25" s="190" t="s">
        <v>563</v>
      </c>
    </row>
    <row r="26" spans="1:4" x14ac:dyDescent="0.25">
      <c r="A26" s="197">
        <v>1025</v>
      </c>
      <c r="B26" s="198" t="s">
        <v>369</v>
      </c>
      <c r="C26" s="181" t="s">
        <v>632</v>
      </c>
      <c r="D26" s="182" t="s">
        <v>633</v>
      </c>
    </row>
    <row r="27" spans="1:4" x14ac:dyDescent="0.25">
      <c r="A27" s="199">
        <v>1026</v>
      </c>
      <c r="B27" s="267" t="s">
        <v>370</v>
      </c>
      <c r="C27" s="185"/>
      <c r="D27" s="186" t="s">
        <v>634</v>
      </c>
    </row>
    <row r="28" spans="1:4" x14ac:dyDescent="0.25">
      <c r="A28" s="199">
        <v>1027</v>
      </c>
      <c r="B28" s="267" t="s">
        <v>371</v>
      </c>
      <c r="C28" s="185"/>
      <c r="D28" s="186" t="s">
        <v>635</v>
      </c>
    </row>
    <row r="29" spans="1:4" x14ac:dyDescent="0.25">
      <c r="A29" s="199">
        <v>1028</v>
      </c>
      <c r="B29" s="267" t="s">
        <v>372</v>
      </c>
      <c r="C29" s="185"/>
      <c r="D29" s="186" t="s">
        <v>636</v>
      </c>
    </row>
    <row r="30" spans="1:4" x14ac:dyDescent="0.25">
      <c r="A30" s="199">
        <v>1029</v>
      </c>
      <c r="B30" s="267" t="s">
        <v>373</v>
      </c>
      <c r="C30" s="185"/>
      <c r="D30" s="186" t="s">
        <v>637</v>
      </c>
    </row>
    <row r="31" spans="1:4" x14ac:dyDescent="0.25">
      <c r="A31" s="199">
        <v>1030</v>
      </c>
      <c r="B31" s="267" t="s">
        <v>374</v>
      </c>
      <c r="C31" s="185"/>
      <c r="D31" s="186" t="s">
        <v>637</v>
      </c>
    </row>
    <row r="32" spans="1:4" x14ac:dyDescent="0.25">
      <c r="A32" s="199">
        <v>1031</v>
      </c>
      <c r="B32" s="267" t="s">
        <v>375</v>
      </c>
      <c r="C32" s="185"/>
      <c r="D32" s="186" t="s">
        <v>638</v>
      </c>
    </row>
    <row r="33" spans="1:4" x14ac:dyDescent="0.25">
      <c r="A33" s="199">
        <v>1032</v>
      </c>
      <c r="B33" s="267" t="s">
        <v>376</v>
      </c>
      <c r="C33" s="185"/>
      <c r="D33" s="186" t="s">
        <v>638</v>
      </c>
    </row>
    <row r="34" spans="1:4" x14ac:dyDescent="0.25">
      <c r="A34" s="199">
        <v>1033</v>
      </c>
      <c r="B34" s="267" t="s">
        <v>377</v>
      </c>
      <c r="C34" s="185"/>
      <c r="D34" s="186" t="s">
        <v>638</v>
      </c>
    </row>
    <row r="35" spans="1:4" x14ac:dyDescent="0.25">
      <c r="A35" s="199">
        <v>1034</v>
      </c>
      <c r="B35" s="267" t="s">
        <v>378</v>
      </c>
      <c r="C35" s="185"/>
      <c r="D35" s="186" t="s">
        <v>638</v>
      </c>
    </row>
    <row r="36" spans="1:4" ht="15.75" thickBot="1" x14ac:dyDescent="0.3">
      <c r="A36" s="205">
        <v>1035</v>
      </c>
      <c r="B36" s="268" t="s">
        <v>379</v>
      </c>
      <c r="C36" s="189"/>
      <c r="D36" s="186" t="s">
        <v>638</v>
      </c>
    </row>
    <row r="37" spans="1:4" ht="30" x14ac:dyDescent="0.25">
      <c r="A37" s="269">
        <v>1036</v>
      </c>
      <c r="B37" s="270" t="s">
        <v>484</v>
      </c>
      <c r="C37" s="181" t="s">
        <v>639</v>
      </c>
      <c r="D37" s="212" t="s">
        <v>616</v>
      </c>
    </row>
    <row r="38" spans="1:4" ht="30" x14ac:dyDescent="0.25">
      <c r="A38" s="271">
        <v>1037</v>
      </c>
      <c r="B38" s="253" t="s">
        <v>485</v>
      </c>
      <c r="C38" s="185"/>
      <c r="D38" s="203" t="s">
        <v>617</v>
      </c>
    </row>
    <row r="39" spans="1:4" ht="30" x14ac:dyDescent="0.25">
      <c r="A39" s="271">
        <v>1038</v>
      </c>
      <c r="B39" s="253" t="s">
        <v>486</v>
      </c>
      <c r="C39" s="185"/>
      <c r="D39" s="203" t="s">
        <v>640</v>
      </c>
    </row>
    <row r="40" spans="1:4" ht="30.75" thickBot="1" x14ac:dyDescent="0.3">
      <c r="A40" s="272">
        <v>1039</v>
      </c>
      <c r="B40" s="273" t="s">
        <v>487</v>
      </c>
      <c r="C40" s="189"/>
      <c r="D40" s="208" t="s">
        <v>641</v>
      </c>
    </row>
  </sheetData>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45</vt:i4>
      </vt:variant>
    </vt:vector>
  </HeadingPairs>
  <TitlesOfParts>
    <vt:vector size="56"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2024-11-27T12:36:35Z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