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8B83E544-0E9F-467D-A628-0E69ED7D220F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8" i="11" l="1"/>
  <c r="W94" i="11"/>
  <c r="W90" i="11"/>
  <c r="AH2" i="11" a="1"/>
  <c r="AH2" i="11" s="1"/>
  <c r="AL2" i="11" a="1"/>
  <c r="AL2" i="11" s="1"/>
  <c r="AK2" i="11" a="1"/>
  <c r="AK2" i="11" s="1"/>
  <c r="AJ2" i="11" a="1"/>
  <c r="AJ2" i="11" s="1"/>
  <c r="J2" i="11"/>
  <c r="J3" i="11"/>
  <c r="V60" i="11" s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102" i="11" a="1"/>
  <c r="V105" i="11" a="1"/>
  <c r="V103" i="11" a="1"/>
  <c r="V104" i="11" a="1"/>
  <c r="V108" i="11" a="1"/>
  <c r="V109" i="11" a="1"/>
  <c r="V106" i="11" a="1"/>
  <c r="V107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59" i="11"/>
  <c r="T7" i="11"/>
  <c r="V42" i="11"/>
  <c r="V45" i="11" s="1"/>
  <c r="Z45" i="11" s="1"/>
  <c r="AF27" i="11"/>
  <c r="AF13" i="11" a="1"/>
  <c r="AE27" i="11"/>
  <c r="AE42" i="11" s="1" a="1"/>
  <c r="AE42" i="11" s="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G2" i="11"/>
  <c r="AD2" i="11" a="1"/>
  <c r="AD2" i="11" s="1"/>
  <c r="V54" i="11" s="1"/>
  <c r="V99" i="11" a="1"/>
  <c r="V93" i="11" a="1"/>
  <c r="V94" i="11" a="1"/>
  <c r="V95" i="11" a="1"/>
  <c r="V91" i="11" a="1"/>
  <c r="V92" i="11" a="1"/>
  <c r="V97" i="11" a="1"/>
  <c r="V87" i="11" a="1"/>
  <c r="V88" i="11" a="1"/>
  <c r="V86" i="11" a="1"/>
  <c r="V101" i="11" a="1"/>
  <c r="V89" i="11" a="1"/>
  <c r="V100" i="11" a="1"/>
  <c r="V98" i="11" a="1"/>
  <c r="V96" i="11" a="1"/>
  <c r="V90" i="11" a="1"/>
  <c r="AF32" i="11" l="1" a="1"/>
  <c r="AF32" i="11" s="1"/>
  <c r="AE39" i="11" a="1"/>
  <c r="AE39" i="11" s="1"/>
  <c r="AE40" i="11" a="1"/>
  <c r="AE40" i="11" s="1"/>
  <c r="AE41" i="11" a="1"/>
  <c r="AE41" i="11" s="1"/>
  <c r="AE32" i="11" a="1"/>
  <c r="AE32" i="11" s="1"/>
  <c r="AE33" i="11" a="1"/>
  <c r="AE33" i="11" s="1"/>
  <c r="AE34" i="11" a="1"/>
  <c r="AE34" i="11" s="1"/>
  <c r="AE35" i="11" a="1"/>
  <c r="AE35" i="11" s="1"/>
  <c r="AE38" i="11" a="1"/>
  <c r="AE38" i="11" s="1"/>
  <c r="AE36" i="11" a="1"/>
  <c r="AE36" i="11" s="1"/>
  <c r="AE31" i="11" a="1"/>
  <c r="AE31" i="11" s="1"/>
  <c r="AE37" i="11" a="1"/>
  <c r="AE37" i="11" s="1"/>
  <c r="AE29" i="11" a="1"/>
  <c r="AE29" i="11" s="1"/>
  <c r="AE30" i="11" a="1"/>
  <c r="AE30" i="11" s="1"/>
  <c r="V63" i="11"/>
  <c r="Z63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6" i="11"/>
  <c r="W101" i="11"/>
  <c r="V88" i="11"/>
  <c r="V87" i="11"/>
  <c r="V89" i="11"/>
  <c r="V86" i="11"/>
  <c r="W93" i="11"/>
  <c r="AF42" i="11" a="1"/>
  <c r="AF42" i="11" s="1"/>
  <c r="V56" i="1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86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E106" i="11"/>
  <c r="H106" i="11" s="1"/>
  <c r="J106" i="11" s="1"/>
  <c r="E104" i="11"/>
  <c r="E102" i="11"/>
  <c r="E100" i="11"/>
  <c r="E98" i="11"/>
  <c r="E96" i="11"/>
  <c r="E94" i="11"/>
  <c r="E92" i="11"/>
  <c r="E90" i="11"/>
  <c r="E110" i="11"/>
  <c r="H110" i="11" s="1"/>
  <c r="J110" i="11" s="1"/>
  <c r="E108" i="11"/>
  <c r="H108" i="11" s="1"/>
  <c r="J108" i="11" s="1"/>
  <c r="E113" i="11"/>
  <c r="H113" i="11" s="1"/>
  <c r="J113" i="11" s="1"/>
  <c r="E112" i="11"/>
  <c r="H112" i="11" s="1"/>
  <c r="J112" i="11" s="1"/>
  <c r="E105" i="11"/>
  <c r="E103" i="11"/>
  <c r="E101" i="11"/>
  <c r="E99" i="11"/>
  <c r="E97" i="11"/>
  <c r="E95" i="11"/>
  <c r="E93" i="11"/>
  <c r="E91" i="11"/>
  <c r="E109" i="11"/>
  <c r="H109" i="11" s="1"/>
  <c r="J109" i="11" s="1"/>
  <c r="E107" i="11"/>
  <c r="H107" i="11" s="1"/>
  <c r="J107" i="11" s="1"/>
  <c r="E111" i="11"/>
  <c r="H111" i="11" s="1"/>
  <c r="J111" i="11" s="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0" i="11" a="1"/>
  <c r="I93" i="11" a="1"/>
  <c r="I92" i="11" a="1"/>
  <c r="I91" i="11" a="1"/>
  <c r="H98" i="11" l="1"/>
  <c r="J98" i="11" s="1"/>
  <c r="H102" i="11"/>
  <c r="J102" i="11" s="1"/>
  <c r="H94" i="11"/>
  <c r="J94" i="11" s="1"/>
  <c r="H90" i="11"/>
  <c r="J90" i="11" s="1"/>
  <c r="Z55" i="11"/>
  <c r="Z53" i="11" s="1"/>
  <c r="Y95" i="11"/>
  <c r="X95" i="11" s="1"/>
  <c r="Z95" i="11" s="1"/>
  <c r="Y96" i="11" s="1"/>
  <c r="X96" i="11" s="1"/>
  <c r="Z96" i="11" s="1"/>
  <c r="Y97" i="11" s="1"/>
  <c r="X97" i="11" s="1"/>
  <c r="Z97" i="11" s="1"/>
  <c r="H101" i="11" s="1"/>
  <c r="J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J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AE2" i="11"/>
  <c r="E35" i="11" s="1"/>
  <c r="H35" i="11" s="1"/>
  <c r="U18" i="11"/>
  <c r="W55" i="11"/>
  <c r="Y55" i="11" s="1"/>
  <c r="I113" i="11" a="1"/>
  <c r="I113" i="11" s="1"/>
  <c r="I106" i="11" a="1"/>
  <c r="I106" i="11" s="1"/>
  <c r="I108" i="11" a="1"/>
  <c r="I108" i="11" s="1"/>
  <c r="I111" i="11" a="1"/>
  <c r="I111" i="11" s="1"/>
  <c r="I112" i="11" a="1"/>
  <c r="I112" i="11" s="1"/>
  <c r="I110" i="11" a="1"/>
  <c r="I110" i="11" s="1"/>
  <c r="I109" i="11" a="1"/>
  <c r="I109" i="11" s="1"/>
  <c r="I107" i="11" a="1"/>
  <c r="I107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Y87" i="11"/>
  <c r="X87" i="11" s="1"/>
  <c r="Z87" i="11" s="1"/>
  <c r="H91" i="11" s="1"/>
  <c r="J91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2" i="11" a="1"/>
  <c r="I105" i="11" a="1"/>
  <c r="I104" i="11" a="1"/>
  <c r="I103" i="11" a="1"/>
  <c r="I100" i="11" a="1"/>
  <c r="I98" i="11" a="1"/>
  <c r="I101" i="11" a="1"/>
  <c r="I99" i="11" a="1"/>
  <c r="I95" i="11" a="1"/>
  <c r="I94" i="11" a="1"/>
  <c r="I97" i="11" a="1"/>
  <c r="I96" i="11" a="1"/>
  <c r="H103" i="11" l="1"/>
  <c r="J103" i="11" s="1"/>
  <c r="H104" i="11"/>
  <c r="J104" i="11" s="1"/>
  <c r="H100" i="11"/>
  <c r="J100" i="11" s="1"/>
  <c r="H99" i="11"/>
  <c r="J99" i="11" s="1"/>
  <c r="H95" i="11"/>
  <c r="J95" i="11" s="1"/>
  <c r="H96" i="11"/>
  <c r="J96" i="11" s="1"/>
  <c r="I96" i="11"/>
  <c r="I97" i="11"/>
  <c r="I95" i="11"/>
  <c r="X62" i="11"/>
  <c r="W62" i="11" s="1"/>
  <c r="Y62" i="11" s="1"/>
  <c r="H48" i="1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Y88" i="11"/>
  <c r="X88" i="11" s="1"/>
  <c r="Z88" i="11" s="1"/>
  <c r="H92" i="11" s="1"/>
  <c r="J92" i="11" s="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H66" i="11" l="1"/>
  <c r="I66" i="11" s="1"/>
  <c r="I48" i="1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Y89" i="11"/>
  <c r="X89" i="11" s="1"/>
  <c r="Z89" i="11" s="1"/>
  <c r="H93" i="11" s="1"/>
  <c r="J93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64" i="11" l="1"/>
  <c r="W64" i="11" s="1"/>
  <c r="Y64" i="11" s="1"/>
  <c r="H49" i="1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7" i="11" l="1"/>
  <c r="I49" i="11"/>
  <c r="Y59" i="11"/>
  <c r="H50" i="11"/>
  <c r="X58" i="11"/>
  <c r="W58" i="11" s="1"/>
  <c r="Y58" i="11" s="1"/>
  <c r="Y35" i="11"/>
  <c r="H57" i="11"/>
  <c r="I57" i="11" s="1"/>
  <c r="H74" i="11" l="1"/>
  <c r="I74" i="11" s="1"/>
  <c r="I67" i="11"/>
  <c r="H80" i="11"/>
  <c r="H68" i="11"/>
  <c r="I50" i="11"/>
  <c r="H51" i="11"/>
  <c r="Y53" i="11"/>
  <c r="H79" i="11" l="1"/>
  <c r="I68" i="11"/>
  <c r="I80" i="11"/>
  <c r="H85" i="11"/>
  <c r="I85" i="11" s="1"/>
  <c r="H73" i="11"/>
  <c r="I73" i="11" s="1"/>
  <c r="H69" i="11"/>
  <c r="I51" i="11"/>
  <c r="U10" i="11"/>
  <c r="H72" i="11" l="1"/>
  <c r="I72" i="11" s="1"/>
  <c r="I69" i="11"/>
  <c r="I79" i="11"/>
  <c r="H86" i="11"/>
  <c r="I86" i="11" s="1"/>
  <c r="H78" i="11"/>
  <c r="T10" i="11"/>
  <c r="V10" i="11"/>
  <c r="U11" i="11"/>
  <c r="U13" i="11"/>
  <c r="U12" i="11"/>
  <c r="S10" i="11"/>
  <c r="I78" i="11" l="1"/>
  <c r="H87" i="11"/>
  <c r="I87" i="11" s="1"/>
  <c r="S12" i="1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9" i="11"/>
  <c r="J37" i="11"/>
  <c r="J23" i="11"/>
  <c r="J25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<sst xmlns="http://schemas.openxmlformats.org/spreadsheetml/2006/main" count="447" uniqueCount="128">
  <si>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</si>
  <si>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</si>
  <si>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</si>
  <si>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</si>
  <si>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</si>
  <si>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</si>
  <si>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</si>
  <si>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</si>
  <si>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</si>
  <si>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</si>
  <si>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</si>
  <si>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</si>
  <si>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</si>
  <si>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</si>
  <si>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</si>
  <si>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</si>
  <si>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</si>
  <si>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</si>
  <si>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</si>
  <si>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</si>
  <si>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</si>
  <si>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</si>
  <si>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</si>
  <si>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</si>
  <si>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</si>
  <si>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</si>
  <si>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</si>
  <si>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</si>
  <si>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</si>
  <si>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</si>
  <si>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</si>
  <si>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</si>
  <si>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</si>
  <si>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</si>
  <si>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</si>
  <si>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</si>
  <si>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</si>
  <si>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</si>
  <si>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</si>
  <si>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</si>
  <si>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</si>
  <si>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</si>
  <si>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</si>
  <si>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</si>
  <si>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</si>
  <si>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</si>
  <si>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</si>
  <si>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</si>
  <si>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</si>
  <si>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</si>
  <si>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</si>
  <si>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</si>
  <si>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</si>
  <si>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</si>
  <si>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</si>
  <si>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</si>
  <si>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</si>
  <si>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</si>
  <si>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</si>
  <si>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</si>
  <si>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</si>
  <si>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</si>
  <si>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</si>
  <si>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</si>
  <si>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</si>
  <si>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</si>
  <si>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</si>
  <si>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</si>
  <si>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</si>
  <si>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</si>
  <si>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</si>
  <si>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</si>
  <si>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</si>
  <si>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</si>
  <si>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</si>
  <si>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</si>
  <si>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</si>
  <si>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</si>
  <si>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</si>
  <si>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</si>
  <si>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</si>
  <si>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</si>
  <si>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</si>
  <si>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</si>
  <si>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</si>
  <si>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</si>
  <si>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</si>
  <si>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</si>
  <si>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</si>
  <si>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</si>
  <si>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</si>
  <si>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</si>
  <si>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</si>
  <si>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</si>
  <si>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</si>
  <si>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</si>
  <si>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</si>
  <si>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</si>
  <si>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</si>
  <si>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</si>
  <si>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</si>
  <si>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</si>
  <si>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</si>
  <si>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</si>
  <si>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</si>
  <si>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</si>
  <si>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</si>
  <si>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</si>
  <si>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</si>
  <si>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</si>
  <si>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</si>
  <si>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</si>
  <si>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</si>
  <si>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</si>
  <si>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</si>
  <si>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</si>
  <si>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</si>
  <si>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</si>
  <si>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</si>
  <si>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</si>
  <si>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</si>
  <si>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</si>
  <si>
    <t>200000000000000001</t>
  </si>
  <si>
    <t>200000000000000003</t>
  </si>
  <si>
    <t>801</t>
  </si>
  <si>
    <t>803</t>
  </si>
  <si>
    <t>170000001500001000</t>
  </si>
  <si>
    <t>180000001500001000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</si>
</sst>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NumberFormat="1" applyFont="1" applyFill="1"/>
    <xf numFmtId="0" fontId="0" fillId="2" borderId="0" xfId="0" applyNumberFormat="1" applyFill="1"/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N6" sqref="N6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106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105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110</v>
      </c>
      <c r="C2" s="10" t="s">
        <v>122</v>
      </c>
      <c r="D2" s="10" t="s">
        <v>97</v>
      </c>
      <c r="E2" s="11"/>
      <c r="F2" s="12">
        <v>10.111000000000001</v>
      </c>
      <c r="G2" s="12"/>
      <c r="H2" s="41"/>
      <c r="I2" s="41"/>
      <c r="J2" s="43">
        <f t="shared" ref="J2:J19" si="0">IF(C2="","",SUM(F2:I2))</f>
        <v>10.111000000000001</v>
      </c>
      <c r="K2" s="10" t="s">
        <v>91</v>
      </c>
      <c r="L2" s="10"/>
      <c r="M2" s="10"/>
      <c r="N2" s="10"/>
      <c r="O2" s="10" t="s">
        <v>94</v>
      </c>
      <c r="P2" s="29" t="s">
        <v>94</v>
      </c>
      <c r="Q2" s="29" t="s">
        <v>124</v>
      </c>
      <c r="R2" s="24"/>
      <c r="S2" s="7" t="s">
        <v>35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5">_xlfn._xlws.SORT(_xlfn.UNIQUE(_xlfn.VSTACK(_xlfn._xlws.FILTER(TableDay1[from_ga],TableDay1[from_ga] &lt;&gt; ""),_xlfn._xlws.FILTER(TableDay1[to_ga],TableDay1[to_ga] &lt;&gt; ""))))</f>
        <v>800</v>
      </c>
      <c r="AI2" s="24"/>
      <c r="AJ2" s="57" t="str" cm="1">
        <f t="array" ref="AJ2:AJ5">_xlfn._xlws.FILTER(TableDay1[from_ga],TableDay1[from_ga] &lt;&gt; "")</f>
        <v>800</v>
      </c>
      <c r="AK2" s="58" t="str" cm="1">
        <f t="array" ref="AK2:AK5">_xlfn._xlws.FILTER(TableDay1[to_ga],TableDay1[to_ga] &lt;&gt; "")</f>
        <v>801</v>
      </c>
      <c r="AL2" s="58" t="str" cm="1">
        <f t="array" ref="AL2:AL16">_xlfn._xlws.FILTER(TableDay1[ga_id],TableDay1[ga_id] &lt;&gt; "")</f>
        <v>800</v>
      </c>
    </row>
    <row r="3" spans="1:92" x14ac:dyDescent="0.35">
      <c r="C3" s="10" t="s">
        <v>111</v>
      </c>
      <c r="D3" s="10" t="s">
        <v>97</v>
      </c>
      <c r="E3" s="11"/>
      <c r="F3" s="12">
        <v>10.356999999999999</v>
      </c>
      <c r="G3" s="12"/>
      <c r="H3" s="41"/>
      <c r="I3" s="41"/>
      <c r="J3" s="43">
        <f t="shared" si="0"/>
        <v>10.356999999999999</v>
      </c>
      <c r="K3" s="10" t="s">
        <v>91</v>
      </c>
      <c r="L3" s="10"/>
      <c r="M3" s="10"/>
      <c r="N3" s="10"/>
      <c r="O3" s="10" t="s">
        <v>119</v>
      </c>
      <c r="P3" s="29" t="s">
        <v>94</v>
      </c>
      <c r="Q3" s="29" t="s">
        <v>94</v>
      </c>
      <c r="R3" s="24"/>
      <c r="S3" s="7" t="s">
        <v>39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802</v>
      </c>
      <c r="AE3" s="24" t="str">
        <v>2000000000000</v>
      </c>
      <c r="AF3" s="24" t="str">
        <v>2200000000000</v>
      </c>
      <c r="AG3" s="24"/>
      <c r="AH3" s="24" t="str">
        <v>801</v>
      </c>
      <c r="AI3" s="24"/>
      <c r="AJ3" s="24" t="str">
        <v>800</v>
      </c>
      <c r="AK3" s="1" t="str">
        <v>800</v>
      </c>
      <c r="AL3" s="1" t="str">
        <v>802</v>
      </c>
    </row>
    <row r="4" spans="1:92" x14ac:dyDescent="0.35">
      <c r="C4" s="10" t="s">
        <v>123</v>
      </c>
      <c r="D4" s="10" t="s">
        <v>97</v>
      </c>
      <c r="E4" s="11"/>
      <c r="F4" s="12">
        <v>6.5</v>
      </c>
      <c r="G4" s="12">
        <v>6.5</v>
      </c>
      <c r="H4" s="12">
        <v>6.5</v>
      </c>
      <c r="I4" s="12">
        <v>6.5</v>
      </c>
      <c r="J4" s="43">
        <f t="shared" si="0"/>
        <v>26</v>
      </c>
      <c r="K4" s="10" t="s">
        <v>100</v>
      </c>
      <c r="L4" s="10"/>
      <c r="M4" s="10"/>
      <c r="N4" s="10"/>
      <c r="O4" s="10" t="s">
        <v>94</v>
      </c>
      <c r="P4" s="29" t="s">
        <v>125</v>
      </c>
      <c r="Q4" s="29" t="s">
        <v>94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 t="str">
        <v>3000000000000</v>
      </c>
      <c r="AF4" s="24"/>
      <c r="AG4" s="24"/>
      <c r="AH4" s="24" t="str">
        <v>803</v>
      </c>
      <c r="AI4" s="24"/>
      <c r="AJ4" s="24" t="str">
        <v>803</v>
      </c>
      <c r="AK4" s="1" t="str">
        <v>800</v>
      </c>
      <c r="AL4" s="1" t="str">
        <v>800</v>
      </c>
    </row>
    <row r="5" spans="1:92" x14ac:dyDescent="0.35">
      <c r="C5" s="10" t="s">
        <v>112</v>
      </c>
      <c r="D5" s="10" t="s">
        <v>97</v>
      </c>
      <c r="E5" s="11"/>
      <c r="F5" s="12">
        <v>2.1589999999999998</v>
      </c>
      <c r="G5" s="12"/>
      <c r="H5" s="41"/>
      <c r="I5" s="41"/>
      <c r="J5" s="43">
        <f t="shared" si="0"/>
        <v>2.1589999999999998</v>
      </c>
      <c r="K5" s="10" t="s">
        <v>91</v>
      </c>
      <c r="L5" s="10"/>
      <c r="M5" s="10"/>
      <c r="N5" s="10"/>
      <c r="O5" s="10" t="s">
        <v>94</v>
      </c>
      <c r="P5" s="29" t="s">
        <v>120</v>
      </c>
      <c r="Q5" s="29" t="s">
        <v>120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804</v>
      </c>
      <c r="AI5" s="24"/>
      <c r="AJ5" s="24" t="str">
        <v>804</v>
      </c>
      <c r="AK5" s="1" t="str">
        <v>804</v>
      </c>
      <c r="AL5" s="1" t="str">
        <v>800</v>
      </c>
    </row>
    <row r="6" spans="1:92" x14ac:dyDescent="0.35">
      <c r="C6" s="10" t="s">
        <v>107</v>
      </c>
      <c r="D6" s="10" t="s">
        <v>89</v>
      </c>
      <c r="E6" s="11" t="s">
        <v>102</v>
      </c>
      <c r="F6" s="12">
        <v>5</v>
      </c>
      <c r="G6" s="12"/>
      <c r="H6" s="12"/>
      <c r="I6" s="12"/>
      <c r="J6" s="43">
        <f t="shared" si="0"/>
        <v>5</v>
      </c>
      <c r="K6" s="10" t="s">
        <v>100</v>
      </c>
      <c r="L6" s="10" t="s">
        <v>92</v>
      </c>
      <c r="M6" s="10" t="s">
        <v>93</v>
      </c>
      <c r="N6" s="10"/>
      <c r="O6" s="10" t="s">
        <v>94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26</v>
      </c>
      <c r="U6" s="42">
        <f>SUMIFS(TableDay1[Quarter1],TableDay1[type],"E20",TableDay1[resolution],"PT15M",TableDay1[to_ga],"800")</f>
        <v>6.5</v>
      </c>
      <c r="V6" s="42">
        <f>SUMIFS(TableDay1[Quarter2],TableDay1[type],"E20",TableDay1[resolution],"PT15M",TableDay1[to_ga],"800")</f>
        <v>6.5</v>
      </c>
      <c r="W6" s="42">
        <f>SUMIFS(TableDay1[Quarter3],TableDay1[type],"E20",TableDay1[resolution],"PT15M",TableDay1[to_ga],"800")</f>
        <v>6.5</v>
      </c>
      <c r="X6" s="42">
        <f>SUMIFS(TableDay1[Quarter4],TableDay1[type],"E20",TableDay1[resolution],"PT15M",TableDay1[to_ga],"800")</f>
        <v>6.5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  <c r="AL6" s="1" t="str">
        <v>800</v>
      </c>
    </row>
    <row r="7" spans="1:92" x14ac:dyDescent="0.35">
      <c r="C7" s="10" t="s">
        <v>113</v>
      </c>
      <c r="D7" s="10" t="s">
        <v>89</v>
      </c>
      <c r="E7" s="11" t="s">
        <v>102</v>
      </c>
      <c r="F7" s="12">
        <v>8</v>
      </c>
      <c r="G7" s="12"/>
      <c r="H7" s="41"/>
      <c r="I7" s="41"/>
      <c r="J7" s="43">
        <f t="shared" si="0"/>
        <v>8</v>
      </c>
      <c r="K7" s="10" t="s">
        <v>91</v>
      </c>
      <c r="L7" s="10" t="s">
        <v>121</v>
      </c>
      <c r="M7" s="10" t="s">
        <v>93</v>
      </c>
      <c r="N7" s="10"/>
      <c r="O7" s="10" t="s">
        <v>94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  <c r="AL7" s="1" t="str">
        <v>800</v>
      </c>
    </row>
    <row r="8" spans="1:92" x14ac:dyDescent="0.35">
      <c r="C8" s="10" t="s">
        <v>114</v>
      </c>
      <c r="D8" s="10" t="s">
        <v>89</v>
      </c>
      <c r="E8" s="11" t="s">
        <v>102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91</v>
      </c>
      <c r="L8" s="10" t="s">
        <v>98</v>
      </c>
      <c r="M8" s="10" t="s">
        <v>101</v>
      </c>
      <c r="N8" s="10"/>
      <c r="O8" s="10" t="s">
        <v>94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  <c r="AL8" s="1" t="str">
        <v>800</v>
      </c>
    </row>
    <row r="9" spans="1:92" x14ac:dyDescent="0.35">
      <c r="C9" s="10" t="s">
        <v>108</v>
      </c>
      <c r="D9" s="10" t="s">
        <v>89</v>
      </c>
      <c r="E9" s="11" t="s">
        <v>90</v>
      </c>
      <c r="F9" s="12">
        <v>10</v>
      </c>
      <c r="G9" s="12"/>
      <c r="H9" s="41"/>
      <c r="I9" s="41"/>
      <c r="J9" s="43">
        <f t="shared" si="0"/>
        <v>10</v>
      </c>
      <c r="K9" s="10" t="s">
        <v>100</v>
      </c>
      <c r="L9" s="10" t="s">
        <v>92</v>
      </c>
      <c r="M9" s="10" t="s">
        <v>93</v>
      </c>
      <c r="N9" s="10"/>
      <c r="O9" s="10" t="s">
        <v>94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  <c r="AL9" s="1" t="str">
        <v>800</v>
      </c>
    </row>
    <row r="10" spans="1:92" x14ac:dyDescent="0.35">
      <c r="C10" s="10" t="s">
        <v>115</v>
      </c>
      <c r="D10" s="10" t="s">
        <v>89</v>
      </c>
      <c r="E10" s="11" t="s">
        <v>90</v>
      </c>
      <c r="F10" s="12">
        <v>10</v>
      </c>
      <c r="G10" s="12"/>
      <c r="H10" s="41"/>
      <c r="I10" s="41"/>
      <c r="J10" s="43">
        <f t="shared" si="0"/>
        <v>10</v>
      </c>
      <c r="K10" s="10" t="s">
        <v>91</v>
      </c>
      <c r="L10" s="10" t="s">
        <v>121</v>
      </c>
      <c r="M10" s="10" t="s">
        <v>93</v>
      </c>
      <c r="N10" s="10"/>
      <c r="O10" s="10" t="s">
        <v>94</v>
      </c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  <c r="AL10" s="1" t="str">
        <v>800</v>
      </c>
    </row>
    <row r="11" spans="1:92" x14ac:dyDescent="0.35">
      <c r="C11" s="10" t="s">
        <v>116</v>
      </c>
      <c r="D11" s="10" t="s">
        <v>89</v>
      </c>
      <c r="E11" s="11" t="s">
        <v>90</v>
      </c>
      <c r="F11" s="12">
        <v>0.25</v>
      </c>
      <c r="G11" s="12"/>
      <c r="H11" s="41"/>
      <c r="I11" s="41"/>
      <c r="J11" s="43">
        <f t="shared" si="0"/>
        <v>0.25</v>
      </c>
      <c r="K11" s="10" t="s">
        <v>91</v>
      </c>
      <c r="L11" s="10" t="s">
        <v>98</v>
      </c>
      <c r="M11" s="10" t="s">
        <v>101</v>
      </c>
      <c r="N11" s="10"/>
      <c r="O11" s="10" t="s">
        <v>94</v>
      </c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  <c r="AL11" s="1" t="str">
        <v>800</v>
      </c>
    </row>
    <row r="12" spans="1:92" x14ac:dyDescent="0.35">
      <c r="C12" s="10" t="s">
        <v>109</v>
      </c>
      <c r="D12" s="10" t="s">
        <v>96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100</v>
      </c>
      <c r="L12" s="10" t="s">
        <v>92</v>
      </c>
      <c r="M12" s="10" t="s">
        <v>93</v>
      </c>
      <c r="N12" s="10"/>
      <c r="O12" s="10" t="s">
        <v>94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103</v>
      </c>
      <c r="AF12" s="36" t="s">
        <v>104</v>
      </c>
      <c r="AG12" s="36"/>
      <c r="AH12" s="35"/>
      <c r="AI12" s="24"/>
      <c r="AJ12" s="24"/>
      <c r="AL12" s="1" t="str">
        <v>800</v>
      </c>
    </row>
    <row r="13" spans="1:92" x14ac:dyDescent="0.35">
      <c r="C13" s="10" t="s">
        <v>117</v>
      </c>
      <c r="D13" s="10" t="s">
        <v>96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91</v>
      </c>
      <c r="L13" s="10" t="s">
        <v>121</v>
      </c>
      <c r="M13" s="10" t="s">
        <v>93</v>
      </c>
      <c r="N13" s="10"/>
      <c r="O13" s="10" t="s">
        <v>94</v>
      </c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  <c r="AL13" s="1" t="str">
        <v>800</v>
      </c>
    </row>
    <row r="14" spans="1:92" x14ac:dyDescent="0.35">
      <c r="C14" s="10" t="s">
        <v>118</v>
      </c>
      <c r="D14" s="10" t="s">
        <v>96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91</v>
      </c>
      <c r="L14" s="10" t="s">
        <v>98</v>
      </c>
      <c r="M14" s="10" t="s">
        <v>101</v>
      </c>
      <c r="N14" s="10"/>
      <c r="O14" s="10" t="s">
        <v>94</v>
      </c>
      <c r="P14" s="29"/>
      <c r="Q14" s="29"/>
      <c r="R14" s="15" t="s">
        <v>74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 t="str">
        <v>800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126</v>
      </c>
      <c r="D15" s="10" t="s">
        <v>89</v>
      </c>
      <c r="E15" s="11" t="s">
        <v>90</v>
      </c>
      <c r="F15" s="12"/>
      <c r="G15" s="12"/>
      <c r="H15" s="41"/>
      <c r="I15" s="41"/>
      <c r="J15" s="43">
        <f t="shared" si="0"/>
        <v>0</v>
      </c>
      <c r="K15" s="10" t="s">
        <v>100</v>
      </c>
      <c r="L15" s="10" t="s">
        <v>92</v>
      </c>
      <c r="M15" s="10" t="s">
        <v>93</v>
      </c>
      <c r="N15" s="10" t="s">
        <v>95</v>
      </c>
      <c r="O15" s="10" t="s">
        <v>94</v>
      </c>
      <c r="P15" s="29"/>
      <c r="Q15" s="29"/>
      <c r="R15" s="15" t="s">
        <v>75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 t="str">
        <v>800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127</v>
      </c>
      <c r="D16" s="10" t="s">
        <v>96</v>
      </c>
      <c r="E16" s="11"/>
      <c r="F16" s="12"/>
      <c r="G16" s="12"/>
      <c r="H16" s="41"/>
      <c r="I16" s="41"/>
      <c r="J16" s="43">
        <f t="shared" si="0"/>
        <v>0</v>
      </c>
      <c r="K16" s="10" t="s">
        <v>100</v>
      </c>
      <c r="L16" s="10" t="s">
        <v>98</v>
      </c>
      <c r="M16" s="10" t="s">
        <v>101</v>
      </c>
      <c r="N16" s="10" t="s">
        <v>99</v>
      </c>
      <c r="O16" s="10" t="s">
        <v>94</v>
      </c>
      <c r="P16" s="29"/>
      <c r="Q16" s="29"/>
      <c r="R16" s="15" t="s">
        <v>76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 t="str">
        <v>800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7" t="str">
        <f>CONCATENATE(B2,"_per_",B1)</f>
        <v>flex_consumption_per_ga_brp_es</v>
      </c>
      <c r="F20" s="47"/>
      <c r="G20" s="47"/>
      <c r="H20" s="47"/>
      <c r="I20" s="48" t="s">
        <v>21</v>
      </c>
      <c r="J20" s="49"/>
      <c r="K20" s="50"/>
      <c r="R20" s="15" t="s">
        <v>76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ca="1">IF(E22="","",SUBSTITUTE(ROUND(I22+J22+K22,3),",","."))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ref="H23:H45" ca="1" si="7">IF(E23="","",SUBSTITUTE(ROUND(I23+J23+K23,3),",","."))</f>
        <v>0.71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5"/>
        <v>0.71000000000000041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7"/>
        <v>0.708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5"/>
        <v>0.70800000000000018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7"/>
        <v>0.709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5"/>
        <v>0.70900000000000096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7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7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7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7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74</v>
      </c>
      <c r="E30" s="31" t="str">
        <f t="shared" si="6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7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75</v>
      </c>
      <c r="E31" s="31" t="str">
        <f t="shared" si="6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7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76</v>
      </c>
      <c r="E32" s="31" t="str">
        <f t="shared" si="6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7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77</v>
      </c>
      <c r="E33" s="31" t="str">
        <f t="shared" si="6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7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49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2.5625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54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55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56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57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7" t="s">
        <v>34</v>
      </c>
      <c r="F46" s="47"/>
      <c r="G46" s="47"/>
      <c r="H46" s="47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3.9720000000000004</v>
      </c>
      <c r="I48" s="27" t="str">
        <f>SUBSTITUTE(ROUND(H48,3),",",".")</f>
        <v>3.972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3.9729999999999999</v>
      </c>
      <c r="I49" s="27" t="str">
        <f t="shared" ref="I49:I51" si="13">SUBSTITUTE(ROUND(H49,3),",",".")</f>
        <v>3.973</v>
      </c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3.9720000000000004</v>
      </c>
      <c r="I50" s="27" t="str">
        <f t="shared" si="13"/>
        <v>3.972</v>
      </c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3.9720000000000004</v>
      </c>
      <c r="I51" s="27" t="str">
        <f t="shared" si="13"/>
        <v>3.972</v>
      </c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1" t="s">
        <v>36</v>
      </c>
      <c r="F52" s="52"/>
      <c r="G52" s="52"/>
      <c r="H52" s="53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10.356999999999999</v>
      </c>
      <c r="W53" s="39" t="s">
        <v>49</v>
      </c>
      <c r="X53" s="40"/>
      <c r="Y53" s="28">
        <f>ROUND(SUM(Y55:Y58),3)</f>
        <v>10.356999999999999</v>
      </c>
      <c r="Z53" s="21">
        <f>SUM(Z55:Z58)</f>
        <v>10.356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12.563000000000001</v>
      </c>
      <c r="I54" s="27" t="str">
        <f>SUBSTITUTE(ROUND(H54,3),",",".")</f>
        <v>12.563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2.5892499999999998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2.5619999999999998</v>
      </c>
      <c r="I55" s="27" t="str">
        <f t="shared" ref="I55:I57" si="15">SUBSTITUTE(ROUND(H55,3),",",".")</f>
        <v>2.562</v>
      </c>
      <c r="R55" s="44"/>
      <c r="S55" s="24"/>
      <c r="T55" s="24"/>
      <c r="U55" s="15" t="s">
        <v>62</v>
      </c>
      <c r="V55" s="19">
        <f>V$54</f>
        <v>2.5892499999999998</v>
      </c>
      <c r="W55" s="19">
        <f>V55</f>
        <v>2.5892499999999998</v>
      </c>
      <c r="X55" s="19"/>
      <c r="Y55" s="23">
        <f>ROUND(W55,3)</f>
        <v>2.589</v>
      </c>
      <c r="Z55" s="23">
        <f>ROUND(V55,3)</f>
        <v>2.589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2.5630000000000002</v>
      </c>
      <c r="I56" s="27" t="str">
        <f t="shared" si="15"/>
        <v>2.563</v>
      </c>
      <c r="R56" s="24"/>
      <c r="S56" s="24"/>
      <c r="T56" s="24"/>
      <c r="U56" s="15" t="s">
        <v>63</v>
      </c>
      <c r="V56" s="19">
        <f>V$54</f>
        <v>2.5892499999999998</v>
      </c>
      <c r="W56" s="19">
        <f>X56+W55</f>
        <v>2.5894999999999997</v>
      </c>
      <c r="X56" s="19">
        <f>V56-Y55</f>
        <v>2.4999999999986144E-4</v>
      </c>
      <c r="Y56" s="23">
        <f t="shared" ref="Y56:Y58" si="16">ROUND(W56,3)</f>
        <v>2.59</v>
      </c>
      <c r="Z56" s="23">
        <f>ROUND(V56,3)</f>
        <v>2.589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2.5619999999999998</v>
      </c>
      <c r="I57" s="27" t="str">
        <f t="shared" si="15"/>
        <v>2.562</v>
      </c>
      <c r="R57" s="24"/>
      <c r="S57" s="24"/>
      <c r="T57" s="24"/>
      <c r="U57" s="15" t="s">
        <v>64</v>
      </c>
      <c r="V57" s="19">
        <f>V$54</f>
        <v>2.5892499999999998</v>
      </c>
      <c r="W57" s="19">
        <f>X57+W56</f>
        <v>2.5887499999999997</v>
      </c>
      <c r="X57" s="19">
        <f>V57-Y56</f>
        <v>-7.5000000000002842E-4</v>
      </c>
      <c r="Y57" s="23">
        <f t="shared" si="16"/>
        <v>2.589</v>
      </c>
      <c r="Z57" s="23">
        <f>ROUND(V57,3)</f>
        <v>2.589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1" t="s">
        <v>37</v>
      </c>
      <c r="F58" s="52"/>
      <c r="G58" s="52"/>
      <c r="H58" s="53"/>
      <c r="R58" s="24"/>
      <c r="S58" s="24"/>
      <c r="T58" s="24"/>
      <c r="U58" s="15" t="s">
        <v>65</v>
      </c>
      <c r="V58" s="19">
        <f>V$54</f>
        <v>2.5892499999999998</v>
      </c>
      <c r="W58" s="19">
        <f>X58+W57</f>
        <v>2.5889999999999995</v>
      </c>
      <c r="X58" s="19">
        <f>V58-Y57</f>
        <v>2.4999999999986144E-4</v>
      </c>
      <c r="Y58" s="23">
        <f t="shared" si="16"/>
        <v>2.589</v>
      </c>
      <c r="Z58" s="23">
        <f>ROUND(V58,3)</f>
        <v>2.589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20.468</v>
      </c>
      <c r="W59" s="39" t="s">
        <v>49</v>
      </c>
      <c r="X59" s="40"/>
      <c r="Y59" s="28">
        <f>ROUND(SUM(Y61:Y64),3)</f>
        <v>20.468</v>
      </c>
      <c r="Z59" s="21">
        <f>SUM(Z61:Z64)</f>
        <v>20.468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32</v>
      </c>
      <c r="V60" s="9">
        <f>SUMIFS(TableDay1[TotalHour],TableDay1[type],"E20",TableDay1[resolution],"PT1H",TableDay1[from_ga],"800")/4</f>
        <v>5.117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7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I61" s="27" t="str">
        <f t="shared" ref="I61:I63" si="18">SUBSTITUTE(ROUND(H61,3),",",".")</f>
        <v>1.501</v>
      </c>
      <c r="R61" s="24"/>
      <c r="S61" s="24"/>
      <c r="T61" s="24"/>
      <c r="U61" s="15" t="s">
        <v>66</v>
      </c>
      <c r="V61" s="19">
        <f>V$60</f>
        <v>5.117</v>
      </c>
      <c r="W61" s="19">
        <f>V61</f>
        <v>5.117</v>
      </c>
      <c r="X61" s="19"/>
      <c r="Y61" s="23">
        <f>ROUND(W61,3)</f>
        <v>5.117</v>
      </c>
      <c r="Z61" s="23">
        <f>ROUND(V61,3)</f>
        <v>5.117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7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I62" s="27" t="str">
        <f t="shared" si="18"/>
        <v>1.5</v>
      </c>
      <c r="R62" s="24"/>
      <c r="S62" s="24"/>
      <c r="T62" s="24"/>
      <c r="U62" s="15" t="s">
        <v>67</v>
      </c>
      <c r="V62" s="19">
        <f>V$60</f>
        <v>5.117</v>
      </c>
      <c r="W62" s="19">
        <f>X62+W61</f>
        <v>5.117</v>
      </c>
      <c r="X62" s="19">
        <f>V62-Y61</f>
        <v>0</v>
      </c>
      <c r="Y62" s="23">
        <f t="shared" ref="Y62:Y64" si="19">ROUND(W62,3)</f>
        <v>5.117</v>
      </c>
      <c r="Z62" s="23">
        <f>ROUND(V62,3)</f>
        <v>5.117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7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I63" s="27" t="str">
        <f t="shared" si="18"/>
        <v>1.501</v>
      </c>
      <c r="R63" s="24"/>
      <c r="S63" s="24"/>
      <c r="T63" s="24"/>
      <c r="U63" s="15" t="s">
        <v>68</v>
      </c>
      <c r="V63" s="19">
        <f>V$60</f>
        <v>5.117</v>
      </c>
      <c r="W63" s="19">
        <f>X63+W62</f>
        <v>5.117</v>
      </c>
      <c r="X63" s="19">
        <f>V63-Y62</f>
        <v>0</v>
      </c>
      <c r="Y63" s="23">
        <f t="shared" si="19"/>
        <v>5.117</v>
      </c>
      <c r="Z63" s="23">
        <f>ROUND(V63,3)</f>
        <v>5.117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1" t="s">
        <v>38</v>
      </c>
      <c r="F64" s="52"/>
      <c r="G64" s="52"/>
      <c r="H64" s="53"/>
      <c r="R64" s="24"/>
      <c r="S64" s="24"/>
      <c r="T64" s="24"/>
      <c r="U64" s="15" t="s">
        <v>69</v>
      </c>
      <c r="V64" s="19">
        <f>V$60</f>
        <v>5.117</v>
      </c>
      <c r="W64" s="19">
        <f>X64+W63</f>
        <v>5.117</v>
      </c>
      <c r="X64" s="19">
        <f>V64-Y63</f>
        <v>0</v>
      </c>
      <c r="Y64" s="23">
        <f t="shared" si="19"/>
        <v>5.117</v>
      </c>
      <c r="Z64" s="23">
        <f>ROUND(V64,3)</f>
        <v>5.117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5" t="s">
        <v>49</v>
      </c>
      <c r="X65" s="56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-8.2920000000000016</v>
      </c>
      <c r="I66" s="27" t="str">
        <f>SUBSTITUTE(ROUND(H66,3),",",".")</f>
        <v>-8.292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0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0.71000000000000041</v>
      </c>
      <c r="I67" s="27" t="str">
        <f t="shared" ref="I67:I69" si="21">SUBSTITUTE(ROUND(H67,3),",",".")</f>
        <v>0.71</v>
      </c>
      <c r="R67" s="24"/>
      <c r="S67" s="24"/>
      <c r="T67" s="24"/>
      <c r="U67" s="15" t="s">
        <v>70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0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0.70800000000000018</v>
      </c>
      <c r="I68" s="27" t="str">
        <f t="shared" si="21"/>
        <v>0.708</v>
      </c>
      <c r="R68" s="24"/>
      <c r="S68" s="24"/>
      <c r="T68" s="24"/>
      <c r="U68" s="15" t="s">
        <v>71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0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0.70900000000000096</v>
      </c>
      <c r="I69" s="27" t="str">
        <f t="shared" si="21"/>
        <v>0.709</v>
      </c>
      <c r="J69" s="2"/>
      <c r="R69" s="24"/>
      <c r="S69" s="24"/>
      <c r="T69" s="24"/>
      <c r="U69" s="15" t="s">
        <v>72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1" t="s">
        <v>40</v>
      </c>
      <c r="F70" s="52"/>
      <c r="G70" s="52"/>
      <c r="H70" s="53"/>
      <c r="R70" s="24"/>
      <c r="S70" s="24"/>
      <c r="T70" s="27"/>
      <c r="U70" s="15" t="s">
        <v>73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0.70900000000000096</v>
      </c>
      <c r="I72" s="27" t="str">
        <f>SUBSTITUTE(ROUND(H72,3),",",".")</f>
        <v>0.709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22">$AD$2</f>
        <v>800</v>
      </c>
      <c r="F73" s="31" t="s">
        <v>33</v>
      </c>
      <c r="G73" s="31" t="s">
        <v>33</v>
      </c>
      <c r="H73" s="32">
        <f>IF(gridLoss1H_quarter3&gt;0,gridLoss1H_quarter3,0)</f>
        <v>0.70800000000000018</v>
      </c>
      <c r="I73" s="27" t="str">
        <f t="shared" ref="I73:I75" si="23">SUBSTITUTE(ROUND(H73,3),",",".")</f>
        <v>0.708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22"/>
        <v>800</v>
      </c>
      <c r="F74" s="31" t="s">
        <v>33</v>
      </c>
      <c r="G74" s="31" t="s">
        <v>33</v>
      </c>
      <c r="H74" s="32">
        <f>IF(gridLoss1H_quarter2&gt;0,gridLoss1H_quarter2,0)</f>
        <v>0.71000000000000041</v>
      </c>
      <c r="I74" s="27" t="str">
        <f t="shared" si="23"/>
        <v>0.71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22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7" t="str">
        <f t="shared" si="23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1" t="s">
        <v>41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I78" s="27" t="str">
        <f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24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7" t="str">
        <f t="shared" ref="I79:I81" si="25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24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7" t="str">
        <f t="shared" si="25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24"/>
        <v>800</v>
      </c>
      <c r="F81" s="31" t="s">
        <v>33</v>
      </c>
      <c r="G81" s="31" t="s">
        <v>33</v>
      </c>
      <c r="H81" s="32">
        <f>IF(gridLoss1H_quarter1&lt;0,(gridLoss1H_quarter1)*-1,0)</f>
        <v>8.2920000000000016</v>
      </c>
      <c r="I81" s="27" t="str">
        <f t="shared" si="25"/>
        <v>8.292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1" t="s">
        <v>79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>
        <f>netEx_quarter1+totalProduction1H_quarter1+totalProduction15M_quarter1+negGridLossQuarter1</f>
        <v>19.765000000000001</v>
      </c>
      <c r="I84" s="27" t="str">
        <f>SUBSTITUTE(ROUND(H84,3),",",".")</f>
        <v>19.765</v>
      </c>
      <c r="J84" s="2"/>
      <c r="U84" s="2"/>
      <c r="V84" s="54" t="s">
        <v>84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26">$AD$2</f>
        <v>800</v>
      </c>
      <c r="F85" s="31" t="s">
        <v>33</v>
      </c>
      <c r="G85" s="31" t="s">
        <v>33</v>
      </c>
      <c r="H85" s="32">
        <f>netEx_quarter2+totalProduction1H_quarter2+totalProduction15M_quarter2+negGridLossQuarter2</f>
        <v>5.4740000000000002</v>
      </c>
      <c r="I85" s="27" t="str">
        <f t="shared" ref="I85:I87" si="27">SUBSTITUTE(ROUND(H85,3),",",".")</f>
        <v>5.474</v>
      </c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26"/>
        <v>800</v>
      </c>
      <c r="F86" s="31" t="s">
        <v>33</v>
      </c>
      <c r="G86" s="31" t="s">
        <v>33</v>
      </c>
      <c r="H86" s="32">
        <f>netEx_quarter3+totalProduction1H_quarter3+totalProduction15M_quarter3+negGridLossQuarter3</f>
        <v>5.4720000000000004</v>
      </c>
      <c r="I86" s="27" t="str">
        <f t="shared" si="27"/>
        <v>5.472</v>
      </c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-2.5277500000000002</v>
      </c>
      <c r="X86" s="16">
        <f>W86</f>
        <v>-2.5277500000000002</v>
      </c>
      <c r="Y86" s="16"/>
      <c r="Z86" s="16">
        <f t="shared" ref="Z86:Z109" si="28">ROUND(X86, 3)</f>
        <v>-2.528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26"/>
        <v>800</v>
      </c>
      <c r="F87" s="34" t="s">
        <v>33</v>
      </c>
      <c r="G87" s="34" t="s">
        <v>33</v>
      </c>
      <c r="H87" s="32">
        <f>netEx_quarter4+totalProduction1H_quarter4+totalProduction15M_quarter4+negGridLossQuarter4</f>
        <v>5.4730000000000008</v>
      </c>
      <c r="I87" s="27" t="str">
        <f t="shared" si="27"/>
        <v>5.473</v>
      </c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-2.5277500000000002</v>
      </c>
      <c r="X87" s="16">
        <f>Y87+X86</f>
        <v>-2.5275000000000003</v>
      </c>
      <c r="Y87" s="16">
        <f>W87-Z86</f>
        <v>2.4999999999986144E-4</v>
      </c>
      <c r="Z87" s="16">
        <f t="shared" si="28"/>
        <v>-2.528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1" t="s">
        <v>80</v>
      </c>
      <c r="F88" s="52"/>
      <c r="G88" s="52"/>
      <c r="H88" s="52"/>
      <c r="I88" s="53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-2.5277500000000002</v>
      </c>
      <c r="X88" s="16">
        <f>Y88+X87</f>
        <v>-2.5272500000000004</v>
      </c>
      <c r="Y88" s="16">
        <f>W88-Z87</f>
        <v>2.4999999999986144E-4</v>
      </c>
      <c r="Z88" s="16">
        <f t="shared" si="28"/>
        <v>-2.5270000000000001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-2.5277500000000002</v>
      </c>
      <c r="X89" s="16">
        <f>Y89+X88</f>
        <v>-2.5280000000000005</v>
      </c>
      <c r="Y89" s="16">
        <f>W89-Z88</f>
        <v>-7.5000000000002842E-4</v>
      </c>
      <c r="Z89" s="16">
        <f t="shared" si="28"/>
        <v>-2.528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9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-2.528</v>
      </c>
      <c r="I90" s="32" t="str" cm="1">
        <f t="array" aca="1" ref="I90" ca="1">IF(E90="","",INDIRECT("AH"&amp;ROUND((ROW()-80)*0.25,0)))</f>
        <v>801</v>
      </c>
      <c r="J90" s="27" t="str">
        <f ca="1">IFERROR(SUBSTITUTE(ROUND(H90,3),",","."),"")</f>
        <v>-2.528</v>
      </c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6.5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28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9"/>
        <v>800</v>
      </c>
      <c r="F91" s="31" t="str">
        <f t="shared" ref="F91:F113" si="30">IF(E91&lt;&gt;"","null","")</f>
        <v>null</v>
      </c>
      <c r="G91" s="31" t="str">
        <f t="shared" ref="G91:G113" si="31">IF(E91&lt;&gt;"","null","")</f>
        <v>null</v>
      </c>
      <c r="H91" s="32">
        <f t="shared" ref="H91:H113" ca="1" si="32">IF(E91="","",V87+Z87)</f>
        <v>-2.528</v>
      </c>
      <c r="I91" s="32" t="str" cm="1">
        <f t="array" aca="1" ref="I91" ca="1">IF(E91="","",INDIRECT("AH"&amp;ROUND((ROW()-80)*0.25,0)))</f>
        <v>801</v>
      </c>
      <c r="J91" s="27" t="str">
        <f t="shared" ref="J91:J113" ca="1" si="33">IFERROR(SUBSTITUTE(ROUND(H91,3),",","."),"")</f>
        <v>-2.528</v>
      </c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6.5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8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9"/>
        <v>800</v>
      </c>
      <c r="F92" s="31" t="str">
        <f t="shared" si="30"/>
        <v>null</v>
      </c>
      <c r="G92" s="31" t="str">
        <f t="shared" si="31"/>
        <v>null</v>
      </c>
      <c r="H92" s="32">
        <f t="shared" ca="1" si="32"/>
        <v>-2.5270000000000001</v>
      </c>
      <c r="I92" s="32" t="str" cm="1">
        <f t="array" aca="1" ref="I92" ca="1">IF(E92="","",INDIRECT("AH"&amp;ROUND((ROW()-80)*0.25,0)))</f>
        <v>801</v>
      </c>
      <c r="J92" s="27" t="str">
        <f t="shared" ca="1" si="33"/>
        <v>-2.527</v>
      </c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6.5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8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9"/>
        <v>800</v>
      </c>
      <c r="F93" s="31" t="str">
        <f t="shared" si="30"/>
        <v>null</v>
      </c>
      <c r="G93" s="31" t="str">
        <f t="shared" si="31"/>
        <v>null</v>
      </c>
      <c r="H93" s="32">
        <f t="shared" ca="1" si="32"/>
        <v>-2.528</v>
      </c>
      <c r="I93" s="32" t="str" cm="1">
        <f t="array" aca="1" ref="I93" ca="1">IF(E93="","",INDIRECT("AH"&amp;ROUND((ROW()-80)*0.25,0)))</f>
        <v>801</v>
      </c>
      <c r="J93" s="27" t="str">
        <f t="shared" ca="1" si="33"/>
        <v>-2.528</v>
      </c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6.5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8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9"/>
        <v>800</v>
      </c>
      <c r="F94" s="31" t="str">
        <f t="shared" si="30"/>
        <v>null</v>
      </c>
      <c r="G94" s="31" t="str">
        <f t="shared" si="31"/>
        <v>null</v>
      </c>
      <c r="H94" s="32">
        <f t="shared" ca="1" si="32"/>
        <v>6.5</v>
      </c>
      <c r="I94" s="32" t="str" cm="1">
        <f t="array" aca="1" ref="I94" ca="1">IF(E94="","",INDIRECT("AH"&amp;ROUND((ROW()-80)*0.25,0)))</f>
        <v>803</v>
      </c>
      <c r="J94" s="27" t="str">
        <f t="shared" ca="1" si="33"/>
        <v>6.5</v>
      </c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(SUMIFS(TableDay1[Quarter1],TableDay1[resolution],"PT1H",TableDay1[from_ga],AH$5)-SUMIFS(TableDay1[Quarter1],TableDay1[resolution],"PT1H",TableDay1[to_ga],AH$5))/4</f>
        <v>0</v>
      </c>
      <c r="X94" s="16">
        <f>W94</f>
        <v>0</v>
      </c>
      <c r="Y94" s="16"/>
      <c r="Z94" s="16">
        <f t="shared" si="28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9"/>
        <v>800</v>
      </c>
      <c r="F95" s="31" t="str">
        <f t="shared" si="30"/>
        <v>null</v>
      </c>
      <c r="G95" s="31" t="str">
        <f t="shared" si="31"/>
        <v>null</v>
      </c>
      <c r="H95" s="32">
        <f t="shared" ca="1" si="32"/>
        <v>6.5</v>
      </c>
      <c r="I95" s="32" t="str" cm="1">
        <f t="array" aca="1" ref="I95" ca="1">IF(E95="","",INDIRECT("AH"&amp;ROUND((ROW()-80)*0.25,0)))</f>
        <v>803</v>
      </c>
      <c r="J95" s="27" t="str">
        <f t="shared" ca="1" si="33"/>
        <v>6.5</v>
      </c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8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9"/>
        <v>800</v>
      </c>
      <c r="F96" s="31" t="str">
        <f t="shared" si="30"/>
        <v>null</v>
      </c>
      <c r="G96" s="31" t="str">
        <f t="shared" si="31"/>
        <v>null</v>
      </c>
      <c r="H96" s="32">
        <f t="shared" ca="1" si="32"/>
        <v>6.5</v>
      </c>
      <c r="I96" s="32" t="str" cm="1">
        <f t="array" aca="1" ref="I96" ca="1">IF(E96="","",INDIRECT("AH"&amp;ROUND((ROW()-80)*0.25,0)))</f>
        <v>803</v>
      </c>
      <c r="J96" s="27" t="str">
        <f t="shared" ca="1" si="33"/>
        <v>6.5</v>
      </c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8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9"/>
        <v>800</v>
      </c>
      <c r="F97" s="31" t="str">
        <f t="shared" si="30"/>
        <v>null</v>
      </c>
      <c r="G97" s="31" t="str">
        <f t="shared" si="31"/>
        <v>null</v>
      </c>
      <c r="H97" s="32">
        <f t="shared" ca="1" si="32"/>
        <v>6.5</v>
      </c>
      <c r="I97" s="32" t="str" cm="1">
        <f t="array" aca="1" ref="I97" ca="1">IF(E97="","",INDIRECT("AH"&amp;ROUND((ROW()-80)*0.25,0)))</f>
        <v>803</v>
      </c>
      <c r="J97" s="27" t="str">
        <f t="shared" ca="1" si="33"/>
        <v>6.5</v>
      </c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8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9"/>
        <v>800</v>
      </c>
      <c r="F98" s="31" t="str">
        <f t="shared" si="30"/>
        <v>null</v>
      </c>
      <c r="G98" s="31" t="str">
        <f t="shared" si="31"/>
        <v>null</v>
      </c>
      <c r="H98" s="32">
        <f t="shared" ca="1" si="32"/>
        <v>0</v>
      </c>
      <c r="I98" s="32" t="str" cm="1">
        <f t="array" aca="1" ref="I98" ca="1">IF(E98="","",INDIRECT("AH"&amp;ROUND((ROW()-80)*0.25,0)))</f>
        <v>804</v>
      </c>
      <c r="J98" s="27" t="str">
        <f t="shared" ca="1" si="33"/>
        <v>0</v>
      </c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8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9"/>
        <v>800</v>
      </c>
      <c r="F99" s="31" t="str">
        <f t="shared" si="30"/>
        <v>null</v>
      </c>
      <c r="G99" s="31" t="str">
        <f t="shared" si="31"/>
        <v>null</v>
      </c>
      <c r="H99" s="32">
        <f t="shared" ca="1" si="32"/>
        <v>0</v>
      </c>
      <c r="I99" s="32" t="str" cm="1">
        <f t="array" aca="1" ref="I99" ca="1">IF(E99="","",INDIRECT("AH"&amp;ROUND((ROW()-80)*0.25,0)))</f>
        <v>804</v>
      </c>
      <c r="J99" s="27" t="str">
        <f t="shared" ca="1" si="33"/>
        <v>0</v>
      </c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8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9"/>
        <v>800</v>
      </c>
      <c r="F100" s="31" t="str">
        <f t="shared" si="30"/>
        <v>null</v>
      </c>
      <c r="G100" s="31" t="str">
        <f t="shared" si="31"/>
        <v>null</v>
      </c>
      <c r="H100" s="32">
        <f t="shared" ca="1" si="32"/>
        <v>0</v>
      </c>
      <c r="I100" s="32" t="str" cm="1">
        <f t="array" aca="1" ref="I100" ca="1">IF(E100="","",INDIRECT("AH"&amp;ROUND((ROW()-80)*0.25,0)))</f>
        <v>804</v>
      </c>
      <c r="J100" s="27" t="str">
        <f t="shared" ca="1" si="33"/>
        <v>0</v>
      </c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8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9"/>
        <v>800</v>
      </c>
      <c r="F101" s="31" t="str">
        <f t="shared" si="30"/>
        <v>null</v>
      </c>
      <c r="G101" s="31" t="str">
        <f t="shared" si="31"/>
        <v>null</v>
      </c>
      <c r="H101" s="32">
        <f t="shared" ca="1" si="32"/>
        <v>0</v>
      </c>
      <c r="I101" s="32" t="str" cm="1">
        <f t="array" aca="1" ref="I101" ca="1">IF(E101="","",INDIRECT("AH"&amp;ROUND((ROW()-80)*0.25,0)))</f>
        <v>804</v>
      </c>
      <c r="J101" s="27" t="str">
        <f t="shared" ca="1" si="33"/>
        <v>0</v>
      </c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8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9"/>
        <v/>
      </c>
      <c r="F102" s="31" t="str">
        <f t="shared" si="30"/>
        <v/>
      </c>
      <c r="G102" s="31" t="str">
        <f t="shared" si="31"/>
        <v/>
      </c>
      <c r="H102" s="32" t="str">
        <f t="shared" si="32"/>
        <v/>
      </c>
      <c r="I102" s="32" t="str" cm="1">
        <f t="array" aca="1" ref="I102" ca="1">IF(E102="","",INDIRECT("AH"&amp;ROUND((ROW()-80)*0.25,0)))</f>
        <v/>
      </c>
      <c r="J102" s="27" t="str">
        <f t="shared" si="33"/>
        <v/>
      </c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8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9"/>
        <v/>
      </c>
      <c r="F103" s="31" t="str">
        <f t="shared" si="30"/>
        <v/>
      </c>
      <c r="G103" s="31" t="str">
        <f t="shared" si="31"/>
        <v/>
      </c>
      <c r="H103" s="32" t="str">
        <f t="shared" si="32"/>
        <v/>
      </c>
      <c r="I103" s="32" t="str" cm="1">
        <f t="array" aca="1" ref="I103" ca="1">IF(E103="","",INDIRECT("AH"&amp;ROUND((ROW()-80)*0.25,0)))</f>
        <v/>
      </c>
      <c r="J103" s="27" t="str">
        <f t="shared" si="33"/>
        <v/>
      </c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8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9"/>
        <v/>
      </c>
      <c r="F104" s="31" t="str">
        <f t="shared" si="30"/>
        <v/>
      </c>
      <c r="G104" s="31" t="str">
        <f t="shared" si="31"/>
        <v/>
      </c>
      <c r="H104" s="32" t="str">
        <f t="shared" si="32"/>
        <v/>
      </c>
      <c r="I104" s="32" t="str" cm="1">
        <f t="array" aca="1" ref="I104" ca="1">IF(E104="","",INDIRECT("AH"&amp;ROUND((ROW()-80)*0.25,0)))</f>
        <v/>
      </c>
      <c r="J104" s="27" t="str">
        <f t="shared" si="33"/>
        <v/>
      </c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8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9"/>
        <v/>
      </c>
      <c r="F105" s="31" t="str">
        <f t="shared" si="30"/>
        <v/>
      </c>
      <c r="G105" s="31" t="str">
        <f t="shared" si="31"/>
        <v/>
      </c>
      <c r="H105" s="32" t="str">
        <f t="shared" si="32"/>
        <v/>
      </c>
      <c r="I105" s="32" t="str" cm="1">
        <f t="array" aca="1" ref="I105" ca="1">IF(E105="","",INDIRECT("AH"&amp;ROUND((ROW()-80)*0.25,0)))</f>
        <v/>
      </c>
      <c r="J105" s="27" t="str">
        <f t="shared" si="33"/>
        <v/>
      </c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8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9"/>
        <v/>
      </c>
      <c r="F106" s="31" t="str">
        <f t="shared" si="30"/>
        <v/>
      </c>
      <c r="G106" s="31" t="str">
        <f t="shared" si="31"/>
        <v/>
      </c>
      <c r="H106" s="32" t="str">
        <f t="shared" si="32"/>
        <v/>
      </c>
      <c r="I106" s="32" t="str" cm="1">
        <f t="array" aca="1" ref="I106" ca="1">IF(E106="","",INDIRECT("AH"&amp;ROUND((ROW()-80)*0.25,0)))</f>
        <v/>
      </c>
      <c r="J106" s="27" t="str">
        <f t="shared" si="33"/>
        <v/>
      </c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8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9"/>
        <v/>
      </c>
      <c r="F107" s="31" t="str">
        <f t="shared" si="30"/>
        <v/>
      </c>
      <c r="G107" s="31" t="str">
        <f t="shared" si="31"/>
        <v/>
      </c>
      <c r="H107" s="32" t="str">
        <f t="shared" si="32"/>
        <v/>
      </c>
      <c r="I107" s="32" t="str" cm="1">
        <f t="array" aca="1" ref="I107" ca="1">IF(E107="","",INDIRECT("AH"&amp;ROUND((ROW()-80)*0.25,0)))</f>
        <v/>
      </c>
      <c r="J107" s="27" t="str">
        <f t="shared" si="33"/>
        <v/>
      </c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8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9"/>
        <v/>
      </c>
      <c r="F108" s="31" t="str">
        <f t="shared" si="30"/>
        <v/>
      </c>
      <c r="G108" s="31" t="str">
        <f t="shared" si="31"/>
        <v/>
      </c>
      <c r="H108" s="32" t="str">
        <f t="shared" si="32"/>
        <v/>
      </c>
      <c r="I108" s="32" t="str" cm="1">
        <f t="array" aca="1" ref="I108" ca="1">IF(E108="","",INDIRECT("AH"&amp;ROUND((ROW()-80)*0.25,0)))</f>
        <v/>
      </c>
      <c r="J108" s="27" t="str">
        <f t="shared" si="33"/>
        <v/>
      </c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8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9"/>
        <v/>
      </c>
      <c r="F109" s="31" t="str">
        <f t="shared" si="30"/>
        <v/>
      </c>
      <c r="G109" s="31" t="str">
        <f t="shared" si="31"/>
        <v/>
      </c>
      <c r="H109" s="32" t="str">
        <f t="shared" si="32"/>
        <v/>
      </c>
      <c r="I109" s="32" t="str" cm="1">
        <f t="array" aca="1" ref="I109" ca="1">IF(E109="","",INDIRECT("AH"&amp;ROUND((ROW()-80)*0.25,0)))</f>
        <v/>
      </c>
      <c r="J109" s="27" t="str">
        <f t="shared" si="33"/>
        <v/>
      </c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8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9"/>
        <v/>
      </c>
      <c r="F110" s="31" t="str">
        <f t="shared" si="30"/>
        <v/>
      </c>
      <c r="G110" s="31" t="str">
        <f t="shared" si="31"/>
        <v/>
      </c>
      <c r="H110" s="32" t="str">
        <f t="shared" si="32"/>
        <v/>
      </c>
      <c r="I110" s="32" t="str" cm="1">
        <f t="array" aca="1" ref="I110" ca="1">IF(E110="","",INDIRECT("AH"&amp;ROUND((ROW()-80)*0.25,0)))</f>
        <v/>
      </c>
      <c r="J110" s="27" t="str">
        <f t="shared" si="33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9"/>
        <v/>
      </c>
      <c r="F111" s="31" t="str">
        <f t="shared" si="30"/>
        <v/>
      </c>
      <c r="G111" s="31" t="str">
        <f t="shared" si="31"/>
        <v/>
      </c>
      <c r="H111" s="32" t="str">
        <f t="shared" si="32"/>
        <v/>
      </c>
      <c r="I111" s="32" t="str" cm="1">
        <f t="array" aca="1" ref="I111" ca="1">IF(E111="","",INDIRECT("AH"&amp;ROUND((ROW()-80)*0.25,0)))</f>
        <v/>
      </c>
      <c r="J111" s="27" t="str">
        <f t="shared" si="33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9"/>
        <v/>
      </c>
      <c r="F112" s="31" t="str">
        <f t="shared" si="30"/>
        <v/>
      </c>
      <c r="G112" s="31" t="str">
        <f t="shared" si="31"/>
        <v/>
      </c>
      <c r="H112" s="32" t="str">
        <f t="shared" si="32"/>
        <v/>
      </c>
      <c r="I112" s="32" t="str" cm="1">
        <f t="array" aca="1" ref="I112" ca="1">IF(E112="","",INDIRECT("AH"&amp;ROUND((ROW()-80)*0.25,0)))</f>
        <v/>
      </c>
      <c r="J112" s="27" t="str">
        <f t="shared" si="33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9"/>
        <v/>
      </c>
      <c r="F113" s="31" t="str">
        <f t="shared" si="30"/>
        <v/>
      </c>
      <c r="G113" s="31" t="str">
        <f t="shared" si="31"/>
        <v/>
      </c>
      <c r="H113" s="32" t="str">
        <f t="shared" si="32"/>
        <v/>
      </c>
      <c r="I113" s="32" t="str" cm="1">
        <f t="array" aca="1" ref="I113" ca="1">IF(E113="","",INDIRECT("AH"&amp;ROUND((ROW()-80)*0.25,0)))</f>
        <v/>
      </c>
      <c r="J113" s="27" t="str">
        <f t="shared" si="33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2024-06-11T09:51:59Z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