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sends_to_own_ga\"/>
    </mc:Choice>
  </mc:AlternateContent>
  <xr:revisionPtr revIDLastSave="0" documentId="13_ncr:1_{7BCE0C26-2293-40D3-8BB9-2C2D000BF16E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J3" i="11"/>
  <c r="J4" i="11"/>
  <c r="J5" i="11"/>
  <c r="J6" i="11"/>
  <c r="J7" i="11"/>
  <c r="J8" i="11"/>
  <c r="J9" i="11"/>
  <c r="J10" i="11"/>
  <c r="J12" i="11"/>
  <c r="J13" i="11"/>
  <c r="J14" i="11"/>
  <c r="J15" i="11"/>
  <c r="J16" i="11"/>
  <c r="J17" i="11"/>
  <c r="J18" i="11"/>
  <c r="J19" i="11"/>
  <c r="V108" i="11" a="1"/>
  <c r="V104" i="11" a="1"/>
  <c r="V107" i="11" a="1"/>
  <c r="V105" i="11" a="1"/>
  <c r="V102" i="11" a="1"/>
  <c r="V106" i="11" a="1"/>
  <c r="V109" i="11" a="1"/>
  <c r="V103" i="11" a="1"/>
  <c r="V102" i="11" l="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2" i="11" s="1" a="1"/>
  <c r="AE42" i="11" s="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AG2" i="11"/>
  <c r="AD2" i="11" a="1"/>
  <c r="AD2" i="11" s="1"/>
  <c r="V89" i="11" a="1"/>
  <c r="V101" i="11" a="1"/>
  <c r="V92" i="11" a="1"/>
  <c r="V97" i="11" a="1"/>
  <c r="V98" i="11" a="1"/>
  <c r="V88" i="11" a="1"/>
  <c r="V95" i="11" a="1"/>
  <c r="V91" i="11" a="1"/>
  <c r="V86" i="11" a="1"/>
  <c r="V100" i="11" a="1"/>
  <c r="V90" i="11" a="1"/>
  <c r="V94" i="11" a="1"/>
  <c r="V87" i="11" a="1"/>
  <c r="V96" i="11" a="1"/>
  <c r="V99" i="11" a="1"/>
  <c r="V93" i="11" a="1"/>
  <c r="AF32" i="11" l="1" a="1"/>
  <c r="AF32" i="11" s="1"/>
  <c r="AE38" i="11" a="1"/>
  <c r="AE38" i="11" s="1"/>
  <c r="AE33" i="11" a="1"/>
  <c r="AE33" i="11" s="1"/>
  <c r="AE39" i="11" a="1"/>
  <c r="AE39" i="11" s="1"/>
  <c r="AE37" i="11" a="1"/>
  <c r="AE37" i="11" s="1"/>
  <c r="AE40" i="11" a="1"/>
  <c r="AE40" i="11" s="1"/>
  <c r="AE35" i="11" a="1"/>
  <c r="AE35" i="11" s="1"/>
  <c r="AE41" i="11" a="1"/>
  <c r="AE41" i="11" s="1"/>
  <c r="AE36" i="11" a="1"/>
  <c r="AE36" i="11" s="1"/>
  <c r="AE30" i="11" a="1"/>
  <c r="AE30" i="11" s="1"/>
  <c r="AE31" i="11" a="1"/>
  <c r="AE31" i="11" s="1"/>
  <c r="AE29" i="11" a="1"/>
  <c r="AE29" i="11" s="1"/>
  <c r="AE32" i="11" a="1"/>
  <c r="AE32" i="11" s="1"/>
  <c r="AE34" i="11" a="1"/>
  <c r="AE34" i="11" s="1"/>
  <c r="V98" i="1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V87" i="11"/>
  <c r="V89" i="11"/>
  <c r="V86" i="11"/>
  <c r="W90" i="11"/>
  <c r="W93" i="11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Z63" i="11"/>
  <c r="W86" i="11"/>
  <c r="AH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T32" i="11"/>
  <c r="S32" i="11"/>
  <c r="E106" i="11"/>
  <c r="E104" i="11"/>
  <c r="E102" i="11"/>
  <c r="E100" i="11"/>
  <c r="E98" i="11"/>
  <c r="E96" i="11"/>
  <c r="E94" i="1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7" i="11" a="1"/>
  <c r="I96" i="11" a="1"/>
  <c r="I95" i="11" a="1"/>
  <c r="I92" i="11" a="1"/>
  <c r="I93" i="11" a="1"/>
  <c r="I91" i="11" a="1"/>
  <c r="I90" i="11" a="1"/>
  <c r="Y95" i="11" l="1"/>
  <c r="X95" i="11" s="1"/>
  <c r="Z95" i="11" s="1"/>
  <c r="Y96" i="11" s="1"/>
  <c r="X96" i="11" s="1"/>
  <c r="Z96" i="11" s="1"/>
  <c r="Y97" i="11" s="1"/>
  <c r="X97" i="11" s="1"/>
  <c r="Z97" i="11" s="1"/>
  <c r="H101" i="11" s="1"/>
  <c r="Y91" i="11"/>
  <c r="X91" i="11" s="1"/>
  <c r="Z91" i="11" s="1"/>
  <c r="Y92" i="11" s="1"/>
  <c r="X92" i="11" s="1"/>
  <c r="Z92" i="11" s="1"/>
  <c r="Y93" i="11" s="1"/>
  <c r="X93" i="11" s="1"/>
  <c r="Z93" i="11" s="1"/>
  <c r="H97" i="11" s="1"/>
  <c r="Y99" i="11"/>
  <c r="X99" i="11" s="1"/>
  <c r="Z99" i="11" s="1"/>
  <c r="Y100" i="11" s="1"/>
  <c r="X100" i="11" s="1"/>
  <c r="Z100" i="11" s="1"/>
  <c r="Y101" i="11" s="1"/>
  <c r="X101" i="11" s="1"/>
  <c r="Z101" i="11" s="1"/>
  <c r="H94" i="11"/>
  <c r="AE2" i="11"/>
  <c r="E35" i="11" s="1"/>
  <c r="U18" i="11"/>
  <c r="H90" i="11"/>
  <c r="W55" i="11"/>
  <c r="Y55" i="11" s="1"/>
  <c r="H48" i="11" s="1"/>
  <c r="I48" i="11" s="1"/>
  <c r="I113" i="11" a="1"/>
  <c r="I113" i="11" s="1"/>
  <c r="H113" i="11"/>
  <c r="H104" i="11"/>
  <c r="H99" i="11"/>
  <c r="I106" i="11" a="1"/>
  <c r="I106" i="11" s="1"/>
  <c r="H106" i="11"/>
  <c r="H105" i="11"/>
  <c r="H103" i="11"/>
  <c r="I108" i="11" a="1"/>
  <c r="I108" i="11" s="1"/>
  <c r="H108" i="11"/>
  <c r="I111" i="11" a="1"/>
  <c r="I111" i="11" s="1"/>
  <c r="H111" i="11"/>
  <c r="I112" i="11" a="1"/>
  <c r="I112" i="11" s="1"/>
  <c r="H112" i="11"/>
  <c r="I110" i="11" a="1"/>
  <c r="I110" i="11" s="1"/>
  <c r="H110" i="11"/>
  <c r="I109" i="11" a="1"/>
  <c r="I109" i="11" s="1"/>
  <c r="H109" i="11"/>
  <c r="I107" i="11" a="1"/>
  <c r="I107" i="11" s="1"/>
  <c r="H107" i="11"/>
  <c r="H98" i="11"/>
  <c r="H100" i="11"/>
  <c r="H102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2" i="11" a="1"/>
  <c r="I103" i="11" a="1"/>
  <c r="I99" i="11" a="1"/>
  <c r="I98" i="11" a="1"/>
  <c r="I104" i="11" a="1"/>
  <c r="I101" i="11" a="1"/>
  <c r="I100" i="11" a="1"/>
  <c r="I105" i="11" a="1"/>
  <c r="I94" i="11" a="1"/>
  <c r="H95" i="11" l="1"/>
  <c r="H96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X56" i="11"/>
  <c r="W56" i="11" s="1"/>
  <c r="Y56" i="11" s="1"/>
  <c r="H49" i="11" s="1"/>
  <c r="I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T21" i="11" l="1"/>
  <c r="S21" i="11"/>
  <c r="S20" i="11"/>
  <c r="T20" i="11"/>
  <c r="S19" i="11"/>
  <c r="T19" i="11"/>
  <c r="V20" i="11"/>
  <c r="V21" i="11"/>
  <c r="V19" i="11"/>
  <c r="W18" i="11"/>
  <c r="Y18" i="11" s="1"/>
  <c r="X57" i="11"/>
  <c r="W57" i="11" s="1"/>
  <c r="Y57" i="11" s="1"/>
  <c r="H50" i="11" s="1"/>
  <c r="I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I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I57" i="11" s="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5" i="11"/>
  <c r="J23" i="11"/>
  <c r="J29" i="11"/>
  <c r="J37" i="11"/>
  <c r="H84" i="11" l="1"/>
  <c r="K30" i="11"/>
  <c r="H30" i="11" s="1"/>
  <c r="K38" i="11"/>
  <c r="K26" i="11"/>
  <c r="H26" i="11" s="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B23" i="11" l="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<sst xmlns="http://schemas.openxmlformats.org/spreadsheetml/2006/main" count="390" uniqueCount="115">
  <si>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</si>
  <si>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</si>
  <si>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</si>
  <si>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</si>
  <si>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</si>
  <si>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</si>
  <si>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</si>
  <si>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</si>
  <si>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</si>
  <si>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</si>
  <si>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</si>
  <si>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</si>
  <si>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</si>
  <si>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</si>
  <si>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</si>
  <si>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</si>
  <si>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</si>
  <si>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</si>
  <si>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</si>
  <si>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</si>
  <si>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</si>
  <si>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</si>
  <si>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</si>
  <si>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</si>
  <si>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</si>
  <si>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</si>
  <si>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</si>
  <si>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</si>
  <si>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</si>
  <si>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</si>
  <si>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</si>
  <si>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</si>
  <si>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</si>
  <si>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</si>
  <si>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</si>
  <si>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</si>
  <si>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</si>
  <si>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</si>
  <si>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</si>
  <si>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</si>
  <si>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</si>
  <si>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</si>
  <si>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</si>
  <si>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</si>
  <si>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</si>
  <si>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</si>
  <si>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</si>
  <si>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</si>
  <si>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</si>
  <si>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</si>
  <si>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</si>
  <si>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</si>
  <si>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</si>
  <si>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</si>
  <si>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</si>
  <si>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</si>
  <si>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</si>
  <si>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</si>
  <si>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</si>
  <si>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</si>
  <si>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</si>
  <si>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</si>
  <si>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</si>
  <si>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</si>
  <si>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</si>
  <si>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</si>
  <si>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</si>
  <si>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</si>
  <si>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</si>
  <si>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</si>
  <si>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</si>
  <si>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</si>
  <si>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</si>
  <si>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</si>
  <si>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</si>
  <si>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</si>
  <si>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</si>
  <si>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</si>
  <si>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</si>
  <si>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</si>
  <si>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</si>
  <si>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</si>
  <si>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</si>
  <si>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</si>
  <si>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</si>
  <si>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</si>
  <si>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</si>
  <si>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</si>
  <si>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</si>
  <si>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</si>
  <si>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</si>
  <si>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</si>
  <si>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1000000000000</t>
  </si>
  <si>
    <t>1100000000000</t>
  </si>
  <si>
    <t>800</t>
  </si>
  <si>
    <t>glmp</t>
  </si>
  <si>
    <t>180000000000001000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</si>
  <si>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</si>
  <si>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</si>
  <si>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</si>
  <si>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</si>
  <si>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</si>
  <si>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</si>
  <si>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</si>
  <si>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</si>
  <si>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</si>
  <si>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</si>
  <si>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</si>
  <si>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</si>
  <si>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</si>
  <si>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</si>
  <si>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nonprofiled_consumption</t>
  </si>
  <si>
    <t>PT1H</t>
  </si>
  <si>
    <t>200000001500000003</t>
  </si>
  <si>
    <t>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</si>
</sst>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C4" sqref="C4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107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106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111</v>
      </c>
      <c r="C2" s="10"/>
      <c r="D2" s="10"/>
      <c r="E2" s="11"/>
      <c r="F2" s="12"/>
      <c r="G2" s="12"/>
      <c r="H2" s="41"/>
      <c r="I2" s="41"/>
      <c r="J2" s="43" t="str">
        <f>IF(C2="","",SUM(F2:I2))</f>
        <v/>
      </c>
      <c r="K2" s="10" t="s">
        <v>101</v>
      </c>
      <c r="L2" s="10"/>
      <c r="M2" s="10"/>
      <c r="N2" s="10"/>
      <c r="O2" s="10"/>
      <c r="P2" s="29"/>
      <c r="Q2" s="29"/>
      <c r="R2" s="24"/>
      <c r="S2" s="7" t="s">
        <v>35</v>
      </c>
      <c r="T2" s="9">
        <f>SUMIFS(TableDay1[TotalHour],TableDay1[settlement_method],"D01",TableDay1[resolution],"PT15M")</f>
        <v>0</v>
      </c>
      <c r="U2" s="42">
        <f>SUMIFS(TableDay1[Quarter1],TableDay1[settlement_method],"D01",TableDay1[resolution],"PT15M")</f>
        <v>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1000000000000</v>
      </c>
      <c r="AF2" s="27" t="str" cm="1">
        <f t="array" ref="AF2">_xlfn._xlws.SORT(_xlfn.UNIQUE(_xlfn._xlws.FILTER(AF28:AF40,AF28:AF40 &lt;&gt; "")))</f>
        <v>1100000000000</v>
      </c>
      <c r="AG2" s="27" t="str">
        <f>IF(B$2="production","E18",IF($B$2="flex_consumption","D01","E02"))</f>
        <v>E02</v>
      </c>
      <c r="AH2" s="27" t="str" cm="1">
        <f t="array" ref="AH2:AH3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35">
      <c r="C3" s="10"/>
      <c r="D3" s="10"/>
      <c r="E3" s="11"/>
      <c r="F3" s="12"/>
      <c r="G3" s="12"/>
      <c r="H3" s="41"/>
      <c r="I3" s="41"/>
      <c r="J3" s="43" t="str">
        <f t="shared" ref="J3:J19" si="0">IF(C3="","",SUM(F3:I3))</f>
        <v/>
      </c>
      <c r="K3" s="10"/>
      <c r="L3" s="10"/>
      <c r="M3" s="10"/>
      <c r="N3" s="10"/>
      <c r="O3" s="10"/>
      <c r="P3" s="29"/>
      <c r="Q3" s="29"/>
      <c r="R3" s="24"/>
      <c r="S3" s="7" t="s">
        <v>39</v>
      </c>
      <c r="T3" s="9">
        <f>SUMIFS(TableDay1[TotalHour],TableDay1[settlement_method],"E02",TableDay1[resolution],"PT15M")</f>
        <v>4</v>
      </c>
      <c r="U3" s="42">
        <f>SUMIFS(TableDay1[Quarter1],TableDay1[settlement_method],"E02",TableDay1[resolution],"PT15M")</f>
        <v>1</v>
      </c>
      <c r="V3" s="42">
        <f>SUMIFS(TableDay1[Quarter2],TableDay1[settlement_method],"E02",TableDay1[resolution],"PT15M")</f>
        <v>1</v>
      </c>
      <c r="W3" s="42">
        <f>SUMIFS(TableDay1[Quarter3],TableDay1[settlement_method],"E02",TableDay1[resolution],"PT15M")</f>
        <v>1</v>
      </c>
      <c r="X3" s="42">
        <f>SUMIFS(TableDay1[Quarter4],TableDay1[settlement_method],"E02",TableDay1[resolution],"PT15M")</f>
        <v>1</v>
      </c>
      <c r="Y3" s="24"/>
      <c r="Z3" s="24"/>
      <c r="AA3" s="24"/>
      <c r="AC3" s="24"/>
      <c r="AD3" s="24" t="str">
        <v>802</v>
      </c>
      <c r="AE3" s="24"/>
      <c r="AF3" s="24"/>
      <c r="AG3" s="24"/>
      <c r="AH3" s="24" t="str">
        <v>802</v>
      </c>
      <c r="AI3" s="24"/>
      <c r="AJ3" s="24"/>
    </row>
    <row r="4" spans="1:92" x14ac:dyDescent="0.35">
      <c r="C4" s="10" t="s">
        <v>113</v>
      </c>
      <c r="D4" s="10" t="s">
        <v>98</v>
      </c>
      <c r="E4" s="11"/>
      <c r="F4" s="12">
        <v>1.357</v>
      </c>
      <c r="G4" s="12"/>
      <c r="H4" s="41"/>
      <c r="I4" s="41"/>
      <c r="J4" s="43">
        <f t="shared" si="0"/>
        <v>1.357</v>
      </c>
      <c r="K4" s="10" t="s">
        <v>112</v>
      </c>
      <c r="L4" s="10"/>
      <c r="M4" s="10"/>
      <c r="N4" s="10"/>
      <c r="O4" s="10" t="s">
        <v>114</v>
      </c>
      <c r="P4" s="29" t="s">
        <v>114</v>
      </c>
      <c r="Q4" s="29" t="s">
        <v>94</v>
      </c>
      <c r="R4" s="24"/>
      <c r="S4" s="7" t="s">
        <v>28</v>
      </c>
      <c r="T4" s="9">
        <f>SUMIFS(TableDay1[TotalHour],TableDay1[type],"E18",TableDay1[resolution],"PT15M")</f>
        <v>4</v>
      </c>
      <c r="U4" s="42">
        <f>SUMIFS(TableDay1[Quarter1],TableDay1[type],"E18",TableDay1[resolution],"PT15M")</f>
        <v>1</v>
      </c>
      <c r="V4" s="42">
        <f>SUMIFS(TableDay1[Quarter2],TableDay1[type],"E18",TableDay1[resolution],"PT15M")</f>
        <v>1</v>
      </c>
      <c r="W4" s="42">
        <f>SUMIFS(TableDay1[Quarter3],TableDay1[type],"E18",TableDay1[resolution],"PT15M")</f>
        <v>1</v>
      </c>
      <c r="X4" s="42">
        <f>SUMIFS(TableDay1[Quarter4],TableDay1[type],"E18",TableDay1[resolution],"PT15M")</f>
        <v>1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3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SUMIFS(TableDay1[TotalHour],TableDay1[type],"E17",TableDay1[resolution],"PT15M")</f>
        <v>4</v>
      </c>
      <c r="U5" s="42">
        <f>SUMIFS(TableDay1[Quarter1],TableDay1[type],"E17",TableDay1[resolution],"PT15M")</f>
        <v>1</v>
      </c>
      <c r="V5" s="42">
        <f>SUMIFS(TableDay1[Quarter2],TableDay1[type],"E17",TableDay1[resolution],"PT15M")</f>
        <v>1</v>
      </c>
      <c r="W5" s="42">
        <f>SUMIFS(TableDay1[Quarter3],TableDay1[type],"E17",TableDay1[resolution],"PT15M")</f>
        <v>1</v>
      </c>
      <c r="X5" s="42">
        <f>SUMIFS(TableDay1[Quarter4],TableDay1[type],"E17",TableDay1[resolution],"PT15M")</f>
        <v>1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35">
      <c r="C6" s="10" t="s">
        <v>108</v>
      </c>
      <c r="D6" s="10" t="s">
        <v>90</v>
      </c>
      <c r="E6" s="11" t="s">
        <v>103</v>
      </c>
      <c r="F6" s="12">
        <v>1</v>
      </c>
      <c r="G6" s="12">
        <v>1</v>
      </c>
      <c r="H6" s="12">
        <v>1</v>
      </c>
      <c r="I6" s="12">
        <v>1</v>
      </c>
      <c r="J6" s="43">
        <f t="shared" si="0"/>
        <v>4</v>
      </c>
      <c r="K6" s="10" t="s">
        <v>101</v>
      </c>
      <c r="L6" s="10" t="s">
        <v>92</v>
      </c>
      <c r="M6" s="10" t="s">
        <v>93</v>
      </c>
      <c r="N6" s="10"/>
      <c r="O6" s="10" t="s">
        <v>94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0</v>
      </c>
      <c r="U6" s="42">
        <f>SUMIFS(TableDay1[Quarter1],TableDay1[type],"E20",TableDay1[resolution],"PT15M",TableDay1[to_ga],"800")</f>
        <v>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35">
      <c r="C7" s="10"/>
      <c r="D7" s="10"/>
      <c r="E7" s="11"/>
      <c r="F7" s="12"/>
      <c r="G7" s="12"/>
      <c r="H7" s="41"/>
      <c r="I7" s="41"/>
      <c r="J7" s="43" t="str">
        <f t="shared" si="0"/>
        <v/>
      </c>
      <c r="K7" s="10"/>
      <c r="L7" s="10"/>
      <c r="M7" s="10"/>
      <c r="N7" s="10"/>
      <c r="O7" s="10"/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0</v>
      </c>
      <c r="U7" s="42">
        <f>SUMIFS(TableDay1[Quarter1],TableDay1[type],"E20",TableDay1[resolution],"PT15M",TableDay1[from_ga],"800")</f>
        <v>0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/>
      <c r="D8" s="10"/>
      <c r="E8" s="11"/>
      <c r="F8" s="12"/>
      <c r="G8" s="12"/>
      <c r="H8" s="41"/>
      <c r="I8" s="41"/>
      <c r="J8" s="43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109</v>
      </c>
      <c r="D9" s="10" t="s">
        <v>90</v>
      </c>
      <c r="E9" s="11" t="s">
        <v>91</v>
      </c>
      <c r="F9" s="12">
        <v>2.5099999999999998</v>
      </c>
      <c r="G9" s="12"/>
      <c r="H9" s="41"/>
      <c r="I9" s="41"/>
      <c r="J9" s="43">
        <f t="shared" si="0"/>
        <v>2.5099999999999998</v>
      </c>
      <c r="K9" s="10" t="s">
        <v>112</v>
      </c>
      <c r="L9" s="10" t="s">
        <v>92</v>
      </c>
      <c r="M9" s="10" t="s">
        <v>93</v>
      </c>
      <c r="N9" s="10"/>
      <c r="O9" s="10" t="s">
        <v>94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/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110</v>
      </c>
      <c r="D12" s="10" t="s">
        <v>97</v>
      </c>
      <c r="E12" s="11"/>
      <c r="F12" s="12">
        <v>1</v>
      </c>
      <c r="G12" s="12">
        <v>1</v>
      </c>
      <c r="H12" s="41">
        <v>1</v>
      </c>
      <c r="I12" s="41">
        <v>1</v>
      </c>
      <c r="J12" s="43">
        <f t="shared" si="0"/>
        <v>4</v>
      </c>
      <c r="K12" s="10" t="s">
        <v>101</v>
      </c>
      <c r="L12" s="10" t="s">
        <v>99</v>
      </c>
      <c r="M12" s="10" t="s">
        <v>102</v>
      </c>
      <c r="N12" s="10"/>
      <c r="O12" s="10" t="s">
        <v>94</v>
      </c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104</v>
      </c>
      <c r="AF12" s="36" t="s">
        <v>105</v>
      </c>
      <c r="AG12" s="36"/>
      <c r="AH12" s="35"/>
      <c r="AI12" s="24"/>
      <c r="AJ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4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3000000000000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101</v>
      </c>
      <c r="L15" s="10" t="s">
        <v>92</v>
      </c>
      <c r="M15" s="10" t="s">
        <v>93</v>
      </c>
      <c r="N15" s="10" t="s">
        <v>95</v>
      </c>
      <c r="O15" s="10" t="s">
        <v>94</v>
      </c>
      <c r="P15" s="29"/>
      <c r="Q15" s="29"/>
      <c r="R15" s="15" t="s">
        <v>75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/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96</v>
      </c>
      <c r="D16" s="10" t="s">
        <v>97</v>
      </c>
      <c r="E16" s="11"/>
      <c r="F16" s="12"/>
      <c r="G16" s="12"/>
      <c r="H16" s="41"/>
      <c r="I16" s="41"/>
      <c r="J16" s="43">
        <f t="shared" si="0"/>
        <v>0</v>
      </c>
      <c r="K16" s="10" t="s">
        <v>101</v>
      </c>
      <c r="L16" s="10" t="s">
        <v>99</v>
      </c>
      <c r="M16" s="10" t="s">
        <v>102</v>
      </c>
      <c r="N16" s="10" t="s">
        <v>100</v>
      </c>
      <c r="O16" s="10" t="s">
        <v>94</v>
      </c>
      <c r="P16" s="29"/>
      <c r="Q16" s="29"/>
      <c r="R16" s="15" t="s">
        <v>76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4" t="str">
        <f>CONCATENATE(B2,"_per_",B1)</f>
        <v>nonprofiled_consumption_per_ga_brp_es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5">SUBSTITUTE(IF(E22="","",I22+J22+K22),",",".")</f>
        <v>1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5"/>
        <v>1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1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5"/>
        <v>1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1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5"/>
        <v>1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1</v>
      </c>
      <c r="K25" s="9">
        <f t="shared" si="6"/>
        <v>0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2.5099999999999998</v>
      </c>
      <c r="W35" s="16" t="s">
        <v>49</v>
      </c>
      <c r="X35" s="16"/>
      <c r="Y35" s="28">
        <f>SUM(Y37:Y40)</f>
        <v>2.5099999999999998</v>
      </c>
      <c r="Z35" s="21">
        <f>SUM(Z37:Z40)</f>
        <v>2.512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0.62749999999999995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0.62749999999999995</v>
      </c>
      <c r="W37" s="19">
        <f>V37</f>
        <v>0.62749999999999995</v>
      </c>
      <c r="X37" s="19"/>
      <c r="Y37" s="23">
        <f>ROUND(W37, 3)</f>
        <v>0.628</v>
      </c>
      <c r="Z37" s="23">
        <f>ROUND(V37,3)</f>
        <v>0.628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0.62749999999999995</v>
      </c>
      <c r="W38" s="19">
        <f>X38+W37</f>
        <v>0.62699999999999989</v>
      </c>
      <c r="X38" s="19">
        <f>V38-Y37</f>
        <v>-5.0000000000005596E-4</v>
      </c>
      <c r="Y38" s="23">
        <f>ROUND(W38, 3)</f>
        <v>0.627</v>
      </c>
      <c r="Z38" s="23">
        <f>ROUND(V38,3)</f>
        <v>0.628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0.62749999999999995</v>
      </c>
      <c r="W39" s="19">
        <f>X39+W38</f>
        <v>0.62749999999999984</v>
      </c>
      <c r="X39" s="19">
        <f>V39-Y38</f>
        <v>4.9999999999994493E-4</v>
      </c>
      <c r="Y39" s="23">
        <f>ROUND(W39, 3)</f>
        <v>0.628</v>
      </c>
      <c r="Z39" s="23">
        <f>ROUND(V39,3)</f>
        <v>0.628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0.62749999999999995</v>
      </c>
      <c r="W40" s="19">
        <f>X40+W39</f>
        <v>0.62699999999999978</v>
      </c>
      <c r="X40" s="19">
        <f>V40-Y39</f>
        <v>-5.0000000000005596E-4</v>
      </c>
      <c r="Y40" s="23">
        <f>ROUND(W40, 3)</f>
        <v>0.627</v>
      </c>
      <c r="Z40" s="23">
        <f>ROUND(V40,3)</f>
        <v>0.628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0</v>
      </c>
      <c r="W41" s="39" t="s">
        <v>49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0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0</v>
      </c>
      <c r="W47" s="39" t="s">
        <v>49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0.33900000000000002</v>
      </c>
      <c r="I48" s="2" t="str">
        <f>SUBSTITUTE(ROUND(H48,3),",",".")</f>
        <v>0.339</v>
      </c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0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0.34</v>
      </c>
      <c r="I49" s="2" t="str">
        <f t="shared" ref="I49:I51" si="13">SUBSTITUTE(ROUND(H49,3),",",".")</f>
        <v>0.34</v>
      </c>
      <c r="R49" s="24"/>
      <c r="S49" s="24"/>
      <c r="T49" s="24"/>
      <c r="U49" s="15" t="s">
        <v>58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0.33900000000000002</v>
      </c>
      <c r="I50" s="2" t="str">
        <f t="shared" si="13"/>
        <v>0.339</v>
      </c>
      <c r="R50" s="24"/>
      <c r="S50" s="24"/>
      <c r="T50" s="24"/>
      <c r="U50" s="15" t="s">
        <v>59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0.33900000000000002</v>
      </c>
      <c r="I51" s="2" t="str">
        <f t="shared" si="13"/>
        <v>0.339</v>
      </c>
      <c r="R51" s="24"/>
      <c r="S51" s="24"/>
      <c r="T51" s="24"/>
      <c r="U51" s="15" t="s">
        <v>60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1.357</v>
      </c>
      <c r="W53" s="39" t="s">
        <v>49</v>
      </c>
      <c r="X53" s="40"/>
      <c r="Y53" s="28">
        <f>ROUND(SUM(Y55:Y58),3)</f>
        <v>1.357</v>
      </c>
      <c r="Z53" s="21">
        <f>SUM(Z55:Z58)</f>
        <v>1.3560000000000001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0.628</v>
      </c>
      <c r="I54" s="2" t="str">
        <f>SUBSTITUTE(ROUND(H54,3),",",".")</f>
        <v>0.628</v>
      </c>
      <c r="R54" s="24"/>
      <c r="S54" s="24"/>
      <c r="T54" s="24"/>
      <c r="U54" s="6" t="s">
        <v>30</v>
      </c>
      <c r="V54" s="9">
        <f>SUMIFS(TableDay1[TotalHour],TableDay1[type],"E20",TableDay1[resolution],"PT1H",TableDay1[to_ga],$AD$2)/4</f>
        <v>0.33925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33</v>
      </c>
      <c r="G55" s="31" t="s">
        <v>33</v>
      </c>
      <c r="H55" s="32">
        <f>totalFlex1H_quarter2+totalFlex15M_quarter2</f>
        <v>0.627</v>
      </c>
      <c r="I55" s="2" t="str">
        <f t="shared" ref="I55:I57" si="15">SUBSTITUTE(ROUND(H55,3),",",".")</f>
        <v>0.627</v>
      </c>
      <c r="R55" s="24"/>
      <c r="S55" s="24"/>
      <c r="T55" s="24"/>
      <c r="U55" s="15" t="s">
        <v>62</v>
      </c>
      <c r="V55" s="19">
        <f>V$54</f>
        <v>0.33925</v>
      </c>
      <c r="W55" s="19">
        <f>V55</f>
        <v>0.33925</v>
      </c>
      <c r="X55" s="19"/>
      <c r="Y55" s="23">
        <f>ROUND(W55, 3)</f>
        <v>0.33900000000000002</v>
      </c>
      <c r="Z55" s="23">
        <f>ROUND(V55,3)</f>
        <v>0.33900000000000002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4"/>
        <v>800</v>
      </c>
      <c r="F56" s="31" t="s">
        <v>33</v>
      </c>
      <c r="G56" s="31" t="s">
        <v>33</v>
      </c>
      <c r="H56" s="32">
        <f>totalFlex1H_quarter3+totalFlex15M_quarter3</f>
        <v>0.628</v>
      </c>
      <c r="I56" s="2" t="str">
        <f t="shared" si="15"/>
        <v>0.628</v>
      </c>
      <c r="R56" s="24"/>
      <c r="S56" s="24"/>
      <c r="T56" s="24"/>
      <c r="U56" s="15" t="s">
        <v>63</v>
      </c>
      <c r="V56" s="19">
        <f>V$54</f>
        <v>0.33925</v>
      </c>
      <c r="W56" s="19">
        <f>X56+W55</f>
        <v>0.33949999999999997</v>
      </c>
      <c r="X56" s="19">
        <f>V56-Y55</f>
        <v>2.4999999999997247E-4</v>
      </c>
      <c r="Y56" s="23">
        <f>ROUND(W56, 3)</f>
        <v>0.34</v>
      </c>
      <c r="Z56" s="23">
        <f>ROUND(V56,3)</f>
        <v>0.33900000000000002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4"/>
        <v>800</v>
      </c>
      <c r="F57" s="31" t="s">
        <v>33</v>
      </c>
      <c r="G57" s="31" t="s">
        <v>33</v>
      </c>
      <c r="H57" s="32">
        <f>totalFlex1H_quarter4+totalFlex15M_quarter4</f>
        <v>0.627</v>
      </c>
      <c r="I57" s="2" t="str">
        <f t="shared" si="15"/>
        <v>0.627</v>
      </c>
      <c r="R57" s="24"/>
      <c r="S57" s="24"/>
      <c r="T57" s="24"/>
      <c r="U57" s="15" t="s">
        <v>64</v>
      </c>
      <c r="V57" s="19">
        <f>V$54</f>
        <v>0.33925</v>
      </c>
      <c r="W57" s="19">
        <f>X57+W56</f>
        <v>0.33874999999999994</v>
      </c>
      <c r="X57" s="19">
        <f>V57-Y56</f>
        <v>-7.5000000000002842E-4</v>
      </c>
      <c r="Y57" s="23">
        <f>ROUND(W57, 3)</f>
        <v>0.33900000000000002</v>
      </c>
      <c r="Z57" s="23">
        <f>ROUND(V57,3)</f>
        <v>0.33900000000000002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0.33925</v>
      </c>
      <c r="W58" s="19">
        <f>X58+W57</f>
        <v>0.33899999999999991</v>
      </c>
      <c r="X58" s="19">
        <f>V58-Y57</f>
        <v>2.4999999999997247E-4</v>
      </c>
      <c r="Y58" s="23">
        <f>ROUND(W58, 3)</f>
        <v>0.33900000000000002</v>
      </c>
      <c r="Z58" s="23">
        <f>ROUND(V58,3)</f>
        <v>0.33900000000000002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49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1</v>
      </c>
      <c r="R60" s="24"/>
      <c r="S60" s="24"/>
      <c r="T60" s="24"/>
      <c r="U60" s="6" t="s">
        <v>32</v>
      </c>
      <c r="V60" s="9">
        <f>SUMIFS(TableDay1[TotalHour],TableDay1[type],"E20",TableDay1[resolution],"PT1H",TableDay1[from_ga],"800")/4</f>
        <v>0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6">$AD$2</f>
        <v>800</v>
      </c>
      <c r="F61" s="31" t="s">
        <v>33</v>
      </c>
      <c r="G61" s="31" t="s">
        <v>33</v>
      </c>
      <c r="H61" s="32">
        <f>totalProduction1H_quarter2+totalProduction15M_quarter2</f>
        <v>1</v>
      </c>
      <c r="R61" s="24"/>
      <c r="S61" s="24"/>
      <c r="T61" s="24"/>
      <c r="U61" s="15" t="s">
        <v>66</v>
      </c>
      <c r="V61" s="19">
        <f>V$60</f>
        <v>0</v>
      </c>
      <c r="W61" s="19">
        <f>V61</f>
        <v>0</v>
      </c>
      <c r="X61" s="19"/>
      <c r="Y61" s="23">
        <f>ROUND(W61, 3)</f>
        <v>0</v>
      </c>
      <c r="Z61" s="23">
        <f>ROUND(V61,3)</f>
        <v>0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6"/>
        <v>800</v>
      </c>
      <c r="F62" s="31" t="s">
        <v>33</v>
      </c>
      <c r="G62" s="31" t="s">
        <v>33</v>
      </c>
      <c r="H62" s="32">
        <f>totalProduction1H_quarter3+totalProduction15M_quarter3</f>
        <v>1</v>
      </c>
      <c r="R62" s="24"/>
      <c r="S62" s="24"/>
      <c r="T62" s="24"/>
      <c r="U62" s="15" t="s">
        <v>67</v>
      </c>
      <c r="V62" s="19">
        <f>V$60</f>
        <v>0</v>
      </c>
      <c r="W62" s="19">
        <f>X62+W61</f>
        <v>0</v>
      </c>
      <c r="X62" s="19">
        <f>V62-Y61</f>
        <v>0</v>
      </c>
      <c r="Y62" s="23">
        <f>ROUND(W62, 3)</f>
        <v>0</v>
      </c>
      <c r="Z62" s="23">
        <f>ROUND(V62,3)</f>
        <v>0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6"/>
        <v>800</v>
      </c>
      <c r="F63" s="31" t="s">
        <v>33</v>
      </c>
      <c r="G63" s="31" t="s">
        <v>33</v>
      </c>
      <c r="H63" s="32">
        <f>totalProduction1H_quarter4+totalProduction15M_quarter4</f>
        <v>1</v>
      </c>
      <c r="R63" s="24"/>
      <c r="S63" s="24"/>
      <c r="T63" s="24"/>
      <c r="U63" s="15" t="s">
        <v>68</v>
      </c>
      <c r="V63" s="19">
        <f>V$60</f>
        <v>0</v>
      </c>
      <c r="W63" s="19">
        <f>X63+W62</f>
        <v>0</v>
      </c>
      <c r="X63" s="19">
        <f>V63-Y62</f>
        <v>0</v>
      </c>
      <c r="Y63" s="23">
        <f>ROUND(W63, 3)</f>
        <v>0</v>
      </c>
      <c r="Z63" s="23">
        <f>ROUND(V63,3)</f>
        <v>0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</v>
      </c>
      <c r="W64" s="19">
        <f>X64+W63</f>
        <v>0</v>
      </c>
      <c r="X64" s="19">
        <f>V64-Y63</f>
        <v>0</v>
      </c>
      <c r="Y64" s="23">
        <f>ROUND(W64, 3)</f>
        <v>0</v>
      </c>
      <c r="Z64" s="23">
        <f>ROUND(V64,3)</f>
        <v>0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2.5099999999999998</v>
      </c>
      <c r="W65" s="52" t="s">
        <v>49</v>
      </c>
      <c r="X65" s="53"/>
      <c r="Y65" s="28">
        <f>ROUND(SUM(Y67:Y70),3)</f>
        <v>2.5099999999999998</v>
      </c>
      <c r="Z65" s="21">
        <f>SUM(Z67:Z70)</f>
        <v>2.512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-0.28900000000000003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0.62749999999999995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7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-0.28699999999999992</v>
      </c>
      <c r="R67" s="24"/>
      <c r="S67" s="24"/>
      <c r="T67" s="24"/>
      <c r="U67" s="15" t="s">
        <v>70</v>
      </c>
      <c r="V67" s="19">
        <f>V$66</f>
        <v>0.62749999999999995</v>
      </c>
      <c r="W67" s="19">
        <f>V67</f>
        <v>0.62749999999999995</v>
      </c>
      <c r="X67" s="19"/>
      <c r="Y67" s="23">
        <f>ROUND(W67, 3)</f>
        <v>0.628</v>
      </c>
      <c r="Z67" s="23">
        <f>ROUND(V67,3)</f>
        <v>0.628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7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-0.28900000000000003</v>
      </c>
      <c r="R68" s="24"/>
      <c r="S68" s="24"/>
      <c r="T68" s="24"/>
      <c r="U68" s="15" t="s">
        <v>71</v>
      </c>
      <c r="V68" s="19">
        <f>V$66</f>
        <v>0.62749999999999995</v>
      </c>
      <c r="W68" s="19">
        <f>X68+W67</f>
        <v>0.62699999999999989</v>
      </c>
      <c r="X68" s="19">
        <f>V68-Y67</f>
        <v>-5.0000000000005596E-4</v>
      </c>
      <c r="Y68" s="23">
        <f>ROUND(W68, 3)</f>
        <v>0.627</v>
      </c>
      <c r="Z68" s="23">
        <f>ROUND(V68,3)</f>
        <v>0.628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7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-0.28800000000000003</v>
      </c>
      <c r="J69" s="2"/>
      <c r="R69" s="24"/>
      <c r="S69" s="24"/>
      <c r="T69" s="24"/>
      <c r="U69" s="15" t="s">
        <v>72</v>
      </c>
      <c r="V69" s="19">
        <f>V$66</f>
        <v>0.62749999999999995</v>
      </c>
      <c r="W69" s="19">
        <f>X69+W68</f>
        <v>0.62749999999999984</v>
      </c>
      <c r="X69" s="19">
        <f>V69-Y68</f>
        <v>4.9999999999994493E-4</v>
      </c>
      <c r="Y69" s="23">
        <f>ROUND(W69, 3)</f>
        <v>0.628</v>
      </c>
      <c r="Z69" s="23">
        <f>ROUND(V69,3)</f>
        <v>0.628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0.62749999999999995</v>
      </c>
      <c r="W70" s="19">
        <f>X70+W69</f>
        <v>0.62699999999999978</v>
      </c>
      <c r="X70" s="19">
        <f>V70-Y69</f>
        <v>-5.0000000000005596E-4</v>
      </c>
      <c r="Y70" s="23">
        <f>ROUND(W70, 3)</f>
        <v>0.627</v>
      </c>
      <c r="Z70" s="23">
        <f>ROUND(V70,3)</f>
        <v>0.628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18">$AD$2</f>
        <v>800</v>
      </c>
      <c r="F73" s="31" t="s">
        <v>33</v>
      </c>
      <c r="G73" s="31" t="s">
        <v>33</v>
      </c>
      <c r="H73" s="32">
        <f>IF(gridLoss1H_quarter3&gt;0,gridLoss1H_quarter3,0)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18"/>
        <v>800</v>
      </c>
      <c r="F74" s="31" t="s">
        <v>33</v>
      </c>
      <c r="G74" s="31" t="s">
        <v>33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18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0.28800000000000003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19">$AD$2</f>
        <v>800</v>
      </c>
      <c r="F79" s="31" t="s">
        <v>33</v>
      </c>
      <c r="G79" s="31" t="s">
        <v>33</v>
      </c>
      <c r="H79" s="32">
        <f>IF(gridLoss1H_quarter3&lt;0,gridLoss1H_quarter3*-1,0)</f>
        <v>0.28900000000000003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19"/>
        <v>800</v>
      </c>
      <c r="F80" s="31" t="s">
        <v>33</v>
      </c>
      <c r="G80" s="31" t="s">
        <v>33</v>
      </c>
      <c r="H80" s="32">
        <f>IF(gridLoss1H_quarter2&lt;0,gridLoss1H_quarter2*-1,0)</f>
        <v>0.28699999999999992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19"/>
        <v>800</v>
      </c>
      <c r="F81" s="31" t="s">
        <v>33</v>
      </c>
      <c r="G81" s="31" t="s">
        <v>33</v>
      </c>
      <c r="H81" s="32">
        <f>IF(gridLoss1H_quarter1&lt;0,(gridLoss1H_quarter1)*-1,0)</f>
        <v>0.28900000000000003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1.628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20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1.627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20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1.628</v>
      </c>
      <c r="I86" s="2"/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0</v>
      </c>
      <c r="W86" s="6">
        <f>(SUMIFS(TableDay1[Quarter1],TableDay1[resolution],"PT1H",TableDay1[from_ga],AH$3)-SUMIFS(TableDay1[Quarter1],TableDay1[resolution],"PT1H",TableDay1[to_ga],AH$3))/4</f>
        <v>0.33925</v>
      </c>
      <c r="X86" s="16">
        <f>W86</f>
        <v>0.33925</v>
      </c>
      <c r="Y86" s="16"/>
      <c r="Z86" s="16">
        <f t="shared" ref="Z86:Z109" si="21">ROUND(X86, 3)</f>
        <v>0.33900000000000002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20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1.627</v>
      </c>
      <c r="I87" s="2"/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0.33925</v>
      </c>
      <c r="X87" s="16">
        <f>Y87+X86</f>
        <v>0.33949999999999997</v>
      </c>
      <c r="Y87" s="16">
        <f>W87-Z86</f>
        <v>2.4999999999997247E-4</v>
      </c>
      <c r="Z87" s="16">
        <f t="shared" si="21"/>
        <v>0.34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0.33925</v>
      </c>
      <c r="X88" s="16">
        <f>Y88+X87</f>
        <v>0.33874999999999994</v>
      </c>
      <c r="Y88" s="16">
        <f>W88-Z87</f>
        <v>-7.5000000000002842E-4</v>
      </c>
      <c r="Z88" s="16">
        <f t="shared" si="21"/>
        <v>0.33900000000000002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0.33925</v>
      </c>
      <c r="X89" s="16">
        <f>Y89+X88</f>
        <v>0.33899999999999991</v>
      </c>
      <c r="Y89" s="16">
        <f>W89-Z88</f>
        <v>2.4999999999997247E-4</v>
      </c>
      <c r="Z89" s="16">
        <f t="shared" si="21"/>
        <v>0.33900000000000002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2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3">SUBSTITUTE(IF(E90="","",V86+Z86),",",".")</f>
        <v>0.339</v>
      </c>
      <c r="I90" s="32" t="str" cm="1">
        <f t="array" aca="1" ref="I90" ca="1">IF(E90="","",INDIRECT("AH"&amp;ROUND((ROW()-80)*0.25,0)))</f>
        <v>802</v>
      </c>
      <c r="J90" s="2"/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0</v>
      </c>
      <c r="X90" s="16">
        <f>W90</f>
        <v>0</v>
      </c>
      <c r="Y90" s="16"/>
      <c r="Z90" s="16">
        <f t="shared" si="21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2"/>
        <v>800</v>
      </c>
      <c r="F91" s="31" t="str">
        <f t="shared" ref="F91:F113" si="24">IF(E91&lt;&gt;"","null","")</f>
        <v>null</v>
      </c>
      <c r="G91" s="31" t="str">
        <f t="shared" ref="G91:G113" si="25">IF(E91&lt;&gt;"","null","")</f>
        <v>null</v>
      </c>
      <c r="H91" s="32" t="str">
        <f t="shared" ca="1" si="23"/>
        <v>0.34</v>
      </c>
      <c r="I91" s="32" t="str" cm="1">
        <f t="array" aca="1" ref="I91" ca="1">IF(E91="","",INDIRECT("AH"&amp;ROUND((ROW()-80)*0.25,0)))</f>
        <v>802</v>
      </c>
      <c r="J91" s="2"/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1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2"/>
        <v>800</v>
      </c>
      <c r="F92" s="31" t="str">
        <f t="shared" si="24"/>
        <v>null</v>
      </c>
      <c r="G92" s="31" t="str">
        <f t="shared" si="25"/>
        <v>null</v>
      </c>
      <c r="H92" s="32" t="str">
        <f t="shared" ca="1" si="23"/>
        <v>0.339</v>
      </c>
      <c r="I92" s="32" t="str" cm="1">
        <f t="array" aca="1" ref="I92" ca="1">IF(E92="","",INDIRECT("AH"&amp;ROUND((ROW()-80)*0.25,0)))</f>
        <v>802</v>
      </c>
      <c r="J92" s="2"/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1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2"/>
        <v>800</v>
      </c>
      <c r="F93" s="31" t="str">
        <f t="shared" si="24"/>
        <v>null</v>
      </c>
      <c r="G93" s="31" t="str">
        <f t="shared" si="25"/>
        <v>null</v>
      </c>
      <c r="H93" s="32" t="str">
        <f t="shared" ca="1" si="23"/>
        <v>0.339</v>
      </c>
      <c r="I93" s="32" t="str" cm="1">
        <f t="array" aca="1" ref="I93" ca="1">IF(E93="","",INDIRECT("AH"&amp;ROUND((ROW()-80)*0.25,0)))</f>
        <v>802</v>
      </c>
      <c r="J93" s="2"/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1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2"/>
        <v/>
      </c>
      <c r="F94" s="31" t="str">
        <f t="shared" si="24"/>
        <v/>
      </c>
      <c r="G94" s="31" t="str">
        <f t="shared" si="25"/>
        <v/>
      </c>
      <c r="H94" s="32" t="str">
        <f t="shared" si="23"/>
        <v/>
      </c>
      <c r="I94" s="32" t="str" cm="1">
        <f t="array" aca="1" ref="I94" ca="1">IF(E94="","",INDIRECT("AH"&amp;ROUND((ROW()-80)*0.25,0)))</f>
        <v/>
      </c>
      <c r="J94" s="2"/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21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2"/>
        <v/>
      </c>
      <c r="F95" s="31" t="str">
        <f t="shared" si="24"/>
        <v/>
      </c>
      <c r="G95" s="31" t="str">
        <f t="shared" si="25"/>
        <v/>
      </c>
      <c r="H95" s="32" t="str">
        <f t="shared" si="23"/>
        <v/>
      </c>
      <c r="I95" s="32" t="str" cm="1">
        <f t="array" aca="1" ref="I95" ca="1">IF(E95="","",INDIRECT("AH"&amp;ROUND((ROW()-80)*0.25,0)))</f>
        <v/>
      </c>
      <c r="J95" s="2"/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1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2"/>
        <v/>
      </c>
      <c r="F96" s="31" t="str">
        <f t="shared" si="24"/>
        <v/>
      </c>
      <c r="G96" s="31" t="str">
        <f t="shared" si="25"/>
        <v/>
      </c>
      <c r="H96" s="32" t="str">
        <f t="shared" si="23"/>
        <v/>
      </c>
      <c r="I96" s="32" t="str" cm="1">
        <f t="array" aca="1" ref="I96" ca="1">IF(E96="","",INDIRECT("AH"&amp;ROUND((ROW()-80)*0.25,0)))</f>
        <v/>
      </c>
      <c r="J96" s="2"/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1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2"/>
        <v/>
      </c>
      <c r="F97" s="31" t="str">
        <f t="shared" si="24"/>
        <v/>
      </c>
      <c r="G97" s="31" t="str">
        <f t="shared" si="25"/>
        <v/>
      </c>
      <c r="H97" s="32" t="str">
        <f t="shared" si="23"/>
        <v/>
      </c>
      <c r="I97" s="32" t="str" cm="1">
        <f t="array" aca="1" ref="I97" ca="1">IF(E97="","",INDIRECT("AH"&amp;ROUND((ROW()-80)*0.25,0)))</f>
        <v/>
      </c>
      <c r="J97" s="2"/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1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2"/>
        <v/>
      </c>
      <c r="F98" s="31" t="str">
        <f t="shared" si="24"/>
        <v/>
      </c>
      <c r="G98" s="31" t="str">
        <f t="shared" si="25"/>
        <v/>
      </c>
      <c r="H98" s="32" t="str">
        <f t="shared" si="23"/>
        <v/>
      </c>
      <c r="I98" s="32" t="str" cm="1">
        <f t="array" aca="1" ref="I98" ca="1">IF(E98="","",INDIRECT("AH"&amp;ROUND((ROW()-80)*0.25,0)))</f>
        <v/>
      </c>
      <c r="J98" s="2"/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21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2"/>
        <v/>
      </c>
      <c r="F99" s="31" t="str">
        <f t="shared" si="24"/>
        <v/>
      </c>
      <c r="G99" s="31" t="str">
        <f t="shared" si="25"/>
        <v/>
      </c>
      <c r="H99" s="32" t="str">
        <f t="shared" si="23"/>
        <v/>
      </c>
      <c r="I99" s="32" t="str" cm="1">
        <f t="array" aca="1" ref="I99" ca="1">IF(E99="","",INDIRECT("AH"&amp;ROUND((ROW()-80)*0.25,0)))</f>
        <v/>
      </c>
      <c r="J99" s="2"/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1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2"/>
        <v/>
      </c>
      <c r="F100" s="31" t="str">
        <f t="shared" si="24"/>
        <v/>
      </c>
      <c r="G100" s="31" t="str">
        <f t="shared" si="25"/>
        <v/>
      </c>
      <c r="H100" s="32" t="str">
        <f t="shared" si="23"/>
        <v/>
      </c>
      <c r="I100" s="32" t="str" cm="1">
        <f t="array" aca="1" ref="I100" ca="1">IF(E100="","",INDIRECT("AH"&amp;ROUND((ROW()-80)*0.25,0)))</f>
        <v/>
      </c>
      <c r="J100" s="2"/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1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2"/>
        <v/>
      </c>
      <c r="F101" s="31" t="str">
        <f t="shared" si="24"/>
        <v/>
      </c>
      <c r="G101" s="31" t="str">
        <f t="shared" si="25"/>
        <v/>
      </c>
      <c r="H101" s="32" t="str">
        <f t="shared" si="23"/>
        <v/>
      </c>
      <c r="I101" s="32" t="str" cm="1">
        <f t="array" aca="1" ref="I101" ca="1">IF(E101="","",INDIRECT("AH"&amp;ROUND((ROW()-80)*0.25,0)))</f>
        <v/>
      </c>
      <c r="J101" s="2"/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1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2"/>
        <v/>
      </c>
      <c r="F102" s="31" t="str">
        <f t="shared" si="24"/>
        <v/>
      </c>
      <c r="G102" s="31" t="str">
        <f t="shared" si="25"/>
        <v/>
      </c>
      <c r="H102" s="32" t="str">
        <f t="shared" si="23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21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2"/>
        <v/>
      </c>
      <c r="F103" s="31" t="str">
        <f t="shared" si="24"/>
        <v/>
      </c>
      <c r="G103" s="31" t="str">
        <f t="shared" si="25"/>
        <v/>
      </c>
      <c r="H103" s="32" t="str">
        <f t="shared" si="23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1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2"/>
        <v/>
      </c>
      <c r="F104" s="31" t="str">
        <f t="shared" si="24"/>
        <v/>
      </c>
      <c r="G104" s="31" t="str">
        <f t="shared" si="25"/>
        <v/>
      </c>
      <c r="H104" s="32" t="str">
        <f t="shared" si="23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1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2"/>
        <v/>
      </c>
      <c r="F105" s="31" t="str">
        <f t="shared" si="24"/>
        <v/>
      </c>
      <c r="G105" s="31" t="str">
        <f t="shared" si="25"/>
        <v/>
      </c>
      <c r="H105" s="32" t="str">
        <f t="shared" si="23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1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2"/>
        <v/>
      </c>
      <c r="F106" s="31" t="str">
        <f t="shared" si="24"/>
        <v/>
      </c>
      <c r="G106" s="31" t="str">
        <f t="shared" si="25"/>
        <v/>
      </c>
      <c r="H106" s="32" t="str">
        <f t="shared" si="23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21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2"/>
        <v/>
      </c>
      <c r="F107" s="31" t="str">
        <f t="shared" si="24"/>
        <v/>
      </c>
      <c r="G107" s="31" t="str">
        <f t="shared" si="25"/>
        <v/>
      </c>
      <c r="H107" s="32" t="str">
        <f t="shared" si="23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1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2"/>
        <v/>
      </c>
      <c r="F108" s="31" t="str">
        <f t="shared" si="24"/>
        <v/>
      </c>
      <c r="G108" s="31" t="str">
        <f t="shared" si="25"/>
        <v/>
      </c>
      <c r="H108" s="32" t="str">
        <f t="shared" si="23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1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2"/>
        <v/>
      </c>
      <c r="F109" s="31" t="str">
        <f t="shared" si="24"/>
        <v/>
      </c>
      <c r="G109" s="31" t="str">
        <f t="shared" si="25"/>
        <v/>
      </c>
      <c r="H109" s="32" t="str">
        <f t="shared" si="23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1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2"/>
        <v/>
      </c>
      <c r="F110" s="31" t="str">
        <f t="shared" si="24"/>
        <v/>
      </c>
      <c r="G110" s="31" t="str">
        <f t="shared" si="25"/>
        <v/>
      </c>
      <c r="H110" s="32" t="str">
        <f t="shared" si="23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2"/>
        <v/>
      </c>
      <c r="F111" s="31" t="str">
        <f t="shared" si="24"/>
        <v/>
      </c>
      <c r="G111" s="31" t="str">
        <f t="shared" si="25"/>
        <v/>
      </c>
      <c r="H111" s="32" t="str">
        <f t="shared" si="23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2"/>
        <v/>
      </c>
      <c r="F112" s="31" t="str">
        <f t="shared" si="24"/>
        <v/>
      </c>
      <c r="G112" s="31" t="str">
        <f t="shared" si="25"/>
        <v/>
      </c>
      <c r="H112" s="32" t="str">
        <f t="shared" si="23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2"/>
        <v/>
      </c>
      <c r="F113" s="31" t="str">
        <f t="shared" si="24"/>
        <v/>
      </c>
      <c r="G113" s="31" t="str">
        <f t="shared" si="25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0" priority="1">
      <formula>OR($N2="glmp",$N2="skmp")</formula>
    </cfRule>
  </conditionalFormatting>
  <conditionalFormatting sqref="G2:I19">
    <cfRule type="expression" dxfId="7" priority="2">
      <formula>$K2="PT1H"</formula>
    </cfRule>
  </conditionalFormatting>
  <conditionalFormatting sqref="V35 Y35">
    <cfRule type="expression" dxfId="6" priority="10">
      <formula>$V$35=$Y$35</formula>
    </cfRule>
  </conditionalFormatting>
  <conditionalFormatting sqref="V41 Y41">
    <cfRule type="expression" dxfId="5" priority="9">
      <formula>$V$41=$Y$41</formula>
    </cfRule>
  </conditionalFormatting>
  <conditionalFormatting sqref="V47 Y47">
    <cfRule type="expression" dxfId="4" priority="8">
      <formula>$V$47=$Y$47</formula>
    </cfRule>
  </conditionalFormatting>
  <conditionalFormatting sqref="V53 Y53">
    <cfRule type="expression" dxfId="3" priority="7">
      <formula>$V$53=$Y$53</formula>
    </cfRule>
  </conditionalFormatting>
  <conditionalFormatting sqref="V59 Y59">
    <cfRule type="expression" dxfId="2" priority="6">
      <formula>$V$59=$Y$59</formula>
    </cfRule>
  </conditionalFormatting>
  <conditionalFormatting sqref="V65 Y65">
    <cfRule type="expression" dxfId="1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2024-05-30T10:54:32Z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