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minimal_standard_scenario_temp\"/>
    </mc:Choice>
  </mc:AlternateContent>
  <xr:revisionPtr revIDLastSave="0" documentId="13_ncr:1_{C95DAEB2-2BAC-4DAB-BEC8-4E6FA3340F86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1" l="1"/>
  <c r="I50" i="11"/>
  <c r="I51" i="11"/>
  <c r="I48" i="11"/>
  <c r="AE30" i="11" a="1"/>
  <c r="AE30" i="11" s="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J2" i="1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7" i="11" a="1"/>
  <c r="V103" i="11" a="1"/>
  <c r="V108" i="11" a="1"/>
  <c r="V104" i="11" a="1"/>
  <c r="V102" i="11" a="1"/>
  <c r="V105" i="11" a="1"/>
  <c r="V109" i="11" a="1"/>
  <c r="V106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13" i="11" a="1"/>
  <c r="AE29" i="11" s="1" a="1"/>
  <c r="AE29" i="11" s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3" i="11" a="1"/>
  <c r="V90" i="11" a="1"/>
  <c r="V87" i="11" a="1"/>
  <c r="V88" i="11" a="1"/>
  <c r="V86" i="11" a="1"/>
  <c r="V101" i="11" a="1"/>
  <c r="V98" i="11" a="1"/>
  <c r="V89" i="11" a="1"/>
  <c r="V96" i="11" a="1"/>
  <c r="V92" i="11" a="1"/>
  <c r="V95" i="11" a="1"/>
  <c r="V99" i="11" a="1"/>
  <c r="V100" i="11" a="1"/>
  <c r="V97" i="11" a="1"/>
  <c r="V94" i="11" a="1"/>
  <c r="V91" i="11" a="1"/>
  <c r="V98" i="11" l="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0" i="11" a="1"/>
  <c r="I93" i="11" a="1"/>
  <c r="I96" i="11" a="1"/>
  <c r="I92" i="11" a="1"/>
  <c r="I95" i="11" a="1"/>
  <c r="I91" i="11" a="1"/>
  <c r="I97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H48" i="11" s="1"/>
  <c r="I113" i="11" a="1"/>
  <c r="I113" i="11" s="1"/>
  <c r="H113" i="11"/>
  <c r="H104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0" i="11" a="1"/>
  <c r="I101" i="11" a="1"/>
  <c r="I105" i="11" a="1"/>
  <c r="I94" i="11" a="1"/>
  <c r="I103" i="11" a="1"/>
  <c r="I104" i="11" a="1"/>
  <c r="I99" i="11" a="1"/>
  <c r="I98" i="11" a="1"/>
  <c r="I102" i="11" a="1"/>
  <c r="H99" i="11" l="1"/>
  <c r="H100" i="11"/>
  <c r="H95" i="1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5" i="11"/>
  <c r="J23" i="11"/>
  <c r="J29" i="11"/>
  <c r="H84" i="11" l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K26" i="11" l="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<sst xmlns="http://schemas.openxmlformats.org/spreadsheetml/2006/main" count="448" uniqueCount="127">
  <si>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</si>
  <si>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</si>
  <si>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</si>
  <si>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</si>
  <si>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</si>
  <si>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</si>
  <si>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</si>
  <si>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</si>
  <si>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</si>
  <si>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</si>
  <si>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</si>
  <si>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</si>
  <si>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</si>
  <si>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</si>
  <si>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</si>
  <si>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</si>
  <si>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</si>
  <si>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</si>
  <si>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</si>
  <si>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</si>
  <si>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</si>
  <si>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</si>
  <si>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</si>
  <si>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</si>
  <si>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</si>
  <si>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</si>
  <si>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</si>
  <si>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</si>
  <si>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</si>
  <si>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</si>
  <si>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</si>
  <si>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</si>
  <si>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</si>
  <si>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</si>
  <si>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</si>
  <si>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</si>
  <si>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</si>
  <si>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</si>
  <si>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</si>
  <si>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</si>
  <si>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</si>
  <si>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</si>
  <si>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</si>
  <si>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</si>
  <si>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</si>
  <si>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</si>
  <si>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</si>
  <si>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</si>
  <si>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</si>
  <si>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</si>
  <si>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</si>
  <si>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</si>
  <si>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</si>
  <si>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</si>
  <si>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</si>
  <si>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</si>
  <si>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</si>
  <si>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</si>
  <si>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</si>
  <si>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</si>
  <si>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</si>
  <si>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</si>
  <si>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</si>
  <si>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</si>
  <si>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</si>
  <si>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</si>
  <si>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</si>
  <si>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</si>
  <si>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</si>
  <si>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</si>
  <si>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</si>
  <si>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</si>
  <si>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</si>
  <si>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</si>
  <si>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</si>
  <si>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</si>
  <si>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</si>
  <si>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</si>
  <si>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</si>
  <si>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</si>
  <si>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</si>
  <si>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</si>
  <si>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</si>
  <si>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</si>
  <si>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</si>
  <si>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</si>
  <si>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</si>
  <si>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</si>
  <si>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</si>
  <si>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</si>
  <si>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</si>
  <si>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</si>
  <si>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</si>
  <si>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</si>
  <si>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</si>
  <si>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</si>
  <si>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</si>
  <si>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</si>
  <si>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</si>
  <si>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</si>
  <si>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</si>
  <si>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</si>
  <si>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</si>
  <si>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</si>
  <si>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</si>
  <si>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</si>
  <si>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</si>
  <si>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</si>
  <si>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</si>
  <si>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200000001500000001</t>
  </si>
  <si>
    <t>170000001500000101</t>
  </si>
  <si>
    <t>170000001500000201</t>
  </si>
  <si>
    <t>180000001500000001</t>
  </si>
  <si>
    <t>flex_consumption</t>
  </si>
  <si>
    <t>200000000000000002</t>
  </si>
  <si>
    <t>200000001500000003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</si>
  <si>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</si>
  <si>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</si>
  <si>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</si>
  <si>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</si>
  <si>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</si>
  <si>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</si>
  <si>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</si>
  <si>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801</t>
  </si>
  <si>
    <t>802</t>
  </si>
  <si>
    <t>803</t>
  </si>
  <si>
    <t>2000000000000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</si>
</sst>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C1" zoomScaleNormal="100" workbookViewId="0">
      <selection activeCell="I48" sqref="I48:I5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113</v>
      </c>
      <c r="C2" s="10" t="s">
        <v>109</v>
      </c>
      <c r="D2" s="10" t="s">
        <v>99</v>
      </c>
      <c r="E2" s="11"/>
      <c r="F2" s="12">
        <v>10</v>
      </c>
      <c r="G2" s="12"/>
      <c r="H2" s="41"/>
      <c r="I2" s="41"/>
      <c r="J2" s="43">
        <f>IF(C2="","",SUM(F2:I2))</f>
        <v>10</v>
      </c>
      <c r="K2" s="10" t="s">
        <v>102</v>
      </c>
      <c r="L2" s="10"/>
      <c r="M2" s="10"/>
      <c r="N2" s="10"/>
      <c r="O2" s="10" t="s">
        <v>123</v>
      </c>
      <c r="P2" s="29" t="s">
        <v>123</v>
      </c>
      <c r="Q2" s="29" t="s">
        <v>95</v>
      </c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5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 t="s">
        <v>114</v>
      </c>
      <c r="D3" s="10" t="s">
        <v>99</v>
      </c>
      <c r="E3" s="11"/>
      <c r="F3" s="12">
        <v>20.003</v>
      </c>
      <c r="G3" s="12"/>
      <c r="H3" s="41"/>
      <c r="I3" s="41"/>
      <c r="J3" s="43">
        <f t="shared" ref="J3:J19" si="0">IF(C3="","",SUM(F3:I3))</f>
        <v>20.003</v>
      </c>
      <c r="K3" s="10" t="s">
        <v>92</v>
      </c>
      <c r="L3" s="10"/>
      <c r="M3" s="10"/>
      <c r="N3" s="10"/>
      <c r="O3" s="10" t="s">
        <v>124</v>
      </c>
      <c r="P3" s="29" t="s">
        <v>124</v>
      </c>
      <c r="Q3" s="29" t="s">
        <v>95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35">
      <c r="C4" s="10" t="s">
        <v>115</v>
      </c>
      <c r="D4" s="10" t="s">
        <v>99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102</v>
      </c>
      <c r="L4" s="10"/>
      <c r="M4" s="10"/>
      <c r="N4" s="10"/>
      <c r="O4" s="10" t="s">
        <v>95</v>
      </c>
      <c r="P4" s="29" t="s">
        <v>95</v>
      </c>
      <c r="Q4" s="29" t="s">
        <v>125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/>
      <c r="AJ4" s="24"/>
    </row>
    <row r="5" spans="1:92" x14ac:dyDescent="0.35">
      <c r="C5" s="10" t="s">
        <v>116</v>
      </c>
      <c r="D5" s="10" t="s">
        <v>99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123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110</v>
      </c>
      <c r="D6" s="10" t="s">
        <v>90</v>
      </c>
      <c r="E6" s="11" t="s">
        <v>104</v>
      </c>
      <c r="F6" s="12">
        <v>5</v>
      </c>
      <c r="G6" s="12"/>
      <c r="H6" s="12"/>
      <c r="I6" s="12"/>
      <c r="J6" s="43">
        <f t="shared" si="0"/>
        <v>5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10</v>
      </c>
      <c r="U6" s="42">
        <f>SUMIFS(TableDay1[Quarter1],TableDay1[type],"E20",TableDay1[resolution],"PT15M",TableDay1[to_ga],"800")</f>
        <v>10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 t="s">
        <v>117</v>
      </c>
      <c r="D7" s="10" t="s">
        <v>90</v>
      </c>
      <c r="E7" s="11" t="s">
        <v>104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126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5</v>
      </c>
      <c r="U7" s="42">
        <f>SUMIFS(TableDay1[Quarter1],TableDay1[type],"E20",TableDay1[resolution],"PT15M",TableDay1[from_ga],"800")</f>
        <v>5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118</v>
      </c>
      <c r="D8" s="10" t="s">
        <v>90</v>
      </c>
      <c r="E8" s="11" t="s">
        <v>104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100</v>
      </c>
      <c r="M8" s="10" t="s">
        <v>103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111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119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126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 t="s">
        <v>120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/>
      <c r="K11" s="10" t="s">
        <v>92</v>
      </c>
      <c r="L11" s="10" t="s">
        <v>100</v>
      </c>
      <c r="M11" s="10" t="s">
        <v>103</v>
      </c>
      <c r="N11" s="10"/>
      <c r="O11" s="10" t="s">
        <v>95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112</v>
      </c>
      <c r="D12" s="10" t="s">
        <v>98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102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 t="s">
        <v>121</v>
      </c>
      <c r="D13" s="10" t="s">
        <v>98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126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 t="s">
        <v>122</v>
      </c>
      <c r="D14" s="10" t="s">
        <v>98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100</v>
      </c>
      <c r="M14" s="10" t="s">
        <v>103</v>
      </c>
      <c r="N14" s="10"/>
      <c r="O14" s="10" t="s">
        <v>95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1.52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1.5199999999999996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1.52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1.52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1.521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1.5210000000000008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</v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</v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</v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</v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49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 t="str">
        <f>SUBSTITUTE(H48,",",".")</f>
        <v>9.722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 t="str">
        <f t="shared" ref="I49:I51" si="13">SUBSTITUTE(H49,",",".")</f>
        <v>4.721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 t="str">
        <f t="shared" si="13"/>
        <v>4.721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 t="str">
        <f t="shared" si="13"/>
        <v>4.722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5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5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5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18.806999999999999</v>
      </c>
      <c r="W65" s="52" t="s">
        <v>49</v>
      </c>
      <c r="X65" s="53"/>
      <c r="Y65" s="28">
        <f>ROUND(SUM(Y67:Y70),3)</f>
        <v>18.806999999999999</v>
      </c>
      <c r="Z65" s="21">
        <f>SUM(Z67:Z70)</f>
        <v>18.808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-2.479000000000001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4.7017500000000005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6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1.5199999999999996</v>
      </c>
      <c r="R67" s="24"/>
      <c r="S67" s="24"/>
      <c r="T67" s="24"/>
      <c r="U67" s="15" t="s">
        <v>70</v>
      </c>
      <c r="V67" s="19">
        <f>V$66</f>
        <v>4.7017500000000005</v>
      </c>
      <c r="W67" s="19">
        <f>V67</f>
        <v>4.7017500000000005</v>
      </c>
      <c r="X67" s="19"/>
      <c r="Y67" s="23">
        <f>ROUND(W67, 3)</f>
        <v>4.702</v>
      </c>
      <c r="Z67" s="23">
        <f>ROUND(V67,3)</f>
        <v>4.702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6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1.52</v>
      </c>
      <c r="R68" s="24"/>
      <c r="S68" s="24"/>
      <c r="T68" s="24"/>
      <c r="U68" s="15" t="s">
        <v>71</v>
      </c>
      <c r="V68" s="19">
        <f>V$66</f>
        <v>4.7017500000000005</v>
      </c>
      <c r="W68" s="19">
        <f>X68+W67</f>
        <v>4.7015000000000011</v>
      </c>
      <c r="X68" s="19">
        <f>V68-Y67</f>
        <v>-2.4999999999941735E-4</v>
      </c>
      <c r="Y68" s="23">
        <f>ROUND(W68, 3)</f>
        <v>4.702</v>
      </c>
      <c r="Z68" s="23">
        <f>ROUND(V68,3)</f>
        <v>4.702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6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1.5210000000000008</v>
      </c>
      <c r="J69" s="2"/>
      <c r="R69" s="24"/>
      <c r="S69" s="24"/>
      <c r="T69" s="24"/>
      <c r="U69" s="15" t="s">
        <v>72</v>
      </c>
      <c r="V69" s="19">
        <f>V$66</f>
        <v>4.7017500000000005</v>
      </c>
      <c r="W69" s="19">
        <f>X69+W68</f>
        <v>4.7012500000000017</v>
      </c>
      <c r="X69" s="19">
        <f>V69-Y68</f>
        <v>-2.4999999999941735E-4</v>
      </c>
      <c r="Y69" s="23">
        <f>ROUND(W69, 3)</f>
        <v>4.7009999999999996</v>
      </c>
      <c r="Z69" s="23">
        <f>ROUND(V69,3)</f>
        <v>4.702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4.7017500000000005</v>
      </c>
      <c r="W70" s="19">
        <f>X70+W69</f>
        <v>4.7020000000000026</v>
      </c>
      <c r="X70" s="19">
        <f>V70-Y69</f>
        <v>7.500000000009166E-4</v>
      </c>
      <c r="Y70" s="23">
        <f>ROUND(W70, 3)</f>
        <v>4.702</v>
      </c>
      <c r="Z70" s="23">
        <f>ROUND(V70,3)</f>
        <v>4.702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1.5210000000000008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7">$AD$2</f>
        <v>800</v>
      </c>
      <c r="F73" s="31" t="s">
        <v>33</v>
      </c>
      <c r="G73" s="31" t="s">
        <v>33</v>
      </c>
      <c r="H73" s="32">
        <f>IF(gridLoss1H_quarter3&gt;0,gridLoss1H_quarter3,0)</f>
        <v>1.52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7"/>
        <v>800</v>
      </c>
      <c r="F74" s="31" t="s">
        <v>33</v>
      </c>
      <c r="G74" s="31" t="s">
        <v>33</v>
      </c>
      <c r="H74" s="32">
        <f>IF(gridLoss1H_quarter2&gt;0,gridLoss1H_quarter2,0)</f>
        <v>1.5199999999999996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7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8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8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8"/>
        <v>800</v>
      </c>
      <c r="F81" s="31" t="s">
        <v>33</v>
      </c>
      <c r="G81" s="31" t="s">
        <v>33</v>
      </c>
      <c r="H81" s="32">
        <f>IF(gridLoss1H_quarter1&lt;0,(gridLoss1H_quarter1)*-1,0)</f>
        <v>2.479000000000001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19.702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9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6.222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9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6.221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10</v>
      </c>
      <c r="W86" s="6">
        <f>(SUMIFS(TableDay1[Quarter1],TableDay1[resolution],"PT1H",TableDay1[from_ga],AH$3)-SUMIFS(TableDay1[Quarter1],TableDay1[resolution],"PT1H",TableDay1[to_ga],AH$3))/4</f>
        <v>-0.27925</v>
      </c>
      <c r="X86" s="16">
        <f>W86</f>
        <v>-0.27925</v>
      </c>
      <c r="Y86" s="16"/>
      <c r="Z86" s="16">
        <f t="shared" ref="Z86:Z109" si="20">ROUND(X86, 3)</f>
        <v>-0.27900000000000003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9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6.223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-0.27925</v>
      </c>
      <c r="X87" s="16">
        <f>Y87+X86</f>
        <v>-0.27949999999999997</v>
      </c>
      <c r="Y87" s="16">
        <f>W87-Z86</f>
        <v>-2.4999999999997247E-4</v>
      </c>
      <c r="Z87" s="16">
        <f t="shared" si="20"/>
        <v>-0.28000000000000003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-0.27925</v>
      </c>
      <c r="X88" s="16">
        <f>Y88+X87</f>
        <v>-0.27874999999999994</v>
      </c>
      <c r="Y88" s="16">
        <f>W88-Z87</f>
        <v>7.5000000000002842E-4</v>
      </c>
      <c r="Z88" s="16">
        <f t="shared" si="20"/>
        <v>-0.27900000000000003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-0.27925</v>
      </c>
      <c r="X89" s="16">
        <f>Y89+X88</f>
        <v>-0.27899999999999991</v>
      </c>
      <c r="Y89" s="16">
        <f>W89-Z88</f>
        <v>-2.4999999999997247E-4</v>
      </c>
      <c r="Z89" s="16">
        <f t="shared" si="20"/>
        <v>-0.27900000000000003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1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2">SUBSTITUTE(IF(E90="","",V86+Z86),",",".")</f>
        <v>9.721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5.00075</v>
      </c>
      <c r="X90" s="16">
        <f>W90</f>
        <v>5.00075</v>
      </c>
      <c r="Y90" s="16"/>
      <c r="Z90" s="16">
        <f t="shared" si="20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1"/>
        <v>800</v>
      </c>
      <c r="F91" s="31" t="str">
        <f t="shared" ref="F91:F113" si="23">IF(E91&lt;&gt;"","null","")</f>
        <v>null</v>
      </c>
      <c r="G91" s="31" t="str">
        <f t="shared" ref="G91:G113" si="24">IF(E91&lt;&gt;"","null","")</f>
        <v>null</v>
      </c>
      <c r="H91" s="32" t="str">
        <f t="shared" ca="1" si="22"/>
        <v>-0.28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0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1"/>
        <v>800</v>
      </c>
      <c r="F92" s="31" t="str">
        <f t="shared" si="23"/>
        <v>null</v>
      </c>
      <c r="G92" s="31" t="str">
        <f t="shared" si="24"/>
        <v>null</v>
      </c>
      <c r="H92" s="32" t="str">
        <f t="shared" ca="1" si="22"/>
        <v>-0.279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0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1"/>
        <v>800</v>
      </c>
      <c r="F93" s="31" t="str">
        <f t="shared" si="23"/>
        <v>null</v>
      </c>
      <c r="G93" s="31" t="str">
        <f t="shared" si="24"/>
        <v>null</v>
      </c>
      <c r="H93" s="32" t="str">
        <f t="shared" ca="1" si="22"/>
        <v>-0.279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0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1"/>
        <v>800</v>
      </c>
      <c r="F94" s="31" t="str">
        <f t="shared" si="23"/>
        <v>null</v>
      </c>
      <c r="G94" s="31" t="str">
        <f t="shared" si="24"/>
        <v>null</v>
      </c>
      <c r="H94" s="32" t="str">
        <f t="shared" ca="1" si="22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-5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0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1"/>
        <v>800</v>
      </c>
      <c r="F95" s="31" t="str">
        <f t="shared" si="23"/>
        <v>null</v>
      </c>
      <c r="G95" s="31" t="str">
        <f t="shared" si="24"/>
        <v>null</v>
      </c>
      <c r="H95" s="32" t="str">
        <f t="shared" ca="1" si="22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0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1"/>
        <v>800</v>
      </c>
      <c r="F96" s="31" t="str">
        <f t="shared" si="23"/>
        <v>null</v>
      </c>
      <c r="G96" s="31" t="str">
        <f t="shared" si="24"/>
        <v>null</v>
      </c>
      <c r="H96" s="32" t="str">
        <f t="shared" ca="1" si="22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0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1"/>
        <v>800</v>
      </c>
      <c r="F97" s="31" t="str">
        <f t="shared" si="23"/>
        <v>null</v>
      </c>
      <c r="G97" s="31" t="str">
        <f t="shared" si="24"/>
        <v>null</v>
      </c>
      <c r="H97" s="32" t="str">
        <f t="shared" ca="1" si="22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0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1"/>
        <v>800</v>
      </c>
      <c r="F98" s="31" t="str">
        <f t="shared" si="23"/>
        <v>null</v>
      </c>
      <c r="G98" s="31" t="str">
        <f t="shared" si="24"/>
        <v>null</v>
      </c>
      <c r="H98" s="32" t="str">
        <f t="shared" ca="1" si="22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0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1"/>
        <v>800</v>
      </c>
      <c r="F99" s="31" t="str">
        <f t="shared" si="23"/>
        <v>null</v>
      </c>
      <c r="G99" s="31" t="str">
        <f t="shared" si="24"/>
        <v>null</v>
      </c>
      <c r="H99" s="32" t="str">
        <f t="shared" ca="1" si="22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0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1"/>
        <v>800</v>
      </c>
      <c r="F100" s="31" t="str">
        <f t="shared" si="23"/>
        <v>null</v>
      </c>
      <c r="G100" s="31" t="str">
        <f t="shared" si="24"/>
        <v>null</v>
      </c>
      <c r="H100" s="32" t="str">
        <f t="shared" ca="1" si="22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0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1"/>
        <v>800</v>
      </c>
      <c r="F101" s="31" t="str">
        <f t="shared" si="23"/>
        <v>null</v>
      </c>
      <c r="G101" s="31" t="str">
        <f t="shared" si="24"/>
        <v>null</v>
      </c>
      <c r="H101" s="32" t="str">
        <f t="shared" ca="1" si="22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0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1"/>
        <v/>
      </c>
      <c r="F102" s="31" t="str">
        <f t="shared" si="23"/>
        <v/>
      </c>
      <c r="G102" s="31" t="str">
        <f t="shared" si="24"/>
        <v/>
      </c>
      <c r="H102" s="32" t="str">
        <f t="shared" si="22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0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1"/>
        <v/>
      </c>
      <c r="F103" s="31" t="str">
        <f t="shared" si="23"/>
        <v/>
      </c>
      <c r="G103" s="31" t="str">
        <f t="shared" si="24"/>
        <v/>
      </c>
      <c r="H103" s="32" t="str">
        <f t="shared" si="22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0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1"/>
        <v/>
      </c>
      <c r="F104" s="31" t="str">
        <f t="shared" si="23"/>
        <v/>
      </c>
      <c r="G104" s="31" t="str">
        <f t="shared" si="24"/>
        <v/>
      </c>
      <c r="H104" s="32" t="str">
        <f t="shared" si="22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0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1"/>
        <v/>
      </c>
      <c r="F105" s="31" t="str">
        <f t="shared" si="23"/>
        <v/>
      </c>
      <c r="G105" s="31" t="str">
        <f t="shared" si="24"/>
        <v/>
      </c>
      <c r="H105" s="32" t="str">
        <f t="shared" si="22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0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1"/>
        <v/>
      </c>
      <c r="F106" s="31" t="str">
        <f t="shared" si="23"/>
        <v/>
      </c>
      <c r="G106" s="31" t="str">
        <f t="shared" si="24"/>
        <v/>
      </c>
      <c r="H106" s="32" t="str">
        <f t="shared" si="22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0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1"/>
        <v/>
      </c>
      <c r="F107" s="31" t="str">
        <f t="shared" si="23"/>
        <v/>
      </c>
      <c r="G107" s="31" t="str">
        <f t="shared" si="24"/>
        <v/>
      </c>
      <c r="H107" s="32" t="str">
        <f t="shared" si="22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0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1"/>
        <v/>
      </c>
      <c r="F108" s="31" t="str">
        <f t="shared" si="23"/>
        <v/>
      </c>
      <c r="G108" s="31" t="str">
        <f t="shared" si="24"/>
        <v/>
      </c>
      <c r="H108" s="32" t="str">
        <f t="shared" si="22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0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1"/>
        <v/>
      </c>
      <c r="F109" s="31" t="str">
        <f t="shared" si="23"/>
        <v/>
      </c>
      <c r="G109" s="31" t="str">
        <f t="shared" si="24"/>
        <v/>
      </c>
      <c r="H109" s="32" t="str">
        <f t="shared" si="22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0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1"/>
        <v/>
      </c>
      <c r="F110" s="31" t="str">
        <f t="shared" si="23"/>
        <v/>
      </c>
      <c r="G110" s="31" t="str">
        <f t="shared" si="24"/>
        <v/>
      </c>
      <c r="H110" s="32" t="str">
        <f t="shared" si="22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1"/>
        <v/>
      </c>
      <c r="F111" s="31" t="str">
        <f t="shared" si="23"/>
        <v/>
      </c>
      <c r="G111" s="31" t="str">
        <f t="shared" si="24"/>
        <v/>
      </c>
      <c r="H111" s="32" t="str">
        <f t="shared" si="22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1"/>
        <v/>
      </c>
      <c r="F112" s="31" t="str">
        <f t="shared" si="23"/>
        <v/>
      </c>
      <c r="G112" s="31" t="str">
        <f t="shared" si="24"/>
        <v/>
      </c>
      <c r="H112" s="32" t="str">
        <f t="shared" si="22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1"/>
        <v/>
      </c>
      <c r="F113" s="31" t="str">
        <f t="shared" si="23"/>
        <v/>
      </c>
      <c r="G113" s="31" t="str">
        <f t="shared" si="24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2024-05-30T08:46:18Z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