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opengeh-wholesale\source\databricks\calculation_engine\tests\features\given_a_wholesale_calculation\when_minimal_standard_scenario\"/>
    </mc:Choice>
  </mc:AlternateContent>
  <xr:revisionPtr revIDLastSave="0" documentId="13_ncr:1_{3D96D58A-1045-44CB-AE2B-825190D5031A}" xr6:coauthVersionLast="47" xr6:coauthVersionMax="47" xr10:uidLastSave="{00000000-0000-0000-0000-000000000000}"/>
  <bookViews>
    <workbookView xWindow="-110" yWindow="-110" windowWidth="51420" windowHeight="21100" xr2:uid="{029705A5-E2D6-4928-9AB0-F32087606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41" i="1"/>
  <c r="I43" i="1"/>
  <c r="I45" i="1"/>
  <c r="G32" i="1"/>
  <c r="G33" i="1"/>
  <c r="G38" i="1"/>
  <c r="G39" i="1"/>
  <c r="I39" i="1" s="1"/>
  <c r="G40" i="1"/>
  <c r="G41" i="1"/>
  <c r="G42" i="1"/>
  <c r="I42" i="1" s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I55" i="1" s="1"/>
  <c r="H32" i="1"/>
  <c r="H33" i="1"/>
  <c r="H38" i="1"/>
  <c r="H39" i="1"/>
  <c r="H40" i="1"/>
  <c r="H41" i="1"/>
  <c r="H42" i="1"/>
  <c r="H43" i="1"/>
  <c r="H44" i="1"/>
  <c r="H45" i="1"/>
  <c r="H46" i="1"/>
  <c r="H47" i="1"/>
  <c r="H48" i="1"/>
  <c r="H49" i="1"/>
  <c r="I49" i="1" s="1"/>
  <c r="H50" i="1"/>
  <c r="I50" i="1" s="1"/>
  <c r="H51" i="1"/>
  <c r="H52" i="1"/>
  <c r="H53" i="1"/>
  <c r="H54" i="1"/>
  <c r="H55" i="1"/>
  <c r="F32" i="1"/>
  <c r="I32" i="1" s="1"/>
  <c r="F33" i="1"/>
  <c r="F38" i="1"/>
  <c r="F39" i="1"/>
  <c r="F40" i="1"/>
  <c r="I40" i="1" s="1"/>
  <c r="F41" i="1"/>
  <c r="F42" i="1"/>
  <c r="F43" i="1"/>
  <c r="F44" i="1"/>
  <c r="I44" i="1" s="1"/>
  <c r="F45" i="1"/>
  <c r="F46" i="1"/>
  <c r="I46" i="1" s="1"/>
  <c r="F47" i="1"/>
  <c r="I47" i="1" s="1"/>
  <c r="F48" i="1"/>
  <c r="I48" i="1" s="1"/>
  <c r="F49" i="1"/>
  <c r="F50" i="1"/>
  <c r="F51" i="1"/>
  <c r="I51" i="1" s="1"/>
  <c r="F52" i="1"/>
  <c r="I52" i="1" s="1"/>
  <c r="F53" i="1"/>
  <c r="I53" i="1" s="1"/>
  <c r="F54" i="1"/>
  <c r="I54" i="1" s="1"/>
  <c r="F55" i="1"/>
  <c r="W12" i="1"/>
  <c r="W4" i="1"/>
  <c r="W5" i="1"/>
  <c r="W6" i="1"/>
  <c r="W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I33" i="1" l="1"/>
</calcChain>
</file>

<file path=xl/sharedStrings.xml><?xml version="1.0" encoding="utf-8"?>
<sst xmlns="http://schemas.openxmlformats.org/spreadsheetml/2006/main" count="218" uniqueCount="116">
  <si>
    <t>charge_price</t>
  </si>
  <si>
    <t>170000000000000101</t>
  </si>
  <si>
    <t>tariff-hourly-1-co_6660000000001</t>
  </si>
  <si>
    <t>tariff</t>
  </si>
  <si>
    <t>6660000000001</t>
  </si>
  <si>
    <t>180000000000000001</t>
  </si>
  <si>
    <t>090000000000180001</t>
  </si>
  <si>
    <t>180000000000000002</t>
  </si>
  <si>
    <t>170000000000000201</t>
  </si>
  <si>
    <t>charge_code</t>
  </si>
  <si>
    <t>charge_type</t>
  </si>
  <si>
    <t>charge_owner_id</t>
  </si>
  <si>
    <t>metering_point_id</t>
  </si>
  <si>
    <t>quantity</t>
  </si>
  <si>
    <t>Charge links</t>
  </si>
  <si>
    <t>resolution</t>
  </si>
  <si>
    <t>is_tax</t>
  </si>
  <si>
    <t>fee-1-co_7770000000001</t>
  </si>
  <si>
    <t>fee</t>
  </si>
  <si>
    <t>fee-2-co_7770000000001</t>
  </si>
  <si>
    <t>fee-3-co_7770000000002</t>
  </si>
  <si>
    <t>subscription-1-co_5550000000001</t>
  </si>
  <si>
    <t>subscription</t>
  </si>
  <si>
    <t>subscription-2-co_5550000000001</t>
  </si>
  <si>
    <t>subscription-3-co_5550000000002</t>
  </si>
  <si>
    <t>PT1H</t>
  </si>
  <si>
    <t>E17</t>
  </si>
  <si>
    <t>D01</t>
  </si>
  <si>
    <t>PT15M</t>
  </si>
  <si>
    <t>E18</t>
  </si>
  <si>
    <t>D07</t>
  </si>
  <si>
    <t>E02</t>
  </si>
  <si>
    <t>D09</t>
  </si>
  <si>
    <t>E20</t>
  </si>
  <si>
    <t>170000000150001000</t>
  </si>
  <si>
    <t>180000000150001000</t>
  </si>
  <si>
    <t>070000000000170201</t>
  </si>
  <si>
    <t>170000000000000102</t>
  </si>
  <si>
    <t>200000000000000001</t>
  </si>
  <si>
    <t>type</t>
  </si>
  <si>
    <t>calculation_type</t>
  </si>
  <si>
    <t>settlement_method</t>
  </si>
  <si>
    <t>grid_area_code</t>
  </si>
  <si>
    <t>from_grid_area_code</t>
  </si>
  <si>
    <t>to_grid_area_code</t>
  </si>
  <si>
    <t>parent_metering_point_id</t>
  </si>
  <si>
    <t>energy_supplier_id</t>
  </si>
  <si>
    <t>balance_responsible_id</t>
  </si>
  <si>
    <t>1000000000000</t>
  </si>
  <si>
    <t>2000000000000</t>
  </si>
  <si>
    <t>3000000000000</t>
  </si>
  <si>
    <t>4000000000000</t>
  </si>
  <si>
    <t>1100000000000</t>
  </si>
  <si>
    <t>2200000000000</t>
  </si>
  <si>
    <t>3300000000000</t>
  </si>
  <si>
    <t>4400000000000</t>
  </si>
  <si>
    <t>metering_point_type</t>
  </si>
  <si>
    <t>price</t>
  </si>
  <si>
    <t>amount</t>
  </si>
  <si>
    <t>MP type mapping</t>
  </si>
  <si>
    <t>consumption</t>
  </si>
  <si>
    <t>production</t>
  </si>
  <si>
    <t>own_production</t>
  </si>
  <si>
    <t>consumption_from_grid</t>
  </si>
  <si>
    <t>Settlement method mapping</t>
  </si>
  <si>
    <t>flex</t>
  </si>
  <si>
    <t>non_profiled</t>
  </si>
  <si>
    <t>1</t>
  </si>
  <si>
    <t>quality</t>
  </si>
  <si>
    <t>observation_time</t>
  </si>
  <si>
    <t>Time Series Points</t>
  </si>
  <si>
    <t>measured</t>
  </si>
  <si>
    <t>5.1</t>
  </si>
  <si>
    <t>0.1</t>
  </si>
  <si>
    <t>070000000000000201</t>
  </si>
  <si>
    <t>charge_time</t>
  </si>
  <si>
    <t>2023-02-01 23:00:00.000000</t>
  </si>
  <si>
    <t>2023-02-02 23:00:00.000000</t>
  </si>
  <si>
    <t>2023-01-31 23:00:00.000000</t>
  </si>
  <si>
    <t>2023-02-01 00:00:00.000000</t>
  </si>
  <si>
    <t>2023-02-01 02:00:00.000000</t>
  </si>
  <si>
    <t>7770000000001</t>
  </si>
  <si>
    <t>7770000000002</t>
  </si>
  <si>
    <t>5550000000001</t>
  </si>
  <si>
    <t>5550000000002</t>
  </si>
  <si>
    <t>Charge Price Points</t>
  </si>
  <si>
    <t>2023-01-31 23:00:00</t>
  </si>
  <si>
    <t>2023-02-01 00:00:00</t>
  </si>
  <si>
    <t>2023-02-01 01:00:00</t>
  </si>
  <si>
    <t>2023-02-01 02:00:00</t>
  </si>
  <si>
    <t>2023-02-01 03:00:00</t>
  </si>
  <si>
    <t>2023-02-01 04:00:00</t>
  </si>
  <si>
    <t>2023-02-01 05:00:00</t>
  </si>
  <si>
    <t>2023-02-01 06:00:00</t>
  </si>
  <si>
    <t>2023-02-01 07:00:00</t>
  </si>
  <si>
    <t>2023-02-01 08:00:00</t>
  </si>
  <si>
    <t>2023-02-01 09:00:00</t>
  </si>
  <si>
    <t>2023-02-01 10:00:00</t>
  </si>
  <si>
    <t>2023-02-01 11:00:00</t>
  </si>
  <si>
    <t>2023-02-01 12:00:00</t>
  </si>
  <si>
    <t>2023-02-01 13:00:00</t>
  </si>
  <si>
    <t>2023-02-01 14:00:00</t>
  </si>
  <si>
    <t>2023-02-01 15:00:00</t>
  </si>
  <si>
    <t>2023-02-01 16:00:00</t>
  </si>
  <si>
    <t>2023-02-01 17:00:00</t>
  </si>
  <si>
    <t>2023-02-01 18:00:00</t>
  </si>
  <si>
    <t>2023-02-01 19:00:00</t>
  </si>
  <si>
    <t>2023-02-01 20:00:00</t>
  </si>
  <si>
    <t>2023-02-01 21:00:00</t>
  </si>
  <si>
    <t>2023-02-01 22:00:00</t>
  </si>
  <si>
    <t>2023-02-01 02:15:00</t>
  </si>
  <si>
    <t>2023-02-01 02:30:00</t>
  </si>
  <si>
    <t>2023-02-01 02:45:00</t>
  </si>
  <si>
    <t>Time</t>
  </si>
  <si>
    <t>charge_time_shortened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</si>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</sst>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yyyy/mm/dd\ hh:mm:ss"/>
    </dxf>
    <dxf>
      <numFmt numFmtId="164" formatCode="yyyy/mm/dd\ hh:mm:ss"/>
    </dxf>
    <dxf>
      <numFmt numFmtId="30" formatCode="@"/>
    </dxf>
    <dxf>
      <numFmt numFmtId="30" formatCode="@"/>
    </dxf>
    <dxf>
      <numFmt numFmtId="30" formatCode="@"/>
    </dxf>
    <dxf>
      <numFmt numFmtId="165" formatCode="0.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16282-02DA-45DD-8144-000BF0AE3C4B}" name="ChargeLinks" displayName="ChargeLinks" ref="A31:I55" totalsRowShown="0" headerRowDxfId="28">
  <autoFilter ref="A31:I55" xr:uid="{4C016282-02DA-45DD-8144-000BF0AE3C4B}"/>
  <tableColumns count="9">
    <tableColumn id="1" xr3:uid="{5D866E37-33E8-4772-8058-91EEF8C237C2}" name="charge_code" dataDxfId="27"/>
    <tableColumn id="2" xr3:uid="{490CB0A2-0EF8-4653-8A5E-9B8094165BDC}" name="charge_type" dataDxfId="26"/>
    <tableColumn id="3" xr3:uid="{7135A3A1-5051-429E-8261-8AB31A739FB5}" name="charge_owner_id" dataDxfId="25"/>
    <tableColumn id="4" xr3:uid="{5C6B43BE-2B8F-4A1F-BF82-B40970FE2DC5}" name="metering_point_id" dataDxfId="24"/>
    <tableColumn id="5" xr3:uid="{59F6ECAA-71F3-40FF-846D-92E4C6D2132D}" name="quantity" dataDxfId="23"/>
    <tableColumn id="6" xr3:uid="{3847870A-615B-48A2-A325-CD1C7BAED26A}" name="energy_supplier_id" dataDxfId="5">
      <calculatedColumnFormula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calculatedColumnFormula>
    </tableColumn>
    <tableColumn id="7" xr3:uid="{58B714A4-DCC0-4728-99C2-D5D8472B5530}" name="metering_point_type" dataDxfId="1">
      <calculatedColumnFormula>_xlfn.IFNA(VLOOKUP(VLOOKUP(ChargeLinks[[#This Row],[metering_point_id]],MeteringPointPeriods[],2,FALSE),MPTypeMapping[],2,FALSE),"")</calculatedColumnFormula>
    </tableColumn>
    <tableColumn id="9" xr3:uid="{76EB7E81-9D94-4902-9DF2-1A4EF371DAF0}" name="settlement_method" dataDxfId="2">
      <calculatedColumnFormula>_xlfn.IFNA(VLOOKUP(VLOOKUP(ChargeLinks[[#This Row],[metering_point_id]],MeteringPointPeriods[],4,FALSE),SettlementMapping[],2,FALSE),"")</calculatedColumnFormula>
    </tableColumn>
    <tableColumn id="10" xr3:uid="{A2CD103B-C1B7-45F8-A620-EBFFDBF64097}" name="Column1" dataDxfId="0">
      <calculatedColumnFormula>_xlfn.TEXTJOIN("--",TRUE,ChargeLinks[[#This Row],[charge_code]],ChargeLinks[[#This Row],[charge_owner_id]],ChargeLinks[[#This Row],[energy_supplier_id]],ChargeLinks[[#This Row],[metering_point_type]],ChargeLinks[[#This Row],[settlement_method]])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F0617-F039-41D8-8DF9-B9925F5FD292}" name="TimeSeriesPoints" displayName="TimeSeriesPoints" ref="M2:P26" totalsRowShown="0">
  <autoFilter ref="M2:P26" xr:uid="{3C8F0617-F039-41D8-8DF9-B9925F5FD292}"/>
  <tableColumns count="4">
    <tableColumn id="1" xr3:uid="{ED5AEA4E-C692-4374-B1CE-C8D8084741D8}" name="metering_point_id"/>
    <tableColumn id="2" xr3:uid="{DBE4F15E-E8C9-4215-9F8E-1B98001B79C1}" name="quantity" dataDxfId="22"/>
    <tableColumn id="3" xr3:uid="{D9F5ACD6-F0C4-4862-A8B2-60E7B62AC08B}" name="quality"/>
    <tableColumn id="4" xr3:uid="{920B490A-353A-458C-88EB-A4C7A92A30BF}" name="observation_time" dataDxfId="2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FF87A6-8F25-416A-AF7A-DA3500DDFC40}" name="OutPut" displayName="OutPut" ref="A2:K26" totalsRowShown="0">
  <autoFilter ref="A2:K26" xr:uid="{D2FF87A6-8F25-416A-AF7A-DA3500DDFC40}"/>
  <tableColumns count="11">
    <tableColumn id="1" xr3:uid="{109EE6E5-BD25-4474-8D01-F9BE53E316BF}" name="Time" dataDxfId="20"/>
    <tableColumn id="2" xr3:uid="{0DDB3581-9EFD-4CD5-A5E4-AA25CC64A8EA}" name="grid_area_code">
      <calculatedColumnFormula>VLOOKUP($B$1,$L$31:$V$56,5,FALSE)</calculatedColumnFormula>
    </tableColumn>
    <tableColumn id="3" xr3:uid="{9ECD4A31-B204-4AAA-BCE0-A55479D4D6F9}" name="energy_supplier_id">
      <calculatedColumnFormula>VLOOKUP($B$1,$L$31:$V$56,10,FALSE)</calculatedColumnFormula>
    </tableColumn>
    <tableColumn id="4" xr3:uid="{08094514-49A8-4D25-A69E-A75EB3232592}" name="quantity">
      <calculatedColumnFormula>VLOOKUP($B$1,$D$32:$E$55,2,FALSE)</calculatedColumnFormula>
    </tableColumn>
    <tableColumn id="5" xr3:uid="{88D10A42-9475-42BD-ADCA-A3FFA72BC973}" name="resolution">
      <calculatedColumnFormula>VLOOKUP($B$1,$L$31:$V$56,6,FALSE)</calculatedColumnFormula>
    </tableColumn>
    <tableColumn id="6" xr3:uid="{A3DD608C-4E56-40B0-B1F7-95AC815014A7}" name="metering_point_type">
      <calculatedColumnFormula>VLOOKUP(VLOOKUP($B$1,$L$31:$V$56,2,FALSE),$V$28:$W$54,2,FALSE)</calculatedColumnFormula>
    </tableColumn>
    <tableColumn id="7" xr3:uid="{FBD9FA55-93F5-4E1A-96F5-ED949010179F}" name="settlement_method">
      <calculatedColumnFormula>IF(VLOOKUP($B$1,$L$31:$V$56,2,FALSE)="E17",VLOOKUP(VLOOKUP($B$1,$L$31:$V$56,4,FALSE),$Y$28:$Z$29,2,FALSE),"")</calculatedColumnFormula>
    </tableColumn>
    <tableColumn id="8" xr3:uid="{9932B718-7F22-4D96-BEE4-F0152DC66C3C}" name="price">
      <calculatedColumnFormula>SUBSTITUTE($H$30,",",".")</calculatedColumnFormula>
    </tableColumn>
    <tableColumn id="9" xr3:uid="{E64C45EC-3ECC-46FF-85E7-A6E4C66A6B05}" name="amount"/>
    <tableColumn id="10" xr3:uid="{0EF4D2F5-DCAF-46F8-9394-603FD6C1F55C}" name="is_tax"/>
    <tableColumn id="11" xr3:uid="{DBC31B41-AB04-4AC3-9F13-BFC4F3EEAA92}" name="charge_cod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8E1B98-9587-45C5-95FD-F3B94687A50B}" name="ChargePricePoints" displayName="ChargePricePoints" ref="R2:W26" totalsRowShown="0">
  <autoFilter ref="R2:W26" xr:uid="{CC8E1B98-9587-45C5-95FD-F3B94687A50B}"/>
  <tableColumns count="6">
    <tableColumn id="1" xr3:uid="{69DFFE3D-C209-469C-93C2-67D70897CECD}" name="charge_code"/>
    <tableColumn id="2" xr3:uid="{C2BA6440-DC16-4F9B-96BE-A9A0F237B7ED}" name="charge_type"/>
    <tableColumn id="3" xr3:uid="{DE42A2CB-11DB-40C9-972F-4996A60A2655}" name="charge_owner_id" dataDxfId="19"/>
    <tableColumn id="4" xr3:uid="{C462E5E9-79F8-4B90-AE92-B40FC6B4334A}" name="charge_price"/>
    <tableColumn id="5" xr3:uid="{C24479F8-FACC-4841-9EBA-38DC21F5176A}" name="charge_time" dataDxfId="18"/>
    <tableColumn id="6" xr3:uid="{95636D1A-8B9F-4BA2-BBFA-C07691BB959D}" name="charge_time_shortened" dataDxfId="17">
      <calculatedColumnFormula>LEFT(V3,19)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23C94B-085F-44ED-9C29-B56B92F1B82F}" name="MeteringPointPeriods" displayName="MeteringPointPeriods" ref="L31:V56" totalsRowShown="0">
  <autoFilter ref="L31:V56" xr:uid="{9C23C94B-085F-44ED-9C29-B56B92F1B82F}"/>
  <tableColumns count="11">
    <tableColumn id="1" xr3:uid="{BDDD221E-D8D0-4820-9E79-C550EEFB1552}" name="metering_point_id" dataDxfId="16"/>
    <tableColumn id="2" xr3:uid="{3264101E-B7CE-433E-95D3-ECAF67C4B197}" name="type" dataDxfId="15"/>
    <tableColumn id="3" xr3:uid="{7C0D9AD3-5F1E-4528-9C99-D7C9C0B81870}" name="calculation_type" dataDxfId="14"/>
    <tableColumn id="4" xr3:uid="{A7E122D3-3055-4D9F-A63D-DBCBA9074AEF}" name="settlement_method" dataDxfId="13"/>
    <tableColumn id="5" xr3:uid="{BDA72DCA-8178-4B49-AC99-64FE311CA920}" name="grid_area_code" dataDxfId="12"/>
    <tableColumn id="6" xr3:uid="{7C4FD7ED-486D-43F5-8209-FB7F4E50B817}" name="resolution" dataDxfId="11"/>
    <tableColumn id="7" xr3:uid="{EA876C75-481F-4F0C-BFAD-2B6485E386C9}" name="from_grid_area_code" dataDxfId="10"/>
    <tableColumn id="8" xr3:uid="{DDADF541-4D21-429F-AD29-34F72E0F5DB0}" name="to_grid_area_code" dataDxfId="9"/>
    <tableColumn id="9" xr3:uid="{6873E7DA-25ED-4F63-9CC3-142EBFD5C96C}" name="parent_metering_point_id" dataDxfId="8"/>
    <tableColumn id="10" xr3:uid="{5E7B70BE-3917-4AE6-83EA-8A871F97FB99}" name="energy_supplier_id" dataDxfId="7"/>
    <tableColumn id="11" xr3:uid="{BE1BF5F2-4168-4BEC-B68C-E044D0519557}" name="balance_responsible_id" dataDxfId="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9288B3-D090-4897-AD89-5C04D501F267}" name="MPTypeMapping" displayName="MPTypeMapping" ref="Y31:Z57" totalsRowShown="0">
  <autoFilter ref="Y31:Z57" xr:uid="{4D9288B3-D090-4897-AD89-5C04D501F267}"/>
  <tableColumns count="2">
    <tableColumn id="1" xr3:uid="{7A432737-3E15-4ECB-BE3F-D5902A6BDC2B}" name="MP type mapping" dataDxfId="4"/>
    <tableColumn id="2" xr3:uid="{FDB8F8B6-CF45-4A18-8759-8120EBE28034}" name="Column1" dataDxfId="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218855-94F9-4AAF-B51E-818503732FDE}" name="SettlementMapping" displayName="SettlementMapping" ref="Y27:Z29" totalsRowShown="0">
  <autoFilter ref="Y27:Z29" xr:uid="{78218855-94F9-4AAF-B51E-818503732FDE}"/>
  <tableColumns count="2">
    <tableColumn id="1" xr3:uid="{09776318-E643-49BC-83B0-C37A38FFE072}" name="Settlement method mapping"/>
    <tableColumn id="2" xr3:uid="{D6412985-2D80-4076-945F-216E94C8E760}" name="Column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B6AB-141A-4E8A-8579-9357A3BEFD45}">
  <dimension ref="A1:AA66"/>
  <sheetViews>
    <sheetView tabSelected="1" zoomScaleNormal="100" workbookViewId="0">
      <selection activeCell="D32" sqref="D32:D33"/>
    </sheetView>
  </sheetViews>
  <sheetFormatPr defaultRowHeight="14.5" x14ac:dyDescent="0.35"/>
  <cols>
    <col min="1" max="1" width="28.6328125" bestFit="1" customWidth="1"/>
    <col min="2" max="2" width="19" bestFit="1" customWidth="1"/>
    <col min="3" max="3" width="17.7265625" customWidth="1"/>
    <col min="4" max="4" width="19" bestFit="1" customWidth="1"/>
    <col min="5" max="5" width="13.90625" bestFit="1" customWidth="1"/>
    <col min="6" max="6" width="19.1796875" customWidth="1"/>
    <col min="7" max="7" width="20.36328125" bestFit="1" customWidth="1"/>
    <col min="8" max="8" width="19.6328125" bestFit="1" customWidth="1"/>
    <col min="9" max="9" width="81.36328125" bestFit="1" customWidth="1"/>
    <col min="10" max="10" width="19" bestFit="1" customWidth="1"/>
    <col min="11" max="11" width="13.6328125" bestFit="1" customWidth="1"/>
    <col min="12" max="12" width="16.08984375" customWidth="1"/>
    <col min="13" max="13" width="30.08984375" customWidth="1"/>
    <col min="14" max="14" width="15.08984375" customWidth="1"/>
    <col min="15" max="15" width="12.36328125" customWidth="1"/>
    <col min="16" max="16" width="19.6328125" customWidth="1"/>
    <col min="17" max="17" width="17.54296875" customWidth="1"/>
    <col min="18" max="18" width="29.36328125" bestFit="1" customWidth="1"/>
    <col min="19" max="19" width="17.7265625" customWidth="1"/>
    <col min="20" max="20" width="21.7265625" customWidth="1"/>
    <col min="21" max="21" width="13.26953125" customWidth="1"/>
    <col min="22" max="22" width="24.36328125" bestFit="1" customWidth="1"/>
    <col min="23" max="23" width="21.81640625" customWidth="1"/>
    <col min="25" max="25" width="25.54296875" customWidth="1"/>
    <col min="26" max="26" width="10.7265625" bestFit="1" customWidth="1"/>
    <col min="29" max="29" width="11.1796875" bestFit="1" customWidth="1"/>
    <col min="30" max="30" width="10.6328125" bestFit="1" customWidth="1"/>
  </cols>
  <sheetData>
    <row r="1" spans="1:23" x14ac:dyDescent="0.35">
      <c r="B1" s="2" t="s">
        <v>1</v>
      </c>
      <c r="M1" s="4" t="s">
        <v>70</v>
      </c>
      <c r="N1" s="4"/>
      <c r="O1" s="4"/>
      <c r="P1" s="4"/>
      <c r="R1" s="4" t="s">
        <v>85</v>
      </c>
      <c r="S1" s="4"/>
      <c r="T1" s="4"/>
      <c r="U1" s="4"/>
      <c r="V1" s="4"/>
    </row>
    <row r="2" spans="1:23" x14ac:dyDescent="0.35">
      <c r="A2" t="s">
        <v>113</v>
      </c>
      <c r="B2" t="s">
        <v>42</v>
      </c>
      <c r="C2" t="s">
        <v>46</v>
      </c>
      <c r="D2" t="s">
        <v>13</v>
      </c>
      <c r="E2" t="s">
        <v>15</v>
      </c>
      <c r="F2" t="s">
        <v>56</v>
      </c>
      <c r="G2" t="s">
        <v>41</v>
      </c>
      <c r="H2" t="s">
        <v>57</v>
      </c>
      <c r="I2" t="s">
        <v>58</v>
      </c>
      <c r="J2" t="s">
        <v>16</v>
      </c>
      <c r="K2" t="s">
        <v>9</v>
      </c>
      <c r="M2" t="s">
        <v>12</v>
      </c>
      <c r="N2" t="s">
        <v>13</v>
      </c>
      <c r="O2" t="s">
        <v>68</v>
      </c>
      <c r="P2" t="s">
        <v>69</v>
      </c>
      <c r="R2" t="s">
        <v>9</v>
      </c>
      <c r="S2" t="s">
        <v>10</v>
      </c>
      <c r="T2" t="s">
        <v>11</v>
      </c>
      <c r="U2" t="s">
        <v>0</v>
      </c>
      <c r="V2" t="s">
        <v>75</v>
      </c>
      <c r="W2" t="s">
        <v>114</v>
      </c>
    </row>
    <row r="3" spans="1:23" x14ac:dyDescent="0.35">
      <c r="A3" s="2" t="s">
        <v>86</v>
      </c>
      <c r="B3">
        <f>VLOOKUP($B$1,$L$31:$V$56,5,FALSE)</f>
        <v>800</v>
      </c>
      <c r="C3" t="str">
        <f>VLOOKUP($B$1,$L$31:$V$56,10,FALSE)</f>
        <v>3000000000000</v>
      </c>
      <c r="D3" t="str">
        <f>VLOOKUP($B$1,$D$32:$E$55,2,FALSE)</f>
        <v>1</v>
      </c>
      <c r="E3" t="str">
        <f>VLOOKUP($B$1,$L$31:$V$56,6,FALSE)</f>
        <v>PT1H</v>
      </c>
      <c r="F3" t="e">
        <f>VLOOKUP(VLOOKUP($B$1,$L$31:$V$56,2,FALSE),$V$28:$W$54,2,FALSE)</f>
        <v>#N/A</v>
      </c>
      <c r="G3" t="str">
        <f>IF(VLOOKUP($B$1,$L$31:$V$56,2,FALSE)="E17",VLOOKUP(VLOOKUP($B$1,$L$31:$V$56,4,FALSE),$Y$28:$Z$29,2,FALSE),"")</f>
        <v>non_profiled</v>
      </c>
      <c r="J3" s="2"/>
      <c r="M3" s="2" t="s">
        <v>1</v>
      </c>
      <c r="N3" s="3">
        <v>10</v>
      </c>
      <c r="O3" s="2" t="s">
        <v>71</v>
      </c>
      <c r="P3" s="2" t="s">
        <v>86</v>
      </c>
      <c r="R3" t="s">
        <v>17</v>
      </c>
      <c r="S3" t="s">
        <v>18</v>
      </c>
      <c r="T3" s="2" t="s">
        <v>81</v>
      </c>
      <c r="U3">
        <v>20</v>
      </c>
      <c r="V3" s="1" t="s">
        <v>76</v>
      </c>
      <c r="W3" s="1" t="str">
        <f>LEFT(V3,19)</f>
        <v>2023-02-01 23:00:00</v>
      </c>
    </row>
    <row r="4" spans="1:23" x14ac:dyDescent="0.35">
      <c r="A4" s="2" t="s">
        <v>87</v>
      </c>
      <c r="B4">
        <f>VLOOKUP($B$1,$L$31:$V$56,5,FALSE)</f>
        <v>800</v>
      </c>
      <c r="C4" t="str">
        <f>VLOOKUP($B$1,$L$31:$V$56,10,FALSE)</f>
        <v>3000000000000</v>
      </c>
      <c r="D4" t="str">
        <f>VLOOKUP($B$1,$D$32:$E$55,2,FALSE)</f>
        <v>1</v>
      </c>
      <c r="E4" t="str">
        <f>VLOOKUP($B$1,$L$31:$V$56,6,FALSE)</f>
        <v>PT1H</v>
      </c>
      <c r="F4" t="e">
        <f>VLOOKUP(VLOOKUP($B$1,$L$31:$V$56,2,FALSE),$V$28:$W$54,2,FALSE)</f>
        <v>#N/A</v>
      </c>
      <c r="G4" t="str">
        <f>IF(VLOOKUP($B$1,$L$31:$V$56,2,FALSE)="E17",VLOOKUP(VLOOKUP($B$1,$L$31:$V$56,4,FALSE),$Y$28:$Z$29,2,FALSE),"")</f>
        <v>non_profiled</v>
      </c>
      <c r="M4" s="2" t="s">
        <v>1</v>
      </c>
      <c r="N4" s="3">
        <v>10</v>
      </c>
      <c r="O4" s="2" t="s">
        <v>71</v>
      </c>
      <c r="P4" s="2" t="s">
        <v>87</v>
      </c>
      <c r="R4" t="s">
        <v>17</v>
      </c>
      <c r="S4" t="s">
        <v>18</v>
      </c>
      <c r="T4" s="2" t="s">
        <v>81</v>
      </c>
      <c r="U4">
        <v>30</v>
      </c>
      <c r="V4" s="1" t="s">
        <v>77</v>
      </c>
      <c r="W4" s="1" t="str">
        <f t="shared" ref="W4:W26" si="0">LEFT(V4,19)</f>
        <v>2023-02-02 23:00:00</v>
      </c>
    </row>
    <row r="5" spans="1:23" x14ac:dyDescent="0.35">
      <c r="A5" s="2" t="s">
        <v>88</v>
      </c>
      <c r="B5">
        <f>VLOOKUP($B$1,$L$31:$V$56,5,FALSE)</f>
        <v>800</v>
      </c>
      <c r="C5" t="str">
        <f>VLOOKUP($B$1,$L$31:$V$56,10,FALSE)</f>
        <v>3000000000000</v>
      </c>
      <c r="D5" t="str">
        <f>VLOOKUP($B$1,$D$32:$E$55,2,FALSE)</f>
        <v>1</v>
      </c>
      <c r="E5" t="str">
        <f>VLOOKUP($B$1,$L$31:$V$56,6,FALSE)</f>
        <v>PT1H</v>
      </c>
      <c r="F5" t="e">
        <f>VLOOKUP(VLOOKUP($B$1,$L$31:$V$56,2,FALSE),$V$28:$W$54,2,FALSE)</f>
        <v>#N/A</v>
      </c>
      <c r="G5" t="str">
        <f>IF(VLOOKUP($B$1,$L$31:$V$56,2,FALSE)="E17",VLOOKUP(VLOOKUP($B$1,$L$31:$V$56,4,FALSE),$Y$28:$Z$29,2,FALSE),"")</f>
        <v>non_profiled</v>
      </c>
      <c r="M5" s="2" t="s">
        <v>37</v>
      </c>
      <c r="N5" s="3" t="s">
        <v>72</v>
      </c>
      <c r="O5" s="2" t="s">
        <v>71</v>
      </c>
      <c r="P5" s="2" t="s">
        <v>89</v>
      </c>
      <c r="R5" t="s">
        <v>19</v>
      </c>
      <c r="S5" t="s">
        <v>18</v>
      </c>
      <c r="T5" s="2" t="s">
        <v>81</v>
      </c>
      <c r="U5">
        <v>30</v>
      </c>
      <c r="V5" s="1" t="s">
        <v>77</v>
      </c>
      <c r="W5" s="1" t="str">
        <f t="shared" si="0"/>
        <v>2023-02-02 23:00:00</v>
      </c>
    </row>
    <row r="6" spans="1:23" x14ac:dyDescent="0.35">
      <c r="A6" s="2" t="s">
        <v>89</v>
      </c>
      <c r="B6">
        <f>VLOOKUP($B$1,$L$31:$V$56,5,FALSE)</f>
        <v>800</v>
      </c>
      <c r="C6" t="str">
        <f>VLOOKUP($B$1,$L$31:$V$56,10,FALSE)</f>
        <v>3000000000000</v>
      </c>
      <c r="D6" t="str">
        <f>VLOOKUP($B$1,$D$32:$E$55,2,FALSE)</f>
        <v>1</v>
      </c>
      <c r="E6" t="str">
        <f>VLOOKUP($B$1,$L$31:$V$56,6,FALSE)</f>
        <v>PT1H</v>
      </c>
      <c r="F6" t="e">
        <f>VLOOKUP(VLOOKUP($B$1,$L$31:$V$56,2,FALSE),$V$28:$W$54,2,FALSE)</f>
        <v>#N/A</v>
      </c>
      <c r="G6" t="str">
        <f>IF(VLOOKUP($B$1,$L$31:$V$56,2,FALSE)="E17",VLOOKUP(VLOOKUP($B$1,$L$31:$V$56,4,FALSE),$Y$28:$Z$29,2,FALSE),"")</f>
        <v>non_profiled</v>
      </c>
      <c r="M6" s="2" t="s">
        <v>37</v>
      </c>
      <c r="N6">
        <v>7.9989999999999997</v>
      </c>
      <c r="O6" s="2" t="s">
        <v>71</v>
      </c>
      <c r="P6" s="2" t="s">
        <v>110</v>
      </c>
      <c r="R6" t="s">
        <v>20</v>
      </c>
      <c r="S6" t="s">
        <v>18</v>
      </c>
      <c r="T6" s="2" t="s">
        <v>82</v>
      </c>
      <c r="U6">
        <v>20</v>
      </c>
      <c r="V6" s="1" t="s">
        <v>77</v>
      </c>
      <c r="W6" s="1" t="str">
        <f t="shared" si="0"/>
        <v>2023-02-02 23:00:00</v>
      </c>
    </row>
    <row r="7" spans="1:23" x14ac:dyDescent="0.35">
      <c r="A7" s="2" t="s">
        <v>90</v>
      </c>
      <c r="B7">
        <f>VLOOKUP($B$1,$L$31:$V$56,5,FALSE)</f>
        <v>800</v>
      </c>
      <c r="C7" t="str">
        <f>VLOOKUP($B$1,$L$31:$V$56,10,FALSE)</f>
        <v>3000000000000</v>
      </c>
      <c r="D7" t="str">
        <f>VLOOKUP($B$1,$D$32:$E$55,2,FALSE)</f>
        <v>1</v>
      </c>
      <c r="E7" t="str">
        <f>VLOOKUP($B$1,$L$31:$V$56,6,FALSE)</f>
        <v>PT1H</v>
      </c>
      <c r="F7" t="e">
        <f>VLOOKUP(VLOOKUP($B$1,$L$31:$V$56,2,FALSE),$V$28:$W$54,2,FALSE)</f>
        <v>#N/A</v>
      </c>
      <c r="G7" t="str">
        <f>IF(VLOOKUP($B$1,$L$31:$V$56,2,FALSE)="E17",VLOOKUP(VLOOKUP($B$1,$L$31:$V$56,4,FALSE),$Y$28:$Z$29,2,FALSE),"")</f>
        <v>non_profiled</v>
      </c>
      <c r="M7" s="2" t="s">
        <v>37</v>
      </c>
      <c r="N7" s="3" t="s">
        <v>73</v>
      </c>
      <c r="O7" s="2" t="s">
        <v>71</v>
      </c>
      <c r="P7" s="2" t="s">
        <v>111</v>
      </c>
      <c r="R7" t="s">
        <v>21</v>
      </c>
      <c r="S7" t="s">
        <v>22</v>
      </c>
      <c r="T7" s="2" t="s">
        <v>83</v>
      </c>
      <c r="U7">
        <v>3</v>
      </c>
      <c r="V7" s="1" t="s">
        <v>78</v>
      </c>
      <c r="W7" s="1" t="str">
        <f t="shared" si="0"/>
        <v>2023-01-31 23:00:00</v>
      </c>
    </row>
    <row r="8" spans="1:23" x14ac:dyDescent="0.35">
      <c r="A8" s="2" t="s">
        <v>91</v>
      </c>
      <c r="B8">
        <f>VLOOKUP($B$1,$L$31:$V$56,5,FALSE)</f>
        <v>800</v>
      </c>
      <c r="C8" t="str">
        <f>VLOOKUP($B$1,$L$31:$V$56,10,FALSE)</f>
        <v>3000000000000</v>
      </c>
      <c r="D8" t="str">
        <f>VLOOKUP($B$1,$D$32:$E$55,2,FALSE)</f>
        <v>1</v>
      </c>
      <c r="E8" t="str">
        <f>VLOOKUP($B$1,$L$31:$V$56,6,FALSE)</f>
        <v>PT1H</v>
      </c>
      <c r="F8" t="e">
        <f>VLOOKUP(VLOOKUP($B$1,$L$31:$V$56,2,FALSE),$V$28:$W$54,2,FALSE)</f>
        <v>#N/A</v>
      </c>
      <c r="G8" t="str">
        <f>IF(VLOOKUP($B$1,$L$31:$V$56,2,FALSE)="E17",VLOOKUP(VLOOKUP($B$1,$L$31:$V$56,4,FALSE),$Y$28:$Z$29,2,FALSE),"")</f>
        <v>non_profiled</v>
      </c>
      <c r="M8" s="2" t="s">
        <v>37</v>
      </c>
      <c r="N8" s="3" t="s">
        <v>73</v>
      </c>
      <c r="O8" s="2" t="s">
        <v>71</v>
      </c>
      <c r="P8" s="2" t="s">
        <v>112</v>
      </c>
      <c r="R8" t="s">
        <v>23</v>
      </c>
      <c r="S8" t="s">
        <v>22</v>
      </c>
      <c r="T8" s="2" t="s">
        <v>83</v>
      </c>
      <c r="U8">
        <v>3</v>
      </c>
      <c r="V8" s="1" t="s">
        <v>78</v>
      </c>
      <c r="W8" s="1" t="str">
        <f t="shared" si="0"/>
        <v>2023-01-31 23:00:00</v>
      </c>
    </row>
    <row r="9" spans="1:23" x14ac:dyDescent="0.35">
      <c r="A9" s="2" t="s">
        <v>92</v>
      </c>
      <c r="B9">
        <f>VLOOKUP($B$1,$L$31:$V$56,5,FALSE)</f>
        <v>800</v>
      </c>
      <c r="C9" t="str">
        <f>VLOOKUP($B$1,$L$31:$V$56,10,FALSE)</f>
        <v>3000000000000</v>
      </c>
      <c r="D9" t="str">
        <f>VLOOKUP($B$1,$D$32:$E$55,2,FALSE)</f>
        <v>1</v>
      </c>
      <c r="E9" t="str">
        <f>VLOOKUP($B$1,$L$31:$V$56,6,FALSE)</f>
        <v>PT1H</v>
      </c>
      <c r="F9" t="e">
        <f>VLOOKUP(VLOOKUP($B$1,$L$31:$V$56,2,FALSE),$V$28:$W$54,2,FALSE)</f>
        <v>#N/A</v>
      </c>
      <c r="G9" t="str">
        <f>IF(VLOOKUP($B$1,$L$31:$V$56,2,FALSE)="E17",VLOOKUP(VLOOKUP($B$1,$L$31:$V$56,4,FALSE),$Y$28:$Z$29,2,FALSE),"")</f>
        <v>non_profiled</v>
      </c>
      <c r="M9" s="2" t="s">
        <v>8</v>
      </c>
      <c r="N9" s="3">
        <v>10</v>
      </c>
      <c r="O9" s="2" t="s">
        <v>71</v>
      </c>
      <c r="P9" s="2" t="s">
        <v>89</v>
      </c>
      <c r="R9" t="s">
        <v>24</v>
      </c>
      <c r="S9" t="s">
        <v>22</v>
      </c>
      <c r="T9" s="2" t="s">
        <v>84</v>
      </c>
      <c r="U9">
        <v>3</v>
      </c>
      <c r="V9" s="1" t="s">
        <v>78</v>
      </c>
      <c r="W9" s="1" t="str">
        <f t="shared" si="0"/>
        <v>2023-01-31 23:00:00</v>
      </c>
    </row>
    <row r="10" spans="1:23" x14ac:dyDescent="0.35">
      <c r="A10" s="2" t="s">
        <v>93</v>
      </c>
      <c r="B10">
        <f>VLOOKUP($B$1,$L$31:$V$56,5,FALSE)</f>
        <v>800</v>
      </c>
      <c r="C10" t="str">
        <f>VLOOKUP($B$1,$L$31:$V$56,10,FALSE)</f>
        <v>3000000000000</v>
      </c>
      <c r="D10" t="str">
        <f>VLOOKUP($B$1,$D$32:$E$55,2,FALSE)</f>
        <v>1</v>
      </c>
      <c r="E10" t="str">
        <f>VLOOKUP($B$1,$L$31:$V$56,6,FALSE)</f>
        <v>PT1H</v>
      </c>
      <c r="F10" t="e">
        <f>VLOOKUP(VLOOKUP($B$1,$L$31:$V$56,2,FALSE),$V$28:$W$54,2,FALSE)</f>
        <v>#N/A</v>
      </c>
      <c r="G10" t="str">
        <f>IF(VLOOKUP($B$1,$L$31:$V$56,2,FALSE)="E17",VLOOKUP(VLOOKUP($B$1,$L$31:$V$56,4,FALSE),$Y$28:$Z$29,2,FALSE),"")</f>
        <v>non_profiled</v>
      </c>
      <c r="M10" s="2" t="s">
        <v>74</v>
      </c>
      <c r="N10" s="3">
        <v>5</v>
      </c>
      <c r="O10" s="2" t="s">
        <v>71</v>
      </c>
      <c r="P10" s="2" t="s">
        <v>89</v>
      </c>
      <c r="R10" t="s">
        <v>2</v>
      </c>
      <c r="S10" t="s">
        <v>3</v>
      </c>
      <c r="T10" s="2" t="s">
        <v>4</v>
      </c>
      <c r="U10">
        <v>0.1</v>
      </c>
      <c r="V10" s="1" t="s">
        <v>78</v>
      </c>
      <c r="W10" s="1" t="str">
        <f t="shared" si="0"/>
        <v>2023-01-31 23:00:00</v>
      </c>
    </row>
    <row r="11" spans="1:23" x14ac:dyDescent="0.35">
      <c r="A11" s="2" t="s">
        <v>94</v>
      </c>
      <c r="B11">
        <f>VLOOKUP($B$1,$L$31:$V$56,5,FALSE)</f>
        <v>800</v>
      </c>
      <c r="C11" t="str">
        <f>VLOOKUP($B$1,$L$31:$V$56,10,FALSE)</f>
        <v>3000000000000</v>
      </c>
      <c r="D11" t="str">
        <f>VLOOKUP($B$1,$D$32:$E$55,2,FALSE)</f>
        <v>1</v>
      </c>
      <c r="E11" t="str">
        <f>VLOOKUP($B$1,$L$31:$V$56,6,FALSE)</f>
        <v>PT1H</v>
      </c>
      <c r="F11" t="e">
        <f>VLOOKUP(VLOOKUP($B$1,$L$31:$V$56,2,FALSE),$V$28:$W$54,2,FALSE)</f>
        <v>#N/A</v>
      </c>
      <c r="G11" t="str">
        <f>IF(VLOOKUP($B$1,$L$31:$V$56,2,FALSE)="E17",VLOOKUP(VLOOKUP($B$1,$L$31:$V$56,4,FALSE),$Y$28:$Z$29,2,FALSE),"")</f>
        <v>non_profiled</v>
      </c>
      <c r="M11" s="2" t="s">
        <v>38</v>
      </c>
      <c r="N11" s="3">
        <v>3357</v>
      </c>
      <c r="O11" s="2" t="s">
        <v>71</v>
      </c>
      <c r="P11" s="2" t="s">
        <v>89</v>
      </c>
      <c r="R11" t="s">
        <v>2</v>
      </c>
      <c r="S11" t="s">
        <v>3</v>
      </c>
      <c r="T11" s="2" t="s">
        <v>4</v>
      </c>
      <c r="U11">
        <v>0.1</v>
      </c>
      <c r="V11" s="1" t="s">
        <v>79</v>
      </c>
      <c r="W11" s="1" t="str">
        <f t="shared" si="0"/>
        <v>2023-02-01 00:00:00</v>
      </c>
    </row>
    <row r="12" spans="1:23" x14ac:dyDescent="0.35">
      <c r="A12" s="2" t="s">
        <v>95</v>
      </c>
      <c r="B12">
        <f>VLOOKUP($B$1,$L$31:$V$56,5,FALSE)</f>
        <v>800</v>
      </c>
      <c r="C12" t="str">
        <f>VLOOKUP($B$1,$L$31:$V$56,10,FALSE)</f>
        <v>3000000000000</v>
      </c>
      <c r="D12" t="str">
        <f>VLOOKUP($B$1,$D$32:$E$55,2,FALSE)</f>
        <v>1</v>
      </c>
      <c r="E12" t="str">
        <f>VLOOKUP($B$1,$L$31:$V$56,6,FALSE)</f>
        <v>PT1H</v>
      </c>
      <c r="F12" t="e">
        <f>VLOOKUP(VLOOKUP($B$1,$L$31:$V$56,2,FALSE),$V$28:$W$54,2,FALSE)</f>
        <v>#N/A</v>
      </c>
      <c r="G12" t="str">
        <f>IF(VLOOKUP($B$1,$L$31:$V$56,2,FALSE)="E17",VLOOKUP(VLOOKUP($B$1,$L$31:$V$56,4,FALSE),$Y$28:$Z$29,2,FALSE),"")</f>
        <v>non_profiled</v>
      </c>
      <c r="H12" t="str">
        <f t="shared" ref="H4:H26" si="1">SUBSTITUTE($H$30,",",".")</f>
        <v/>
      </c>
      <c r="M12" s="2" t="s">
        <v>5</v>
      </c>
      <c r="N12">
        <v>19.158999999999999</v>
      </c>
      <c r="O12" s="2" t="s">
        <v>71</v>
      </c>
      <c r="P12" s="2" t="s">
        <v>89</v>
      </c>
      <c r="R12" t="s">
        <v>2</v>
      </c>
      <c r="S12" t="s">
        <v>3</v>
      </c>
      <c r="T12" s="2" t="s">
        <v>4</v>
      </c>
      <c r="U12">
        <v>10</v>
      </c>
      <c r="V12" s="1" t="s">
        <v>80</v>
      </c>
      <c r="W12" s="1" t="str">
        <f>LEFT(V12,19)</f>
        <v>2023-02-01 02:00:00</v>
      </c>
    </row>
    <row r="13" spans="1:23" x14ac:dyDescent="0.35">
      <c r="A13" s="2" t="s">
        <v>96</v>
      </c>
      <c r="B13">
        <f>VLOOKUP($B$1,$L$31:$V$56,5,FALSE)</f>
        <v>800</v>
      </c>
      <c r="C13" t="str">
        <f>VLOOKUP($B$1,$L$31:$V$56,10,FALSE)</f>
        <v>3000000000000</v>
      </c>
      <c r="D13" t="str">
        <f>VLOOKUP($B$1,$D$32:$E$55,2,FALSE)</f>
        <v>1</v>
      </c>
      <c r="E13" t="str">
        <f>VLOOKUP($B$1,$L$31:$V$56,6,FALSE)</f>
        <v>PT1H</v>
      </c>
      <c r="F13" t="e">
        <f>VLOOKUP(VLOOKUP($B$1,$L$31:$V$56,2,FALSE),$V$28:$W$54,2,FALSE)</f>
        <v>#N/A</v>
      </c>
      <c r="G13" t="str">
        <f>IF(VLOOKUP($B$1,$L$31:$V$56,2,FALSE)="E17",VLOOKUP(VLOOKUP($B$1,$L$31:$V$56,4,FALSE),$Y$28:$Z$29,2,FALSE),"")</f>
        <v>non_profiled</v>
      </c>
      <c r="H13" t="str">
        <f t="shared" si="1"/>
        <v/>
      </c>
      <c r="N13" s="3"/>
      <c r="P13" s="2"/>
      <c r="T13" s="2"/>
      <c r="V13" s="1"/>
      <c r="W13" s="1" t="str">
        <f t="shared" si="0"/>
        <v/>
      </c>
    </row>
    <row r="14" spans="1:23" x14ac:dyDescent="0.35">
      <c r="A14" s="2" t="s">
        <v>97</v>
      </c>
      <c r="B14">
        <f>VLOOKUP($B$1,$L$31:$V$56,5,FALSE)</f>
        <v>800</v>
      </c>
      <c r="C14" t="str">
        <f>VLOOKUP($B$1,$L$31:$V$56,10,FALSE)</f>
        <v>3000000000000</v>
      </c>
      <c r="D14" t="str">
        <f>VLOOKUP($B$1,$D$32:$E$55,2,FALSE)</f>
        <v>1</v>
      </c>
      <c r="E14" t="str">
        <f>VLOOKUP($B$1,$L$31:$V$56,6,FALSE)</f>
        <v>PT1H</v>
      </c>
      <c r="F14" t="e">
        <f>VLOOKUP(VLOOKUP($B$1,$L$31:$V$56,2,FALSE),$V$28:$W$54,2,FALSE)</f>
        <v>#N/A</v>
      </c>
      <c r="G14" t="str">
        <f>IF(VLOOKUP($B$1,$L$31:$V$56,2,FALSE)="E17",VLOOKUP(VLOOKUP($B$1,$L$31:$V$56,4,FALSE),$Y$28:$Z$29,2,FALSE),"")</f>
        <v>non_profiled</v>
      </c>
      <c r="H14" t="str">
        <f t="shared" si="1"/>
        <v/>
      </c>
      <c r="N14" s="3"/>
      <c r="P14" s="2"/>
      <c r="T14" s="2"/>
      <c r="V14" s="1"/>
      <c r="W14" s="1" t="str">
        <f t="shared" si="0"/>
        <v/>
      </c>
    </row>
    <row r="15" spans="1:23" x14ac:dyDescent="0.35">
      <c r="A15" s="2" t="s">
        <v>98</v>
      </c>
      <c r="B15">
        <f>VLOOKUP($B$1,$L$31:$V$56,5,FALSE)</f>
        <v>800</v>
      </c>
      <c r="C15" t="str">
        <f>VLOOKUP($B$1,$L$31:$V$56,10,FALSE)</f>
        <v>3000000000000</v>
      </c>
      <c r="D15" t="str">
        <f>VLOOKUP($B$1,$D$32:$E$55,2,FALSE)</f>
        <v>1</v>
      </c>
      <c r="E15" t="str">
        <f>VLOOKUP($B$1,$L$31:$V$56,6,FALSE)</f>
        <v>PT1H</v>
      </c>
      <c r="F15" t="e">
        <f>VLOOKUP(VLOOKUP($B$1,$L$31:$V$56,2,FALSE),$V$28:$W$54,2,FALSE)</f>
        <v>#N/A</v>
      </c>
      <c r="G15" t="str">
        <f>IF(VLOOKUP($B$1,$L$31:$V$56,2,FALSE)="E17",VLOOKUP(VLOOKUP($B$1,$L$31:$V$56,4,FALSE),$Y$28:$Z$29,2,FALSE),"")</f>
        <v>non_profiled</v>
      </c>
      <c r="H15" t="str">
        <f t="shared" si="1"/>
        <v/>
      </c>
      <c r="N15" s="3"/>
      <c r="P15" s="2"/>
      <c r="T15" s="2"/>
      <c r="V15" s="1"/>
      <c r="W15" s="1" t="str">
        <f t="shared" si="0"/>
        <v/>
      </c>
    </row>
    <row r="16" spans="1:23" x14ac:dyDescent="0.35">
      <c r="A16" s="2" t="s">
        <v>99</v>
      </c>
      <c r="B16">
        <f>VLOOKUP($B$1,$L$31:$V$56,5,FALSE)</f>
        <v>800</v>
      </c>
      <c r="C16" t="str">
        <f>VLOOKUP($B$1,$L$31:$V$56,10,FALSE)</f>
        <v>3000000000000</v>
      </c>
      <c r="D16" t="str">
        <f>VLOOKUP($B$1,$D$32:$E$55,2,FALSE)</f>
        <v>1</v>
      </c>
      <c r="E16" t="str">
        <f>VLOOKUP($B$1,$L$31:$V$56,6,FALSE)</f>
        <v>PT1H</v>
      </c>
      <c r="F16" t="e">
        <f>VLOOKUP(VLOOKUP($B$1,$L$31:$V$56,2,FALSE),$V$28:$W$54,2,FALSE)</f>
        <v>#N/A</v>
      </c>
      <c r="G16" t="str">
        <f>IF(VLOOKUP($B$1,$L$31:$V$56,2,FALSE)="E17",VLOOKUP(VLOOKUP($B$1,$L$31:$V$56,4,FALSE),$Y$28:$Z$29,2,FALSE),"")</f>
        <v>non_profiled</v>
      </c>
      <c r="H16" t="str">
        <f t="shared" si="1"/>
        <v/>
      </c>
      <c r="N16" s="3"/>
      <c r="P16" s="2"/>
      <c r="T16" s="2"/>
      <c r="V16" s="1"/>
      <c r="W16" s="1" t="str">
        <f t="shared" si="0"/>
        <v/>
      </c>
    </row>
    <row r="17" spans="1:27" x14ac:dyDescent="0.35">
      <c r="A17" s="2" t="s">
        <v>100</v>
      </c>
      <c r="B17">
        <f>VLOOKUP($B$1,$L$31:$V$56,5,FALSE)</f>
        <v>800</v>
      </c>
      <c r="C17" t="str">
        <f>VLOOKUP($B$1,$L$31:$V$56,10,FALSE)</f>
        <v>3000000000000</v>
      </c>
      <c r="D17" t="str">
        <f>VLOOKUP($B$1,$D$32:$E$55,2,FALSE)</f>
        <v>1</v>
      </c>
      <c r="E17" t="str">
        <f>VLOOKUP($B$1,$L$31:$V$56,6,FALSE)</f>
        <v>PT1H</v>
      </c>
      <c r="F17" t="e">
        <f>VLOOKUP(VLOOKUP($B$1,$L$31:$V$56,2,FALSE),$V$28:$W$54,2,FALSE)</f>
        <v>#N/A</v>
      </c>
      <c r="G17" t="str">
        <f>IF(VLOOKUP($B$1,$L$31:$V$56,2,FALSE)="E17",VLOOKUP(VLOOKUP($B$1,$L$31:$V$56,4,FALSE),$Y$28:$Z$29,2,FALSE),"")</f>
        <v>non_profiled</v>
      </c>
      <c r="H17" t="str">
        <f t="shared" si="1"/>
        <v/>
      </c>
      <c r="N17" s="3"/>
      <c r="P17" s="2"/>
      <c r="T17" s="2"/>
      <c r="V17" s="1"/>
      <c r="W17" s="1" t="str">
        <f t="shared" si="0"/>
        <v/>
      </c>
    </row>
    <row r="18" spans="1:27" x14ac:dyDescent="0.35">
      <c r="A18" s="2" t="s">
        <v>101</v>
      </c>
      <c r="B18">
        <f>VLOOKUP($B$1,$L$31:$V$56,5,FALSE)</f>
        <v>800</v>
      </c>
      <c r="C18" t="str">
        <f>VLOOKUP($B$1,$L$31:$V$56,10,FALSE)</f>
        <v>3000000000000</v>
      </c>
      <c r="D18" t="str">
        <f>VLOOKUP($B$1,$D$32:$E$55,2,FALSE)</f>
        <v>1</v>
      </c>
      <c r="E18" t="str">
        <f>VLOOKUP($B$1,$L$31:$V$56,6,FALSE)</f>
        <v>PT1H</v>
      </c>
      <c r="F18" t="e">
        <f>VLOOKUP(VLOOKUP($B$1,$L$31:$V$56,2,FALSE),$V$28:$W$54,2,FALSE)</f>
        <v>#N/A</v>
      </c>
      <c r="G18" t="str">
        <f>IF(VLOOKUP($B$1,$L$31:$V$56,2,FALSE)="E17",VLOOKUP(VLOOKUP($B$1,$L$31:$V$56,4,FALSE),$Y$28:$Z$29,2,FALSE),"")</f>
        <v>non_profiled</v>
      </c>
      <c r="H18" t="str">
        <f t="shared" si="1"/>
        <v/>
      </c>
      <c r="N18" s="3"/>
      <c r="P18" s="2"/>
      <c r="T18" s="2"/>
      <c r="V18" s="1"/>
      <c r="W18" s="1" t="str">
        <f t="shared" si="0"/>
        <v/>
      </c>
    </row>
    <row r="19" spans="1:27" x14ac:dyDescent="0.35">
      <c r="A19" s="2" t="s">
        <v>102</v>
      </c>
      <c r="B19">
        <f>VLOOKUP($B$1,$L$31:$V$56,5,FALSE)</f>
        <v>800</v>
      </c>
      <c r="C19" t="str">
        <f>VLOOKUP($B$1,$L$31:$V$56,10,FALSE)</f>
        <v>3000000000000</v>
      </c>
      <c r="D19" t="str">
        <f>VLOOKUP($B$1,$D$32:$E$55,2,FALSE)</f>
        <v>1</v>
      </c>
      <c r="E19" t="str">
        <f>VLOOKUP($B$1,$L$31:$V$56,6,FALSE)</f>
        <v>PT1H</v>
      </c>
      <c r="F19" t="e">
        <f>VLOOKUP(VLOOKUP($B$1,$L$31:$V$56,2,FALSE),$V$28:$W$54,2,FALSE)</f>
        <v>#N/A</v>
      </c>
      <c r="G19" t="str">
        <f>IF(VLOOKUP($B$1,$L$31:$V$56,2,FALSE)="E17",VLOOKUP(VLOOKUP($B$1,$L$31:$V$56,4,FALSE),$Y$28:$Z$29,2,FALSE),"")</f>
        <v>non_profiled</v>
      </c>
      <c r="H19" t="str">
        <f t="shared" si="1"/>
        <v/>
      </c>
      <c r="N19" s="3"/>
      <c r="P19" s="2"/>
      <c r="T19" s="2"/>
      <c r="V19" s="1"/>
      <c r="W19" s="1" t="str">
        <f t="shared" si="0"/>
        <v/>
      </c>
    </row>
    <row r="20" spans="1:27" x14ac:dyDescent="0.35">
      <c r="A20" s="2" t="s">
        <v>103</v>
      </c>
      <c r="B20">
        <f>VLOOKUP($B$1,$L$31:$V$56,5,FALSE)</f>
        <v>800</v>
      </c>
      <c r="C20" t="str">
        <f>VLOOKUP($B$1,$L$31:$V$56,10,FALSE)</f>
        <v>3000000000000</v>
      </c>
      <c r="D20" t="str">
        <f>VLOOKUP($B$1,$D$32:$E$55,2,FALSE)</f>
        <v>1</v>
      </c>
      <c r="E20" t="str">
        <f>VLOOKUP($B$1,$L$31:$V$56,6,FALSE)</f>
        <v>PT1H</v>
      </c>
      <c r="F20" t="e">
        <f>VLOOKUP(VLOOKUP($B$1,$L$31:$V$56,2,FALSE),$V$28:$W$54,2,FALSE)</f>
        <v>#N/A</v>
      </c>
      <c r="G20" t="str">
        <f>IF(VLOOKUP($B$1,$L$31:$V$56,2,FALSE)="E17",VLOOKUP(VLOOKUP($B$1,$L$31:$V$56,4,FALSE),$Y$28:$Z$29,2,FALSE),"")</f>
        <v>non_profiled</v>
      </c>
      <c r="H20" t="str">
        <f t="shared" si="1"/>
        <v/>
      </c>
      <c r="N20" s="3"/>
      <c r="P20" s="2"/>
      <c r="T20" s="2"/>
      <c r="V20" s="1"/>
      <c r="W20" s="1" t="str">
        <f t="shared" si="0"/>
        <v/>
      </c>
    </row>
    <row r="21" spans="1:27" x14ac:dyDescent="0.35">
      <c r="A21" s="2" t="s">
        <v>104</v>
      </c>
      <c r="B21">
        <f>VLOOKUP($B$1,$L$31:$V$56,5,FALSE)</f>
        <v>800</v>
      </c>
      <c r="C21" t="str">
        <f>VLOOKUP($B$1,$L$31:$V$56,10,FALSE)</f>
        <v>3000000000000</v>
      </c>
      <c r="D21" t="str">
        <f>VLOOKUP($B$1,$D$32:$E$55,2,FALSE)</f>
        <v>1</v>
      </c>
      <c r="E21" t="str">
        <f>VLOOKUP($B$1,$L$31:$V$56,6,FALSE)</f>
        <v>PT1H</v>
      </c>
      <c r="F21" t="e">
        <f>VLOOKUP(VLOOKUP($B$1,$L$31:$V$56,2,FALSE),$V$28:$W$54,2,FALSE)</f>
        <v>#N/A</v>
      </c>
      <c r="G21" t="str">
        <f>IF(VLOOKUP($B$1,$L$31:$V$56,2,FALSE)="E17",VLOOKUP(VLOOKUP($B$1,$L$31:$V$56,4,FALSE),$Y$28:$Z$29,2,FALSE),"")</f>
        <v>non_profiled</v>
      </c>
      <c r="H21" t="str">
        <f t="shared" si="1"/>
        <v/>
      </c>
      <c r="N21" s="3"/>
      <c r="P21" s="2"/>
      <c r="T21" s="2"/>
      <c r="V21" s="1"/>
      <c r="W21" s="1" t="str">
        <f t="shared" si="0"/>
        <v/>
      </c>
    </row>
    <row r="22" spans="1:27" x14ac:dyDescent="0.35">
      <c r="A22" s="2" t="s">
        <v>105</v>
      </c>
      <c r="B22">
        <f>VLOOKUP($B$1,$L$31:$V$56,5,FALSE)</f>
        <v>800</v>
      </c>
      <c r="C22" t="str">
        <f>VLOOKUP($B$1,$L$31:$V$56,10,FALSE)</f>
        <v>3000000000000</v>
      </c>
      <c r="D22" t="str">
        <f>VLOOKUP($B$1,$D$32:$E$55,2,FALSE)</f>
        <v>1</v>
      </c>
      <c r="E22" t="str">
        <f>VLOOKUP($B$1,$L$31:$V$56,6,FALSE)</f>
        <v>PT1H</v>
      </c>
      <c r="F22" t="e">
        <f>VLOOKUP(VLOOKUP($B$1,$L$31:$V$56,2,FALSE),$V$28:$W$54,2,FALSE)</f>
        <v>#N/A</v>
      </c>
      <c r="G22" t="str">
        <f>IF(VLOOKUP($B$1,$L$31:$V$56,2,FALSE)="E17",VLOOKUP(VLOOKUP($B$1,$L$31:$V$56,4,FALSE),$Y$28:$Z$29,2,FALSE),"")</f>
        <v>non_profiled</v>
      </c>
      <c r="H22" t="str">
        <f t="shared" si="1"/>
        <v/>
      </c>
      <c r="N22" s="3"/>
      <c r="P22" s="2"/>
      <c r="T22" s="2"/>
      <c r="V22" s="1"/>
      <c r="W22" s="1" t="str">
        <f t="shared" si="0"/>
        <v/>
      </c>
    </row>
    <row r="23" spans="1:27" x14ac:dyDescent="0.35">
      <c r="A23" s="2" t="s">
        <v>106</v>
      </c>
      <c r="B23">
        <f>VLOOKUP($B$1,$L$31:$V$56,5,FALSE)</f>
        <v>800</v>
      </c>
      <c r="C23" t="str">
        <f>VLOOKUP($B$1,$L$31:$V$56,10,FALSE)</f>
        <v>3000000000000</v>
      </c>
      <c r="D23" t="str">
        <f>VLOOKUP($B$1,$D$32:$E$55,2,FALSE)</f>
        <v>1</v>
      </c>
      <c r="E23" t="str">
        <f>VLOOKUP($B$1,$L$31:$V$56,6,FALSE)</f>
        <v>PT1H</v>
      </c>
      <c r="F23" t="e">
        <f>VLOOKUP(VLOOKUP($B$1,$L$31:$V$56,2,FALSE),$V$28:$W$54,2,FALSE)</f>
        <v>#N/A</v>
      </c>
      <c r="G23" t="str">
        <f>IF(VLOOKUP($B$1,$L$31:$V$56,2,FALSE)="E17",VLOOKUP(VLOOKUP($B$1,$L$31:$V$56,4,FALSE),$Y$28:$Z$29,2,FALSE),"")</f>
        <v>non_profiled</v>
      </c>
      <c r="H23" t="str">
        <f t="shared" si="1"/>
        <v/>
      </c>
      <c r="N23" s="3"/>
      <c r="P23" s="2"/>
      <c r="T23" s="2"/>
      <c r="V23" s="1"/>
      <c r="W23" s="1" t="str">
        <f t="shared" si="0"/>
        <v/>
      </c>
    </row>
    <row r="24" spans="1:27" x14ac:dyDescent="0.35">
      <c r="A24" s="2" t="s">
        <v>107</v>
      </c>
      <c r="B24">
        <f>VLOOKUP($B$1,$L$31:$V$56,5,FALSE)</f>
        <v>800</v>
      </c>
      <c r="C24" t="str">
        <f>VLOOKUP($B$1,$L$31:$V$56,10,FALSE)</f>
        <v>3000000000000</v>
      </c>
      <c r="D24" t="str">
        <f>VLOOKUP($B$1,$D$32:$E$55,2,FALSE)</f>
        <v>1</v>
      </c>
      <c r="E24" t="str">
        <f>VLOOKUP($B$1,$L$31:$V$56,6,FALSE)</f>
        <v>PT1H</v>
      </c>
      <c r="F24" t="e">
        <f>VLOOKUP(VLOOKUP($B$1,$L$31:$V$56,2,FALSE),$V$28:$W$54,2,FALSE)</f>
        <v>#N/A</v>
      </c>
      <c r="G24" t="str">
        <f>IF(VLOOKUP($B$1,$L$31:$V$56,2,FALSE)="E17",VLOOKUP(VLOOKUP($B$1,$L$31:$V$56,4,FALSE),$Y$28:$Z$29,2,FALSE),"")</f>
        <v>non_profiled</v>
      </c>
      <c r="H24" t="str">
        <f t="shared" si="1"/>
        <v/>
      </c>
      <c r="N24" s="3"/>
      <c r="P24" s="2"/>
      <c r="T24" s="2"/>
      <c r="V24" s="1"/>
      <c r="W24" s="1" t="str">
        <f t="shared" si="0"/>
        <v/>
      </c>
    </row>
    <row r="25" spans="1:27" x14ac:dyDescent="0.35">
      <c r="A25" s="2" t="s">
        <v>108</v>
      </c>
      <c r="B25">
        <f>VLOOKUP($B$1,$L$31:$V$56,5,FALSE)</f>
        <v>800</v>
      </c>
      <c r="C25" t="str">
        <f>VLOOKUP($B$1,$L$31:$V$56,10,FALSE)</f>
        <v>3000000000000</v>
      </c>
      <c r="D25" t="str">
        <f>VLOOKUP($B$1,$D$32:$E$55,2,FALSE)</f>
        <v>1</v>
      </c>
      <c r="E25" t="str">
        <f>VLOOKUP($B$1,$L$31:$V$56,6,FALSE)</f>
        <v>PT1H</v>
      </c>
      <c r="F25" t="e">
        <f>VLOOKUP(VLOOKUP($B$1,$L$31:$V$56,2,FALSE),$V$28:$W$54,2,FALSE)</f>
        <v>#N/A</v>
      </c>
      <c r="G25" t="str">
        <f>IF(VLOOKUP($B$1,$L$31:$V$56,2,FALSE)="E17",VLOOKUP(VLOOKUP($B$1,$L$31:$V$56,4,FALSE),$Y$28:$Z$29,2,FALSE),"")</f>
        <v>non_profiled</v>
      </c>
      <c r="H25" t="str">
        <f t="shared" si="1"/>
        <v/>
      </c>
      <c r="N25" s="3"/>
      <c r="P25" s="2"/>
      <c r="T25" s="2"/>
      <c r="V25" s="1"/>
      <c r="W25" s="1" t="str">
        <f t="shared" si="0"/>
        <v/>
      </c>
    </row>
    <row r="26" spans="1:27" x14ac:dyDescent="0.35">
      <c r="A26" s="2" t="s">
        <v>109</v>
      </c>
      <c r="B26">
        <f>VLOOKUP($B$1,$L$31:$V$56,5,FALSE)</f>
        <v>800</v>
      </c>
      <c r="C26" t="str">
        <f>VLOOKUP($B$1,$L$31:$V$56,10,FALSE)</f>
        <v>3000000000000</v>
      </c>
      <c r="D26" t="str">
        <f>VLOOKUP($B$1,$D$32:$E$55,2,FALSE)</f>
        <v>1</v>
      </c>
      <c r="E26" t="str">
        <f>VLOOKUP($B$1,$L$31:$V$56,6,FALSE)</f>
        <v>PT1H</v>
      </c>
      <c r="F26" t="e">
        <f>VLOOKUP(VLOOKUP($B$1,$L$31:$V$56,2,FALSE),$V$28:$W$54,2,FALSE)</f>
        <v>#N/A</v>
      </c>
      <c r="G26" t="str">
        <f>IF(VLOOKUP($B$1,$L$31:$V$56,2,FALSE)="E17",VLOOKUP(VLOOKUP($B$1,$L$31:$V$56,4,FALSE),$Y$28:$Z$29,2,FALSE),"")</f>
        <v>non_profiled</v>
      </c>
      <c r="H26" t="str">
        <f t="shared" si="1"/>
        <v/>
      </c>
      <c r="N26" s="3"/>
      <c r="P26" s="2"/>
      <c r="T26" s="2"/>
      <c r="V26" s="1"/>
      <c r="W26" s="1" t="str">
        <f t="shared" si="0"/>
        <v/>
      </c>
    </row>
    <row r="27" spans="1:27" x14ac:dyDescent="0.35">
      <c r="Y27" t="s">
        <v>64</v>
      </c>
      <c r="Z27" t="s">
        <v>115</v>
      </c>
    </row>
    <row r="28" spans="1:27" x14ac:dyDescent="0.35">
      <c r="Y28" t="s">
        <v>27</v>
      </c>
      <c r="Z28" t="s">
        <v>65</v>
      </c>
    </row>
    <row r="29" spans="1:27" x14ac:dyDescent="0.35">
      <c r="H29" s="2"/>
      <c r="U29" s="2"/>
      <c r="X29" s="2"/>
      <c r="Y29" s="2" t="s">
        <v>31</v>
      </c>
      <c r="Z29" s="2" t="s">
        <v>66</v>
      </c>
      <c r="AA29" s="2"/>
    </row>
    <row r="30" spans="1:27" x14ac:dyDescent="0.35">
      <c r="A30" t="s">
        <v>14</v>
      </c>
      <c r="H30" s="2"/>
      <c r="U30" s="2"/>
      <c r="X30" s="2"/>
      <c r="Y30" s="2"/>
      <c r="Z30" s="2"/>
      <c r="AA30" s="2"/>
    </row>
    <row r="31" spans="1:27" x14ac:dyDescent="0.35">
      <c r="A31" s="2" t="s">
        <v>9</v>
      </c>
      <c r="B31" s="2" t="s">
        <v>10</v>
      </c>
      <c r="C31" s="2" t="s">
        <v>11</v>
      </c>
      <c r="D31" s="2" t="s">
        <v>12</v>
      </c>
      <c r="E31" s="2" t="s">
        <v>13</v>
      </c>
      <c r="F31" t="s">
        <v>46</v>
      </c>
      <c r="G31" t="s">
        <v>56</v>
      </c>
      <c r="H31" s="2" t="s">
        <v>41</v>
      </c>
      <c r="I31" s="2" t="s">
        <v>115</v>
      </c>
      <c r="L31" t="s">
        <v>12</v>
      </c>
      <c r="M31" t="s">
        <v>39</v>
      </c>
      <c r="N31" t="s">
        <v>40</v>
      </c>
      <c r="O31" t="s">
        <v>41</v>
      </c>
      <c r="P31" t="s">
        <v>42</v>
      </c>
      <c r="Q31" t="s">
        <v>15</v>
      </c>
      <c r="R31" t="s">
        <v>43</v>
      </c>
      <c r="S31" t="s">
        <v>44</v>
      </c>
      <c r="T31" t="s">
        <v>45</v>
      </c>
      <c r="U31" t="s">
        <v>46</v>
      </c>
      <c r="V31" t="s">
        <v>47</v>
      </c>
      <c r="X31" s="2"/>
      <c r="Y31" t="s">
        <v>59</v>
      </c>
      <c r="Z31" t="s">
        <v>115</v>
      </c>
      <c r="AA31" s="2"/>
    </row>
    <row r="32" spans="1:27" x14ac:dyDescent="0.35">
      <c r="A32" s="2" t="s">
        <v>2</v>
      </c>
      <c r="B32" s="2" t="s">
        <v>3</v>
      </c>
      <c r="C32" s="2" t="s">
        <v>4</v>
      </c>
      <c r="D32" s="2" t="s">
        <v>1</v>
      </c>
      <c r="E32" s="2" t="s">
        <v>67</v>
      </c>
      <c r="F32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>3000000000000</v>
      </c>
      <c r="G32" s="5" t="str">
        <f>_xlfn.IFNA(VLOOKUP(VLOOKUP(ChargeLinks[[#This Row],[metering_point_id]],MeteringPointPeriods[],2,FALSE),MPTypeMapping[],2,FALSE),"")</f>
        <v>consumption</v>
      </c>
      <c r="H32" s="5" t="str">
        <f>_xlfn.IFNA(VLOOKUP(VLOOKUP(ChargeLinks[[#This Row],[metering_point_id]],MeteringPointPeriods[],4,FALSE),SettlementMapping[],2,FALSE),"")</f>
        <v>non_profiled</v>
      </c>
      <c r="I32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>tariff-hourly-1-co_6660000000001--6660000000001--3000000000000--consumption--non_profiled</v>
      </c>
      <c r="L32" s="2" t="s">
        <v>34</v>
      </c>
      <c r="M32" s="2" t="s">
        <v>26</v>
      </c>
      <c r="N32" s="2"/>
      <c r="O32" s="2" t="s">
        <v>27</v>
      </c>
      <c r="P32" s="2">
        <v>800</v>
      </c>
      <c r="Q32" s="2" t="s">
        <v>28</v>
      </c>
      <c r="R32" s="2"/>
      <c r="S32" s="2"/>
      <c r="T32" s="2"/>
      <c r="U32" s="2" t="s">
        <v>48</v>
      </c>
      <c r="V32" s="2" t="s">
        <v>52</v>
      </c>
      <c r="X32" s="2"/>
      <c r="Y32" t="s">
        <v>26</v>
      </c>
      <c r="Z32" t="s">
        <v>60</v>
      </c>
      <c r="AA32" s="2"/>
    </row>
    <row r="33" spans="1:27" x14ac:dyDescent="0.35">
      <c r="A33" s="2" t="s">
        <v>2</v>
      </c>
      <c r="B33" s="2" t="s">
        <v>3</v>
      </c>
      <c r="C33" s="2" t="s">
        <v>4</v>
      </c>
      <c r="D33" s="2" t="s">
        <v>37</v>
      </c>
      <c r="E33" s="2" t="s">
        <v>67</v>
      </c>
      <c r="F33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>3000000000000</v>
      </c>
      <c r="G33" s="5" t="str">
        <f>_xlfn.IFNA(VLOOKUP(VLOOKUP(ChargeLinks[[#This Row],[metering_point_id]],MeteringPointPeriods[],2,FALSE),MPTypeMapping[],2,FALSE),"")</f>
        <v>consumption</v>
      </c>
      <c r="H33" s="5" t="str">
        <f>_xlfn.IFNA(VLOOKUP(VLOOKUP(ChargeLinks[[#This Row],[metering_point_id]],MeteringPointPeriods[],4,FALSE),SettlementMapping[],2,FALSE),"")</f>
        <v>non_profiled</v>
      </c>
      <c r="I33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>tariff-hourly-1-co_6660000000001--6660000000001--3000000000000--consumption--non_profiled</v>
      </c>
      <c r="L33" s="2" t="s">
        <v>35</v>
      </c>
      <c r="M33" s="2" t="s">
        <v>29</v>
      </c>
      <c r="N33" s="2"/>
      <c r="O33" s="2"/>
      <c r="P33" s="2">
        <v>800</v>
      </c>
      <c r="Q33" s="2" t="s">
        <v>28</v>
      </c>
      <c r="R33" s="2"/>
      <c r="S33" s="2"/>
      <c r="T33" s="2"/>
      <c r="U33" s="2" t="s">
        <v>49</v>
      </c>
      <c r="V33" s="2" t="s">
        <v>53</v>
      </c>
      <c r="X33" s="2"/>
      <c r="Y33" s="2" t="s">
        <v>29</v>
      </c>
      <c r="Z33" s="2" t="s">
        <v>61</v>
      </c>
      <c r="AA33" s="2"/>
    </row>
    <row r="34" spans="1:27" x14ac:dyDescent="0.35">
      <c r="A34" s="2"/>
      <c r="B34" s="2"/>
      <c r="C34" s="2"/>
      <c r="D34" s="2"/>
      <c r="E34" s="2"/>
      <c r="G34" s="5"/>
      <c r="H34" s="5"/>
      <c r="I34" s="5"/>
      <c r="L34" s="2" t="s">
        <v>8</v>
      </c>
      <c r="M34" s="2" t="s">
        <v>26</v>
      </c>
      <c r="N34" s="2"/>
      <c r="O34" s="2" t="s">
        <v>27</v>
      </c>
      <c r="P34" s="2">
        <v>800</v>
      </c>
      <c r="Q34" s="2" t="s">
        <v>25</v>
      </c>
      <c r="R34" s="2"/>
      <c r="S34" s="2"/>
      <c r="T34" s="2"/>
      <c r="U34" s="2" t="s">
        <v>48</v>
      </c>
      <c r="V34" s="2" t="s">
        <v>52</v>
      </c>
      <c r="X34" s="2"/>
      <c r="Y34" s="2" t="s">
        <v>30</v>
      </c>
      <c r="Z34" s="2" t="s">
        <v>63</v>
      </c>
      <c r="AA34" s="2"/>
    </row>
    <row r="35" spans="1:27" x14ac:dyDescent="0.35">
      <c r="A35" s="2"/>
      <c r="B35" s="2"/>
      <c r="C35" s="2"/>
      <c r="D35" s="2"/>
      <c r="E35" s="2"/>
      <c r="G35" s="5"/>
      <c r="H35" s="5"/>
      <c r="I35" s="5"/>
      <c r="L35" s="2" t="s">
        <v>36</v>
      </c>
      <c r="M35" s="2" t="s">
        <v>30</v>
      </c>
      <c r="N35" s="2"/>
      <c r="O35" s="2"/>
      <c r="P35" s="2">
        <v>800</v>
      </c>
      <c r="Q35" s="2" t="s">
        <v>25</v>
      </c>
      <c r="R35" s="2"/>
      <c r="S35" s="2"/>
      <c r="T35" s="2" t="s">
        <v>8</v>
      </c>
      <c r="U35" s="2"/>
      <c r="V35" s="2"/>
      <c r="X35" s="2"/>
      <c r="Y35" s="2" t="s">
        <v>32</v>
      </c>
      <c r="Z35" s="2" t="s">
        <v>62</v>
      </c>
      <c r="AA35" s="2"/>
    </row>
    <row r="36" spans="1:27" x14ac:dyDescent="0.35">
      <c r="A36" s="2"/>
      <c r="B36" s="2"/>
      <c r="C36" s="2"/>
      <c r="D36" s="2"/>
      <c r="E36" s="2"/>
      <c r="G36" s="5"/>
      <c r="H36" s="5"/>
      <c r="I36" s="5"/>
      <c r="L36" s="2" t="s">
        <v>1</v>
      </c>
      <c r="M36" s="2" t="s">
        <v>26</v>
      </c>
      <c r="N36" s="2"/>
      <c r="O36" s="2" t="s">
        <v>31</v>
      </c>
      <c r="P36" s="2">
        <v>800</v>
      </c>
      <c r="Q36" s="2" t="s">
        <v>25</v>
      </c>
      <c r="R36" s="2"/>
      <c r="S36" s="2"/>
      <c r="T36" s="2"/>
      <c r="U36" s="2" t="s">
        <v>50</v>
      </c>
      <c r="V36" s="2" t="s">
        <v>54</v>
      </c>
      <c r="X36" s="2"/>
      <c r="Y36" s="2"/>
      <c r="Z36" s="2"/>
      <c r="AA36" s="2"/>
    </row>
    <row r="37" spans="1:27" x14ac:dyDescent="0.35">
      <c r="A37" s="2"/>
      <c r="B37" s="2"/>
      <c r="C37" s="2"/>
      <c r="D37" s="2"/>
      <c r="E37" s="2"/>
      <c r="G37" s="5"/>
      <c r="H37" s="5"/>
      <c r="I37" s="5"/>
      <c r="L37" s="2" t="s">
        <v>37</v>
      </c>
      <c r="M37" s="2" t="s">
        <v>26</v>
      </c>
      <c r="N37" s="2"/>
      <c r="O37" s="2" t="s">
        <v>31</v>
      </c>
      <c r="P37" s="2">
        <v>800</v>
      </c>
      <c r="Q37" s="2" t="s">
        <v>28</v>
      </c>
      <c r="R37" s="2"/>
      <c r="S37" s="2"/>
      <c r="T37" s="2"/>
      <c r="U37" s="2" t="s">
        <v>50</v>
      </c>
      <c r="V37" s="2" t="s">
        <v>54</v>
      </c>
      <c r="X37" s="2"/>
      <c r="Y37" s="2"/>
      <c r="Z37" s="2"/>
      <c r="AA37" s="2"/>
    </row>
    <row r="38" spans="1:27" x14ac:dyDescent="0.35">
      <c r="A38" s="2"/>
      <c r="B38" s="2"/>
      <c r="C38" s="2"/>
      <c r="D38" s="2"/>
      <c r="E38" s="2"/>
      <c r="F38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38" s="5" t="str">
        <f>_xlfn.IFNA(VLOOKUP(VLOOKUP(ChargeLinks[[#This Row],[metering_point_id]],MeteringPointPeriods[],2,FALSE),MPTypeMapping[],2,FALSE),"")</f>
        <v/>
      </c>
      <c r="H38" s="5" t="str">
        <f>_xlfn.IFNA(VLOOKUP(VLOOKUP(ChargeLinks[[#This Row],[metering_point_id]],MeteringPointPeriods[],4,FALSE),SettlementMapping[],2,FALSE),"")</f>
        <v/>
      </c>
      <c r="I38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38" s="2" t="s">
        <v>5</v>
      </c>
      <c r="M38" s="2" t="s">
        <v>29</v>
      </c>
      <c r="N38" s="2"/>
      <c r="O38" s="2"/>
      <c r="P38" s="2">
        <v>800</v>
      </c>
      <c r="Q38" s="2" t="s">
        <v>25</v>
      </c>
      <c r="R38" s="2"/>
      <c r="S38" s="2"/>
      <c r="T38" s="2"/>
      <c r="U38" s="2" t="s">
        <v>49</v>
      </c>
      <c r="V38" s="2" t="s">
        <v>53</v>
      </c>
      <c r="X38" s="2"/>
      <c r="Y38" s="2"/>
      <c r="Z38" s="2"/>
      <c r="AA38" s="2"/>
    </row>
    <row r="39" spans="1:27" x14ac:dyDescent="0.35">
      <c r="A39" s="2"/>
      <c r="B39" s="2"/>
      <c r="C39" s="2"/>
      <c r="D39" s="2"/>
      <c r="E39" s="2"/>
      <c r="F39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39" s="5" t="str">
        <f>_xlfn.IFNA(VLOOKUP(VLOOKUP(ChargeLinks[[#This Row],[metering_point_id]],MeteringPointPeriods[],2,FALSE),MPTypeMapping[],2,FALSE),"")</f>
        <v/>
      </c>
      <c r="H39" s="5" t="str">
        <f>_xlfn.IFNA(VLOOKUP(VLOOKUP(ChargeLinks[[#This Row],[metering_point_id]],MeteringPointPeriods[],4,FALSE),SettlementMapping[],2,FALSE),"")</f>
        <v/>
      </c>
      <c r="I39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39" s="2" t="s">
        <v>6</v>
      </c>
      <c r="M39" s="2" t="s">
        <v>32</v>
      </c>
      <c r="N39" s="2"/>
      <c r="O39" s="2"/>
      <c r="P39" s="2">
        <v>800</v>
      </c>
      <c r="Q39" s="2" t="s">
        <v>25</v>
      </c>
      <c r="R39" s="2"/>
      <c r="S39" s="2"/>
      <c r="T39" s="2" t="s">
        <v>5</v>
      </c>
      <c r="U39" s="2"/>
      <c r="V39" s="2"/>
      <c r="X39" s="2"/>
      <c r="Y39" s="2"/>
      <c r="Z39" s="2"/>
      <c r="AA39" s="2"/>
    </row>
    <row r="40" spans="1:27" x14ac:dyDescent="0.35">
      <c r="A40" s="2"/>
      <c r="B40" s="2"/>
      <c r="C40" s="2"/>
      <c r="D40" s="2"/>
      <c r="E40" s="2"/>
      <c r="F40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0" s="5" t="str">
        <f>_xlfn.IFNA(VLOOKUP(VLOOKUP(ChargeLinks[[#This Row],[metering_point_id]],MeteringPointPeriods[],2,FALSE),MPTypeMapping[],2,FALSE),"")</f>
        <v/>
      </c>
      <c r="H40" s="5" t="str">
        <f>_xlfn.IFNA(VLOOKUP(VLOOKUP(ChargeLinks[[#This Row],[metering_point_id]],MeteringPointPeriods[],4,FALSE),SettlementMapping[],2,FALSE),"")</f>
        <v/>
      </c>
      <c r="I40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0" s="2" t="s">
        <v>7</v>
      </c>
      <c r="M40" s="2" t="s">
        <v>29</v>
      </c>
      <c r="N40" s="2"/>
      <c r="O40" s="2"/>
      <c r="P40" s="2">
        <v>800</v>
      </c>
      <c r="Q40" s="2" t="s">
        <v>28</v>
      </c>
      <c r="R40" s="2"/>
      <c r="S40" s="2"/>
      <c r="T40" s="2"/>
      <c r="U40" s="2" t="s">
        <v>51</v>
      </c>
      <c r="V40" s="2" t="s">
        <v>55</v>
      </c>
      <c r="X40" s="2"/>
      <c r="Y40" s="2"/>
      <c r="Z40" s="2"/>
      <c r="AA40" s="2"/>
    </row>
    <row r="41" spans="1:27" x14ac:dyDescent="0.35">
      <c r="A41" s="2"/>
      <c r="B41" s="2"/>
      <c r="C41" s="2"/>
      <c r="D41" s="2"/>
      <c r="E41" s="2"/>
      <c r="F41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1" s="5" t="str">
        <f>_xlfn.IFNA(VLOOKUP(VLOOKUP(ChargeLinks[[#This Row],[metering_point_id]],MeteringPointPeriods[],2,FALSE),MPTypeMapping[],2,FALSE),"")</f>
        <v/>
      </c>
      <c r="H41" s="5" t="str">
        <f>_xlfn.IFNA(VLOOKUP(VLOOKUP(ChargeLinks[[#This Row],[metering_point_id]],MeteringPointPeriods[],4,FALSE),SettlementMapping[],2,FALSE),"")</f>
        <v/>
      </c>
      <c r="I41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1" s="2" t="s">
        <v>38</v>
      </c>
      <c r="M41" s="2" t="s">
        <v>33</v>
      </c>
      <c r="N41" s="2"/>
      <c r="O41" s="2"/>
      <c r="P41" s="2">
        <v>801</v>
      </c>
      <c r="Q41" s="2" t="s">
        <v>25</v>
      </c>
      <c r="R41" s="2">
        <v>801</v>
      </c>
      <c r="S41" s="2">
        <v>800</v>
      </c>
      <c r="T41" s="2"/>
      <c r="U41" s="2"/>
      <c r="V41" s="2"/>
      <c r="X41" s="2"/>
      <c r="Y41" s="2"/>
      <c r="Z41" s="2"/>
      <c r="AA41" s="2"/>
    </row>
    <row r="42" spans="1:27" x14ac:dyDescent="0.35">
      <c r="A42" s="2"/>
      <c r="B42" s="2"/>
      <c r="C42" s="2"/>
      <c r="D42" s="2"/>
      <c r="E42" s="2"/>
      <c r="F42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2" s="5" t="str">
        <f>_xlfn.IFNA(VLOOKUP(VLOOKUP(ChargeLinks[[#This Row],[metering_point_id]],MeteringPointPeriods[],2,FALSE),MPTypeMapping[],2,FALSE),"")</f>
        <v/>
      </c>
      <c r="H42" s="5" t="str">
        <f>_xlfn.IFNA(VLOOKUP(VLOOKUP(ChargeLinks[[#This Row],[metering_point_id]],MeteringPointPeriods[],4,FALSE),SettlementMapping[],2,FALSE),"")</f>
        <v/>
      </c>
      <c r="I42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X42" s="2"/>
      <c r="Y42" s="2"/>
      <c r="Z42" s="2"/>
      <c r="AA42" s="2"/>
    </row>
    <row r="43" spans="1:27" x14ac:dyDescent="0.35">
      <c r="A43" s="2"/>
      <c r="B43" s="2"/>
      <c r="C43" s="2"/>
      <c r="D43" s="2"/>
      <c r="E43" s="2"/>
      <c r="F43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3" s="5" t="str">
        <f>_xlfn.IFNA(VLOOKUP(VLOOKUP(ChargeLinks[[#This Row],[metering_point_id]],MeteringPointPeriods[],2,FALSE),MPTypeMapping[],2,FALSE),"")</f>
        <v/>
      </c>
      <c r="H43" s="5" t="str">
        <f>_xlfn.IFNA(VLOOKUP(VLOOKUP(ChargeLinks[[#This Row],[metering_point_id]],MeteringPointPeriods[],4,FALSE),SettlementMapping[],2,FALSE),"")</f>
        <v/>
      </c>
      <c r="I43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X43" s="2"/>
      <c r="Y43" s="2"/>
      <c r="Z43" s="2"/>
      <c r="AA43" s="2"/>
    </row>
    <row r="44" spans="1:27" x14ac:dyDescent="0.35">
      <c r="A44" s="2"/>
      <c r="B44" s="2"/>
      <c r="C44" s="2"/>
      <c r="D44" s="2"/>
      <c r="E44" s="2"/>
      <c r="F44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4" s="5" t="str">
        <f>_xlfn.IFNA(VLOOKUP(VLOOKUP(ChargeLinks[[#This Row],[metering_point_id]],MeteringPointPeriods[],2,FALSE),MPTypeMapping[],2,FALSE),"")</f>
        <v/>
      </c>
      <c r="H44" s="5" t="str">
        <f>_xlfn.IFNA(VLOOKUP(VLOOKUP(ChargeLinks[[#This Row],[metering_point_id]],MeteringPointPeriods[],4,FALSE),SettlementMapping[],2,FALSE),"")</f>
        <v/>
      </c>
      <c r="I44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X44" s="2"/>
      <c r="Y44" s="2"/>
      <c r="Z44" s="2"/>
      <c r="AA44" s="2"/>
    </row>
    <row r="45" spans="1:27" x14ac:dyDescent="0.35">
      <c r="A45" s="2"/>
      <c r="B45" s="2"/>
      <c r="C45" s="2"/>
      <c r="D45" s="2"/>
      <c r="E45" s="2"/>
      <c r="F45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5" s="5" t="str">
        <f>_xlfn.IFNA(VLOOKUP(VLOOKUP(ChargeLinks[[#This Row],[metering_point_id]],MeteringPointPeriods[],2,FALSE),MPTypeMapping[],2,FALSE),"")</f>
        <v/>
      </c>
      <c r="H45" s="5" t="str">
        <f>_xlfn.IFNA(VLOOKUP(VLOOKUP(ChargeLinks[[#This Row],[metering_point_id]],MeteringPointPeriods[],4,FALSE),SettlementMapping[],2,FALSE),"")</f>
        <v/>
      </c>
      <c r="I45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X45" s="2"/>
      <c r="Y45" s="2"/>
      <c r="Z45" s="2"/>
      <c r="AA45" s="2"/>
    </row>
    <row r="46" spans="1:27" x14ac:dyDescent="0.35">
      <c r="A46" s="2"/>
      <c r="B46" s="2"/>
      <c r="C46" s="2"/>
      <c r="D46" s="2"/>
      <c r="E46" s="2"/>
      <c r="F46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6" s="5" t="str">
        <f>_xlfn.IFNA(VLOOKUP(VLOOKUP(ChargeLinks[[#This Row],[metering_point_id]],MeteringPointPeriods[],2,FALSE),MPTypeMapping[],2,FALSE),"")</f>
        <v/>
      </c>
      <c r="H46" s="5" t="str">
        <f>_xlfn.IFNA(VLOOKUP(VLOOKUP(ChargeLinks[[#This Row],[metering_point_id]],MeteringPointPeriods[],4,FALSE),SettlementMapping[],2,FALSE),"")</f>
        <v/>
      </c>
      <c r="I46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X46" s="2"/>
      <c r="Y46" s="2"/>
      <c r="Z46" s="2"/>
      <c r="AA46" s="2"/>
    </row>
    <row r="47" spans="1:27" x14ac:dyDescent="0.35">
      <c r="A47" s="2"/>
      <c r="B47" s="2"/>
      <c r="C47" s="2"/>
      <c r="D47" s="2"/>
      <c r="E47" s="2"/>
      <c r="F47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7" s="5" t="str">
        <f>_xlfn.IFNA(VLOOKUP(VLOOKUP(ChargeLinks[[#This Row],[metering_point_id]],MeteringPointPeriods[],2,FALSE),MPTypeMapping[],2,FALSE),"")</f>
        <v/>
      </c>
      <c r="H47" s="5" t="str">
        <f>_xlfn.IFNA(VLOOKUP(VLOOKUP(ChargeLinks[[#This Row],[metering_point_id]],MeteringPointPeriods[],4,FALSE),SettlementMapping[],2,FALSE),"")</f>
        <v/>
      </c>
      <c r="I47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X47" s="2"/>
      <c r="Y47" s="2"/>
      <c r="Z47" s="2"/>
      <c r="AA47" s="2"/>
    </row>
    <row r="48" spans="1:27" x14ac:dyDescent="0.35">
      <c r="A48" s="2"/>
      <c r="B48" s="2"/>
      <c r="C48" s="2"/>
      <c r="D48" s="2"/>
      <c r="E48" s="2"/>
      <c r="F48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8" s="5" t="str">
        <f>_xlfn.IFNA(VLOOKUP(VLOOKUP(ChargeLinks[[#This Row],[metering_point_id]],MeteringPointPeriods[],2,FALSE),MPTypeMapping[],2,FALSE),"")</f>
        <v/>
      </c>
      <c r="H48" s="5" t="str">
        <f>_xlfn.IFNA(VLOOKUP(VLOOKUP(ChargeLinks[[#This Row],[metering_point_id]],MeteringPointPeriods[],4,FALSE),SettlementMapping[],2,FALSE),"")</f>
        <v/>
      </c>
      <c r="I48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X48" s="2"/>
      <c r="Y48" s="2"/>
      <c r="Z48" s="2"/>
      <c r="AA48" s="2"/>
    </row>
    <row r="49" spans="1:27" x14ac:dyDescent="0.35">
      <c r="A49" s="2"/>
      <c r="B49" s="2"/>
      <c r="C49" s="2"/>
      <c r="D49" s="2"/>
      <c r="E49" s="2"/>
      <c r="F49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49" s="5" t="str">
        <f>_xlfn.IFNA(VLOOKUP(VLOOKUP(ChargeLinks[[#This Row],[metering_point_id]],MeteringPointPeriods[],2,FALSE),MPTypeMapping[],2,FALSE),"")</f>
        <v/>
      </c>
      <c r="H49" s="5" t="str">
        <f>_xlfn.IFNA(VLOOKUP(VLOOKUP(ChargeLinks[[#This Row],[metering_point_id]],MeteringPointPeriods[],4,FALSE),SettlementMapping[],2,FALSE),"")</f>
        <v/>
      </c>
      <c r="I49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X49" s="2"/>
      <c r="Y49" s="2"/>
      <c r="Z49" s="2"/>
      <c r="AA49" s="2"/>
    </row>
    <row r="50" spans="1:27" x14ac:dyDescent="0.35">
      <c r="A50" s="2"/>
      <c r="B50" s="2"/>
      <c r="C50" s="2"/>
      <c r="D50" s="2"/>
      <c r="E50" s="2"/>
      <c r="F50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50" s="5" t="str">
        <f>_xlfn.IFNA(VLOOKUP(VLOOKUP(ChargeLinks[[#This Row],[metering_point_id]],MeteringPointPeriods[],2,FALSE),MPTypeMapping[],2,FALSE),"")</f>
        <v/>
      </c>
      <c r="H50" s="5" t="str">
        <f>_xlfn.IFNA(VLOOKUP(VLOOKUP(ChargeLinks[[#This Row],[metering_point_id]],MeteringPointPeriods[],4,FALSE),SettlementMapping[],2,FALSE),"")</f>
        <v/>
      </c>
      <c r="I50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X50" s="2"/>
      <c r="Y50" s="2"/>
      <c r="Z50" s="2"/>
      <c r="AA50" s="2"/>
    </row>
    <row r="51" spans="1:27" x14ac:dyDescent="0.35">
      <c r="A51" s="2"/>
      <c r="B51" s="2"/>
      <c r="C51" s="2"/>
      <c r="D51" s="2"/>
      <c r="E51" s="2"/>
      <c r="F51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51" s="5" t="str">
        <f>_xlfn.IFNA(VLOOKUP(VLOOKUP(ChargeLinks[[#This Row],[metering_point_id]],MeteringPointPeriods[],2,FALSE),MPTypeMapping[],2,FALSE),"")</f>
        <v/>
      </c>
      <c r="H51" s="5" t="str">
        <f>_xlfn.IFNA(VLOOKUP(VLOOKUP(ChargeLinks[[#This Row],[metering_point_id]],MeteringPointPeriods[],4,FALSE),SettlementMapping[],2,FALSE),"")</f>
        <v/>
      </c>
      <c r="I51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X51" s="2"/>
      <c r="Y51" s="2"/>
      <c r="Z51" s="2"/>
      <c r="AA51" s="2"/>
    </row>
    <row r="52" spans="1:27" x14ac:dyDescent="0.35">
      <c r="A52" s="2"/>
      <c r="B52" s="2"/>
      <c r="C52" s="2"/>
      <c r="D52" s="2"/>
      <c r="E52" s="2"/>
      <c r="F52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52" s="5" t="str">
        <f>_xlfn.IFNA(VLOOKUP(VLOOKUP(ChargeLinks[[#This Row],[metering_point_id]],MeteringPointPeriods[],2,FALSE),MPTypeMapping[],2,FALSE),"")</f>
        <v/>
      </c>
      <c r="H52" s="5" t="str">
        <f>_xlfn.IFNA(VLOOKUP(VLOOKUP(ChargeLinks[[#This Row],[metering_point_id]],MeteringPointPeriods[],4,FALSE),SettlementMapping[],2,FALSE),"")</f>
        <v/>
      </c>
      <c r="I52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X52" s="2"/>
      <c r="Y52" s="2"/>
      <c r="Z52" s="2"/>
      <c r="AA52" s="2"/>
    </row>
    <row r="53" spans="1:27" x14ac:dyDescent="0.35">
      <c r="A53" s="2"/>
      <c r="B53" s="2"/>
      <c r="C53" s="2"/>
      <c r="D53" s="2"/>
      <c r="E53" s="2"/>
      <c r="F53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53" s="5" t="str">
        <f>_xlfn.IFNA(VLOOKUP(VLOOKUP(ChargeLinks[[#This Row],[metering_point_id]],MeteringPointPeriods[],2,FALSE),MPTypeMapping[],2,FALSE),"")</f>
        <v/>
      </c>
      <c r="H53" s="5" t="str">
        <f>_xlfn.IFNA(VLOOKUP(VLOOKUP(ChargeLinks[[#This Row],[metering_point_id]],MeteringPointPeriods[],4,FALSE),SettlementMapping[],2,FALSE),"")</f>
        <v/>
      </c>
      <c r="I53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X53" s="2"/>
      <c r="Y53" s="2"/>
      <c r="Z53" s="2"/>
      <c r="AA53" s="2"/>
    </row>
    <row r="54" spans="1:27" x14ac:dyDescent="0.35">
      <c r="A54" s="2"/>
      <c r="B54" s="2"/>
      <c r="C54" s="2"/>
      <c r="D54" s="2"/>
      <c r="E54" s="2"/>
      <c r="F54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54" s="5" t="str">
        <f>_xlfn.IFNA(VLOOKUP(VLOOKUP(ChargeLinks[[#This Row],[metering_point_id]],MeteringPointPeriods[],2,FALSE),MPTypeMapping[],2,FALSE),"")</f>
        <v/>
      </c>
      <c r="H54" s="5" t="str">
        <f>_xlfn.IFNA(VLOOKUP(VLOOKUP(ChargeLinks[[#This Row],[metering_point_id]],MeteringPointPeriods[],4,FALSE),SettlementMapping[],2,FALSE),"")</f>
        <v/>
      </c>
      <c r="I54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5">
      <c r="A55" s="2"/>
      <c r="B55" s="2"/>
      <c r="C55" s="2"/>
      <c r="D55" s="2"/>
      <c r="E55" s="2"/>
      <c r="F55" t="str">
        <f>_xlfn.IFNA(IF(AND(VLOOKUP(ChargeLinks[[#This Row],[metering_point_id]],MeteringPointPeriods[],2,FALSE)&lt;&gt;"E17",VLOOKUP(ChargeLinks[[#This Row],[metering_point_id]],MeteringPointPeriods[],2,FALSE)&lt;&gt;"E18"),VLOOKUP(VLOOKUP(ChargeLinks[[#This Row],[metering_point_id]],MeteringPointPeriods[],9,FALSE),MeteringPointPeriods[],10,FALSE),VLOOKUP(ChargeLinks[[#This Row],[metering_point_id]],MeteringPointPeriods[],10,FALSE)),"")</f>
        <v/>
      </c>
      <c r="G55" s="5" t="str">
        <f>_xlfn.IFNA(VLOOKUP(VLOOKUP(ChargeLinks[[#This Row],[metering_point_id]],MeteringPointPeriods[],2,FALSE),MPTypeMapping[],2,FALSE),"")</f>
        <v/>
      </c>
      <c r="H55" s="5" t="str">
        <f>_xlfn.IFNA(VLOOKUP(VLOOKUP(ChargeLinks[[#This Row],[metering_point_id]],MeteringPointPeriods[],4,FALSE),SettlementMapping[],2,FALSE),"")</f>
        <v/>
      </c>
      <c r="I55" s="5" t="str">
        <f>_xlfn.TEXTJOIN("--",TRUE,ChargeLinks[[#This Row],[charge_code]],ChargeLinks[[#This Row],[charge_owner_id]],ChargeLinks[[#This Row],[energy_supplier_id]],ChargeLinks[[#This Row],[metering_point_type]],ChargeLinks[[#This Row],[settlement_method]])</f>
        <v/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5">
      <c r="A56" s="2"/>
      <c r="B56" s="2"/>
      <c r="C56" s="2"/>
      <c r="D56" s="2"/>
      <c r="E56" s="2"/>
      <c r="F56" s="2"/>
      <c r="G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5">
      <c r="A57" s="2"/>
      <c r="B57" s="2"/>
      <c r="C57" s="2"/>
      <c r="D57" s="2"/>
      <c r="E57" s="2"/>
      <c r="F57" s="2"/>
      <c r="G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5">
      <c r="A58" s="2"/>
      <c r="B58" s="2"/>
      <c r="C58" s="2"/>
      <c r="D58" s="2"/>
      <c r="E58" s="2"/>
      <c r="F58" s="2"/>
      <c r="G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5">
      <c r="A59" s="2"/>
      <c r="B59" s="2"/>
      <c r="C59" s="2"/>
      <c r="D59" s="2"/>
      <c r="E59" s="2"/>
      <c r="F59" s="2"/>
      <c r="G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5"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5"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5"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5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5"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0:27" x14ac:dyDescent="0.35"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0:27" x14ac:dyDescent="0.35"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</sheetData>
  <mergeCells count="2">
    <mergeCell ref="M1:P1"/>
    <mergeCell ref="R1:V1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Energinet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Petersen</dc:creator>
  <cp:lastModifiedBy>Claus Petersen</cp:lastModifiedBy>
  <dcterms:created xsi:type="dcterms:W3CDTF">2024-06-20T13:39:54Z</dcterms:created>
  <dcterms:modified xsi:type="dcterms:W3CDTF">2024-06-21T09:12:13Z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8507bc-e780-4892-8083-f8b069738aec_Enabled">
    <vt:lpwstr>true</vt:lpwstr>
  </property>
  <property fmtid="{D5CDD505-2E9C-101B-9397-08002B2CF9AE}" pid="3" name="MSIP_Label_388507bc-e780-4892-8083-f8b069738aec_SetDate">
    <vt:lpwstr>2024-06-20T13:51:56Z</vt:lpwstr>
  </property>
  <property fmtid="{D5CDD505-2E9C-101B-9397-08002B2CF9AE}" pid="4" name="MSIP_Label_388507bc-e780-4892-8083-f8b069738aec_Method">
    <vt:lpwstr>Privileged</vt:lpwstr>
  </property>
  <property fmtid="{D5CDD505-2E9C-101B-9397-08002B2CF9AE}" pid="5" name="MSIP_Label_388507bc-e780-4892-8083-f8b069738aec_Name">
    <vt:lpwstr>Til arbejdsbrug</vt:lpwstr>
  </property>
  <property fmtid="{D5CDD505-2E9C-101B-9397-08002B2CF9AE}" pid="6" name="MSIP_Label_388507bc-e780-4892-8083-f8b069738aec_SiteId">
    <vt:lpwstr>f7619355-6c67-4100-9a78-1847f30742e2</vt:lpwstr>
  </property>
  <property fmtid="{D5CDD505-2E9C-101B-9397-08002B2CF9AE}" pid="7" name="MSIP_Label_388507bc-e780-4892-8083-f8b069738aec_ActionId">
    <vt:lpwstr>a7a49ec5-4ae1-4999-a166-9399b31be21f</vt:lpwstr>
  </property>
  <property fmtid="{D5CDD505-2E9C-101B-9397-08002B2CF9AE}" pid="8" name="MSIP_Label_388507bc-e780-4892-8083-f8b069738aec_ContentBits">
    <vt:lpwstr>0</vt:lpwstr>
  </property>
</Properties>
</file>