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"/>
    </mc:Choice>
  </mc:AlternateContent>
  <xr:revisionPtr revIDLastSave="0" documentId="8_{1AE6F2FB-C5A9-4975-83A1-219A53EBBEC6}" xr6:coauthVersionLast="47" xr6:coauthVersionMax="47" xr10:uidLastSave="{00000000-0000-0000-0000-000000000000}"/>
  <bookViews>
    <workbookView xWindow="-110" yWindow="-110" windowWidth="51420" windowHeight="21100" activeTab="2" xr2:uid="{029705A5-E2D6-4928-9AB0-F32087606243}"/>
  </bookViews>
  <sheets>
    <sheet name="Calculations" sheetId="1" r:id="rId1"/>
    <sheet name="Calculation arguments" sheetId="7" r:id="rId2"/>
    <sheet name="TimeSeriesPoints" sheetId="5" r:id="rId3"/>
    <sheet name="MeteringPointPeriods" sheetId="4" r:id="rId4"/>
    <sheet name="ChargePriceInformationPeriods" sheetId="3" r:id="rId5"/>
    <sheet name="ChargeLinks" sheetId="2" r:id="rId6"/>
    <sheet name="ChargePricePoints" sheetId="6" r:id="rId7"/>
  </sheets>
  <definedNames>
    <definedName name="gridLoss1H_quarter1" localSheetId="2">TimeSeriesPoints!$J$66</definedName>
    <definedName name="gridLoss1H_quarter2" localSheetId="2">TimeSeriesPoints!$J$67</definedName>
    <definedName name="gridLoss1H_quarter3" localSheetId="2">TimeSeriesPoints!$J$68</definedName>
    <definedName name="gridLoss1H_quarter4" localSheetId="2">TimeSeriesPoints!$J$69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5" l="1"/>
  <c r="O2" i="5"/>
  <c r="L2" i="5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O77" i="1"/>
  <c r="O78" i="1"/>
  <c r="O79" i="1"/>
  <c r="O80" i="1"/>
  <c r="O81" i="1"/>
  <c r="O82" i="1"/>
  <c r="O83" i="1"/>
  <c r="O84" i="1"/>
  <c r="O85" i="1"/>
  <c r="P85" i="1" s="1"/>
  <c r="O86" i="1"/>
  <c r="O87" i="1"/>
  <c r="P87" i="1" s="1"/>
  <c r="O88" i="1"/>
  <c r="P88" i="1" s="1"/>
  <c r="O89" i="1"/>
  <c r="O90" i="1"/>
  <c r="O91" i="1"/>
  <c r="O92" i="1"/>
  <c r="O93" i="1"/>
  <c r="O94" i="1"/>
  <c r="O95" i="1"/>
  <c r="O96" i="1"/>
  <c r="O97" i="1"/>
  <c r="O98" i="1"/>
  <c r="O99" i="1"/>
  <c r="O100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H77" i="1"/>
  <c r="P77" i="1" s="1"/>
  <c r="H78" i="1"/>
  <c r="P78" i="1" s="1"/>
  <c r="H79" i="1"/>
  <c r="P79" i="1" s="1"/>
  <c r="H80" i="1"/>
  <c r="P80" i="1" s="1"/>
  <c r="H81" i="1"/>
  <c r="P81" i="1" s="1"/>
  <c r="H82" i="1"/>
  <c r="P82" i="1" s="1"/>
  <c r="H83" i="1"/>
  <c r="P83" i="1" s="1"/>
  <c r="H84" i="1"/>
  <c r="P84" i="1" s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P97" i="1" s="1"/>
  <c r="H98" i="1"/>
  <c r="P98" i="1" s="1"/>
  <c r="H99" i="1"/>
  <c r="P99" i="1" s="1"/>
  <c r="H100" i="1"/>
  <c r="P100" i="1" s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K99" i="1"/>
  <c r="K100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5" i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4" i="7"/>
  <c r="E3" i="7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H26" i="2"/>
  <c r="H27" i="2"/>
  <c r="H28" i="2"/>
  <c r="H29" i="2"/>
  <c r="H30" i="2"/>
  <c r="H31" i="2"/>
  <c r="H32" i="2"/>
  <c r="H33" i="2"/>
  <c r="H34" i="2"/>
  <c r="I26" i="2"/>
  <c r="I27" i="2"/>
  <c r="I28" i="2"/>
  <c r="I29" i="2"/>
  <c r="I30" i="2"/>
  <c r="K30" i="2" s="1"/>
  <c r="I31" i="2"/>
  <c r="K31" i="2" s="1"/>
  <c r="I32" i="2"/>
  <c r="K32" i="2" s="1"/>
  <c r="I33" i="2"/>
  <c r="K33" i="2" s="1"/>
  <c r="I34" i="2"/>
  <c r="K34" i="2" s="1"/>
  <c r="J26" i="2"/>
  <c r="J27" i="2"/>
  <c r="K27" i="2" s="1"/>
  <c r="J28" i="2"/>
  <c r="J29" i="2"/>
  <c r="J30" i="2"/>
  <c r="J31" i="2"/>
  <c r="J32" i="2"/>
  <c r="J33" i="2"/>
  <c r="J34" i="2"/>
  <c r="H2" i="2"/>
  <c r="I2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G16" i="6"/>
  <c r="G17" i="6"/>
  <c r="G18" i="6"/>
  <c r="G19" i="6"/>
  <c r="G20" i="6"/>
  <c r="G21" i="6"/>
  <c r="G22" i="6"/>
  <c r="G23" i="6"/>
  <c r="G24" i="6"/>
  <c r="G25" i="6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G18" i="5"/>
  <c r="H18" i="5"/>
  <c r="I18" i="5"/>
  <c r="G19" i="5"/>
  <c r="H19" i="5"/>
  <c r="I19" i="5"/>
  <c r="G20" i="5"/>
  <c r="H20" i="5"/>
  <c r="I20" i="5"/>
  <c r="G21" i="5"/>
  <c r="H21" i="5"/>
  <c r="I21" i="5"/>
  <c r="G22" i="5"/>
  <c r="H22" i="5"/>
  <c r="I22" i="5"/>
  <c r="G23" i="5"/>
  <c r="H23" i="5"/>
  <c r="I23" i="5"/>
  <c r="G24" i="5"/>
  <c r="H24" i="5"/>
  <c r="I24" i="5"/>
  <c r="G25" i="5"/>
  <c r="H25" i="5"/>
  <c r="I25" i="5"/>
  <c r="G26" i="5"/>
  <c r="H26" i="5"/>
  <c r="I26" i="5"/>
  <c r="P86" i="1" l="1"/>
  <c r="P96" i="1"/>
  <c r="P95" i="1"/>
  <c r="P94" i="1"/>
  <c r="P93" i="1"/>
  <c r="P92" i="1"/>
  <c r="P91" i="1"/>
  <c r="P90" i="1"/>
  <c r="P89" i="1"/>
  <c r="K29" i="2"/>
  <c r="K28" i="2"/>
  <c r="K26" i="2"/>
  <c r="J4" i="2"/>
  <c r="I7" i="5"/>
  <c r="H7" i="5"/>
  <c r="G7" i="5"/>
  <c r="I6" i="5"/>
  <c r="H6" i="5"/>
  <c r="G6" i="5"/>
  <c r="I5" i="5"/>
  <c r="H5" i="5"/>
  <c r="G5" i="5"/>
  <c r="I4" i="5"/>
  <c r="H4" i="5"/>
  <c r="G4" i="5"/>
  <c r="I3" i="5"/>
  <c r="H3" i="5"/>
  <c r="G3" i="5"/>
  <c r="I2" i="5"/>
  <c r="H2" i="5"/>
  <c r="G2" i="5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3" i="2"/>
  <c r="J2" i="2"/>
  <c r="AC33" i="1" a="1"/>
  <c r="AC33" i="1" s="1"/>
  <c r="C3" i="1" a="1"/>
  <c r="M69" i="1" l="1"/>
  <c r="M71" i="1"/>
  <c r="G30" i="1"/>
  <c r="G18" i="1"/>
  <c r="N56" i="1"/>
  <c r="T61" i="1"/>
  <c r="N37" i="1"/>
  <c r="T12" i="1"/>
  <c r="T32" i="1"/>
  <c r="T52" i="1"/>
  <c r="T72" i="1"/>
  <c r="N8" i="1"/>
  <c r="N28" i="1"/>
  <c r="N48" i="1"/>
  <c r="N68" i="1"/>
  <c r="M12" i="1"/>
  <c r="M32" i="1"/>
  <c r="M52" i="1"/>
  <c r="M72" i="1"/>
  <c r="G11" i="1"/>
  <c r="G31" i="1"/>
  <c r="G51" i="1"/>
  <c r="G71" i="1"/>
  <c r="T13" i="1"/>
  <c r="T33" i="1"/>
  <c r="T53" i="1"/>
  <c r="T73" i="1"/>
  <c r="N9" i="1"/>
  <c r="N29" i="1"/>
  <c r="N49" i="1"/>
  <c r="N69" i="1"/>
  <c r="M13" i="1"/>
  <c r="M33" i="1"/>
  <c r="M53" i="1"/>
  <c r="M73" i="1"/>
  <c r="G12" i="1"/>
  <c r="G52" i="1"/>
  <c r="G72" i="1"/>
  <c r="N73" i="1"/>
  <c r="M37" i="1"/>
  <c r="J37" i="1" s="1"/>
  <c r="G16" i="1"/>
  <c r="G56" i="1"/>
  <c r="N14" i="1"/>
  <c r="N74" i="1"/>
  <c r="M38" i="1"/>
  <c r="G57" i="1"/>
  <c r="T19" i="1"/>
  <c r="M20" i="1"/>
  <c r="T41" i="1"/>
  <c r="N57" i="1"/>
  <c r="G32" i="1"/>
  <c r="T58" i="1"/>
  <c r="N54" i="1"/>
  <c r="M58" i="1"/>
  <c r="G17" i="1"/>
  <c r="T59" i="1"/>
  <c r="N55" i="1"/>
  <c r="M59" i="1"/>
  <c r="T21" i="1"/>
  <c r="M61" i="1"/>
  <c r="T14" i="1"/>
  <c r="T34" i="1"/>
  <c r="T54" i="1"/>
  <c r="T74" i="1"/>
  <c r="N10" i="1"/>
  <c r="N30" i="1"/>
  <c r="N50" i="1"/>
  <c r="N70" i="1"/>
  <c r="M14" i="1"/>
  <c r="M34" i="1"/>
  <c r="M54" i="1"/>
  <c r="M74" i="1"/>
  <c r="G13" i="1"/>
  <c r="G33" i="1"/>
  <c r="G53" i="1"/>
  <c r="G73" i="1"/>
  <c r="T36" i="1"/>
  <c r="T76" i="1"/>
  <c r="N12" i="1"/>
  <c r="N52" i="1"/>
  <c r="M56" i="1"/>
  <c r="G15" i="1"/>
  <c r="G55" i="1"/>
  <c r="T37" i="1"/>
  <c r="T57" i="1"/>
  <c r="N13" i="1"/>
  <c r="N53" i="1"/>
  <c r="G36" i="1"/>
  <c r="T38" i="1"/>
  <c r="N34" i="1"/>
  <c r="G37" i="1"/>
  <c r="N35" i="1"/>
  <c r="M19" i="1"/>
  <c r="N17" i="1"/>
  <c r="H17" i="1" s="1"/>
  <c r="G40" i="1"/>
  <c r="T15" i="1"/>
  <c r="T35" i="1"/>
  <c r="T55" i="1"/>
  <c r="T75" i="1"/>
  <c r="N11" i="1"/>
  <c r="N31" i="1"/>
  <c r="N51" i="1"/>
  <c r="N71" i="1"/>
  <c r="M15" i="1"/>
  <c r="M35" i="1"/>
  <c r="M55" i="1"/>
  <c r="M75" i="1"/>
  <c r="G14" i="1"/>
  <c r="G34" i="1"/>
  <c r="G54" i="1"/>
  <c r="G74" i="1"/>
  <c r="T16" i="1"/>
  <c r="T56" i="1"/>
  <c r="N32" i="1"/>
  <c r="N72" i="1"/>
  <c r="M16" i="1"/>
  <c r="J16" i="1" s="1"/>
  <c r="M36" i="1"/>
  <c r="M76" i="1"/>
  <c r="J76" i="1" s="1"/>
  <c r="G35" i="1"/>
  <c r="G75" i="1"/>
  <c r="T17" i="1"/>
  <c r="N33" i="1"/>
  <c r="M17" i="1"/>
  <c r="M57" i="1"/>
  <c r="G76" i="1"/>
  <c r="T18" i="1"/>
  <c r="M18" i="1"/>
  <c r="T39" i="1"/>
  <c r="N15" i="1"/>
  <c r="N75" i="1"/>
  <c r="M39" i="1"/>
  <c r="J39" i="1" s="1"/>
  <c r="G58" i="1"/>
  <c r="T22" i="1"/>
  <c r="T42" i="1"/>
  <c r="T62" i="1"/>
  <c r="N18" i="1"/>
  <c r="H18" i="1" s="1"/>
  <c r="N38" i="1"/>
  <c r="H38" i="1" s="1"/>
  <c r="N58" i="1"/>
  <c r="M22" i="1"/>
  <c r="M42" i="1"/>
  <c r="M62" i="1"/>
  <c r="G21" i="1"/>
  <c r="G41" i="1"/>
  <c r="G61" i="1"/>
  <c r="T23" i="1"/>
  <c r="T43" i="1"/>
  <c r="T63" i="1"/>
  <c r="N19" i="1"/>
  <c r="N39" i="1"/>
  <c r="N59" i="1"/>
  <c r="M23" i="1"/>
  <c r="M43" i="1"/>
  <c r="M63" i="1"/>
  <c r="G22" i="1"/>
  <c r="G42" i="1"/>
  <c r="G62" i="1"/>
  <c r="G28" i="1"/>
  <c r="T10" i="1"/>
  <c r="T70" i="1"/>
  <c r="N26" i="1"/>
  <c r="M10" i="1"/>
  <c r="G9" i="1"/>
  <c r="T31" i="1"/>
  <c r="N27" i="1"/>
  <c r="M31" i="1"/>
  <c r="G10" i="1"/>
  <c r="N36" i="1"/>
  <c r="G60" i="1"/>
  <c r="T24" i="1"/>
  <c r="T44" i="1"/>
  <c r="T64" i="1"/>
  <c r="N20" i="1"/>
  <c r="N40" i="1"/>
  <c r="N60" i="1"/>
  <c r="M24" i="1"/>
  <c r="M44" i="1"/>
  <c r="M64" i="1"/>
  <c r="G23" i="1"/>
  <c r="G43" i="1"/>
  <c r="G63" i="1"/>
  <c r="T67" i="1"/>
  <c r="N23" i="1"/>
  <c r="N63" i="1"/>
  <c r="M27" i="1"/>
  <c r="G6" i="1"/>
  <c r="G66" i="1"/>
  <c r="G47" i="1"/>
  <c r="T49" i="1"/>
  <c r="N5" i="1"/>
  <c r="N65" i="1"/>
  <c r="M49" i="1"/>
  <c r="G8" i="1"/>
  <c r="N66" i="1"/>
  <c r="N67" i="1"/>
  <c r="G50" i="1"/>
  <c r="G19" i="1"/>
  <c r="T5" i="1"/>
  <c r="T25" i="1"/>
  <c r="T45" i="1"/>
  <c r="T65" i="1"/>
  <c r="N21" i="1"/>
  <c r="N41" i="1"/>
  <c r="N61" i="1"/>
  <c r="M5" i="1"/>
  <c r="M25" i="1"/>
  <c r="M45" i="1"/>
  <c r="M65" i="1"/>
  <c r="G24" i="1"/>
  <c r="G44" i="1"/>
  <c r="G64" i="1"/>
  <c r="M67" i="1"/>
  <c r="G46" i="1"/>
  <c r="N45" i="1"/>
  <c r="M29" i="1"/>
  <c r="T50" i="1"/>
  <c r="N6" i="1"/>
  <c r="M50" i="1"/>
  <c r="G29" i="1"/>
  <c r="T51" i="1"/>
  <c r="N47" i="1"/>
  <c r="J47" i="1" s="1"/>
  <c r="M51" i="1"/>
  <c r="T20" i="1"/>
  <c r="G39" i="1"/>
  <c r="M41" i="1"/>
  <c r="T6" i="1"/>
  <c r="T26" i="1"/>
  <c r="T46" i="1"/>
  <c r="T66" i="1"/>
  <c r="N22" i="1"/>
  <c r="N42" i="1"/>
  <c r="N62" i="1"/>
  <c r="M6" i="1"/>
  <c r="M26" i="1"/>
  <c r="M46" i="1"/>
  <c r="M66" i="1"/>
  <c r="G5" i="1"/>
  <c r="G25" i="1"/>
  <c r="G45" i="1"/>
  <c r="G65" i="1"/>
  <c r="T7" i="1"/>
  <c r="T27" i="1"/>
  <c r="T47" i="1"/>
  <c r="N43" i="1"/>
  <c r="M7" i="1"/>
  <c r="M47" i="1"/>
  <c r="G26" i="1"/>
  <c r="T9" i="1"/>
  <c r="T29" i="1"/>
  <c r="T69" i="1"/>
  <c r="N25" i="1"/>
  <c r="M9" i="1"/>
  <c r="G48" i="1"/>
  <c r="T30" i="1"/>
  <c r="N46" i="1"/>
  <c r="M30" i="1"/>
  <c r="M70" i="1"/>
  <c r="G69" i="1"/>
  <c r="T11" i="1"/>
  <c r="T71" i="1"/>
  <c r="N7" i="1"/>
  <c r="J7" i="1" s="1"/>
  <c r="M11" i="1"/>
  <c r="G38" i="1"/>
  <c r="T60" i="1"/>
  <c r="N16" i="1"/>
  <c r="M60" i="1"/>
  <c r="G59" i="1"/>
  <c r="M21" i="1"/>
  <c r="G20" i="1"/>
  <c r="T8" i="1"/>
  <c r="T28" i="1"/>
  <c r="T48" i="1"/>
  <c r="T68" i="1"/>
  <c r="N24" i="1"/>
  <c r="N44" i="1"/>
  <c r="N64" i="1"/>
  <c r="M8" i="1"/>
  <c r="M28" i="1"/>
  <c r="M48" i="1"/>
  <c r="M68" i="1"/>
  <c r="G7" i="1"/>
  <c r="G27" i="1"/>
  <c r="G67" i="1"/>
  <c r="G68" i="1"/>
  <c r="G49" i="1"/>
  <c r="G70" i="1"/>
  <c r="T40" i="1"/>
  <c r="N76" i="1"/>
  <c r="M40" i="1"/>
  <c r="K4" i="2"/>
  <c r="K23" i="2"/>
  <c r="K13" i="2"/>
  <c r="K18" i="2"/>
  <c r="K20" i="2"/>
  <c r="K7" i="2"/>
  <c r="K5" i="2"/>
  <c r="K24" i="2"/>
  <c r="K25" i="2"/>
  <c r="K14" i="2"/>
  <c r="K15" i="2"/>
  <c r="K17" i="2"/>
  <c r="K21" i="2"/>
  <c r="K8" i="2"/>
  <c r="K9" i="2"/>
  <c r="K16" i="2"/>
  <c r="K3" i="2"/>
  <c r="K19" i="2"/>
  <c r="K12" i="2"/>
  <c r="K10" i="2"/>
  <c r="K11" i="2"/>
  <c r="K22" i="2"/>
  <c r="K6" i="2"/>
  <c r="K2" i="2"/>
  <c r="C3" i="1"/>
  <c r="H15" i="1" l="1"/>
  <c r="H40" i="1"/>
  <c r="J19" i="1"/>
  <c r="H20" i="1"/>
  <c r="H51" i="1"/>
  <c r="H68" i="1"/>
  <c r="J68" i="1"/>
  <c r="H22" i="1"/>
  <c r="J22" i="1"/>
  <c r="H28" i="1"/>
  <c r="J28" i="1"/>
  <c r="H43" i="1"/>
  <c r="J43" i="1"/>
  <c r="J8" i="1"/>
  <c r="H8" i="1"/>
  <c r="J44" i="1"/>
  <c r="H44" i="1"/>
  <c r="J14" i="1"/>
  <c r="H14" i="1"/>
  <c r="J20" i="1"/>
  <c r="H37" i="1"/>
  <c r="H48" i="1"/>
  <c r="J48" i="1"/>
  <c r="H59" i="1"/>
  <c r="J59" i="1"/>
  <c r="H76" i="1"/>
  <c r="H65" i="1"/>
  <c r="J65" i="1"/>
  <c r="H45" i="1"/>
  <c r="J45" i="1"/>
  <c r="H55" i="1"/>
  <c r="J55" i="1"/>
  <c r="H58" i="1"/>
  <c r="J58" i="1"/>
  <c r="J26" i="1"/>
  <c r="H26" i="1"/>
  <c r="H33" i="1"/>
  <c r="J33" i="1"/>
  <c r="J74" i="1"/>
  <c r="H74" i="1"/>
  <c r="J9" i="1"/>
  <c r="H9" i="1"/>
  <c r="J34" i="1"/>
  <c r="H34" i="1"/>
  <c r="H39" i="1"/>
  <c r="J18" i="1"/>
  <c r="H47" i="1"/>
  <c r="H25" i="1"/>
  <c r="J25" i="1"/>
  <c r="H31" i="1"/>
  <c r="J31" i="1"/>
  <c r="H35" i="1"/>
  <c r="J35" i="1"/>
  <c r="J38" i="1"/>
  <c r="J72" i="1"/>
  <c r="H72" i="1"/>
  <c r="J12" i="1"/>
  <c r="H12" i="1"/>
  <c r="H66" i="1"/>
  <c r="J66" i="1"/>
  <c r="J24" i="1"/>
  <c r="H24" i="1"/>
  <c r="J21" i="1"/>
  <c r="H21" i="1"/>
  <c r="H7" i="1"/>
  <c r="J27" i="1"/>
  <c r="H27" i="1"/>
  <c r="J15" i="1"/>
  <c r="H30" i="1"/>
  <c r="J30" i="1"/>
  <c r="H73" i="1"/>
  <c r="J73" i="1"/>
  <c r="H46" i="1"/>
  <c r="J46" i="1"/>
  <c r="H29" i="1"/>
  <c r="J29" i="1"/>
  <c r="J53" i="1"/>
  <c r="H53" i="1"/>
  <c r="R17" i="1"/>
  <c r="O17" i="1" s="1"/>
  <c r="P17" i="1" s="1"/>
  <c r="R49" i="1"/>
  <c r="O49" i="1" s="1"/>
  <c r="P49" i="1" s="1"/>
  <c r="R20" i="1"/>
  <c r="O20" i="1" s="1"/>
  <c r="P20" i="1" s="1"/>
  <c r="R40" i="1"/>
  <c r="O40" i="1" s="1"/>
  <c r="P40" i="1" s="1"/>
  <c r="R60" i="1"/>
  <c r="O60" i="1" s="1"/>
  <c r="Q24" i="1"/>
  <c r="Q44" i="1"/>
  <c r="Q64" i="1"/>
  <c r="R21" i="1"/>
  <c r="O21" i="1" s="1"/>
  <c r="R41" i="1"/>
  <c r="O41" i="1" s="1"/>
  <c r="R61" i="1"/>
  <c r="O61" i="1" s="1"/>
  <c r="Q5" i="1"/>
  <c r="Q25" i="1"/>
  <c r="Q45" i="1"/>
  <c r="Q65" i="1"/>
  <c r="R65" i="1"/>
  <c r="O65" i="1" s="1"/>
  <c r="P65" i="1" s="1"/>
  <c r="R66" i="1"/>
  <c r="O66" i="1" s="1"/>
  <c r="Q30" i="1"/>
  <c r="R47" i="1"/>
  <c r="O47" i="1" s="1"/>
  <c r="P47" i="1" s="1"/>
  <c r="Q11" i="1"/>
  <c r="Q71" i="1"/>
  <c r="R68" i="1"/>
  <c r="O68" i="1" s="1"/>
  <c r="P68" i="1" s="1"/>
  <c r="Q13" i="1"/>
  <c r="Q29" i="1"/>
  <c r="R26" i="1"/>
  <c r="O26" i="1" s="1"/>
  <c r="Q10" i="1"/>
  <c r="Q70" i="1"/>
  <c r="Q32" i="1"/>
  <c r="R69" i="1"/>
  <c r="O69" i="1" s="1"/>
  <c r="R22" i="1"/>
  <c r="O22" i="1" s="1"/>
  <c r="P22" i="1" s="1"/>
  <c r="R42" i="1"/>
  <c r="O42" i="1" s="1"/>
  <c r="R62" i="1"/>
  <c r="O62" i="1" s="1"/>
  <c r="Q6" i="1"/>
  <c r="Q26" i="1"/>
  <c r="Q46" i="1"/>
  <c r="Q66" i="1"/>
  <c r="R24" i="1"/>
  <c r="O24" i="1" s="1"/>
  <c r="R64" i="1"/>
  <c r="O64" i="1" s="1"/>
  <c r="Q28" i="1"/>
  <c r="Q68" i="1"/>
  <c r="R5" i="1"/>
  <c r="O5" i="1" s="1"/>
  <c r="P5" i="1" s="1"/>
  <c r="R45" i="1"/>
  <c r="O45" i="1" s="1"/>
  <c r="P45" i="1" s="1"/>
  <c r="Q9" i="1"/>
  <c r="Q49" i="1"/>
  <c r="R46" i="1"/>
  <c r="O46" i="1" s="1"/>
  <c r="Q50" i="1"/>
  <c r="Q31" i="1"/>
  <c r="Q52" i="1"/>
  <c r="R23" i="1"/>
  <c r="O23" i="1" s="1"/>
  <c r="R43" i="1"/>
  <c r="O43" i="1" s="1"/>
  <c r="R63" i="1"/>
  <c r="O63" i="1" s="1"/>
  <c r="Q7" i="1"/>
  <c r="Q27" i="1"/>
  <c r="Q47" i="1"/>
  <c r="Q67" i="1"/>
  <c r="R44" i="1"/>
  <c r="O44" i="1" s="1"/>
  <c r="Q8" i="1"/>
  <c r="Q48" i="1"/>
  <c r="R25" i="1"/>
  <c r="O25" i="1" s="1"/>
  <c r="P25" i="1" s="1"/>
  <c r="Q69" i="1"/>
  <c r="R6" i="1"/>
  <c r="O6" i="1" s="1"/>
  <c r="P6" i="1" s="1"/>
  <c r="R27" i="1"/>
  <c r="O27" i="1" s="1"/>
  <c r="P27" i="1" s="1"/>
  <c r="Q51" i="1"/>
  <c r="Q53" i="1"/>
  <c r="R10" i="1"/>
  <c r="O10" i="1" s="1"/>
  <c r="R30" i="1"/>
  <c r="O30" i="1" s="1"/>
  <c r="R50" i="1"/>
  <c r="O50" i="1" s="1"/>
  <c r="R70" i="1"/>
  <c r="O70" i="1" s="1"/>
  <c r="Q14" i="1"/>
  <c r="Q34" i="1"/>
  <c r="Q54" i="1"/>
  <c r="Q74" i="1"/>
  <c r="R11" i="1"/>
  <c r="O11" i="1" s="1"/>
  <c r="R31" i="1"/>
  <c r="O31" i="1" s="1"/>
  <c r="P31" i="1" s="1"/>
  <c r="R51" i="1"/>
  <c r="O51" i="1" s="1"/>
  <c r="P51" i="1" s="1"/>
  <c r="R71" i="1"/>
  <c r="O71" i="1" s="1"/>
  <c r="Q15" i="1"/>
  <c r="Q35" i="1"/>
  <c r="Q55" i="1"/>
  <c r="Q75" i="1"/>
  <c r="Q61" i="1"/>
  <c r="R18" i="1"/>
  <c r="O18" i="1" s="1"/>
  <c r="P18" i="1" s="1"/>
  <c r="Q42" i="1"/>
  <c r="R19" i="1"/>
  <c r="O19" i="1" s="1"/>
  <c r="Q43" i="1"/>
  <c r="R12" i="1"/>
  <c r="O12" i="1" s="1"/>
  <c r="R32" i="1"/>
  <c r="O32" i="1" s="1"/>
  <c r="R52" i="1"/>
  <c r="O52" i="1" s="1"/>
  <c r="R72" i="1"/>
  <c r="O72" i="1" s="1"/>
  <c r="Q16" i="1"/>
  <c r="Q36" i="1"/>
  <c r="Q56" i="1"/>
  <c r="Q76" i="1"/>
  <c r="R35" i="1"/>
  <c r="O35" i="1" s="1"/>
  <c r="Q19" i="1"/>
  <c r="Q59" i="1"/>
  <c r="Q23" i="1"/>
  <c r="R67" i="1"/>
  <c r="O67" i="1" s="1"/>
  <c r="Q72" i="1"/>
  <c r="R9" i="1"/>
  <c r="O9" i="1" s="1"/>
  <c r="P9" i="1" s="1"/>
  <c r="R13" i="1"/>
  <c r="O13" i="1" s="1"/>
  <c r="P13" i="1" s="1"/>
  <c r="R33" i="1"/>
  <c r="O33" i="1" s="1"/>
  <c r="P33" i="1" s="1"/>
  <c r="R53" i="1"/>
  <c r="O53" i="1" s="1"/>
  <c r="R73" i="1"/>
  <c r="O73" i="1" s="1"/>
  <c r="Q17" i="1"/>
  <c r="Q37" i="1"/>
  <c r="Q57" i="1"/>
  <c r="R75" i="1"/>
  <c r="O75" i="1" s="1"/>
  <c r="Q39" i="1"/>
  <c r="Q41" i="1"/>
  <c r="R7" i="1"/>
  <c r="O7" i="1" s="1"/>
  <c r="R28" i="1"/>
  <c r="O28" i="1" s="1"/>
  <c r="R29" i="1"/>
  <c r="O29" i="1" s="1"/>
  <c r="R14" i="1"/>
  <c r="O14" i="1" s="1"/>
  <c r="R34" i="1"/>
  <c r="O34" i="1" s="1"/>
  <c r="R54" i="1"/>
  <c r="O54" i="1" s="1"/>
  <c r="P54" i="1" s="1"/>
  <c r="R74" i="1"/>
  <c r="O74" i="1" s="1"/>
  <c r="Q18" i="1"/>
  <c r="Q38" i="1"/>
  <c r="Q58" i="1"/>
  <c r="R15" i="1"/>
  <c r="O15" i="1" s="1"/>
  <c r="P15" i="1" s="1"/>
  <c r="R55" i="1"/>
  <c r="O55" i="1" s="1"/>
  <c r="P55" i="1" s="1"/>
  <c r="R37" i="1"/>
  <c r="O37" i="1" s="1"/>
  <c r="P37" i="1" s="1"/>
  <c r="R58" i="1"/>
  <c r="O58" i="1" s="1"/>
  <c r="Q62" i="1"/>
  <c r="R39" i="1"/>
  <c r="O39" i="1" s="1"/>
  <c r="R48" i="1"/>
  <c r="O48" i="1" s="1"/>
  <c r="P48" i="1" s="1"/>
  <c r="Q73" i="1"/>
  <c r="R16" i="1"/>
  <c r="O16" i="1" s="1"/>
  <c r="R36" i="1"/>
  <c r="O36" i="1" s="1"/>
  <c r="R56" i="1"/>
  <c r="O56" i="1" s="1"/>
  <c r="R76" i="1"/>
  <c r="O76" i="1" s="1"/>
  <c r="Q20" i="1"/>
  <c r="Q40" i="1"/>
  <c r="Q60" i="1"/>
  <c r="R57" i="1"/>
  <c r="O57" i="1" s="1"/>
  <c r="Q21" i="1"/>
  <c r="R38" i="1"/>
  <c r="O38" i="1" s="1"/>
  <c r="P38" i="1" s="1"/>
  <c r="Q22" i="1"/>
  <c r="R59" i="1"/>
  <c r="O59" i="1" s="1"/>
  <c r="P59" i="1" s="1"/>
  <c r="Q63" i="1"/>
  <c r="R8" i="1"/>
  <c r="O8" i="1" s="1"/>
  <c r="P8" i="1" s="1"/>
  <c r="Q12" i="1"/>
  <c r="Q33" i="1"/>
  <c r="J63" i="1"/>
  <c r="H63" i="1"/>
  <c r="J6" i="1"/>
  <c r="H6" i="1"/>
  <c r="H13" i="1"/>
  <c r="J13" i="1"/>
  <c r="J49" i="1"/>
  <c r="H49" i="1"/>
  <c r="J54" i="1"/>
  <c r="H54" i="1"/>
  <c r="J40" i="1"/>
  <c r="H75" i="1"/>
  <c r="J75" i="1"/>
  <c r="H16" i="1"/>
  <c r="H5" i="1"/>
  <c r="J5" i="1"/>
  <c r="J17" i="1"/>
  <c r="H42" i="1"/>
  <c r="J42" i="1"/>
  <c r="J61" i="1"/>
  <c r="H61" i="1"/>
  <c r="J50" i="1"/>
  <c r="H50" i="1"/>
  <c r="H67" i="1"/>
  <c r="J67" i="1"/>
  <c r="J23" i="1"/>
  <c r="H23" i="1"/>
  <c r="H19" i="1"/>
  <c r="H60" i="1"/>
  <c r="J60" i="1"/>
  <c r="J41" i="1"/>
  <c r="H41" i="1"/>
  <c r="H57" i="1"/>
  <c r="J57" i="1"/>
  <c r="J51" i="1"/>
  <c r="H71" i="1"/>
  <c r="J71" i="1"/>
  <c r="J52" i="1"/>
  <c r="H52" i="1"/>
  <c r="J64" i="1"/>
  <c r="H64" i="1"/>
  <c r="H36" i="1"/>
  <c r="J36" i="1"/>
  <c r="H32" i="1"/>
  <c r="J32" i="1"/>
  <c r="J70" i="1"/>
  <c r="H70" i="1"/>
  <c r="J11" i="1"/>
  <c r="H11" i="1"/>
  <c r="H10" i="1"/>
  <c r="J10" i="1"/>
  <c r="J62" i="1"/>
  <c r="H62" i="1"/>
  <c r="H56" i="1"/>
  <c r="J56" i="1"/>
  <c r="J69" i="1"/>
  <c r="H69" i="1"/>
  <c r="AD4" i="1" a="1"/>
  <c r="AD4" i="1" s="1"/>
  <c r="P67" i="1" l="1"/>
  <c r="P64" i="1"/>
  <c r="P34" i="1"/>
  <c r="P76" i="1"/>
  <c r="P24" i="1"/>
  <c r="P63" i="1"/>
  <c r="P21" i="1"/>
  <c r="P36" i="1"/>
  <c r="P28" i="1"/>
  <c r="P7" i="1"/>
  <c r="P61" i="1"/>
  <c r="P11" i="1"/>
  <c r="P35" i="1"/>
  <c r="P32" i="1"/>
  <c r="P39" i="1"/>
  <c r="P57" i="1"/>
  <c r="P29" i="1"/>
  <c r="P41" i="1"/>
  <c r="P16" i="1"/>
  <c r="P72" i="1"/>
  <c r="P23" i="1"/>
  <c r="P69" i="1"/>
  <c r="P14" i="1"/>
  <c r="P62" i="1"/>
  <c r="P43" i="1"/>
  <c r="P75" i="1"/>
  <c r="P52" i="1"/>
  <c r="P70" i="1"/>
  <c r="P66" i="1"/>
  <c r="P50" i="1"/>
  <c r="P74" i="1"/>
  <c r="P42" i="1"/>
  <c r="P12" i="1"/>
  <c r="P30" i="1"/>
  <c r="P71" i="1"/>
  <c r="P56" i="1"/>
  <c r="P10" i="1"/>
  <c r="P46" i="1"/>
  <c r="P26" i="1"/>
  <c r="P60" i="1"/>
  <c r="P44" i="1"/>
  <c r="P58" i="1"/>
  <c r="P73" i="1"/>
  <c r="P19" i="1"/>
  <c r="P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<sst xmlns="http://schemas.openxmlformats.org/spreadsheetml/2006/main" count="686" uniqueCount="157">
  <si>
    <t>charge_price</t>
  </si>
  <si>
    <t>170000000000000101</t>
  </si>
  <si>
    <t>tariff</t>
  </si>
  <si>
    <t>180000000000000001</t>
  </si>
  <si>
    <t>090000000000180001</t>
  </si>
  <si>
    <t>180000000000000002</t>
  </si>
  <si>
    <t>170000000000000201</t>
  </si>
  <si>
    <t>charge_code</t>
  </si>
  <si>
    <t>charge_type</t>
  </si>
  <si>
    <t>charge_owner_id</t>
  </si>
  <si>
    <t>metering_point_id</t>
  </si>
  <si>
    <t>quantity</t>
  </si>
  <si>
    <t>resolution</t>
  </si>
  <si>
    <t>is_tax</t>
  </si>
  <si>
    <t>fee</t>
  </si>
  <si>
    <t>subscription</t>
  </si>
  <si>
    <t>PT1H</t>
  </si>
  <si>
    <t>E17</t>
  </si>
  <si>
    <t>D01</t>
  </si>
  <si>
    <t>PT15M</t>
  </si>
  <si>
    <t>E18</t>
  </si>
  <si>
    <t>D07</t>
  </si>
  <si>
    <t>E02</t>
  </si>
  <si>
    <t>D09</t>
  </si>
  <si>
    <t>E20</t>
  </si>
  <si>
    <t>170000000150001000</t>
  </si>
  <si>
    <t>180000000150001000</t>
  </si>
  <si>
    <t>070000000000170201</t>
  </si>
  <si>
    <t>170000000000000102</t>
  </si>
  <si>
    <t>200000000000000001</t>
  </si>
  <si>
    <t>type</t>
  </si>
  <si>
    <t>calculation_type</t>
  </si>
  <si>
    <t>settlement_method</t>
  </si>
  <si>
    <t>grid_area_code</t>
  </si>
  <si>
    <t>from_grid_area_code</t>
  </si>
  <si>
    <t>to_grid_area_code</t>
  </si>
  <si>
    <t>parent_metering_point_id</t>
  </si>
  <si>
    <t>energy_supplier_id</t>
  </si>
  <si>
    <t>1000000000000</t>
  </si>
  <si>
    <t>2000000000000</t>
  </si>
  <si>
    <t>3000000000000</t>
  </si>
  <si>
    <t>4000000000000</t>
  </si>
  <si>
    <t>1100000000000</t>
  </si>
  <si>
    <t>2200000000000</t>
  </si>
  <si>
    <t>3300000000000</t>
  </si>
  <si>
    <t>4400000000000</t>
  </si>
  <si>
    <t>metering_point_type</t>
  </si>
  <si>
    <t>price</t>
  </si>
  <si>
    <t>amount</t>
  </si>
  <si>
    <t>MP type mapping</t>
  </si>
  <si>
    <t>consumption</t>
  </si>
  <si>
    <t>production</t>
  </si>
  <si>
    <t>own_production</t>
  </si>
  <si>
    <t>consumption_from_grid</t>
  </si>
  <si>
    <t>Settlement method mapping</t>
  </si>
  <si>
    <t>flex</t>
  </si>
  <si>
    <t>non_profiled</t>
  </si>
  <si>
    <t>1</t>
  </si>
  <si>
    <t>quality</t>
  </si>
  <si>
    <t>observation_time</t>
  </si>
  <si>
    <t>measured</t>
  </si>
  <si>
    <t>charge_time</t>
  </si>
  <si>
    <t>2023-02-01 23:00:00.000000</t>
  </si>
  <si>
    <t>2023-02-02 23:00:00.000000</t>
  </si>
  <si>
    <t>2023-01-31 23:00:00.000000</t>
  </si>
  <si>
    <t>2023-02-01 02:00:00.000000</t>
  </si>
  <si>
    <t>2023-02-01 02:00:00</t>
  </si>
  <si>
    <t>2023-02-01 02:15:00</t>
  </si>
  <si>
    <t>2023-02-01 02:30:00</t>
  </si>
  <si>
    <t>2023-02-01 02:45:00</t>
  </si>
  <si>
    <t>charge_time_shortened</t>
  </si>
  <si>
    <t>Aggregations</t>
  </si>
  <si>
    <t>quantity_qualities</t>
  </si>
  <si>
    <t>time</t>
  </si>
  <si>
    <t>exchange</t>
  </si>
  <si>
    <t>hour</t>
  </si>
  <si>
    <t>quantity_unit</t>
  </si>
  <si>
    <t>false</t>
  </si>
  <si>
    <t>Available dates</t>
  </si>
  <si>
    <t>Day</t>
  </si>
  <si>
    <t>P1M</t>
  </si>
  <si>
    <t>tariff-hourly-4-co_is_tax</t>
  </si>
  <si>
    <t>from_date</t>
  </si>
  <si>
    <t>to_date</t>
  </si>
  <si>
    <t>6660000000666</t>
  </si>
  <si>
    <t>true</t>
  </si>
  <si>
    <t>calculation_id</t>
  </si>
  <si>
    <t>calculation_execution_time_start</t>
  </si>
  <si>
    <t>calculation_result_id</t>
  </si>
  <si>
    <t>amount_type</t>
  </si>
  <si>
    <t>0b15a420-9fc8-409a-a169-fbd49479d718</t>
  </si>
  <si>
    <t>wholesale_fixing</t>
  </si>
  <si>
    <t>2024-01-01 23:00:00</t>
  </si>
  <si>
    <t>2023-02-03 02:00:00.000000</t>
  </si>
  <si>
    <t>2023-02-03 02:00:00</t>
  </si>
  <si>
    <t>OutputCombination</t>
  </si>
  <si>
    <t>fee-1</t>
  </si>
  <si>
    <t>fee-2</t>
  </si>
  <si>
    <t>fee-3</t>
  </si>
  <si>
    <t>subscription-1</t>
  </si>
  <si>
    <t>subscription-2</t>
  </si>
  <si>
    <t>subscription-3</t>
  </si>
  <si>
    <t>tariff-hourly-1</t>
  </si>
  <si>
    <t>tariff-hourly-2</t>
  </si>
  <si>
    <t>tariff-hourly-3</t>
  </si>
  <si>
    <t>tariff-daily-1</t>
  </si>
  <si>
    <t>tariff-daily-2</t>
  </si>
  <si>
    <t>tariff-daily-3-co_is_tax</t>
  </si>
  <si>
    <t>0000000000800</t>
  </si>
  <si>
    <t>P1D</t>
  </si>
  <si>
    <t>2023-02-03</t>
  </si>
  <si>
    <t>tariff-hourly-1--0000000000800--1000000000000--consumption--flex</t>
  </si>
  <si>
    <t>null</t>
  </si>
  <si>
    <t>tariff-daily-4-co_is_not_tax</t>
  </si>
  <si>
    <t>800</t>
  </si>
  <si>
    <t>801</t>
  </si>
  <si>
    <t>180000000000000111</t>
  </si>
  <si>
    <t>111</t>
  </si>
  <si>
    <t>170000000000000111</t>
  </si>
  <si>
    <t>balance_responsible_party_id</t>
  </si>
  <si>
    <t>2016-12-31 23:00:00</t>
  </si>
  <si>
    <t>2.5</t>
  </si>
  <si>
    <t>GA:</t>
  </si>
  <si>
    <t>Grid area</t>
  </si>
  <si>
    <t>quantity_quantified</t>
  </si>
  <si>
    <t xml:space="preserve">  calculation_id: '0b15a420-9fc8-409a-a169-000000000002'</t>
  </si>
  <si>
    <t>grid_areas:</t>
  </si>
  <si>
    <t>2023-02-01 23:00:00</t>
  </si>
  <si>
    <t>2023-02-02 23:00:00</t>
  </si>
  <si>
    <t xml:space="preserve">  calculation_type:</t>
  </si>
  <si>
    <t xml:space="preserve">  calculation_execution_time_start:</t>
  </si>
  <si>
    <t xml:space="preserve">  period_end: </t>
  </si>
  <si>
    <t xml:space="preserve">  period_start: </t>
  </si>
  <si>
    <t xml:space="preserve">  created_by_user_id: </t>
  </si>
  <si>
    <t>2023-01-31 23:00:00</t>
  </si>
  <si>
    <t>2023-02-03 23:00:00</t>
  </si>
  <si>
    <t>00000000-0000-0000-00000000000000001</t>
  </si>
  <si>
    <t>mapped</t>
  </si>
  <si>
    <t>Mapped</t>
  </si>
  <si>
    <t>2</t>
  </si>
  <si>
    <t>2023-02-04 23:00:00</t>
  </si>
  <si>
    <t>2019-06-06 23:00:00</t>
  </si>
  <si>
    <t>2023-02-20 23:00:00</t>
  </si>
  <si>
    <t>0.908602</t>
  </si>
  <si>
    <t>0.001</t>
  </si>
  <si>
    <t>Date range</t>
  </si>
  <si>
    <t>charge_price_quantified</t>
  </si>
  <si>
    <t>20</t>
  </si>
  <si>
    <t>30</t>
  </si>
  <si>
    <t>3</t>
  </si>
  <si>
    <t>10</t>
  </si>
  <si>
    <t>7.654321</t>
  </si>
  <si>
    <t>666.666666</t>
  </si>
  <si>
    <t>5</t>
  </si>
  <si>
    <t>3.357</t>
  </si>
  <si>
    <t>40.159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</si>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</sst>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\ hh:mm:ss"/>
    <numFmt numFmtId="165" formatCode="0.000"/>
    <numFmt numFmtId="166" formatCode="0.000000"/>
    <numFmt numFmtId="167" formatCode="yyyy/mm/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3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67" fontId="0" fillId="0" borderId="0" xfId="0" applyNumberFormat="1"/>
    <xf numFmtId="14" fontId="0" fillId="0" borderId="0" xfId="0" applyNumberFormat="1"/>
    <xf numFmtId="166" fontId="0" fillId="2" borderId="0" xfId="0" applyNumberFormat="1" applyFill="1"/>
  </cellXfs>
  <cellStyles count="1">
    <cellStyle name="Normal" xfId="0" builtinId="0"/>
  </cellStyles>
  <dxfs count="63">
    <dxf>
      <numFmt numFmtId="164" formatCode="yyyy/mm/dd\ hh:mm:ss"/>
      <fill>
        <patternFill patternType="solid">
          <fgColor indexed="64"/>
          <bgColor theme="0" tint="-4.9989318521683403E-2"/>
        </patternFill>
      </fill>
    </dxf>
    <dxf>
      <numFmt numFmtId="166" formatCode="0.000000"/>
      <fill>
        <patternFill>
          <fgColor indexed="64"/>
          <bgColor theme="0" tint="-4.9989318521683403E-2"/>
        </patternFill>
      </fill>
    </dxf>
    <dxf>
      <numFmt numFmtId="164" formatCode="yyyy/mm/dd\ hh:mm:ss"/>
    </dxf>
    <dxf>
      <numFmt numFmtId="30" formatCode="@"/>
    </dxf>
    <dxf>
      <numFmt numFmtId="30" formatCode="@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/mm/dd\ hh:mm:ss"/>
    </dxf>
    <dxf>
      <numFmt numFmtId="164" formatCode="yyyy/mm/dd\ hh:mm:ss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>
          <fgColor indexed="64"/>
          <bgColor theme="0" tint="-4.9989318521683403E-2"/>
        </patternFill>
      </fill>
    </dxf>
    <dxf>
      <numFmt numFmtId="165" formatCode="0.000"/>
      <fill>
        <patternFill>
          <fgColor indexed="64"/>
          <bgColor theme="0" tint="-4.9989318521683403E-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"/>
    </dxf>
    <dxf>
      <numFmt numFmtId="165" formatCode="0.000"/>
    </dxf>
    <dxf>
      <numFmt numFmtId="165" formatCode="0.000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F87A6-8F25-416A-AF7A-DA3500DDFC40}" name="OutPut" displayName="OutPut" ref="B4:U100" totalsRowShown="0">
  <autoFilter ref="B4:U100" xr:uid="{D2FF87A6-8F25-416A-AF7A-DA3500DDFC40}"/>
  <tableColumns count="20">
    <tableColumn id="17" xr3:uid="{F4A59025-41CA-47AD-952B-2428959E8A50}" name="calculation_id" dataDxfId="62">
      <calculatedColumnFormula>IF(OutPut[[#This Row],[time]]="","",'Calculation arguments'!B$2)</calculatedColumnFormula>
    </tableColumn>
    <tableColumn id="18" xr3:uid="{F095173D-E1DC-4697-B288-D95D5945D253}" name="calculation_type" dataDxfId="61">
      <calculatedColumnFormula>IF(OutPut[[#This Row],[time]]="","",'Calculation arguments'!B$5)</calculatedColumnFormula>
    </tableColumn>
    <tableColumn id="19" xr3:uid="{2C01FBCF-AEED-47E5-874A-D9CB2BD9D409}" name="calculation_execution_time_start" dataDxfId="60">
      <calculatedColumnFormula>IF(OutPut[[#This Row],[time]]="","",'Calculation arguments'!B$6)</calculatedColumnFormula>
    </tableColumn>
    <tableColumn id="20" xr3:uid="{37341BB6-4D32-46E1-825A-6DF5D1A0D770}" name="calculation_result_id" dataDxfId="59">
      <calculatedColumnFormula>IF(OutPut[[#This Row],[time]]="","","IGNORED")</calculatedColumnFormula>
    </tableColumn>
    <tableColumn id="2" xr3:uid="{0DDB3581-9EFD-4CD5-A5E4-AA25CC64A8EA}" name="grid_area_code" dataDxfId="58">
      <calculatedColumnFormula>IF(OutPut[[#This Row],[time]]="","",K$1)</calculatedColumnFormula>
    </tableColumn>
    <tableColumn id="3" xr3:uid="{9ECD4A31-B204-4AAA-BCE0-A55479D4D6F9}" name="energy_supplier_id" dataDxfId="57">
      <calculatedColumnFormula>IF(OutPut[[#This Row],[time]]="","",$E$3)</calculatedColumnFormula>
    </tableColumn>
    <tableColumn id="4" xr3:uid="{08094514-49A8-4D25-A69E-A75EB3232592}" name="quantity" dataDxfId="56">
      <calculatedColumnFormula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calculatedColumnFormula>
    </tableColumn>
    <tableColumn id="5" xr3:uid="{88D10A42-9475-42BD-ADCA-A3FFA72BC973}" name="quantity_unit" dataDxfId="55">
      <calculatedColumnFormula>IF(OutPut[[#This Row],[time]]="","","kWh")</calculatedColumnFormula>
    </tableColumn>
    <tableColumn id="6" xr3:uid="{A3DD608C-4E56-40B0-B1F7-95AC815014A7}" name="quantity_qualities" dataDxfId="54">
      <calculatedColumnFormula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calculatedColumnFormula>
    </tableColumn>
    <tableColumn id="7" xr3:uid="{FBD9FA55-93F5-4E1A-96F5-ED949010179F}" name="time" dataDxfId="53">
      <calculatedColumnFormula>'Calculation arguments'!E3</calculatedColumnFormula>
    </tableColumn>
    <tableColumn id="8" xr3:uid="{9932B718-7F22-4D96-BEE4-F0152DC66C3C}" name="resolution" dataDxfId="52">
      <calculatedColumnFormula>IF(OutPut[[#This Row],[time]]="","","PT1H")</calculatedColumnFormula>
    </tableColumn>
    <tableColumn id="9" xr3:uid="{E64C45EC-3ECC-46FF-85E7-A6E4C66A6B05}" name="metering_point_type" dataDxfId="51">
      <calculatedColumnFormula>IF(OutPut[[#This Row],[time]]="","",$F$3)</calculatedColumnFormula>
    </tableColumn>
    <tableColumn id="10" xr3:uid="{0EF4D2F5-DCAF-46F8-9394-603FD6C1F55C}" name="settlement_method" dataDxfId="50">
      <calculatedColumnFormula>IF(OutPut[[#This Row],[time]]="","",IF($G$3="","",$G$3))</calculatedColumnFormula>
    </tableColumn>
    <tableColumn id="11" xr3:uid="{DBC31B41-AB04-4AC3-9F13-BFC4F3EEAA92}" name="price" dataDxfId="49">
      <calculatedColumnFormula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calculatedColumnFormula>
    </tableColumn>
    <tableColumn id="12" xr3:uid="{D1E8A453-6F3B-41B3-A143-A8DCE8CA5BCA}" name="amount" dataDxfId="48">
      <calculatedColumnFormula>IFERROR(SUBSTITUTE(SUBSTITUTE(OutPut[[#This Row],[price]],".",",")*SUBSTITUTE(OutPut[[#This Row],[quantity]],".",","),",","."),"")</calculatedColumnFormula>
    </tableColumn>
    <tableColumn id="13" xr3:uid="{1EB903FD-EE7B-4893-8B3E-F5CD1AE80C04}" name="is_tax" dataDxfId="47">
      <calculatedColumnFormula>IF(OutPut[[#This Row],[time]]="","",VLOOKUP(C$3,ChargePriceInformationPeriods[],5,FALSE))</calculatedColumnFormula>
    </tableColumn>
    <tableColumn id="14" xr3:uid="{6EA78CDA-CA22-44EA-8F2B-84698D2E2563}" name="charge_code" dataDxfId="46">
      <calculatedColumnFormula>IF(OutPut[[#This Row],[time]]="","",$C$3)</calculatedColumnFormula>
    </tableColumn>
    <tableColumn id="15" xr3:uid="{736A1B4A-102F-483A-AA11-B763F06372FC}" name="charge_type" dataDxfId="45">
      <calculatedColumnFormula>IF(OutPut[[#This Row],[time]]="","","tariff")</calculatedColumnFormula>
    </tableColumn>
    <tableColumn id="16" xr3:uid="{64C92314-FA8E-4583-B04E-521FB24FEAD6}" name="charge_owner_id" dataDxfId="44">
      <calculatedColumnFormula>IF(OutPut[[#This Row],[time]]="","",$D$3)</calculatedColumnFormula>
    </tableColumn>
    <tableColumn id="1" xr3:uid="{F22DD871-796B-4BA4-81DC-7842494D2C98}" name="amount_type" dataDxfId="43">
      <calculatedColumnFormula>IF(OutPut[[#This Row],[time]]="","","amount_per_charge")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288B3-D090-4897-AD89-5C04D501F267}" name="MPTypeMapping" displayName="MPTypeMapping" ref="Z32:AA58" totalsRowShown="0">
  <autoFilter ref="Z32:AA58" xr:uid="{4D9288B3-D090-4897-AD89-5C04D501F267}"/>
  <tableColumns count="2">
    <tableColumn id="1" xr3:uid="{7A432737-3E15-4ECB-BE3F-D5902A6BDC2B}" name="MP type mapping" dataDxfId="42"/>
    <tableColumn id="2" xr3:uid="{FDB8F8B6-CF45-4A18-8759-8120EBE28034}" name="Mapped" dataDxfId="4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218855-94F9-4AAF-B51E-818503732FDE}" name="SettlementMapping" displayName="SettlementMapping" ref="Z28:AA30" totalsRowShown="0">
  <autoFilter ref="Z28:AA30" xr:uid="{78218855-94F9-4AAF-B51E-818503732FDE}"/>
  <tableColumns count="2">
    <tableColumn id="1" xr3:uid="{09776318-E643-49BC-83B0-C37A38FFE072}" name="Settlement method mapping"/>
    <tableColumn id="2" xr3:uid="{D6412985-2D80-4076-945F-216E94C8E760}" name="mappe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F0617-F039-41D8-8DF9-B9925F5FD292}" name="TimeSeriesPoints" displayName="TimeSeriesPoints" ref="A1:I26" totalsRowShown="0">
  <autoFilter ref="A1:I26" xr:uid="{3C8F0617-F039-41D8-8DF9-B9925F5FD292}"/>
  <tableColumns count="9">
    <tableColumn id="1" xr3:uid="{ED5AEA4E-C692-4374-B1CE-C8D8084741D8}" name="metering_point_id"/>
    <tableColumn id="2" xr3:uid="{DBE4F15E-E8C9-4215-9F8E-1B98001B79C1}" name="quantity" dataDxfId="40"/>
    <tableColumn id="3" xr3:uid="{D9F5ACD6-F0C4-4862-A8B2-60E7B62AC08B}" name="quality"/>
    <tableColumn id="4" xr3:uid="{920B490A-353A-458C-88EB-A4C7A92A30BF}" name="observation_time" dataDxfId="39"/>
    <tableColumn id="9" xr3:uid="{97767956-0C76-4A35-860F-18BF3F7A3AB2}" name="quantity_quantified" dataDxfId="38">
      <calculatedColumnFormula>IFERROR(VALUE(SUBSTITUTE(TimeSeriesPoints[[#This Row],[quantity]],".",",")),"")</calculatedColumnFormula>
    </tableColumn>
    <tableColumn id="8" xr3:uid="{95F37151-1BE1-4674-A3E2-CA6607A85058}" name="Grid area" dataDxfId="37">
      <calculatedColumnFormula>_xlfn.IFNA(INDEX(MeteringPointPeriods[],MATCH(TimeSeriesPoints[[#This Row],[metering_point_id]],MeteringPointPeriods[metering_point_id],0),5),"")</calculatedColumnFormula>
    </tableColumn>
    <tableColumn id="5" xr3:uid="{2111F635-3CBD-450C-8956-C061F4C2F263}" name="metering_point_type" dataDxfId="36"/>
    <tableColumn id="6" xr3:uid="{111D7211-7EE4-420E-A428-72724271B430}" name="settlement_method" dataDxfId="35"/>
    <tableColumn id="7" xr3:uid="{E3FD1FFD-3A22-44CC-B91A-56AD78045817}" name="hour" dataDxfId="3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3C94B-085F-44ED-9C29-B56B92F1B82F}" name="MeteringPointPeriods" displayName="MeteringPointPeriods" ref="A1:M26" totalsRowShown="0">
  <autoFilter ref="A1:M26" xr:uid="{9C23C94B-085F-44ED-9C29-B56B92F1B82F}"/>
  <tableColumns count="13">
    <tableColumn id="1" xr3:uid="{BDDD221E-D8D0-4820-9E79-C550EEFB1552}" name="metering_point_id" dataDxfId="33"/>
    <tableColumn id="2" xr3:uid="{3264101E-B7CE-433E-95D3-ECAF67C4B197}" name="type" dataDxfId="32"/>
    <tableColumn id="3" xr3:uid="{7C0D9AD3-5F1E-4528-9C99-D7C9C0B81870}" name="calculation_type" dataDxfId="31"/>
    <tableColumn id="4" xr3:uid="{A7E122D3-3055-4D9F-A63D-DBCBA9074AEF}" name="settlement_method" dataDxfId="30"/>
    <tableColumn id="5" xr3:uid="{BDA72DCA-8178-4B49-AC99-64FE311CA920}" name="grid_area_code" dataDxfId="29"/>
    <tableColumn id="6" xr3:uid="{7C4FD7ED-486D-43F5-8209-FB7F4E50B817}" name="resolution" dataDxfId="28"/>
    <tableColumn id="7" xr3:uid="{EA876C75-481F-4F0C-BFAD-2B6485E386C9}" name="from_grid_area_code" dataDxfId="27"/>
    <tableColumn id="8" xr3:uid="{DDADF541-4D21-429F-AD29-34F72E0F5DB0}" name="to_grid_area_code" dataDxfId="26"/>
    <tableColumn id="9" xr3:uid="{6873E7DA-25ED-4F63-9CC3-142EBFD5C96C}" name="parent_metering_point_id" dataDxfId="25"/>
    <tableColumn id="10" xr3:uid="{5E7B70BE-3917-4AE6-83EA-8A871F97FB99}" name="energy_supplier_id" dataDxfId="24"/>
    <tableColumn id="11" xr3:uid="{BE1BF5F2-4168-4BEC-B68C-E044D0519557}" name="balance_responsible_party_id" dataDxfId="23"/>
    <tableColumn id="12" xr3:uid="{9E73F0DE-D460-465D-A80A-57B4C4CD3239}" name="from_date" dataDxfId="22"/>
    <tableColumn id="13" xr3:uid="{AC523A53-B312-436C-B015-81473D31863F}" name="to_date" dataDxfId="2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FEEFC2-9D36-4306-A34D-8A90B0675648}" name="ChargePriceInformationPeriods" displayName="ChargePriceInformationPeriods" ref="A1:G15" totalsRowShown="0">
  <autoFilter ref="A1:G15" xr:uid="{91FEEFC2-9D36-4306-A34D-8A90B0675648}"/>
  <tableColumns count="7">
    <tableColumn id="1" xr3:uid="{CF0BFE7C-60FC-42F9-9181-73CE1D7E20B7}" name="charge_code"/>
    <tableColumn id="2" xr3:uid="{673AD76B-379D-462E-928F-C6D0BFD5A10C}" name="charge_type"/>
    <tableColumn id="3" xr3:uid="{243A323C-AF81-41DC-852D-4848600A710B}" name="charge_owner_id" dataDxfId="20"/>
    <tableColumn id="4" xr3:uid="{AD6E792C-2C46-4350-8BAD-EFB6FA436C58}" name="resolution"/>
    <tableColumn id="5" xr3:uid="{30067025-C046-41BD-B06F-E0FF1088CE27}" name="is_tax" dataDxfId="19"/>
    <tableColumn id="6" xr3:uid="{0AB395C0-A6FB-4B10-918C-5C09E228F063}" name="from_date" dataDxfId="18"/>
    <tableColumn id="7" xr3:uid="{62861BBF-4C0E-43ED-8B6A-11C6ED2A05A8}" name="to_date" dataDxfId="1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16282-02DA-45DD-8144-000BF0AE3C4B}" name="ChargeLinks" displayName="ChargeLinks" ref="A1:K34" totalsRowShown="0" headerRowDxfId="16">
  <autoFilter ref="A1:K34" xr:uid="{4C016282-02DA-45DD-8144-000BF0AE3C4B}"/>
  <tableColumns count="11">
    <tableColumn id="1" xr3:uid="{5D866E37-33E8-4772-8058-91EEF8C237C2}" name="charge_code" dataDxfId="15"/>
    <tableColumn id="2" xr3:uid="{490CB0A2-0EF8-4653-8A5E-9B8094165BDC}" name="charge_type" dataDxfId="14"/>
    <tableColumn id="3" xr3:uid="{7135A3A1-5051-429E-8261-8AB31A739FB5}" name="charge_owner_id" dataDxfId="13"/>
    <tableColumn id="4" xr3:uid="{5C6B43BE-2B8F-4A1F-BF82-B40970FE2DC5}" name="metering_point_id" dataDxfId="12"/>
    <tableColumn id="5" xr3:uid="{59F6ECAA-71F3-40FF-846D-92E4C6D2132D}" name="quantity" dataDxfId="11"/>
    <tableColumn id="11" xr3:uid="{39BCCFB9-F921-409E-84A0-7A6857B7750E}" name="from_date" dataDxfId="10"/>
    <tableColumn id="8" xr3:uid="{7264F479-E0E3-49AD-90F9-D674864C31B9}" name="to_date" dataDxfId="9"/>
    <tableColumn id="6" xr3:uid="{3847870A-615B-48A2-A325-CD1C7BAED26A}" name="energy_supplier_id" dataDxfId="8">
      <calculatedColumnFormula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calculatedColumnFormula>
    </tableColumn>
    <tableColumn id="7" xr3:uid="{58B714A4-DCC0-4728-99C2-D5D8472B5530}" name="metering_point_type" dataDxfId="7">
      <calculatedColumnFormula>_xlfn.IFNA(VLOOKUP(VLOOKUP(ChargeLinks[[#This Row],[metering_point_id]],MeteringPointPeriods[],2,FALSE),MPTypeMapping[],2,FALSE),"")</calculatedColumnFormula>
    </tableColumn>
    <tableColumn id="9" xr3:uid="{76EB7E81-9D94-4902-9DF2-1A4EF371DAF0}" name="settlement_method" dataDxfId="6">
      <calculatedColumnFormula>_xlfn.IFNA(VLOOKUP(VLOOKUP(ChargeLinks[[#This Row],[metering_point_id]],MeteringPointPeriods[],4,FALSE),SettlementMapping[],2,FALSE),"")</calculatedColumnFormula>
    </tableColumn>
    <tableColumn id="10" xr3:uid="{A2CD103B-C1B7-45F8-A620-EBFFDBF64097}" name="OutputCombination" dataDxfId="5">
      <calculatedColumnFormula>_xlfn.TEXTJOIN("--",TRUE,ChargeLinks[[#This Row],[charge_code]],ChargeLinks[[#This Row],[charge_owner_id]],ChargeLinks[[#This Row],[energy_supplier_id]],ChargeLinks[[#This Row],[metering_point_type]],ChargeLinks[[#This Row],[settlement_method]])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E1B98-9587-45C5-95FD-F3B94687A50B}" name="ChargePricePoints" displayName="ChargePricePoints" ref="A1:G25" totalsRowShown="0">
  <autoFilter ref="A1:G25" xr:uid="{CC8E1B98-9587-45C5-95FD-F3B94687A50B}"/>
  <tableColumns count="7">
    <tableColumn id="1" xr3:uid="{69DFFE3D-C209-469C-93C2-67D70897CECD}" name="charge_code"/>
    <tableColumn id="2" xr3:uid="{C2BA6440-DC16-4F9B-96BE-A9A0F237B7ED}" name="charge_type"/>
    <tableColumn id="3" xr3:uid="{DE42A2CB-11DB-40C9-972F-4996A60A2655}" name="charge_owner_id" dataDxfId="4"/>
    <tableColumn id="4" xr3:uid="{C462E5E9-79F8-4B90-AE92-B40FC6B4334A}" name="charge_price" dataDxfId="3"/>
    <tableColumn id="5" xr3:uid="{C24479F8-FACC-4841-9EBA-38DC21F5176A}" name="charge_time" dataDxfId="2"/>
    <tableColumn id="7" xr3:uid="{A8F6CD35-AC38-4473-9AC2-FFF55080D37D}" name="charge_price_quantified" dataDxfId="1">
      <calculatedColumnFormula>IFERROR(VALUE(SUBSTITUTE(ChargePricePoints[[#This Row],[charge_price]],".",",")),"")</calculatedColumnFormula>
    </tableColumn>
    <tableColumn id="6" xr3:uid="{95636D1A-8B9F-4BA2-BBFA-C07691BB959D}" name="charge_time_shortened" dataDxfId="0">
      <calculatedColumnFormula>LEFT(E2,19)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6AB-141A-4E8A-8579-9357A3BEFD45}">
  <dimension ref="B1:AD100"/>
  <sheetViews>
    <sheetView zoomScaleNormal="100" workbookViewId="0">
      <selection activeCell="C1" sqref="C1"/>
    </sheetView>
  </sheetViews>
  <sheetFormatPr defaultRowHeight="14.5" x14ac:dyDescent="0.35"/>
  <cols>
    <col min="2" max="2" width="35" bestFit="1" customWidth="1"/>
    <col min="3" max="3" width="29.453125" customWidth="1"/>
    <col min="4" max="4" width="31.26953125" bestFit="1" customWidth="1"/>
    <col min="5" max="5" width="19" bestFit="1" customWidth="1"/>
    <col min="6" max="6" width="19.7265625" bestFit="1" customWidth="1"/>
    <col min="7" max="7" width="19.1796875" customWidth="1"/>
    <col min="8" max="8" width="20.453125" bestFit="1" customWidth="1"/>
    <col min="9" max="9" width="19.54296875" bestFit="1" customWidth="1"/>
    <col min="10" max="10" width="20.7265625" customWidth="1"/>
    <col min="11" max="11" width="19" bestFit="1" customWidth="1"/>
    <col min="12" max="12" width="13.54296875" bestFit="1" customWidth="1"/>
    <col min="13" max="13" width="20.453125" bestFit="1" customWidth="1"/>
    <col min="14" max="14" width="30.1796875" customWidth="1"/>
    <col min="15" max="15" width="15.1796875" customWidth="1"/>
    <col min="16" max="16" width="17.1796875" bestFit="1" customWidth="1"/>
    <col min="17" max="17" width="19.54296875" customWidth="1"/>
    <col min="18" max="18" width="20.08984375" bestFit="1" customWidth="1"/>
    <col min="19" max="19" width="29.453125" bestFit="1" customWidth="1"/>
    <col min="20" max="21" width="22.1796875" bestFit="1" customWidth="1"/>
    <col min="22" max="22" width="26.7265625" bestFit="1" customWidth="1"/>
    <col min="23" max="23" width="24.453125" bestFit="1" customWidth="1"/>
    <col min="24" max="24" width="21.81640625" customWidth="1"/>
    <col min="25" max="25" width="31.26953125" bestFit="1" customWidth="1"/>
    <col min="26" max="26" width="29.453125" bestFit="1" customWidth="1"/>
    <col min="27" max="27" width="22.453125" bestFit="1" customWidth="1"/>
    <col min="28" max="28" width="17.1796875" bestFit="1" customWidth="1"/>
    <col min="29" max="29" width="25" bestFit="1" customWidth="1"/>
    <col min="30" max="31" width="24.81640625" bestFit="1" customWidth="1"/>
    <col min="32" max="32" width="17.1796875" bestFit="1" customWidth="1"/>
    <col min="33" max="33" width="10.81640625" customWidth="1"/>
    <col min="35" max="35" width="17.7265625" bestFit="1" customWidth="1"/>
    <col min="36" max="36" width="8.81640625" customWidth="1"/>
  </cols>
  <sheetData>
    <row r="1" spans="2:30" x14ac:dyDescent="0.35">
      <c r="C1" s="2" t="s">
        <v>111</v>
      </c>
      <c r="G1" t="s">
        <v>79</v>
      </c>
      <c r="H1" t="s">
        <v>110</v>
      </c>
      <c r="J1" t="s">
        <v>122</v>
      </c>
      <c r="K1" t="s">
        <v>114</v>
      </c>
    </row>
    <row r="3" spans="2:30" x14ac:dyDescent="0.35">
      <c r="C3" t="str" cm="1">
        <f t="array" ref="C3:G3">_xlfn.TEXTSPLIT(C1,"--")</f>
        <v>tariff-hourly-1</v>
      </c>
      <c r="D3" t="str">
        <v>0000000000800</v>
      </c>
      <c r="E3" t="str">
        <v>1000000000000</v>
      </c>
      <c r="F3" t="str">
        <v>consumption</v>
      </c>
      <c r="G3" t="str">
        <v>flex</v>
      </c>
      <c r="AD3" t="s">
        <v>71</v>
      </c>
    </row>
    <row r="4" spans="2:30" x14ac:dyDescent="0.35">
      <c r="B4" t="s">
        <v>86</v>
      </c>
      <c r="C4" t="s">
        <v>31</v>
      </c>
      <c r="D4" t="s">
        <v>87</v>
      </c>
      <c r="E4" t="s">
        <v>88</v>
      </c>
      <c r="F4" t="s">
        <v>33</v>
      </c>
      <c r="G4" t="s">
        <v>37</v>
      </c>
      <c r="H4" t="s">
        <v>11</v>
      </c>
      <c r="I4" t="s">
        <v>76</v>
      </c>
      <c r="J4" t="s">
        <v>72</v>
      </c>
      <c r="K4" t="s">
        <v>73</v>
      </c>
      <c r="L4" t="s">
        <v>12</v>
      </c>
      <c r="M4" t="s">
        <v>46</v>
      </c>
      <c r="N4" t="s">
        <v>32</v>
      </c>
      <c r="O4" t="s">
        <v>47</v>
      </c>
      <c r="P4" t="s">
        <v>48</v>
      </c>
      <c r="Q4" t="s">
        <v>13</v>
      </c>
      <c r="R4" t="s">
        <v>7</v>
      </c>
      <c r="S4" t="s">
        <v>8</v>
      </c>
      <c r="T4" t="s">
        <v>9</v>
      </c>
      <c r="U4" t="s">
        <v>89</v>
      </c>
      <c r="AD4" t="str" cm="1">
        <f t="array" ref="AD4:AD28">_xlfn.UNIQUE(ChargeLinks[OutputCombination])</f>
        <v>fee-1--0000000000800--1000000000000--consumption--flex</v>
      </c>
    </row>
    <row r="5" spans="2:30" x14ac:dyDescent="0.35">
      <c r="B5" t="str">
        <f>IF(OutPut[[#This Row],[time]]="","",'Calculation arguments'!B$2)</f>
        <v>0b15a420-9fc8-409a-a169-fbd49479d718</v>
      </c>
      <c r="C5" t="str">
        <f>IF(OutPut[[#This Row],[time]]="","",'Calculation arguments'!B$5)</f>
        <v>wholesale_fixing</v>
      </c>
      <c r="D5" t="str">
        <f>IF(OutPut[[#This Row],[time]]="","",'Calculation arguments'!B$6)</f>
        <v>2024-01-01 23:00:00</v>
      </c>
      <c r="E5" t="str">
        <f>IF(OutPut[[#This Row],[time]]="","","IGNORED")</f>
        <v>IGNORED</v>
      </c>
      <c r="F5" t="str">
        <f>IF(OutPut[[#This Row],[time]]="","",K$1)</f>
        <v>800</v>
      </c>
      <c r="G5" t="str">
        <f>IF(OutPut[[#This Row],[time]]="","",$E$3)</f>
        <v>1000000000000</v>
      </c>
      <c r="H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5" t="str">
        <f>IF(OutPut[[#This Row],[time]]="","","kWh")</f>
        <v>kWh</v>
      </c>
      <c r="J5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5" t="str">
        <f>'Calculation arguments'!E3</f>
        <v>2023-01-31 23:00:00</v>
      </c>
      <c r="L5" t="str">
        <f>IF(OutPut[[#This Row],[time]]="","","PT1H")</f>
        <v>PT1H</v>
      </c>
      <c r="M5" t="str">
        <f>IF(OutPut[[#This Row],[time]]="","",$F$3)</f>
        <v>consumption</v>
      </c>
      <c r="N5" s="3" t="str">
        <f>IF(OutPut[[#This Row],[time]]="","",IF($G$3="","",$G$3))</f>
        <v>flex</v>
      </c>
      <c r="O5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" s="3" t="str">
        <f>IFERROR(SUBSTITUTE(SUBSTITUTE(OutPut[[#This Row],[price]],".",",")*SUBSTITUTE(OutPut[[#This Row],[quantity]],".",","),",","."),"")</f>
        <v/>
      </c>
      <c r="Q5" t="str">
        <f>IF(OutPut[[#This Row],[time]]="","",VLOOKUP(C$3,ChargePriceInformationPeriods[],5,FALSE))</f>
        <v>false</v>
      </c>
      <c r="R5" t="str">
        <f>IF(OutPut[[#This Row],[time]]="","",$C$3)</f>
        <v>tariff-hourly-1</v>
      </c>
      <c r="S5" t="str">
        <f>IF(OutPut[[#This Row],[time]]="","","tariff")</f>
        <v>tariff</v>
      </c>
      <c r="T5" t="str">
        <f>IF(OutPut[[#This Row],[time]]="","",$D$3)</f>
        <v>0000000000800</v>
      </c>
      <c r="U5" t="str">
        <f>IF(OutPut[[#This Row],[time]]="","","amount_per_charge")</f>
        <v>amount_per_charge</v>
      </c>
      <c r="AD5" t="str">
        <v>fee-2--0000000000800--1000000000000--consumption_from_grid</v>
      </c>
    </row>
    <row r="6" spans="2:30" x14ac:dyDescent="0.35">
      <c r="B6" t="str">
        <f>IF(OutPut[[#This Row],[time]]="","",'Calculation arguments'!B$2)</f>
        <v>0b15a420-9fc8-409a-a169-fbd49479d718</v>
      </c>
      <c r="C6" t="str">
        <f>IF(OutPut[[#This Row],[time]]="","",'Calculation arguments'!B$5)</f>
        <v>wholesale_fixing</v>
      </c>
      <c r="D6" t="str">
        <f>IF(OutPut[[#This Row],[time]]="","",'Calculation arguments'!B$6)</f>
        <v>2024-01-01 23:00:00</v>
      </c>
      <c r="E6" t="str">
        <f>IF(OutPut[[#This Row],[time]]="","","IGNORED")</f>
        <v>IGNORED</v>
      </c>
      <c r="F6" t="str">
        <f>IF(OutPut[[#This Row],[time]]="","",K$1)</f>
        <v>800</v>
      </c>
      <c r="G6" t="str">
        <f>IF(OutPut[[#This Row],[time]]="","",$E$3)</f>
        <v>1000000000000</v>
      </c>
      <c r="H6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6" t="str">
        <f>IF(OutPut[[#This Row],[time]]="","","kWh")</f>
        <v>kWh</v>
      </c>
      <c r="J6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6" t="str">
        <f>'Calculation arguments'!E4</f>
        <v>2023-02-01 00:00:00</v>
      </c>
      <c r="L6" t="str">
        <f>IF(OutPut[[#This Row],[time]]="","","PT1H")</f>
        <v>PT1H</v>
      </c>
      <c r="M6" t="str">
        <f>IF(OutPut[[#This Row],[time]]="","",$F$3)</f>
        <v>consumption</v>
      </c>
      <c r="N6" s="3" t="str">
        <f>IF(OutPut[[#This Row],[time]]="","",IF($G$3="","",$G$3))</f>
        <v>flex</v>
      </c>
      <c r="O6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" s="3" t="str">
        <f>IFERROR(SUBSTITUTE(SUBSTITUTE(OutPut[[#This Row],[price]],".",",")*SUBSTITUTE(OutPut[[#This Row],[quantity]],".",","),",","."),"")</f>
        <v/>
      </c>
      <c r="Q6" t="str">
        <f>IF(OutPut[[#This Row],[time]]="","",VLOOKUP(C$3,ChargePriceInformationPeriods[],5,FALSE))</f>
        <v>false</v>
      </c>
      <c r="R6" t="str">
        <f>IF(OutPut[[#This Row],[time]]="","",$C$3)</f>
        <v>tariff-hourly-1</v>
      </c>
      <c r="S6" t="str">
        <f>IF(OutPut[[#This Row],[time]]="","","tariff")</f>
        <v>tariff</v>
      </c>
      <c r="T6" t="str">
        <f>IF(OutPut[[#This Row],[time]]="","",$D$3)</f>
        <v>0000000000800</v>
      </c>
      <c r="U6" t="str">
        <f>IF(OutPut[[#This Row],[time]]="","","amount_per_charge")</f>
        <v>amount_per_charge</v>
      </c>
      <c r="AD6" t="str">
        <v>fee-2--0000000000800--3000000000000--consumption--non_profiled</v>
      </c>
    </row>
    <row r="7" spans="2:30" x14ac:dyDescent="0.35">
      <c r="B7" t="str">
        <f>IF(OutPut[[#This Row],[time]]="","",'Calculation arguments'!B$2)</f>
        <v>0b15a420-9fc8-409a-a169-fbd49479d718</v>
      </c>
      <c r="C7" t="str">
        <f>IF(OutPut[[#This Row],[time]]="","",'Calculation arguments'!B$5)</f>
        <v>wholesale_fixing</v>
      </c>
      <c r="D7" t="str">
        <f>IF(OutPut[[#This Row],[time]]="","",'Calculation arguments'!B$6)</f>
        <v>2024-01-01 23:00:00</v>
      </c>
      <c r="E7" t="str">
        <f>IF(OutPut[[#This Row],[time]]="","","IGNORED")</f>
        <v>IGNORED</v>
      </c>
      <c r="F7" t="str">
        <f>IF(OutPut[[#This Row],[time]]="","",K$1)</f>
        <v>800</v>
      </c>
      <c r="G7" t="str">
        <f>IF(OutPut[[#This Row],[time]]="","",$E$3)</f>
        <v>1000000000000</v>
      </c>
      <c r="H7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7" t="str">
        <f>IF(OutPut[[#This Row],[time]]="","","kWh")</f>
        <v>kWh</v>
      </c>
      <c r="J7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7" t="str">
        <f>'Calculation arguments'!E5</f>
        <v>2023-02-01 01:00:00</v>
      </c>
      <c r="L7" t="str">
        <f>IF(OutPut[[#This Row],[time]]="","","PT1H")</f>
        <v>PT1H</v>
      </c>
      <c r="M7" t="str">
        <f>IF(OutPut[[#This Row],[time]]="","",$F$3)</f>
        <v>consumption</v>
      </c>
      <c r="N7" s="3" t="str">
        <f>IF(OutPut[[#This Row],[time]]="","",IF($G$3="","",$G$3))</f>
        <v>flex</v>
      </c>
      <c r="O7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" s="3" t="str">
        <f>IFERROR(SUBSTITUTE(SUBSTITUTE(OutPut[[#This Row],[price]],".",",")*SUBSTITUTE(OutPut[[#This Row],[quantity]],".",","),",","."),"")</f>
        <v/>
      </c>
      <c r="Q7" t="str">
        <f>IF(OutPut[[#This Row],[time]]="","",VLOOKUP(C$3,ChargePriceInformationPeriods[],5,FALSE))</f>
        <v>false</v>
      </c>
      <c r="R7" t="str">
        <f>IF(OutPut[[#This Row],[time]]="","",$C$3)</f>
        <v>tariff-hourly-1</v>
      </c>
      <c r="S7" t="str">
        <f>IF(OutPut[[#This Row],[time]]="","","tariff")</f>
        <v>tariff</v>
      </c>
      <c r="T7" t="str">
        <f>IF(OutPut[[#This Row],[time]]="","",$D$3)</f>
        <v>0000000000800</v>
      </c>
      <c r="U7" t="str">
        <f>IF(OutPut[[#This Row],[time]]="","","amount_per_charge")</f>
        <v>amount_per_charge</v>
      </c>
      <c r="AD7" t="str">
        <v>fee-3--0000000000800--2000000000000--production</v>
      </c>
    </row>
    <row r="8" spans="2:30" x14ac:dyDescent="0.35">
      <c r="B8" t="str">
        <f>IF(OutPut[[#This Row],[time]]="","",'Calculation arguments'!B$2)</f>
        <v>0b15a420-9fc8-409a-a169-fbd49479d718</v>
      </c>
      <c r="C8" t="str">
        <f>IF(OutPut[[#This Row],[time]]="","",'Calculation arguments'!B$5)</f>
        <v>wholesale_fixing</v>
      </c>
      <c r="D8" t="str">
        <f>IF(OutPut[[#This Row],[time]]="","",'Calculation arguments'!B$6)</f>
        <v>2024-01-01 23:00:00</v>
      </c>
      <c r="E8" t="str">
        <f>IF(OutPut[[#This Row],[time]]="","","IGNORED")</f>
        <v>IGNORED</v>
      </c>
      <c r="F8" t="str">
        <f>IF(OutPut[[#This Row],[time]]="","",K$1)</f>
        <v>800</v>
      </c>
      <c r="G8" t="str">
        <f>IF(OutPut[[#This Row],[time]]="","",$E$3)</f>
        <v>1000000000000</v>
      </c>
      <c r="H8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8" t="str">
        <f>IF(OutPut[[#This Row],[time]]="","","kWh")</f>
        <v>kWh</v>
      </c>
      <c r="J8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8" t="str">
        <f>'Calculation arguments'!E6</f>
        <v>2023-02-01 02:00:00</v>
      </c>
      <c r="L8" t="str">
        <f>IF(OutPut[[#This Row],[time]]="","","PT1H")</f>
        <v>PT1H</v>
      </c>
      <c r="M8" t="str">
        <f>IF(OutPut[[#This Row],[time]]="","",$F$3)</f>
        <v>consumption</v>
      </c>
      <c r="N8" s="3" t="str">
        <f>IF(OutPut[[#This Row],[time]]="","",IF($G$3="","",$G$3))</f>
        <v>flex</v>
      </c>
      <c r="O8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>10</v>
      </c>
      <c r="P8" s="3" t="str">
        <f>IFERROR(SUBSTITUTE(SUBSTITUTE(OutPut[[#This Row],[price]],".",",")*SUBSTITUTE(OutPut[[#This Row],[quantity]],".",","),",","."),"")</f>
        <v>0</v>
      </c>
      <c r="Q8" t="str">
        <f>IF(OutPut[[#This Row],[time]]="","",VLOOKUP(C$3,ChargePriceInformationPeriods[],5,FALSE))</f>
        <v>false</v>
      </c>
      <c r="R8" t="str">
        <f>IF(OutPut[[#This Row],[time]]="","",$C$3)</f>
        <v>tariff-hourly-1</v>
      </c>
      <c r="S8" t="str">
        <f>IF(OutPut[[#This Row],[time]]="","","tariff")</f>
        <v>tariff</v>
      </c>
      <c r="T8" t="str">
        <f>IF(OutPut[[#This Row],[time]]="","",$D$3)</f>
        <v>0000000000800</v>
      </c>
      <c r="U8" t="str">
        <f>IF(OutPut[[#This Row],[time]]="","","amount_per_charge")</f>
        <v>amount_per_charge</v>
      </c>
      <c r="AD8" t="str">
        <v>subscription-1--0000000000800--1000000000000--consumption--flex</v>
      </c>
    </row>
    <row r="9" spans="2:30" x14ac:dyDescent="0.35">
      <c r="B9" t="str">
        <f>IF(OutPut[[#This Row],[time]]="","",'Calculation arguments'!B$2)</f>
        <v>0b15a420-9fc8-409a-a169-fbd49479d718</v>
      </c>
      <c r="C9" t="str">
        <f>IF(OutPut[[#This Row],[time]]="","",'Calculation arguments'!B$5)</f>
        <v>wholesale_fixing</v>
      </c>
      <c r="D9" t="str">
        <f>IF(OutPut[[#This Row],[time]]="","",'Calculation arguments'!B$6)</f>
        <v>2024-01-01 23:00:00</v>
      </c>
      <c r="E9" t="str">
        <f>IF(OutPut[[#This Row],[time]]="","","IGNORED")</f>
        <v>IGNORED</v>
      </c>
      <c r="F9" t="str">
        <f>IF(OutPut[[#This Row],[time]]="","",K$1)</f>
        <v>800</v>
      </c>
      <c r="G9" t="str">
        <f>IF(OutPut[[#This Row],[time]]="","",$E$3)</f>
        <v>1000000000000</v>
      </c>
      <c r="H9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9" t="str">
        <f>IF(OutPut[[#This Row],[time]]="","","kWh")</f>
        <v>kWh</v>
      </c>
      <c r="J9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9" t="str">
        <f>'Calculation arguments'!E7</f>
        <v>2023-02-01 03:00:00</v>
      </c>
      <c r="L9" t="str">
        <f>IF(OutPut[[#This Row],[time]]="","","PT1H")</f>
        <v>PT1H</v>
      </c>
      <c r="M9" t="str">
        <f>IF(OutPut[[#This Row],[time]]="","",$F$3)</f>
        <v>consumption</v>
      </c>
      <c r="N9" s="3" t="str">
        <f>IF(OutPut[[#This Row],[time]]="","",IF($G$3="","",$G$3))</f>
        <v>flex</v>
      </c>
      <c r="O9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" s="3" t="str">
        <f>IFERROR(SUBSTITUTE(SUBSTITUTE(OutPut[[#This Row],[price]],".",",")*SUBSTITUTE(OutPut[[#This Row],[quantity]],".",","),",","."),"")</f>
        <v/>
      </c>
      <c r="Q9" t="str">
        <f>IF(OutPut[[#This Row],[time]]="","",VLOOKUP(C$3,ChargePriceInformationPeriods[],5,FALSE))</f>
        <v>false</v>
      </c>
      <c r="R9" t="str">
        <f>IF(OutPut[[#This Row],[time]]="","",$C$3)</f>
        <v>tariff-hourly-1</v>
      </c>
      <c r="S9" t="str">
        <f>IF(OutPut[[#This Row],[time]]="","","tariff")</f>
        <v>tariff</v>
      </c>
      <c r="T9" t="str">
        <f>IF(OutPut[[#This Row],[time]]="","",$D$3)</f>
        <v>0000000000800</v>
      </c>
      <c r="U9" t="str">
        <f>IF(OutPut[[#This Row],[time]]="","","amount_per_charge")</f>
        <v>amount_per_charge</v>
      </c>
      <c r="AD9" t="str">
        <v>subscription-2--0000000000800--3000000000000--consumption--non_profiled</v>
      </c>
    </row>
    <row r="10" spans="2:30" x14ac:dyDescent="0.35">
      <c r="B10" t="str">
        <f>IF(OutPut[[#This Row],[time]]="","",'Calculation arguments'!B$2)</f>
        <v>0b15a420-9fc8-409a-a169-fbd49479d718</v>
      </c>
      <c r="C10" t="str">
        <f>IF(OutPut[[#This Row],[time]]="","",'Calculation arguments'!B$5)</f>
        <v>wholesale_fixing</v>
      </c>
      <c r="D10" t="str">
        <f>IF(OutPut[[#This Row],[time]]="","",'Calculation arguments'!B$6)</f>
        <v>2024-01-01 23:00:00</v>
      </c>
      <c r="E10" t="str">
        <f>IF(OutPut[[#This Row],[time]]="","","IGNORED")</f>
        <v>IGNORED</v>
      </c>
      <c r="F10" t="str">
        <f>IF(OutPut[[#This Row],[time]]="","",K$1)</f>
        <v>800</v>
      </c>
      <c r="G10" t="str">
        <f>IF(OutPut[[#This Row],[time]]="","",$E$3)</f>
        <v>1000000000000</v>
      </c>
      <c r="H10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10" t="str">
        <f>IF(OutPut[[#This Row],[time]]="","","kWh")</f>
        <v>kWh</v>
      </c>
      <c r="J10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10" t="str">
        <f>'Calculation arguments'!E8</f>
        <v>2023-02-01 04:00:00</v>
      </c>
      <c r="L10" t="str">
        <f>IF(OutPut[[#This Row],[time]]="","","PT1H")</f>
        <v>PT1H</v>
      </c>
      <c r="M10" t="str">
        <f>IF(OutPut[[#This Row],[time]]="","",$F$3)</f>
        <v>consumption</v>
      </c>
      <c r="N10" s="3" t="str">
        <f>IF(OutPut[[#This Row],[time]]="","",IF($G$3="","",$G$3))</f>
        <v>flex</v>
      </c>
      <c r="O10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0" s="3" t="str">
        <f>IFERROR(SUBSTITUTE(SUBSTITUTE(OutPut[[#This Row],[price]],".",",")*SUBSTITUTE(OutPut[[#This Row],[quantity]],".",","),",","."),"")</f>
        <v/>
      </c>
      <c r="Q10" t="str">
        <f>IF(OutPut[[#This Row],[time]]="","",VLOOKUP(C$3,ChargePriceInformationPeriods[],5,FALSE))</f>
        <v>false</v>
      </c>
      <c r="R10" t="str">
        <f>IF(OutPut[[#This Row],[time]]="","",$C$3)</f>
        <v>tariff-hourly-1</v>
      </c>
      <c r="S10" t="str">
        <f>IF(OutPut[[#This Row],[time]]="","","tariff")</f>
        <v>tariff</v>
      </c>
      <c r="T10" t="str">
        <f>IF(OutPut[[#This Row],[time]]="","",$D$3)</f>
        <v>0000000000800</v>
      </c>
      <c r="U10" t="str">
        <f>IF(OutPut[[#This Row],[time]]="","","amount_per_charge")</f>
        <v>amount_per_charge</v>
      </c>
      <c r="AD10" t="str">
        <v>subscription-2--0000000000800--2000000000000--production</v>
      </c>
    </row>
    <row r="11" spans="2:30" x14ac:dyDescent="0.35">
      <c r="B11" t="str">
        <f>IF(OutPut[[#This Row],[time]]="","",'Calculation arguments'!B$2)</f>
        <v>0b15a420-9fc8-409a-a169-fbd49479d718</v>
      </c>
      <c r="C11" t="str">
        <f>IF(OutPut[[#This Row],[time]]="","",'Calculation arguments'!B$5)</f>
        <v>wholesale_fixing</v>
      </c>
      <c r="D11" t="str">
        <f>IF(OutPut[[#This Row],[time]]="","",'Calculation arguments'!B$6)</f>
        <v>2024-01-01 23:00:00</v>
      </c>
      <c r="E11" t="str">
        <f>IF(OutPut[[#This Row],[time]]="","","IGNORED")</f>
        <v>IGNORED</v>
      </c>
      <c r="F11" t="str">
        <f>IF(OutPut[[#This Row],[time]]="","",K$1)</f>
        <v>800</v>
      </c>
      <c r="G11" t="str">
        <f>IF(OutPut[[#This Row],[time]]="","",$E$3)</f>
        <v>1000000000000</v>
      </c>
      <c r="H11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11" t="str">
        <f>IF(OutPut[[#This Row],[time]]="","","kWh")</f>
        <v>kWh</v>
      </c>
      <c r="J11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11" t="str">
        <f>'Calculation arguments'!E9</f>
        <v>2023-02-01 05:00:00</v>
      </c>
      <c r="L11" t="str">
        <f>IF(OutPut[[#This Row],[time]]="","","PT1H")</f>
        <v>PT1H</v>
      </c>
      <c r="M11" t="str">
        <f>IF(OutPut[[#This Row],[time]]="","",$F$3)</f>
        <v>consumption</v>
      </c>
      <c r="N11" s="3" t="str">
        <f>IF(OutPut[[#This Row],[time]]="","",IF($G$3="","",$G$3))</f>
        <v>flex</v>
      </c>
      <c r="O11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1" s="3" t="str">
        <f>IFERROR(SUBSTITUTE(SUBSTITUTE(OutPut[[#This Row],[price]],".",",")*SUBSTITUTE(OutPut[[#This Row],[quantity]],".",","),",","."),"")</f>
        <v/>
      </c>
      <c r="Q11" t="str">
        <f>IF(OutPut[[#This Row],[time]]="","",VLOOKUP(C$3,ChargePriceInformationPeriods[],5,FALSE))</f>
        <v>false</v>
      </c>
      <c r="R11" t="str">
        <f>IF(OutPut[[#This Row],[time]]="","",$C$3)</f>
        <v>tariff-hourly-1</v>
      </c>
      <c r="S11" t="str">
        <f>IF(OutPut[[#This Row],[time]]="","","tariff")</f>
        <v>tariff</v>
      </c>
      <c r="T11" t="str">
        <f>IF(OutPut[[#This Row],[time]]="","",$D$3)</f>
        <v>0000000000800</v>
      </c>
      <c r="U11" t="str">
        <f>IF(OutPut[[#This Row],[time]]="","","amount_per_charge")</f>
        <v>amount_per_charge</v>
      </c>
      <c r="AD11" t="str">
        <v>subscription-3--0000000000800--2000000000000--own_production</v>
      </c>
    </row>
    <row r="12" spans="2:30" x14ac:dyDescent="0.35">
      <c r="B12" t="str">
        <f>IF(OutPut[[#This Row],[time]]="","",'Calculation arguments'!B$2)</f>
        <v>0b15a420-9fc8-409a-a169-fbd49479d718</v>
      </c>
      <c r="C12" t="str">
        <f>IF(OutPut[[#This Row],[time]]="","",'Calculation arguments'!B$5)</f>
        <v>wholesale_fixing</v>
      </c>
      <c r="D12" t="str">
        <f>IF(OutPut[[#This Row],[time]]="","",'Calculation arguments'!B$6)</f>
        <v>2024-01-01 23:00:00</v>
      </c>
      <c r="E12" t="str">
        <f>IF(OutPut[[#This Row],[time]]="","","IGNORED")</f>
        <v>IGNORED</v>
      </c>
      <c r="F12" t="str">
        <f>IF(OutPut[[#This Row],[time]]="","",K$1)</f>
        <v>800</v>
      </c>
      <c r="G12" t="str">
        <f>IF(OutPut[[#This Row],[time]]="","",$E$3)</f>
        <v>1000000000000</v>
      </c>
      <c r="H12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12" t="str">
        <f>IF(OutPut[[#This Row],[time]]="","","kWh")</f>
        <v>kWh</v>
      </c>
      <c r="J12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12" t="str">
        <f>'Calculation arguments'!E10</f>
        <v>2023-02-01 06:00:00</v>
      </c>
      <c r="L12" t="str">
        <f>IF(OutPut[[#This Row],[time]]="","","PT1H")</f>
        <v>PT1H</v>
      </c>
      <c r="M12" t="str">
        <f>IF(OutPut[[#This Row],[time]]="","",$F$3)</f>
        <v>consumption</v>
      </c>
      <c r="N12" s="3" t="str">
        <f>IF(OutPut[[#This Row],[time]]="","",IF($G$3="","",$G$3))</f>
        <v>flex</v>
      </c>
      <c r="O12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2" s="3" t="str">
        <f>IFERROR(SUBSTITUTE(SUBSTITUTE(OutPut[[#This Row],[price]],".",",")*SUBSTITUTE(OutPut[[#This Row],[quantity]],".",","),",","."),"")</f>
        <v/>
      </c>
      <c r="Q12" t="str">
        <f>IF(OutPut[[#This Row],[time]]="","",VLOOKUP(C$3,ChargePriceInformationPeriods[],5,FALSE))</f>
        <v>false</v>
      </c>
      <c r="R12" t="str">
        <f>IF(OutPut[[#This Row],[time]]="","",$C$3)</f>
        <v>tariff-hourly-1</v>
      </c>
      <c r="S12" t="str">
        <f>IF(OutPut[[#This Row],[time]]="","","tariff")</f>
        <v>tariff</v>
      </c>
      <c r="T12" t="str">
        <f>IF(OutPut[[#This Row],[time]]="","",$D$3)</f>
        <v>0000000000800</v>
      </c>
      <c r="U12" t="str">
        <f>IF(OutPut[[#This Row],[time]]="","","amount_per_charge")</f>
        <v>amount_per_charge</v>
      </c>
      <c r="AD12" t="str">
        <v>subscription-3--0000000000800--4000000000000--production</v>
      </c>
    </row>
    <row r="13" spans="2:30" x14ac:dyDescent="0.35">
      <c r="B13" t="str">
        <f>IF(OutPut[[#This Row],[time]]="","",'Calculation arguments'!B$2)</f>
        <v>0b15a420-9fc8-409a-a169-fbd49479d718</v>
      </c>
      <c r="C13" t="str">
        <f>IF(OutPut[[#This Row],[time]]="","",'Calculation arguments'!B$5)</f>
        <v>wholesale_fixing</v>
      </c>
      <c r="D13" t="str">
        <f>IF(OutPut[[#This Row],[time]]="","",'Calculation arguments'!B$6)</f>
        <v>2024-01-01 23:00:00</v>
      </c>
      <c r="E13" t="str">
        <f>IF(OutPut[[#This Row],[time]]="","","IGNORED")</f>
        <v>IGNORED</v>
      </c>
      <c r="F13" t="str">
        <f>IF(OutPut[[#This Row],[time]]="","",K$1)</f>
        <v>800</v>
      </c>
      <c r="G13" t="str">
        <f>IF(OutPut[[#This Row],[time]]="","",$E$3)</f>
        <v>1000000000000</v>
      </c>
      <c r="H13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13" t="str">
        <f>IF(OutPut[[#This Row],[time]]="","","kWh")</f>
        <v>kWh</v>
      </c>
      <c r="J13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13" t="str">
        <f>'Calculation arguments'!E11</f>
        <v>2023-02-01 07:00:00</v>
      </c>
      <c r="L13" t="str">
        <f>IF(OutPut[[#This Row],[time]]="","","PT1H")</f>
        <v>PT1H</v>
      </c>
      <c r="M13" t="str">
        <f>IF(OutPut[[#This Row],[time]]="","",$F$3)</f>
        <v>consumption</v>
      </c>
      <c r="N13" s="3" t="str">
        <f>IF(OutPut[[#This Row],[time]]="","",IF($G$3="","",$G$3))</f>
        <v>flex</v>
      </c>
      <c r="O13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3" s="3" t="str">
        <f>IFERROR(SUBSTITUTE(SUBSTITUTE(OutPut[[#This Row],[price]],".",",")*SUBSTITUTE(OutPut[[#This Row],[quantity]],".",","),",","."),"")</f>
        <v/>
      </c>
      <c r="Q13" t="str">
        <f>IF(OutPut[[#This Row],[time]]="","",VLOOKUP(C$3,ChargePriceInformationPeriods[],5,FALSE))</f>
        <v>false</v>
      </c>
      <c r="R13" t="str">
        <f>IF(OutPut[[#This Row],[time]]="","",$C$3)</f>
        <v>tariff-hourly-1</v>
      </c>
      <c r="S13" t="str">
        <f>IF(OutPut[[#This Row],[time]]="","","tariff")</f>
        <v>tariff</v>
      </c>
      <c r="T13" t="str">
        <f>IF(OutPut[[#This Row],[time]]="","",$D$3)</f>
        <v>0000000000800</v>
      </c>
      <c r="U13" t="str">
        <f>IF(OutPut[[#This Row],[time]]="","","amount_per_charge")</f>
        <v>amount_per_charge</v>
      </c>
      <c r="AD13" t="str">
        <v>tariff-hourly-1--0000000000800--3000000000000--consumption--non_profiled</v>
      </c>
    </row>
    <row r="14" spans="2:30" x14ac:dyDescent="0.35">
      <c r="B14" t="str">
        <f>IF(OutPut[[#This Row],[time]]="","",'Calculation arguments'!B$2)</f>
        <v>0b15a420-9fc8-409a-a169-fbd49479d718</v>
      </c>
      <c r="C14" t="str">
        <f>IF(OutPut[[#This Row],[time]]="","",'Calculation arguments'!B$5)</f>
        <v>wholesale_fixing</v>
      </c>
      <c r="D14" t="str">
        <f>IF(OutPut[[#This Row],[time]]="","",'Calculation arguments'!B$6)</f>
        <v>2024-01-01 23:00:00</v>
      </c>
      <c r="E14" t="str">
        <f>IF(OutPut[[#This Row],[time]]="","","IGNORED")</f>
        <v>IGNORED</v>
      </c>
      <c r="F14" t="str">
        <f>IF(OutPut[[#This Row],[time]]="","",K$1)</f>
        <v>800</v>
      </c>
      <c r="G14" t="str">
        <f>IF(OutPut[[#This Row],[time]]="","",$E$3)</f>
        <v>1000000000000</v>
      </c>
      <c r="H14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14" t="str">
        <f>IF(OutPut[[#This Row],[time]]="","","kWh")</f>
        <v>kWh</v>
      </c>
      <c r="J14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14" t="str">
        <f>'Calculation arguments'!E12</f>
        <v>2023-02-01 08:00:00</v>
      </c>
      <c r="L14" t="str">
        <f>IF(OutPut[[#This Row],[time]]="","","PT1H")</f>
        <v>PT1H</v>
      </c>
      <c r="M14" t="str">
        <f>IF(OutPut[[#This Row],[time]]="","",$F$3)</f>
        <v>consumption</v>
      </c>
      <c r="N14" s="3" t="str">
        <f>IF(OutPut[[#This Row],[time]]="","",IF($G$3="","",$G$3))</f>
        <v>flex</v>
      </c>
      <c r="O14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4" s="3" t="str">
        <f>IFERROR(SUBSTITUTE(SUBSTITUTE(OutPut[[#This Row],[price]],".",",")*SUBSTITUTE(OutPut[[#This Row],[quantity]],".",","),",","."),"")</f>
        <v/>
      </c>
      <c r="Q14" t="str">
        <f>IF(OutPut[[#This Row],[time]]="","",VLOOKUP(C$3,ChargePriceInformationPeriods[],5,FALSE))</f>
        <v>false</v>
      </c>
      <c r="R14" t="str">
        <f>IF(OutPut[[#This Row],[time]]="","",$C$3)</f>
        <v>tariff-hourly-1</v>
      </c>
      <c r="S14" t="str">
        <f>IF(OutPut[[#This Row],[time]]="","","tariff")</f>
        <v>tariff</v>
      </c>
      <c r="T14" t="str">
        <f>IF(OutPut[[#This Row],[time]]="","",$D$3)</f>
        <v>0000000000800</v>
      </c>
      <c r="U14" t="str">
        <f>IF(OutPut[[#This Row],[time]]="","","amount_per_charge")</f>
        <v>amount_per_charge</v>
      </c>
      <c r="AD14" t="str">
        <v>tariff-hourly-1--0000000000800--1000000000000--consumption--flex</v>
      </c>
    </row>
    <row r="15" spans="2:30" x14ac:dyDescent="0.35">
      <c r="B15" t="str">
        <f>IF(OutPut[[#This Row],[time]]="","",'Calculation arguments'!B$2)</f>
        <v>0b15a420-9fc8-409a-a169-fbd49479d718</v>
      </c>
      <c r="C15" t="str">
        <f>IF(OutPut[[#This Row],[time]]="","",'Calculation arguments'!B$5)</f>
        <v>wholesale_fixing</v>
      </c>
      <c r="D15" t="str">
        <f>IF(OutPut[[#This Row],[time]]="","",'Calculation arguments'!B$6)</f>
        <v>2024-01-01 23:00:00</v>
      </c>
      <c r="E15" t="str">
        <f>IF(OutPut[[#This Row],[time]]="","","IGNORED")</f>
        <v>IGNORED</v>
      </c>
      <c r="F15" t="str">
        <f>IF(OutPut[[#This Row],[time]]="","",K$1)</f>
        <v>800</v>
      </c>
      <c r="G15" t="str">
        <f>IF(OutPut[[#This Row],[time]]="","",$E$3)</f>
        <v>1000000000000</v>
      </c>
      <c r="H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15" t="str">
        <f>IF(OutPut[[#This Row],[time]]="","","kWh")</f>
        <v>kWh</v>
      </c>
      <c r="J15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15" t="str">
        <f>'Calculation arguments'!E13</f>
        <v>2023-02-01 09:00:00</v>
      </c>
      <c r="L15" t="str">
        <f>IF(OutPut[[#This Row],[time]]="","","PT1H")</f>
        <v>PT1H</v>
      </c>
      <c r="M15" t="str">
        <f>IF(OutPut[[#This Row],[time]]="","",$F$3)</f>
        <v>consumption</v>
      </c>
      <c r="N15" s="3" t="str">
        <f>IF(OutPut[[#This Row],[time]]="","",IF($G$3="","",$G$3))</f>
        <v>flex</v>
      </c>
      <c r="O15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5" s="3" t="str">
        <f>IFERROR(SUBSTITUTE(SUBSTITUTE(OutPut[[#This Row],[price]],".",",")*SUBSTITUTE(OutPut[[#This Row],[quantity]],".",","),",","."),"")</f>
        <v/>
      </c>
      <c r="Q15" t="str">
        <f>IF(OutPut[[#This Row],[time]]="","",VLOOKUP(C$3,ChargePriceInformationPeriods[],5,FALSE))</f>
        <v>false</v>
      </c>
      <c r="R15" t="str">
        <f>IF(OutPut[[#This Row],[time]]="","",$C$3)</f>
        <v>tariff-hourly-1</v>
      </c>
      <c r="S15" t="str">
        <f>IF(OutPut[[#This Row],[time]]="","","tariff")</f>
        <v>tariff</v>
      </c>
      <c r="T15" t="str">
        <f>IF(OutPut[[#This Row],[time]]="","",$D$3)</f>
        <v>0000000000800</v>
      </c>
      <c r="U15" t="str">
        <f>IF(OutPut[[#This Row],[time]]="","","amount_per_charge")</f>
        <v>amount_per_charge</v>
      </c>
      <c r="AD15" t="str">
        <v>tariff-hourly-2--0000000000800--1000000000000--consumption_from_grid</v>
      </c>
    </row>
    <row r="16" spans="2:30" x14ac:dyDescent="0.35">
      <c r="B16" t="str">
        <f>IF(OutPut[[#This Row],[time]]="","",'Calculation arguments'!B$2)</f>
        <v>0b15a420-9fc8-409a-a169-fbd49479d718</v>
      </c>
      <c r="C16" t="str">
        <f>IF(OutPut[[#This Row],[time]]="","",'Calculation arguments'!B$5)</f>
        <v>wholesale_fixing</v>
      </c>
      <c r="D16" t="str">
        <f>IF(OutPut[[#This Row],[time]]="","",'Calculation arguments'!B$6)</f>
        <v>2024-01-01 23:00:00</v>
      </c>
      <c r="E16" t="str">
        <f>IF(OutPut[[#This Row],[time]]="","","IGNORED")</f>
        <v>IGNORED</v>
      </c>
      <c r="F16" t="str">
        <f>IF(OutPut[[#This Row],[time]]="","",K$1)</f>
        <v>800</v>
      </c>
      <c r="G16" t="str">
        <f>IF(OutPut[[#This Row],[time]]="","",$E$3)</f>
        <v>1000000000000</v>
      </c>
      <c r="H16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16" t="str">
        <f>IF(OutPut[[#This Row],[time]]="","","kWh")</f>
        <v>kWh</v>
      </c>
      <c r="J16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16" t="str">
        <f>'Calculation arguments'!E14</f>
        <v>2023-02-01 10:00:00</v>
      </c>
      <c r="L16" t="str">
        <f>IF(OutPut[[#This Row],[time]]="","","PT1H")</f>
        <v>PT1H</v>
      </c>
      <c r="M16" t="str">
        <f>IF(OutPut[[#This Row],[time]]="","",$F$3)</f>
        <v>consumption</v>
      </c>
      <c r="N16" s="3" t="str">
        <f>IF(OutPut[[#This Row],[time]]="","",IF($G$3="","",$G$3))</f>
        <v>flex</v>
      </c>
      <c r="O16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6" s="3" t="str">
        <f>IFERROR(SUBSTITUTE(SUBSTITUTE(OutPut[[#This Row],[price]],".",",")*SUBSTITUTE(OutPut[[#This Row],[quantity]],".",","),",","."),"")</f>
        <v/>
      </c>
      <c r="Q16" t="str">
        <f>IF(OutPut[[#This Row],[time]]="","",VLOOKUP(C$3,ChargePriceInformationPeriods[],5,FALSE))</f>
        <v>false</v>
      </c>
      <c r="R16" t="str">
        <f>IF(OutPut[[#This Row],[time]]="","",$C$3)</f>
        <v>tariff-hourly-1</v>
      </c>
      <c r="S16" t="str">
        <f>IF(OutPut[[#This Row],[time]]="","","tariff")</f>
        <v>tariff</v>
      </c>
      <c r="T16" t="str">
        <f>IF(OutPut[[#This Row],[time]]="","",$D$3)</f>
        <v>0000000000800</v>
      </c>
      <c r="U16" t="str">
        <f>IF(OutPut[[#This Row],[time]]="","","amount_per_charge")</f>
        <v>amount_per_charge</v>
      </c>
      <c r="AD16" t="str">
        <v>tariff-hourly-2--0000000000800--4000000000000--production</v>
      </c>
    </row>
    <row r="17" spans="2:30" x14ac:dyDescent="0.35">
      <c r="B17" t="str">
        <f>IF(OutPut[[#This Row],[time]]="","",'Calculation arguments'!B$2)</f>
        <v>0b15a420-9fc8-409a-a169-fbd49479d718</v>
      </c>
      <c r="C17" t="str">
        <f>IF(OutPut[[#This Row],[time]]="","",'Calculation arguments'!B$5)</f>
        <v>wholesale_fixing</v>
      </c>
      <c r="D17" t="str">
        <f>IF(OutPut[[#This Row],[time]]="","",'Calculation arguments'!B$6)</f>
        <v>2024-01-01 23:00:00</v>
      </c>
      <c r="E17" t="str">
        <f>IF(OutPut[[#This Row],[time]]="","","IGNORED")</f>
        <v>IGNORED</v>
      </c>
      <c r="F17" t="str">
        <f>IF(OutPut[[#This Row],[time]]="","",K$1)</f>
        <v>800</v>
      </c>
      <c r="G17" t="str">
        <f>IF(OutPut[[#This Row],[time]]="","",$E$3)</f>
        <v>1000000000000</v>
      </c>
      <c r="H17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17" t="str">
        <f>IF(OutPut[[#This Row],[time]]="","","kWh")</f>
        <v>kWh</v>
      </c>
      <c r="J17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17" t="str">
        <f>'Calculation arguments'!E15</f>
        <v>2023-02-01 11:00:00</v>
      </c>
      <c r="L17" t="str">
        <f>IF(OutPut[[#This Row],[time]]="","","PT1H")</f>
        <v>PT1H</v>
      </c>
      <c r="M17" t="str">
        <f>IF(OutPut[[#This Row],[time]]="","",$F$3)</f>
        <v>consumption</v>
      </c>
      <c r="N17" s="3" t="str">
        <f>IF(OutPut[[#This Row],[time]]="","",IF($G$3="","",$G$3))</f>
        <v>flex</v>
      </c>
      <c r="O17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7" s="3" t="str">
        <f>IFERROR(SUBSTITUTE(SUBSTITUTE(OutPut[[#This Row],[price]],".",",")*SUBSTITUTE(OutPut[[#This Row],[quantity]],".",","),",","."),"")</f>
        <v/>
      </c>
      <c r="Q17" t="str">
        <f>IF(OutPut[[#This Row],[time]]="","",VLOOKUP(C$3,ChargePriceInformationPeriods[],5,FALSE))</f>
        <v>false</v>
      </c>
      <c r="R17" t="str">
        <f>IF(OutPut[[#This Row],[time]]="","",$C$3)</f>
        <v>tariff-hourly-1</v>
      </c>
      <c r="S17" t="str">
        <f>IF(OutPut[[#This Row],[time]]="","","tariff")</f>
        <v>tariff</v>
      </c>
      <c r="T17" t="str">
        <f>IF(OutPut[[#This Row],[time]]="","",$D$3)</f>
        <v>0000000000800</v>
      </c>
      <c r="U17" t="str">
        <f>IF(OutPut[[#This Row],[time]]="","","amount_per_charge")</f>
        <v>amount_per_charge</v>
      </c>
      <c r="AD17" t="str">
        <v>tariff-hourly-2--0000000000800--2000000000000--own_production</v>
      </c>
    </row>
    <row r="18" spans="2:30" x14ac:dyDescent="0.35">
      <c r="B18" t="str">
        <f>IF(OutPut[[#This Row],[time]]="","",'Calculation arguments'!B$2)</f>
        <v>0b15a420-9fc8-409a-a169-fbd49479d718</v>
      </c>
      <c r="C18" t="str">
        <f>IF(OutPut[[#This Row],[time]]="","",'Calculation arguments'!B$5)</f>
        <v>wholesale_fixing</v>
      </c>
      <c r="D18" t="str">
        <f>IF(OutPut[[#This Row],[time]]="","",'Calculation arguments'!B$6)</f>
        <v>2024-01-01 23:00:00</v>
      </c>
      <c r="E18" t="str">
        <f>IF(OutPut[[#This Row],[time]]="","","IGNORED")</f>
        <v>IGNORED</v>
      </c>
      <c r="F18" t="str">
        <f>IF(OutPut[[#This Row],[time]]="","",K$1)</f>
        <v>800</v>
      </c>
      <c r="G18" t="str">
        <f>IF(OutPut[[#This Row],[time]]="","",$E$3)</f>
        <v>1000000000000</v>
      </c>
      <c r="H18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18" t="str">
        <f>IF(OutPut[[#This Row],[time]]="","","kWh")</f>
        <v>kWh</v>
      </c>
      <c r="J18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18" t="str">
        <f>'Calculation arguments'!E16</f>
        <v>2023-02-01 12:00:00</v>
      </c>
      <c r="L18" t="str">
        <f>IF(OutPut[[#This Row],[time]]="","","PT1H")</f>
        <v>PT1H</v>
      </c>
      <c r="M18" t="str">
        <f>IF(OutPut[[#This Row],[time]]="","",$F$3)</f>
        <v>consumption</v>
      </c>
      <c r="N18" s="3" t="str">
        <f>IF(OutPut[[#This Row],[time]]="","",IF($G$3="","",$G$3))</f>
        <v>flex</v>
      </c>
      <c r="O18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8" s="3" t="str">
        <f>IFERROR(SUBSTITUTE(SUBSTITUTE(OutPut[[#This Row],[price]],".",",")*SUBSTITUTE(OutPut[[#This Row],[quantity]],".",","),",","."),"")</f>
        <v/>
      </c>
      <c r="Q18" t="str">
        <f>IF(OutPut[[#This Row],[time]]="","",VLOOKUP(C$3,ChargePriceInformationPeriods[],5,FALSE))</f>
        <v>false</v>
      </c>
      <c r="R18" t="str">
        <f>IF(OutPut[[#This Row],[time]]="","",$C$3)</f>
        <v>tariff-hourly-1</v>
      </c>
      <c r="S18" t="str">
        <f>IF(OutPut[[#This Row],[time]]="","","tariff")</f>
        <v>tariff</v>
      </c>
      <c r="T18" t="str">
        <f>IF(OutPut[[#This Row],[time]]="","",$D$3)</f>
        <v>0000000000800</v>
      </c>
      <c r="U18" t="str">
        <f>IF(OutPut[[#This Row],[time]]="","","amount_per_charge")</f>
        <v>amount_per_charge</v>
      </c>
      <c r="AD18" t="str">
        <v>tariff-hourly-3--0000000000800--2000000000000--production</v>
      </c>
    </row>
    <row r="19" spans="2:30" x14ac:dyDescent="0.35">
      <c r="B19" t="str">
        <f>IF(OutPut[[#This Row],[time]]="","",'Calculation arguments'!B$2)</f>
        <v>0b15a420-9fc8-409a-a169-fbd49479d718</v>
      </c>
      <c r="C19" t="str">
        <f>IF(OutPut[[#This Row],[time]]="","",'Calculation arguments'!B$5)</f>
        <v>wholesale_fixing</v>
      </c>
      <c r="D19" t="str">
        <f>IF(OutPut[[#This Row],[time]]="","",'Calculation arguments'!B$6)</f>
        <v>2024-01-01 23:00:00</v>
      </c>
      <c r="E19" t="str">
        <f>IF(OutPut[[#This Row],[time]]="","","IGNORED")</f>
        <v>IGNORED</v>
      </c>
      <c r="F19" t="str">
        <f>IF(OutPut[[#This Row],[time]]="","",K$1)</f>
        <v>800</v>
      </c>
      <c r="G19" t="str">
        <f>IF(OutPut[[#This Row],[time]]="","",$E$3)</f>
        <v>1000000000000</v>
      </c>
      <c r="H19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19" t="str">
        <f>IF(OutPut[[#This Row],[time]]="","","kWh")</f>
        <v>kWh</v>
      </c>
      <c r="J19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19" t="str">
        <f>'Calculation arguments'!E17</f>
        <v>2023-02-01 13:00:00</v>
      </c>
      <c r="L19" t="str">
        <f>IF(OutPut[[#This Row],[time]]="","","PT1H")</f>
        <v>PT1H</v>
      </c>
      <c r="M19" t="str">
        <f>IF(OutPut[[#This Row],[time]]="","",$F$3)</f>
        <v>consumption</v>
      </c>
      <c r="N19" s="3" t="str">
        <f>IF(OutPut[[#This Row],[time]]="","",IF($G$3="","",$G$3))</f>
        <v>flex</v>
      </c>
      <c r="O19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9" s="3" t="str">
        <f>IFERROR(SUBSTITUTE(SUBSTITUTE(OutPut[[#This Row],[price]],".",",")*SUBSTITUTE(OutPut[[#This Row],[quantity]],".",","),",","."),"")</f>
        <v/>
      </c>
      <c r="Q19" t="str">
        <f>IF(OutPut[[#This Row],[time]]="","",VLOOKUP(C$3,ChargePriceInformationPeriods[],5,FALSE))</f>
        <v>false</v>
      </c>
      <c r="R19" t="str">
        <f>IF(OutPut[[#This Row],[time]]="","",$C$3)</f>
        <v>tariff-hourly-1</v>
      </c>
      <c r="S19" t="str">
        <f>IF(OutPut[[#This Row],[time]]="","","tariff")</f>
        <v>tariff</v>
      </c>
      <c r="T19" t="str">
        <f>IF(OutPut[[#This Row],[time]]="","",$D$3)</f>
        <v>0000000000800</v>
      </c>
      <c r="U19" t="str">
        <f>IF(OutPut[[#This Row],[time]]="","","amount_per_charge")</f>
        <v>amount_per_charge</v>
      </c>
      <c r="AD19" t="str">
        <v>tariff-hourly-4-co_is_tax--6660000000666--1000000000000--consumption--flex</v>
      </c>
    </row>
    <row r="20" spans="2:30" x14ac:dyDescent="0.35">
      <c r="B20" t="str">
        <f>IF(OutPut[[#This Row],[time]]="","",'Calculation arguments'!B$2)</f>
        <v>0b15a420-9fc8-409a-a169-fbd49479d718</v>
      </c>
      <c r="C20" t="str">
        <f>IF(OutPut[[#This Row],[time]]="","",'Calculation arguments'!B$5)</f>
        <v>wholesale_fixing</v>
      </c>
      <c r="D20" t="str">
        <f>IF(OutPut[[#This Row],[time]]="","",'Calculation arguments'!B$6)</f>
        <v>2024-01-01 23:00:00</v>
      </c>
      <c r="E20" t="str">
        <f>IF(OutPut[[#This Row],[time]]="","","IGNORED")</f>
        <v>IGNORED</v>
      </c>
      <c r="F20" t="str">
        <f>IF(OutPut[[#This Row],[time]]="","",K$1)</f>
        <v>800</v>
      </c>
      <c r="G20" t="str">
        <f>IF(OutPut[[#This Row],[time]]="","",$E$3)</f>
        <v>1000000000000</v>
      </c>
      <c r="H20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20" t="str">
        <f>IF(OutPut[[#This Row],[time]]="","","kWh")</f>
        <v>kWh</v>
      </c>
      <c r="J20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20" t="str">
        <f>'Calculation arguments'!E18</f>
        <v>2023-02-01 14:00:00</v>
      </c>
      <c r="L20" t="str">
        <f>IF(OutPut[[#This Row],[time]]="","","PT1H")</f>
        <v>PT1H</v>
      </c>
      <c r="M20" t="str">
        <f>IF(OutPut[[#This Row],[time]]="","",$F$3)</f>
        <v>consumption</v>
      </c>
      <c r="N20" s="3" t="str">
        <f>IF(OutPut[[#This Row],[time]]="","",IF($G$3="","",$G$3))</f>
        <v>flex</v>
      </c>
      <c r="O20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0" s="3" t="str">
        <f>IFERROR(SUBSTITUTE(SUBSTITUTE(OutPut[[#This Row],[price]],".",",")*SUBSTITUTE(OutPut[[#This Row],[quantity]],".",","),",","."),"")</f>
        <v/>
      </c>
      <c r="Q20" t="str">
        <f>IF(OutPut[[#This Row],[time]]="","",VLOOKUP(C$3,ChargePriceInformationPeriods[],5,FALSE))</f>
        <v>false</v>
      </c>
      <c r="R20" t="str">
        <f>IF(OutPut[[#This Row],[time]]="","",$C$3)</f>
        <v>tariff-hourly-1</v>
      </c>
      <c r="S20" t="str">
        <f>IF(OutPut[[#This Row],[time]]="","","tariff")</f>
        <v>tariff</v>
      </c>
      <c r="T20" t="str">
        <f>IF(OutPut[[#This Row],[time]]="","",$D$3)</f>
        <v>0000000000800</v>
      </c>
      <c r="U20" t="str">
        <f>IF(OutPut[[#This Row],[time]]="","","amount_per_charge")</f>
        <v>amount_per_charge</v>
      </c>
      <c r="AD20" t="str">
        <v>tariff-daily-1--0000000000800--3000000000000--consumption--non_profiled</v>
      </c>
    </row>
    <row r="21" spans="2:30" x14ac:dyDescent="0.35">
      <c r="B21" t="str">
        <f>IF(OutPut[[#This Row],[time]]="","",'Calculation arguments'!B$2)</f>
        <v>0b15a420-9fc8-409a-a169-fbd49479d718</v>
      </c>
      <c r="C21" t="str">
        <f>IF(OutPut[[#This Row],[time]]="","",'Calculation arguments'!B$5)</f>
        <v>wholesale_fixing</v>
      </c>
      <c r="D21" t="str">
        <f>IF(OutPut[[#This Row],[time]]="","",'Calculation arguments'!B$6)</f>
        <v>2024-01-01 23:00:00</v>
      </c>
      <c r="E21" t="str">
        <f>IF(OutPut[[#This Row],[time]]="","","IGNORED")</f>
        <v>IGNORED</v>
      </c>
      <c r="F21" t="str">
        <f>IF(OutPut[[#This Row],[time]]="","",K$1)</f>
        <v>800</v>
      </c>
      <c r="G21" t="str">
        <f>IF(OutPut[[#This Row],[time]]="","",$E$3)</f>
        <v>1000000000000</v>
      </c>
      <c r="H21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21" t="str">
        <f>IF(OutPut[[#This Row],[time]]="","","kWh")</f>
        <v>kWh</v>
      </c>
      <c r="J21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21" t="str">
        <f>'Calculation arguments'!E19</f>
        <v>2023-02-01 15:00:00</v>
      </c>
      <c r="L21" t="str">
        <f>IF(OutPut[[#This Row],[time]]="","","PT1H")</f>
        <v>PT1H</v>
      </c>
      <c r="M21" t="str">
        <f>IF(OutPut[[#This Row],[time]]="","",$F$3)</f>
        <v>consumption</v>
      </c>
      <c r="N21" s="3" t="str">
        <f>IF(OutPut[[#This Row],[time]]="","",IF($G$3="","",$G$3))</f>
        <v>flex</v>
      </c>
      <c r="O21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1" s="3" t="str">
        <f>IFERROR(SUBSTITUTE(SUBSTITUTE(OutPut[[#This Row],[price]],".",",")*SUBSTITUTE(OutPut[[#This Row],[quantity]],".",","),",","."),"")</f>
        <v/>
      </c>
      <c r="Q21" t="str">
        <f>IF(OutPut[[#This Row],[time]]="","",VLOOKUP(C$3,ChargePriceInformationPeriods[],5,FALSE))</f>
        <v>false</v>
      </c>
      <c r="R21" t="str">
        <f>IF(OutPut[[#This Row],[time]]="","",$C$3)</f>
        <v>tariff-hourly-1</v>
      </c>
      <c r="S21" t="str">
        <f>IF(OutPut[[#This Row],[time]]="","","tariff")</f>
        <v>tariff</v>
      </c>
      <c r="T21" t="str">
        <f>IF(OutPut[[#This Row],[time]]="","",$D$3)</f>
        <v>0000000000800</v>
      </c>
      <c r="U21" t="str">
        <f>IF(OutPut[[#This Row],[time]]="","","amount_per_charge")</f>
        <v>amount_per_charge</v>
      </c>
      <c r="AD21" t="str">
        <v>tariff-daily-1--0000000000800--1000000000000--consumption--flex</v>
      </c>
    </row>
    <row r="22" spans="2:30" x14ac:dyDescent="0.35">
      <c r="B22" t="str">
        <f>IF(OutPut[[#This Row],[time]]="","",'Calculation arguments'!B$2)</f>
        <v>0b15a420-9fc8-409a-a169-fbd49479d718</v>
      </c>
      <c r="C22" t="str">
        <f>IF(OutPut[[#This Row],[time]]="","",'Calculation arguments'!B$5)</f>
        <v>wholesale_fixing</v>
      </c>
      <c r="D22" t="str">
        <f>IF(OutPut[[#This Row],[time]]="","",'Calculation arguments'!B$6)</f>
        <v>2024-01-01 23:00:00</v>
      </c>
      <c r="E22" t="str">
        <f>IF(OutPut[[#This Row],[time]]="","","IGNORED")</f>
        <v>IGNORED</v>
      </c>
      <c r="F22" t="str">
        <f>IF(OutPut[[#This Row],[time]]="","",K$1)</f>
        <v>800</v>
      </c>
      <c r="G22" t="str">
        <f>IF(OutPut[[#This Row],[time]]="","",$E$3)</f>
        <v>1000000000000</v>
      </c>
      <c r="H22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22" t="str">
        <f>IF(OutPut[[#This Row],[time]]="","","kWh")</f>
        <v>kWh</v>
      </c>
      <c r="J22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22" t="str">
        <f>'Calculation arguments'!E20</f>
        <v>2023-02-01 16:00:00</v>
      </c>
      <c r="L22" t="str">
        <f>IF(OutPut[[#This Row],[time]]="","","PT1H")</f>
        <v>PT1H</v>
      </c>
      <c r="M22" t="str">
        <f>IF(OutPut[[#This Row],[time]]="","",$F$3)</f>
        <v>consumption</v>
      </c>
      <c r="N22" s="3" t="str">
        <f>IF(OutPut[[#This Row],[time]]="","",IF($G$3="","",$G$3))</f>
        <v>flex</v>
      </c>
      <c r="O22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2" s="3" t="str">
        <f>IFERROR(SUBSTITUTE(SUBSTITUTE(OutPut[[#This Row],[price]],".",",")*SUBSTITUTE(OutPut[[#This Row],[quantity]],".",","),",","."),"")</f>
        <v/>
      </c>
      <c r="Q22" t="str">
        <f>IF(OutPut[[#This Row],[time]]="","",VLOOKUP(C$3,ChargePriceInformationPeriods[],5,FALSE))</f>
        <v>false</v>
      </c>
      <c r="R22" t="str">
        <f>IF(OutPut[[#This Row],[time]]="","",$C$3)</f>
        <v>tariff-hourly-1</v>
      </c>
      <c r="S22" t="str">
        <f>IF(OutPut[[#This Row],[time]]="","","tariff")</f>
        <v>tariff</v>
      </c>
      <c r="T22" t="str">
        <f>IF(OutPut[[#This Row],[time]]="","",$D$3)</f>
        <v>0000000000800</v>
      </c>
      <c r="U22" t="str">
        <f>IF(OutPut[[#This Row],[time]]="","","amount_per_charge")</f>
        <v>amount_per_charge</v>
      </c>
      <c r="AD22" t="str">
        <v>tariff-daily-2--0000000000800--2000000000000--production</v>
      </c>
    </row>
    <row r="23" spans="2:30" x14ac:dyDescent="0.35">
      <c r="B23" t="str">
        <f>IF(OutPut[[#This Row],[time]]="","",'Calculation arguments'!B$2)</f>
        <v>0b15a420-9fc8-409a-a169-fbd49479d718</v>
      </c>
      <c r="C23" t="str">
        <f>IF(OutPut[[#This Row],[time]]="","",'Calculation arguments'!B$5)</f>
        <v>wholesale_fixing</v>
      </c>
      <c r="D23" t="str">
        <f>IF(OutPut[[#This Row],[time]]="","",'Calculation arguments'!B$6)</f>
        <v>2024-01-01 23:00:00</v>
      </c>
      <c r="E23" t="str">
        <f>IF(OutPut[[#This Row],[time]]="","","IGNORED")</f>
        <v>IGNORED</v>
      </c>
      <c r="F23" t="str">
        <f>IF(OutPut[[#This Row],[time]]="","",K$1)</f>
        <v>800</v>
      </c>
      <c r="G23" t="str">
        <f>IF(OutPut[[#This Row],[time]]="","",$E$3)</f>
        <v>1000000000000</v>
      </c>
      <c r="H23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23" t="str">
        <f>IF(OutPut[[#This Row],[time]]="","","kWh")</f>
        <v>kWh</v>
      </c>
      <c r="J23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23" t="str">
        <f>'Calculation arguments'!E21</f>
        <v>2023-02-01 17:00:00</v>
      </c>
      <c r="L23" t="str">
        <f>IF(OutPut[[#This Row],[time]]="","","PT1H")</f>
        <v>PT1H</v>
      </c>
      <c r="M23" t="str">
        <f>IF(OutPut[[#This Row],[time]]="","",$F$3)</f>
        <v>consumption</v>
      </c>
      <c r="N23" s="3" t="str">
        <f>IF(OutPut[[#This Row],[time]]="","",IF($G$3="","",$G$3))</f>
        <v>flex</v>
      </c>
      <c r="O23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3" s="3" t="str">
        <f>IFERROR(SUBSTITUTE(SUBSTITUTE(OutPut[[#This Row],[price]],".",",")*SUBSTITUTE(OutPut[[#This Row],[quantity]],".",","),",","."),"")</f>
        <v/>
      </c>
      <c r="Q23" t="str">
        <f>IF(OutPut[[#This Row],[time]]="","",VLOOKUP(C$3,ChargePriceInformationPeriods[],5,FALSE))</f>
        <v>false</v>
      </c>
      <c r="R23" t="str">
        <f>IF(OutPut[[#This Row],[time]]="","",$C$3)</f>
        <v>tariff-hourly-1</v>
      </c>
      <c r="S23" t="str">
        <f>IF(OutPut[[#This Row],[time]]="","","tariff")</f>
        <v>tariff</v>
      </c>
      <c r="T23" t="str">
        <f>IF(OutPut[[#This Row],[time]]="","",$D$3)</f>
        <v>0000000000800</v>
      </c>
      <c r="U23" t="str">
        <f>IF(OutPut[[#This Row],[time]]="","","amount_per_charge")</f>
        <v>amount_per_charge</v>
      </c>
      <c r="AD23" t="str">
        <v>tariff-daily-3-co_is_tax--6660000000666--1000000000000--consumption_from_grid</v>
      </c>
    </row>
    <row r="24" spans="2:30" x14ac:dyDescent="0.35">
      <c r="B24" t="str">
        <f>IF(OutPut[[#This Row],[time]]="","",'Calculation arguments'!B$2)</f>
        <v>0b15a420-9fc8-409a-a169-fbd49479d718</v>
      </c>
      <c r="C24" t="str">
        <f>IF(OutPut[[#This Row],[time]]="","",'Calculation arguments'!B$5)</f>
        <v>wholesale_fixing</v>
      </c>
      <c r="D24" t="str">
        <f>IF(OutPut[[#This Row],[time]]="","",'Calculation arguments'!B$6)</f>
        <v>2024-01-01 23:00:00</v>
      </c>
      <c r="E24" t="str">
        <f>IF(OutPut[[#This Row],[time]]="","","IGNORED")</f>
        <v>IGNORED</v>
      </c>
      <c r="F24" t="str">
        <f>IF(OutPut[[#This Row],[time]]="","",K$1)</f>
        <v>800</v>
      </c>
      <c r="G24" t="str">
        <f>IF(OutPut[[#This Row],[time]]="","",$E$3)</f>
        <v>1000000000000</v>
      </c>
      <c r="H24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24" t="str">
        <f>IF(OutPut[[#This Row],[time]]="","","kWh")</f>
        <v>kWh</v>
      </c>
      <c r="J24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24" t="str">
        <f>'Calculation arguments'!E22</f>
        <v>2023-02-01 18:00:00</v>
      </c>
      <c r="L24" t="str">
        <f>IF(OutPut[[#This Row],[time]]="","","PT1H")</f>
        <v>PT1H</v>
      </c>
      <c r="M24" t="str">
        <f>IF(OutPut[[#This Row],[time]]="","",$F$3)</f>
        <v>consumption</v>
      </c>
      <c r="N24" s="3" t="str">
        <f>IF(OutPut[[#This Row],[time]]="","",IF($G$3="","",$G$3))</f>
        <v>flex</v>
      </c>
      <c r="O24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4" s="3" t="str">
        <f>IFERROR(SUBSTITUTE(SUBSTITUTE(OutPut[[#This Row],[price]],".",",")*SUBSTITUTE(OutPut[[#This Row],[quantity]],".",","),",","."),"")</f>
        <v/>
      </c>
      <c r="Q24" t="str">
        <f>IF(OutPut[[#This Row],[time]]="","",VLOOKUP(C$3,ChargePriceInformationPeriods[],5,FALSE))</f>
        <v>false</v>
      </c>
      <c r="R24" t="str">
        <f>IF(OutPut[[#This Row],[time]]="","",$C$3)</f>
        <v>tariff-hourly-1</v>
      </c>
      <c r="S24" t="str">
        <f>IF(OutPut[[#This Row],[time]]="","","tariff")</f>
        <v>tariff</v>
      </c>
      <c r="T24" t="str">
        <f>IF(OutPut[[#This Row],[time]]="","",$D$3)</f>
        <v>0000000000800</v>
      </c>
      <c r="U24" t="str">
        <f>IF(OutPut[[#This Row],[time]]="","","amount_per_charge")</f>
        <v>amount_per_charge</v>
      </c>
      <c r="AD24" t="str">
        <v>tariff-daily-4-co_is_not_tax--6660000000666--2000000000000--production</v>
      </c>
    </row>
    <row r="25" spans="2:30" x14ac:dyDescent="0.35">
      <c r="B25" t="str">
        <f>IF(OutPut[[#This Row],[time]]="","",'Calculation arguments'!B$2)</f>
        <v>0b15a420-9fc8-409a-a169-fbd49479d718</v>
      </c>
      <c r="C25" t="str">
        <f>IF(OutPut[[#This Row],[time]]="","",'Calculation arguments'!B$5)</f>
        <v>wholesale_fixing</v>
      </c>
      <c r="D25" t="str">
        <f>IF(OutPut[[#This Row],[time]]="","",'Calculation arguments'!B$6)</f>
        <v>2024-01-01 23:00:00</v>
      </c>
      <c r="E25" t="str">
        <f>IF(OutPut[[#This Row],[time]]="","","IGNORED")</f>
        <v>IGNORED</v>
      </c>
      <c r="F25" t="str">
        <f>IF(OutPut[[#This Row],[time]]="","",K$1)</f>
        <v>800</v>
      </c>
      <c r="G25" t="str">
        <f>IF(OutPut[[#This Row],[time]]="","",$E$3)</f>
        <v>1000000000000</v>
      </c>
      <c r="H2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25" t="str">
        <f>IF(OutPut[[#This Row],[time]]="","","kWh")</f>
        <v>kWh</v>
      </c>
      <c r="J25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25" t="str">
        <f>'Calculation arguments'!E23</f>
        <v>2023-02-01 19:00:00</v>
      </c>
      <c r="L25" t="str">
        <f>IF(OutPut[[#This Row],[time]]="","","PT1H")</f>
        <v>PT1H</v>
      </c>
      <c r="M25" t="str">
        <f>IF(OutPut[[#This Row],[time]]="","",$F$3)</f>
        <v>consumption</v>
      </c>
      <c r="N25" s="3" t="str">
        <f>IF(OutPut[[#This Row],[time]]="","",IF($G$3="","",$G$3))</f>
        <v>flex</v>
      </c>
      <c r="O25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5" s="3" t="str">
        <f>IFERROR(SUBSTITUTE(SUBSTITUTE(OutPut[[#This Row],[price]],".",",")*SUBSTITUTE(OutPut[[#This Row],[quantity]],".",","),",","."),"")</f>
        <v/>
      </c>
      <c r="Q25" t="str">
        <f>IF(OutPut[[#This Row],[time]]="","",VLOOKUP(C$3,ChargePriceInformationPeriods[],5,FALSE))</f>
        <v>false</v>
      </c>
      <c r="R25" t="str">
        <f>IF(OutPut[[#This Row],[time]]="","",$C$3)</f>
        <v>tariff-hourly-1</v>
      </c>
      <c r="S25" t="str">
        <f>IF(OutPut[[#This Row],[time]]="","","tariff")</f>
        <v>tariff</v>
      </c>
      <c r="T25" t="str">
        <f>IF(OutPut[[#This Row],[time]]="","",$D$3)</f>
        <v>0000000000800</v>
      </c>
      <c r="U25" t="str">
        <f>IF(OutPut[[#This Row],[time]]="","","amount_per_charge")</f>
        <v>amount_per_charge</v>
      </c>
      <c r="AD25" t="str">
        <v>tariff-daily-2--0000000000800--4000000000000--production</v>
      </c>
    </row>
    <row r="26" spans="2:30" x14ac:dyDescent="0.35">
      <c r="B26" t="str">
        <f>IF(OutPut[[#This Row],[time]]="","",'Calculation arguments'!B$2)</f>
        <v>0b15a420-9fc8-409a-a169-fbd49479d718</v>
      </c>
      <c r="C26" t="str">
        <f>IF(OutPut[[#This Row],[time]]="","",'Calculation arguments'!B$5)</f>
        <v>wholesale_fixing</v>
      </c>
      <c r="D26" t="str">
        <f>IF(OutPut[[#This Row],[time]]="","",'Calculation arguments'!B$6)</f>
        <v>2024-01-01 23:00:00</v>
      </c>
      <c r="E26" t="str">
        <f>IF(OutPut[[#This Row],[time]]="","","IGNORED")</f>
        <v>IGNORED</v>
      </c>
      <c r="F26" t="str">
        <f>IF(OutPut[[#This Row],[time]]="","",K$1)</f>
        <v>800</v>
      </c>
      <c r="G26" t="str">
        <f>IF(OutPut[[#This Row],[time]]="","",$E$3)</f>
        <v>1000000000000</v>
      </c>
      <c r="H26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26" t="str">
        <f>IF(OutPut[[#This Row],[time]]="","","kWh")</f>
        <v>kWh</v>
      </c>
      <c r="J26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26" t="str">
        <f>'Calculation arguments'!E24</f>
        <v>2023-02-01 20:00:00</v>
      </c>
      <c r="L26" t="str">
        <f>IF(OutPut[[#This Row],[time]]="","","PT1H")</f>
        <v>PT1H</v>
      </c>
      <c r="M26" t="str">
        <f>IF(OutPut[[#This Row],[time]]="","",$F$3)</f>
        <v>consumption</v>
      </c>
      <c r="N26" s="3" t="str">
        <f>IF(OutPut[[#This Row],[time]]="","",IF($G$3="","",$G$3))</f>
        <v>flex</v>
      </c>
      <c r="O26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6" s="3" t="str">
        <f>IFERROR(SUBSTITUTE(SUBSTITUTE(OutPut[[#This Row],[price]],".",",")*SUBSTITUTE(OutPut[[#This Row],[quantity]],".",","),",","."),"")</f>
        <v/>
      </c>
      <c r="Q26" t="str">
        <f>IF(OutPut[[#This Row],[time]]="","",VLOOKUP(C$3,ChargePriceInformationPeriods[],5,FALSE))</f>
        <v>false</v>
      </c>
      <c r="R26" t="str">
        <f>IF(OutPut[[#This Row],[time]]="","",$C$3)</f>
        <v>tariff-hourly-1</v>
      </c>
      <c r="S26" t="str">
        <f>IF(OutPut[[#This Row],[time]]="","","tariff")</f>
        <v>tariff</v>
      </c>
      <c r="T26" t="str">
        <f>IF(OutPut[[#This Row],[time]]="","",$D$3)</f>
        <v>0000000000800</v>
      </c>
      <c r="U26" t="str">
        <f>IF(OutPut[[#This Row],[time]]="","","amount_per_charge")</f>
        <v>amount_per_charge</v>
      </c>
      <c r="AD26" t="str">
        <v>tariff-daily-2--0000000000800--2000000000000--own_production</v>
      </c>
    </row>
    <row r="27" spans="2:30" x14ac:dyDescent="0.35">
      <c r="B27" t="str">
        <f>IF(OutPut[[#This Row],[time]]="","",'Calculation arguments'!B$2)</f>
        <v>0b15a420-9fc8-409a-a169-fbd49479d718</v>
      </c>
      <c r="C27" t="str">
        <f>IF(OutPut[[#This Row],[time]]="","",'Calculation arguments'!B$5)</f>
        <v>wholesale_fixing</v>
      </c>
      <c r="D27" t="str">
        <f>IF(OutPut[[#This Row],[time]]="","",'Calculation arguments'!B$6)</f>
        <v>2024-01-01 23:00:00</v>
      </c>
      <c r="E27" t="str">
        <f>IF(OutPut[[#This Row],[time]]="","","IGNORED")</f>
        <v>IGNORED</v>
      </c>
      <c r="F27" t="str">
        <f>IF(OutPut[[#This Row],[time]]="","",K$1)</f>
        <v>800</v>
      </c>
      <c r="G27" t="str">
        <f>IF(OutPut[[#This Row],[time]]="","",$E$3)</f>
        <v>1000000000000</v>
      </c>
      <c r="H27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27" t="str">
        <f>IF(OutPut[[#This Row],[time]]="","","kWh")</f>
        <v>kWh</v>
      </c>
      <c r="J27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27" t="str">
        <f>'Calculation arguments'!E25</f>
        <v>2023-02-01 21:00:00</v>
      </c>
      <c r="L27" t="str">
        <f>IF(OutPut[[#This Row],[time]]="","","PT1H")</f>
        <v>PT1H</v>
      </c>
      <c r="M27" t="str">
        <f>IF(OutPut[[#This Row],[time]]="","",$F$3)</f>
        <v>consumption</v>
      </c>
      <c r="N27" s="3" t="str">
        <f>IF(OutPut[[#This Row],[time]]="","",IF($G$3="","",$G$3))</f>
        <v>flex</v>
      </c>
      <c r="O27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7" s="3" t="str">
        <f>IFERROR(SUBSTITUTE(SUBSTITUTE(OutPut[[#This Row],[price]],".",",")*SUBSTITUTE(OutPut[[#This Row],[quantity]],".",","),",","."),"")</f>
        <v/>
      </c>
      <c r="Q27" t="str">
        <f>IF(OutPut[[#This Row],[time]]="","",VLOOKUP(C$3,ChargePriceInformationPeriods[],5,FALSE))</f>
        <v>false</v>
      </c>
      <c r="R27" t="str">
        <f>IF(OutPut[[#This Row],[time]]="","",$C$3)</f>
        <v>tariff-hourly-1</v>
      </c>
      <c r="S27" t="str">
        <f>IF(OutPut[[#This Row],[time]]="","","tariff")</f>
        <v>tariff</v>
      </c>
      <c r="T27" t="str">
        <f>IF(OutPut[[#This Row],[time]]="","",$D$3)</f>
        <v>0000000000800</v>
      </c>
      <c r="U27" t="str">
        <f>IF(OutPut[[#This Row],[time]]="","","amount_per_charge")</f>
        <v>amount_per_charge</v>
      </c>
      <c r="AD27" t="str">
        <v>tariff-daily-1--0000000000800--2000000000000--production</v>
      </c>
    </row>
    <row r="28" spans="2:30" x14ac:dyDescent="0.35">
      <c r="B28" t="str">
        <f>IF(OutPut[[#This Row],[time]]="","",'Calculation arguments'!B$2)</f>
        <v>0b15a420-9fc8-409a-a169-fbd49479d718</v>
      </c>
      <c r="C28" t="str">
        <f>IF(OutPut[[#This Row],[time]]="","",'Calculation arguments'!B$5)</f>
        <v>wholesale_fixing</v>
      </c>
      <c r="D28" t="str">
        <f>IF(OutPut[[#This Row],[time]]="","",'Calculation arguments'!B$6)</f>
        <v>2024-01-01 23:00:00</v>
      </c>
      <c r="E28" t="str">
        <f>IF(OutPut[[#This Row],[time]]="","","IGNORED")</f>
        <v>IGNORED</v>
      </c>
      <c r="F28" t="str">
        <f>IF(OutPut[[#This Row],[time]]="","",K$1)</f>
        <v>800</v>
      </c>
      <c r="G28" t="str">
        <f>IF(OutPut[[#This Row],[time]]="","",$E$3)</f>
        <v>1000000000000</v>
      </c>
      <c r="H28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28" t="str">
        <f>IF(OutPut[[#This Row],[time]]="","","kWh")</f>
        <v>kWh</v>
      </c>
      <c r="J28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28" t="str">
        <f>'Calculation arguments'!E26</f>
        <v>2023-02-01 22:00:00</v>
      </c>
      <c r="L28" t="str">
        <f>IF(OutPut[[#This Row],[time]]="","","PT1H")</f>
        <v>PT1H</v>
      </c>
      <c r="M28" t="str">
        <f>IF(OutPut[[#This Row],[time]]="","",$F$3)</f>
        <v>consumption</v>
      </c>
      <c r="N28" s="3" t="str">
        <f>IF(OutPut[[#This Row],[time]]="","",IF($G$3="","",$G$3))</f>
        <v>flex</v>
      </c>
      <c r="O28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8" s="3" t="str">
        <f>IFERROR(SUBSTITUTE(SUBSTITUTE(OutPut[[#This Row],[price]],".",",")*SUBSTITUTE(OutPut[[#This Row],[quantity]],".",","),",","."),"")</f>
        <v/>
      </c>
      <c r="Q28" t="str">
        <f>IF(OutPut[[#This Row],[time]]="","",VLOOKUP(C$3,ChargePriceInformationPeriods[],5,FALSE))</f>
        <v>false</v>
      </c>
      <c r="R28" t="str">
        <f>IF(OutPut[[#This Row],[time]]="","",$C$3)</f>
        <v>tariff-hourly-1</v>
      </c>
      <c r="S28" t="str">
        <f>IF(OutPut[[#This Row],[time]]="","","tariff")</f>
        <v>tariff</v>
      </c>
      <c r="T28" t="str">
        <f>IF(OutPut[[#This Row],[time]]="","",$D$3)</f>
        <v>0000000000800</v>
      </c>
      <c r="U28" t="str">
        <f>IF(OutPut[[#This Row],[time]]="","","amount_per_charge")</f>
        <v>amount_per_charge</v>
      </c>
      <c r="Z28" t="s">
        <v>54</v>
      </c>
      <c r="AA28" t="s">
        <v>137</v>
      </c>
      <c r="AD28" t="str">
        <v>subscription-1--0000000000800--2000000000000--production</v>
      </c>
    </row>
    <row r="29" spans="2:30" x14ac:dyDescent="0.35">
      <c r="B29" t="str">
        <f>IF(OutPut[[#This Row],[time]]="","",'Calculation arguments'!B$2)</f>
        <v>0b15a420-9fc8-409a-a169-fbd49479d718</v>
      </c>
      <c r="C29" t="str">
        <f>IF(OutPut[[#This Row],[time]]="","",'Calculation arguments'!B$5)</f>
        <v>wholesale_fixing</v>
      </c>
      <c r="D29" t="str">
        <f>IF(OutPut[[#This Row],[time]]="","",'Calculation arguments'!B$6)</f>
        <v>2024-01-01 23:00:00</v>
      </c>
      <c r="E29" t="str">
        <f>IF(OutPut[[#This Row],[time]]="","","IGNORED")</f>
        <v>IGNORED</v>
      </c>
      <c r="F29" t="str">
        <f>IF(OutPut[[#This Row],[time]]="","",K$1)</f>
        <v>800</v>
      </c>
      <c r="G29" t="str">
        <f>IF(OutPut[[#This Row],[time]]="","",$E$3)</f>
        <v>1000000000000</v>
      </c>
      <c r="H29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29" t="str">
        <f>IF(OutPut[[#This Row],[time]]="","","kWh")</f>
        <v>kWh</v>
      </c>
      <c r="J29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29" t="str">
        <f>'Calculation arguments'!E27</f>
        <v>2023-02-01 23:00:00</v>
      </c>
      <c r="L29" t="str">
        <f>IF(OutPut[[#This Row],[time]]="","","PT1H")</f>
        <v>PT1H</v>
      </c>
      <c r="M29" t="str">
        <f>IF(OutPut[[#This Row],[time]]="","",$F$3)</f>
        <v>consumption</v>
      </c>
      <c r="N29" s="3" t="str">
        <f>IF(OutPut[[#This Row],[time]]="","",IF($G$3="","",$G$3))</f>
        <v>flex</v>
      </c>
      <c r="O29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9" s="3" t="str">
        <f>IFERROR(SUBSTITUTE(SUBSTITUTE(OutPut[[#This Row],[price]],".",",")*SUBSTITUTE(OutPut[[#This Row],[quantity]],".",","),",","."),"")</f>
        <v/>
      </c>
      <c r="Q29" t="str">
        <f>IF(OutPut[[#This Row],[time]]="","",VLOOKUP(C$3,ChargePriceInformationPeriods[],5,FALSE))</f>
        <v>false</v>
      </c>
      <c r="R29" t="str">
        <f>IF(OutPut[[#This Row],[time]]="","",$C$3)</f>
        <v>tariff-hourly-1</v>
      </c>
      <c r="S29" t="str">
        <f>IF(OutPut[[#This Row],[time]]="","","tariff")</f>
        <v>tariff</v>
      </c>
      <c r="T29" t="str">
        <f>IF(OutPut[[#This Row],[time]]="","",$D$3)</f>
        <v>0000000000800</v>
      </c>
      <c r="U29" t="str">
        <f>IF(OutPut[[#This Row],[time]]="","","amount_per_charge")</f>
        <v>amount_per_charge</v>
      </c>
      <c r="Z29" t="s">
        <v>18</v>
      </c>
      <c r="AA29" t="s">
        <v>55</v>
      </c>
    </row>
    <row r="30" spans="2:30" x14ac:dyDescent="0.35">
      <c r="B30" t="str">
        <f>IF(OutPut[[#This Row],[time]]="","",'Calculation arguments'!B$2)</f>
        <v>0b15a420-9fc8-409a-a169-fbd49479d718</v>
      </c>
      <c r="C30" t="str">
        <f>IF(OutPut[[#This Row],[time]]="","",'Calculation arguments'!B$5)</f>
        <v>wholesale_fixing</v>
      </c>
      <c r="D30" t="str">
        <f>IF(OutPut[[#This Row],[time]]="","",'Calculation arguments'!B$6)</f>
        <v>2024-01-01 23:00:00</v>
      </c>
      <c r="E30" t="str">
        <f>IF(OutPut[[#This Row],[time]]="","","IGNORED")</f>
        <v>IGNORED</v>
      </c>
      <c r="F30" t="str">
        <f>IF(OutPut[[#This Row],[time]]="","",K$1)</f>
        <v>800</v>
      </c>
      <c r="G30" t="str">
        <f>IF(OutPut[[#This Row],[time]]="","",$E$3)</f>
        <v>1000000000000</v>
      </c>
      <c r="H30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30" t="str">
        <f>IF(OutPut[[#This Row],[time]]="","","kWh")</f>
        <v>kWh</v>
      </c>
      <c r="J30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30" t="str">
        <f>'Calculation arguments'!E28</f>
        <v>2023-02-02 00:00:00</v>
      </c>
      <c r="L30" t="str">
        <f>IF(OutPut[[#This Row],[time]]="","","PT1H")</f>
        <v>PT1H</v>
      </c>
      <c r="M30" t="str">
        <f>IF(OutPut[[#This Row],[time]]="","",$F$3)</f>
        <v>consumption</v>
      </c>
      <c r="N30" s="3" t="str">
        <f>IF(OutPut[[#This Row],[time]]="","",IF($G$3="","",$G$3))</f>
        <v>flex</v>
      </c>
      <c r="O30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0" s="3" t="str">
        <f>IFERROR(SUBSTITUTE(SUBSTITUTE(OutPut[[#This Row],[price]],".",",")*SUBSTITUTE(OutPut[[#This Row],[quantity]],".",","),",","."),"")</f>
        <v/>
      </c>
      <c r="Q30" t="str">
        <f>IF(OutPut[[#This Row],[time]]="","",VLOOKUP(C$3,ChargePriceInformationPeriods[],5,FALSE))</f>
        <v>false</v>
      </c>
      <c r="R30" t="str">
        <f>IF(OutPut[[#This Row],[time]]="","",$C$3)</f>
        <v>tariff-hourly-1</v>
      </c>
      <c r="S30" t="str">
        <f>IF(OutPut[[#This Row],[time]]="","","tariff")</f>
        <v>tariff</v>
      </c>
      <c r="T30" t="str">
        <f>IF(OutPut[[#This Row],[time]]="","",$D$3)</f>
        <v>0000000000800</v>
      </c>
      <c r="U30" t="str">
        <f>IF(OutPut[[#This Row],[time]]="","","amount_per_charge")</f>
        <v>amount_per_charge</v>
      </c>
      <c r="V30" s="2"/>
      <c r="Y30" s="2"/>
      <c r="Z30" s="2" t="s">
        <v>22</v>
      </c>
      <c r="AA30" s="2" t="s">
        <v>56</v>
      </c>
      <c r="AB30" s="2"/>
    </row>
    <row r="31" spans="2:30" x14ac:dyDescent="0.35">
      <c r="B31" t="str">
        <f>IF(OutPut[[#This Row],[time]]="","",'Calculation arguments'!B$2)</f>
        <v>0b15a420-9fc8-409a-a169-fbd49479d718</v>
      </c>
      <c r="C31" t="str">
        <f>IF(OutPut[[#This Row],[time]]="","",'Calculation arguments'!B$5)</f>
        <v>wholesale_fixing</v>
      </c>
      <c r="D31" t="str">
        <f>IF(OutPut[[#This Row],[time]]="","",'Calculation arguments'!B$6)</f>
        <v>2024-01-01 23:00:00</v>
      </c>
      <c r="E31" t="str">
        <f>IF(OutPut[[#This Row],[time]]="","","IGNORED")</f>
        <v>IGNORED</v>
      </c>
      <c r="F31" t="str">
        <f>IF(OutPut[[#This Row],[time]]="","",K$1)</f>
        <v>800</v>
      </c>
      <c r="G31" t="str">
        <f>IF(OutPut[[#This Row],[time]]="","",$E$3)</f>
        <v>1000000000000</v>
      </c>
      <c r="H31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31" t="str">
        <f>IF(OutPut[[#This Row],[time]]="","","kWh")</f>
        <v>kWh</v>
      </c>
      <c r="J31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31" t="str">
        <f>'Calculation arguments'!E29</f>
        <v>2023-02-02 01:00:00</v>
      </c>
      <c r="L31" t="str">
        <f>IF(OutPut[[#This Row],[time]]="","","PT1H")</f>
        <v>PT1H</v>
      </c>
      <c r="M31" t="str">
        <f>IF(OutPut[[#This Row],[time]]="","",$F$3)</f>
        <v>consumption</v>
      </c>
      <c r="N31" s="3" t="str">
        <f>IF(OutPut[[#This Row],[time]]="","",IF($G$3="","",$G$3))</f>
        <v>flex</v>
      </c>
      <c r="O31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1" s="3" t="str">
        <f>IFERROR(SUBSTITUTE(SUBSTITUTE(OutPut[[#This Row],[price]],".",",")*SUBSTITUTE(OutPut[[#This Row],[quantity]],".",","),",","."),"")</f>
        <v/>
      </c>
      <c r="Q31" t="str">
        <f>IF(OutPut[[#This Row],[time]]="","",VLOOKUP(C$3,ChargePriceInformationPeriods[],5,FALSE))</f>
        <v>false</v>
      </c>
      <c r="R31" t="str">
        <f>IF(OutPut[[#This Row],[time]]="","",$C$3)</f>
        <v>tariff-hourly-1</v>
      </c>
      <c r="S31" t="str">
        <f>IF(OutPut[[#This Row],[time]]="","","tariff")</f>
        <v>tariff</v>
      </c>
      <c r="T31" t="str">
        <f>IF(OutPut[[#This Row],[time]]="","",$D$3)</f>
        <v>0000000000800</v>
      </c>
      <c r="U31" t="str">
        <f>IF(OutPut[[#This Row],[time]]="","","amount_per_charge")</f>
        <v>amount_per_charge</v>
      </c>
      <c r="V31" s="2"/>
      <c r="Y31" s="2"/>
      <c r="Z31" s="2"/>
      <c r="AA31" s="2"/>
      <c r="AB31" s="2"/>
    </row>
    <row r="32" spans="2:30" x14ac:dyDescent="0.35">
      <c r="B32" t="str">
        <f>IF(OutPut[[#This Row],[time]]="","",'Calculation arguments'!B$2)</f>
        <v>0b15a420-9fc8-409a-a169-fbd49479d718</v>
      </c>
      <c r="C32" t="str">
        <f>IF(OutPut[[#This Row],[time]]="","",'Calculation arguments'!B$5)</f>
        <v>wholesale_fixing</v>
      </c>
      <c r="D32" t="str">
        <f>IF(OutPut[[#This Row],[time]]="","",'Calculation arguments'!B$6)</f>
        <v>2024-01-01 23:00:00</v>
      </c>
      <c r="E32" t="str">
        <f>IF(OutPut[[#This Row],[time]]="","","IGNORED")</f>
        <v>IGNORED</v>
      </c>
      <c r="F32" t="str">
        <f>IF(OutPut[[#This Row],[time]]="","",K$1)</f>
        <v>800</v>
      </c>
      <c r="G32" t="str">
        <f>IF(OutPut[[#This Row],[time]]="","",$E$3)</f>
        <v>1000000000000</v>
      </c>
      <c r="H32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32" t="str">
        <f>IF(OutPut[[#This Row],[time]]="","","kWh")</f>
        <v>kWh</v>
      </c>
      <c r="J32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32" t="str">
        <f>'Calculation arguments'!E30</f>
        <v>2023-02-02 02:00:00</v>
      </c>
      <c r="L32" t="str">
        <f>IF(OutPut[[#This Row],[time]]="","","PT1H")</f>
        <v>PT1H</v>
      </c>
      <c r="M32" t="str">
        <f>IF(OutPut[[#This Row],[time]]="","",$F$3)</f>
        <v>consumption</v>
      </c>
      <c r="N32" s="3" t="str">
        <f>IF(OutPut[[#This Row],[time]]="","",IF($G$3="","",$G$3))</f>
        <v>flex</v>
      </c>
      <c r="O32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2" s="3" t="str">
        <f>IFERROR(SUBSTITUTE(SUBSTITUTE(OutPut[[#This Row],[price]],".",",")*SUBSTITUTE(OutPut[[#This Row],[quantity]],".",","),",","."),"")</f>
        <v/>
      </c>
      <c r="Q32" t="str">
        <f>IF(OutPut[[#This Row],[time]]="","",VLOOKUP(C$3,ChargePriceInformationPeriods[],5,FALSE))</f>
        <v>false</v>
      </c>
      <c r="R32" t="str">
        <f>IF(OutPut[[#This Row],[time]]="","",$C$3)</f>
        <v>tariff-hourly-1</v>
      </c>
      <c r="S32" t="str">
        <f>IF(OutPut[[#This Row],[time]]="","","tariff")</f>
        <v>tariff</v>
      </c>
      <c r="T32" t="str">
        <f>IF(OutPut[[#This Row],[time]]="","",$D$3)</f>
        <v>0000000000800</v>
      </c>
      <c r="U32" t="str">
        <f>IF(OutPut[[#This Row],[time]]="","","amount_per_charge")</f>
        <v>amount_per_charge</v>
      </c>
      <c r="Y32" s="2"/>
      <c r="Z32" t="s">
        <v>49</v>
      </c>
      <c r="AA32" t="s">
        <v>138</v>
      </c>
      <c r="AB32" s="2"/>
      <c r="AC32" t="s">
        <v>78</v>
      </c>
    </row>
    <row r="33" spans="2:29" x14ac:dyDescent="0.35">
      <c r="B33" t="str">
        <f>IF(OutPut[[#This Row],[time]]="","",'Calculation arguments'!B$2)</f>
        <v>0b15a420-9fc8-409a-a169-fbd49479d718</v>
      </c>
      <c r="C33" t="str">
        <f>IF(OutPut[[#This Row],[time]]="","",'Calculation arguments'!B$5)</f>
        <v>wholesale_fixing</v>
      </c>
      <c r="D33" t="str">
        <f>IF(OutPut[[#This Row],[time]]="","",'Calculation arguments'!B$6)</f>
        <v>2024-01-01 23:00:00</v>
      </c>
      <c r="E33" t="str">
        <f>IF(OutPut[[#This Row],[time]]="","","IGNORED")</f>
        <v>IGNORED</v>
      </c>
      <c r="F33" t="str">
        <f>IF(OutPut[[#This Row],[time]]="","",K$1)</f>
        <v>800</v>
      </c>
      <c r="G33" t="str">
        <f>IF(OutPut[[#This Row],[time]]="","",$E$3)</f>
        <v>1000000000000</v>
      </c>
      <c r="H33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33" t="str">
        <f>IF(OutPut[[#This Row],[time]]="","","kWh")</f>
        <v>kWh</v>
      </c>
      <c r="J33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33" t="str">
        <f>'Calculation arguments'!E31</f>
        <v>2023-02-02 03:00:00</v>
      </c>
      <c r="L33" t="str">
        <f>IF(OutPut[[#This Row],[time]]="","","PT1H")</f>
        <v>PT1H</v>
      </c>
      <c r="M33" t="str">
        <f>IF(OutPut[[#This Row],[time]]="","",$F$3)</f>
        <v>consumption</v>
      </c>
      <c r="N33" s="3" t="str">
        <f>IF(OutPut[[#This Row],[time]]="","",IF($G$3="","",$G$3))</f>
        <v>flex</v>
      </c>
      <c r="O33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3" s="3" t="str">
        <f>IFERROR(SUBSTITUTE(SUBSTITUTE(OutPut[[#This Row],[price]],".",",")*SUBSTITUTE(OutPut[[#This Row],[quantity]],".",","),",","."),"")</f>
        <v/>
      </c>
      <c r="Q33" t="str">
        <f>IF(OutPut[[#This Row],[time]]="","",VLOOKUP(C$3,ChargePriceInformationPeriods[],5,FALSE))</f>
        <v>false</v>
      </c>
      <c r="R33" t="str">
        <f>IF(OutPut[[#This Row],[time]]="","",$C$3)</f>
        <v>tariff-hourly-1</v>
      </c>
      <c r="S33" t="str">
        <f>IF(OutPut[[#This Row],[time]]="","","tariff")</f>
        <v>tariff</v>
      </c>
      <c r="T33" t="str">
        <f>IF(OutPut[[#This Row],[time]]="","",$D$3)</f>
        <v>0000000000800</v>
      </c>
      <c r="U33" t="str">
        <f>IF(OutPut[[#This Row],[time]]="","","amount_per_charge")</f>
        <v>amount_per_charge</v>
      </c>
      <c r="Y33" s="2"/>
      <c r="Z33" t="s">
        <v>17</v>
      </c>
      <c r="AA33" t="s">
        <v>50</v>
      </c>
      <c r="AB33" s="2"/>
      <c r="AC33" t="str" cm="1">
        <f t="array" ref="AC33:AC36">_xlfn._xlws.SORT(_xlfn._xlws.FILTER(_xlfn.UNIQUE(LEFT(ChargePricePoints[charge_time],10)),_xlfn.UNIQUE(LEFT(ChargePricePoints[charge_time],10))&lt;&gt;""))</f>
        <v>2023-01-31</v>
      </c>
    </row>
    <row r="34" spans="2:29" x14ac:dyDescent="0.35">
      <c r="B34" t="str">
        <f>IF(OutPut[[#This Row],[time]]="","",'Calculation arguments'!B$2)</f>
        <v>0b15a420-9fc8-409a-a169-fbd49479d718</v>
      </c>
      <c r="C34" t="str">
        <f>IF(OutPut[[#This Row],[time]]="","",'Calculation arguments'!B$5)</f>
        <v>wholesale_fixing</v>
      </c>
      <c r="D34" t="str">
        <f>IF(OutPut[[#This Row],[time]]="","",'Calculation arguments'!B$6)</f>
        <v>2024-01-01 23:00:00</v>
      </c>
      <c r="E34" t="str">
        <f>IF(OutPut[[#This Row],[time]]="","","IGNORED")</f>
        <v>IGNORED</v>
      </c>
      <c r="F34" t="str">
        <f>IF(OutPut[[#This Row],[time]]="","",K$1)</f>
        <v>800</v>
      </c>
      <c r="G34" t="str">
        <f>IF(OutPut[[#This Row],[time]]="","",$E$3)</f>
        <v>1000000000000</v>
      </c>
      <c r="H34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34" t="str">
        <f>IF(OutPut[[#This Row],[time]]="","","kWh")</f>
        <v>kWh</v>
      </c>
      <c r="J34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34" t="str">
        <f>'Calculation arguments'!E32</f>
        <v>2023-02-02 04:00:00</v>
      </c>
      <c r="L34" t="str">
        <f>IF(OutPut[[#This Row],[time]]="","","PT1H")</f>
        <v>PT1H</v>
      </c>
      <c r="M34" t="str">
        <f>IF(OutPut[[#This Row],[time]]="","",$F$3)</f>
        <v>consumption</v>
      </c>
      <c r="N34" s="3" t="str">
        <f>IF(OutPut[[#This Row],[time]]="","",IF($G$3="","",$G$3))</f>
        <v>flex</v>
      </c>
      <c r="O34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4" s="3" t="str">
        <f>IFERROR(SUBSTITUTE(SUBSTITUTE(OutPut[[#This Row],[price]],".",",")*SUBSTITUTE(OutPut[[#This Row],[quantity]],".",","),",","."),"")</f>
        <v/>
      </c>
      <c r="Q34" t="str">
        <f>IF(OutPut[[#This Row],[time]]="","",VLOOKUP(C$3,ChargePriceInformationPeriods[],5,FALSE))</f>
        <v>false</v>
      </c>
      <c r="R34" t="str">
        <f>IF(OutPut[[#This Row],[time]]="","",$C$3)</f>
        <v>tariff-hourly-1</v>
      </c>
      <c r="S34" t="str">
        <f>IF(OutPut[[#This Row],[time]]="","","tariff")</f>
        <v>tariff</v>
      </c>
      <c r="T34" t="str">
        <f>IF(OutPut[[#This Row],[time]]="","",$D$3)</f>
        <v>0000000000800</v>
      </c>
      <c r="U34" t="str">
        <f>IF(OutPut[[#This Row],[time]]="","","amount_per_charge")</f>
        <v>amount_per_charge</v>
      </c>
      <c r="Y34" s="2"/>
      <c r="Z34" s="2" t="s">
        <v>20</v>
      </c>
      <c r="AA34" s="2" t="s">
        <v>51</v>
      </c>
      <c r="AB34" s="2"/>
      <c r="AC34" t="str">
        <v>2023-02-01</v>
      </c>
    </row>
    <row r="35" spans="2:29" x14ac:dyDescent="0.35">
      <c r="B35" t="str">
        <f>IF(OutPut[[#This Row],[time]]="","",'Calculation arguments'!B$2)</f>
        <v>0b15a420-9fc8-409a-a169-fbd49479d718</v>
      </c>
      <c r="C35" t="str">
        <f>IF(OutPut[[#This Row],[time]]="","",'Calculation arguments'!B$5)</f>
        <v>wholesale_fixing</v>
      </c>
      <c r="D35" t="str">
        <f>IF(OutPut[[#This Row],[time]]="","",'Calculation arguments'!B$6)</f>
        <v>2024-01-01 23:00:00</v>
      </c>
      <c r="E35" t="str">
        <f>IF(OutPut[[#This Row],[time]]="","","IGNORED")</f>
        <v>IGNORED</v>
      </c>
      <c r="F35" t="str">
        <f>IF(OutPut[[#This Row],[time]]="","",K$1)</f>
        <v>800</v>
      </c>
      <c r="G35" t="str">
        <f>IF(OutPut[[#This Row],[time]]="","",$E$3)</f>
        <v>1000000000000</v>
      </c>
      <c r="H3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35" t="str">
        <f>IF(OutPut[[#This Row],[time]]="","","kWh")</f>
        <v>kWh</v>
      </c>
      <c r="J35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35" t="str">
        <f>'Calculation arguments'!E33</f>
        <v>2023-02-02 05:00:00</v>
      </c>
      <c r="L35" t="str">
        <f>IF(OutPut[[#This Row],[time]]="","","PT1H")</f>
        <v>PT1H</v>
      </c>
      <c r="M35" t="str">
        <f>IF(OutPut[[#This Row],[time]]="","",$F$3)</f>
        <v>consumption</v>
      </c>
      <c r="N35" s="3" t="str">
        <f>IF(OutPut[[#This Row],[time]]="","",IF($G$3="","",$G$3))</f>
        <v>flex</v>
      </c>
      <c r="O35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5" s="3" t="str">
        <f>IFERROR(SUBSTITUTE(SUBSTITUTE(OutPut[[#This Row],[price]],".",",")*SUBSTITUTE(OutPut[[#This Row],[quantity]],".",","),",","."),"")</f>
        <v/>
      </c>
      <c r="Q35" t="str">
        <f>IF(OutPut[[#This Row],[time]]="","",VLOOKUP(C$3,ChargePriceInformationPeriods[],5,FALSE))</f>
        <v>false</v>
      </c>
      <c r="R35" t="str">
        <f>IF(OutPut[[#This Row],[time]]="","",$C$3)</f>
        <v>tariff-hourly-1</v>
      </c>
      <c r="S35" t="str">
        <f>IF(OutPut[[#This Row],[time]]="","","tariff")</f>
        <v>tariff</v>
      </c>
      <c r="T35" t="str">
        <f>IF(OutPut[[#This Row],[time]]="","",$D$3)</f>
        <v>0000000000800</v>
      </c>
      <c r="U35" t="str">
        <f>IF(OutPut[[#This Row],[time]]="","","amount_per_charge")</f>
        <v>amount_per_charge</v>
      </c>
      <c r="Y35" s="2"/>
      <c r="Z35" s="2" t="s">
        <v>21</v>
      </c>
      <c r="AA35" s="2" t="s">
        <v>53</v>
      </c>
      <c r="AB35" s="2"/>
      <c r="AC35" t="str">
        <v>2023-02-02</v>
      </c>
    </row>
    <row r="36" spans="2:29" x14ac:dyDescent="0.35">
      <c r="B36" t="str">
        <f>IF(OutPut[[#This Row],[time]]="","",'Calculation arguments'!B$2)</f>
        <v>0b15a420-9fc8-409a-a169-fbd49479d718</v>
      </c>
      <c r="C36" t="str">
        <f>IF(OutPut[[#This Row],[time]]="","",'Calculation arguments'!B$5)</f>
        <v>wholesale_fixing</v>
      </c>
      <c r="D36" t="str">
        <f>IF(OutPut[[#This Row],[time]]="","",'Calculation arguments'!B$6)</f>
        <v>2024-01-01 23:00:00</v>
      </c>
      <c r="E36" t="str">
        <f>IF(OutPut[[#This Row],[time]]="","","IGNORED")</f>
        <v>IGNORED</v>
      </c>
      <c r="F36" t="str">
        <f>IF(OutPut[[#This Row],[time]]="","",K$1)</f>
        <v>800</v>
      </c>
      <c r="G36" t="str">
        <f>IF(OutPut[[#This Row],[time]]="","",$E$3)</f>
        <v>1000000000000</v>
      </c>
      <c r="H36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36" t="str">
        <f>IF(OutPut[[#This Row],[time]]="","","kWh")</f>
        <v>kWh</v>
      </c>
      <c r="J36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36" t="str">
        <f>'Calculation arguments'!E34</f>
        <v>2023-02-02 06:00:00</v>
      </c>
      <c r="L36" t="str">
        <f>IF(OutPut[[#This Row],[time]]="","","PT1H")</f>
        <v>PT1H</v>
      </c>
      <c r="M36" t="str">
        <f>IF(OutPut[[#This Row],[time]]="","",$F$3)</f>
        <v>consumption</v>
      </c>
      <c r="N36" s="3" t="str">
        <f>IF(OutPut[[#This Row],[time]]="","",IF($G$3="","",$G$3))</f>
        <v>flex</v>
      </c>
      <c r="O36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6" s="3" t="str">
        <f>IFERROR(SUBSTITUTE(SUBSTITUTE(OutPut[[#This Row],[price]],".",",")*SUBSTITUTE(OutPut[[#This Row],[quantity]],".",","),",","."),"")</f>
        <v/>
      </c>
      <c r="Q36" t="str">
        <f>IF(OutPut[[#This Row],[time]]="","",VLOOKUP(C$3,ChargePriceInformationPeriods[],5,FALSE))</f>
        <v>false</v>
      </c>
      <c r="R36" t="str">
        <f>IF(OutPut[[#This Row],[time]]="","",$C$3)</f>
        <v>tariff-hourly-1</v>
      </c>
      <c r="S36" t="str">
        <f>IF(OutPut[[#This Row],[time]]="","","tariff")</f>
        <v>tariff</v>
      </c>
      <c r="T36" t="str">
        <f>IF(OutPut[[#This Row],[time]]="","",$D$3)</f>
        <v>0000000000800</v>
      </c>
      <c r="U36" t="str">
        <f>IF(OutPut[[#This Row],[time]]="","","amount_per_charge")</f>
        <v>amount_per_charge</v>
      </c>
      <c r="Y36" s="2"/>
      <c r="Z36" s="2" t="s">
        <v>23</v>
      </c>
      <c r="AA36" s="2" t="s">
        <v>52</v>
      </c>
      <c r="AB36" s="2"/>
      <c r="AC36" t="str">
        <v>2023-02-03</v>
      </c>
    </row>
    <row r="37" spans="2:29" x14ac:dyDescent="0.35">
      <c r="B37" t="str">
        <f>IF(OutPut[[#This Row],[time]]="","",'Calculation arguments'!B$2)</f>
        <v>0b15a420-9fc8-409a-a169-fbd49479d718</v>
      </c>
      <c r="C37" t="str">
        <f>IF(OutPut[[#This Row],[time]]="","",'Calculation arguments'!B$5)</f>
        <v>wholesale_fixing</v>
      </c>
      <c r="D37" t="str">
        <f>IF(OutPut[[#This Row],[time]]="","",'Calculation arguments'!B$6)</f>
        <v>2024-01-01 23:00:00</v>
      </c>
      <c r="E37" t="str">
        <f>IF(OutPut[[#This Row],[time]]="","","IGNORED")</f>
        <v>IGNORED</v>
      </c>
      <c r="F37" t="str">
        <f>IF(OutPut[[#This Row],[time]]="","",K$1)</f>
        <v>800</v>
      </c>
      <c r="G37" t="str">
        <f>IF(OutPut[[#This Row],[time]]="","",$E$3)</f>
        <v>1000000000000</v>
      </c>
      <c r="H37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37" t="str">
        <f>IF(OutPut[[#This Row],[time]]="","","kWh")</f>
        <v>kWh</v>
      </c>
      <c r="J37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37" t="str">
        <f>'Calculation arguments'!E35</f>
        <v>2023-02-02 07:00:00</v>
      </c>
      <c r="L37" t="str">
        <f>IF(OutPut[[#This Row],[time]]="","","PT1H")</f>
        <v>PT1H</v>
      </c>
      <c r="M37" t="str">
        <f>IF(OutPut[[#This Row],[time]]="","",$F$3)</f>
        <v>consumption</v>
      </c>
      <c r="N37" s="3" t="str">
        <f>IF(OutPut[[#This Row],[time]]="","",IF($G$3="","",$G$3))</f>
        <v>flex</v>
      </c>
      <c r="O37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7" s="3" t="str">
        <f>IFERROR(SUBSTITUTE(SUBSTITUTE(OutPut[[#This Row],[price]],".",",")*SUBSTITUTE(OutPut[[#This Row],[quantity]],".",","),",","."),"")</f>
        <v/>
      </c>
      <c r="Q37" t="str">
        <f>IF(OutPut[[#This Row],[time]]="","",VLOOKUP(C$3,ChargePriceInformationPeriods[],5,FALSE))</f>
        <v>false</v>
      </c>
      <c r="R37" t="str">
        <f>IF(OutPut[[#This Row],[time]]="","",$C$3)</f>
        <v>tariff-hourly-1</v>
      </c>
      <c r="S37" t="str">
        <f>IF(OutPut[[#This Row],[time]]="","","tariff")</f>
        <v>tariff</v>
      </c>
      <c r="T37" t="str">
        <f>IF(OutPut[[#This Row],[time]]="","",$D$3)</f>
        <v>0000000000800</v>
      </c>
      <c r="U37" t="str">
        <f>IF(OutPut[[#This Row],[time]]="","","amount_per_charge")</f>
        <v>amount_per_charge</v>
      </c>
      <c r="Y37" s="2"/>
      <c r="Z37" s="2" t="s">
        <v>24</v>
      </c>
      <c r="AA37" s="2" t="s">
        <v>74</v>
      </c>
      <c r="AB37" s="2"/>
    </row>
    <row r="38" spans="2:29" x14ac:dyDescent="0.35">
      <c r="B38" t="str">
        <f>IF(OutPut[[#This Row],[time]]="","",'Calculation arguments'!B$2)</f>
        <v>0b15a420-9fc8-409a-a169-fbd49479d718</v>
      </c>
      <c r="C38" t="str">
        <f>IF(OutPut[[#This Row],[time]]="","",'Calculation arguments'!B$5)</f>
        <v>wholesale_fixing</v>
      </c>
      <c r="D38" t="str">
        <f>IF(OutPut[[#This Row],[time]]="","",'Calculation arguments'!B$6)</f>
        <v>2024-01-01 23:00:00</v>
      </c>
      <c r="E38" t="str">
        <f>IF(OutPut[[#This Row],[time]]="","","IGNORED")</f>
        <v>IGNORED</v>
      </c>
      <c r="F38" t="str">
        <f>IF(OutPut[[#This Row],[time]]="","",K$1)</f>
        <v>800</v>
      </c>
      <c r="G38" t="str">
        <f>IF(OutPut[[#This Row],[time]]="","",$E$3)</f>
        <v>1000000000000</v>
      </c>
      <c r="H38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38" t="str">
        <f>IF(OutPut[[#This Row],[time]]="","","kWh")</f>
        <v>kWh</v>
      </c>
      <c r="J38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38" t="str">
        <f>'Calculation arguments'!E36</f>
        <v>2023-02-02 08:00:00</v>
      </c>
      <c r="L38" t="str">
        <f>IF(OutPut[[#This Row],[time]]="","","PT1H")</f>
        <v>PT1H</v>
      </c>
      <c r="M38" t="str">
        <f>IF(OutPut[[#This Row],[time]]="","",$F$3)</f>
        <v>consumption</v>
      </c>
      <c r="N38" s="3" t="str">
        <f>IF(OutPut[[#This Row],[time]]="","",IF($G$3="","",$G$3))</f>
        <v>flex</v>
      </c>
      <c r="O38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8" s="3" t="str">
        <f>IFERROR(SUBSTITUTE(SUBSTITUTE(OutPut[[#This Row],[price]],".",",")*SUBSTITUTE(OutPut[[#This Row],[quantity]],".",","),",","."),"")</f>
        <v/>
      </c>
      <c r="Q38" t="str">
        <f>IF(OutPut[[#This Row],[time]]="","",VLOOKUP(C$3,ChargePriceInformationPeriods[],5,FALSE))</f>
        <v>false</v>
      </c>
      <c r="R38" t="str">
        <f>IF(OutPut[[#This Row],[time]]="","",$C$3)</f>
        <v>tariff-hourly-1</v>
      </c>
      <c r="S38" t="str">
        <f>IF(OutPut[[#This Row],[time]]="","","tariff")</f>
        <v>tariff</v>
      </c>
      <c r="T38" t="str">
        <f>IF(OutPut[[#This Row],[time]]="","",$D$3)</f>
        <v>0000000000800</v>
      </c>
      <c r="U38" t="str">
        <f>IF(OutPut[[#This Row],[time]]="","","amount_per_charge")</f>
        <v>amount_per_charge</v>
      </c>
      <c r="Y38" s="2"/>
      <c r="Z38" s="2"/>
      <c r="AA38" s="2"/>
      <c r="AB38" s="2"/>
    </row>
    <row r="39" spans="2:29" x14ac:dyDescent="0.35">
      <c r="B39" t="str">
        <f>IF(OutPut[[#This Row],[time]]="","",'Calculation arguments'!B$2)</f>
        <v>0b15a420-9fc8-409a-a169-fbd49479d718</v>
      </c>
      <c r="C39" t="str">
        <f>IF(OutPut[[#This Row],[time]]="","",'Calculation arguments'!B$5)</f>
        <v>wholesale_fixing</v>
      </c>
      <c r="D39" t="str">
        <f>IF(OutPut[[#This Row],[time]]="","",'Calculation arguments'!B$6)</f>
        <v>2024-01-01 23:00:00</v>
      </c>
      <c r="E39" t="str">
        <f>IF(OutPut[[#This Row],[time]]="","","IGNORED")</f>
        <v>IGNORED</v>
      </c>
      <c r="F39" t="str">
        <f>IF(OutPut[[#This Row],[time]]="","",K$1)</f>
        <v>800</v>
      </c>
      <c r="G39" t="str">
        <f>IF(OutPut[[#This Row],[time]]="","",$E$3)</f>
        <v>1000000000000</v>
      </c>
      <c r="H39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39" t="str">
        <f>IF(OutPut[[#This Row],[time]]="","","kWh")</f>
        <v>kWh</v>
      </c>
      <c r="J39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39" t="str">
        <f>'Calculation arguments'!E37</f>
        <v>2023-02-02 09:00:00</v>
      </c>
      <c r="L39" t="str">
        <f>IF(OutPut[[#This Row],[time]]="","","PT1H")</f>
        <v>PT1H</v>
      </c>
      <c r="M39" t="str">
        <f>IF(OutPut[[#This Row],[time]]="","",$F$3)</f>
        <v>consumption</v>
      </c>
      <c r="N39" s="3" t="str">
        <f>IF(OutPut[[#This Row],[time]]="","",IF($G$3="","",$G$3))</f>
        <v>flex</v>
      </c>
      <c r="O39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9" s="3" t="str">
        <f>IFERROR(SUBSTITUTE(SUBSTITUTE(OutPut[[#This Row],[price]],".",",")*SUBSTITUTE(OutPut[[#This Row],[quantity]],".",","),",","."),"")</f>
        <v/>
      </c>
      <c r="Q39" t="str">
        <f>IF(OutPut[[#This Row],[time]]="","",VLOOKUP(C$3,ChargePriceInformationPeriods[],5,FALSE))</f>
        <v>false</v>
      </c>
      <c r="R39" t="str">
        <f>IF(OutPut[[#This Row],[time]]="","",$C$3)</f>
        <v>tariff-hourly-1</v>
      </c>
      <c r="S39" t="str">
        <f>IF(OutPut[[#This Row],[time]]="","","tariff")</f>
        <v>tariff</v>
      </c>
      <c r="T39" t="str">
        <f>IF(OutPut[[#This Row],[time]]="","",$D$3)</f>
        <v>0000000000800</v>
      </c>
      <c r="U39" t="str">
        <f>IF(OutPut[[#This Row],[time]]="","","amount_per_charge")</f>
        <v>amount_per_charge</v>
      </c>
      <c r="Y39" s="2"/>
      <c r="Z39" s="2"/>
      <c r="AA39" s="2"/>
      <c r="AB39" s="2"/>
    </row>
    <row r="40" spans="2:29" x14ac:dyDescent="0.35">
      <c r="B40" t="str">
        <f>IF(OutPut[[#This Row],[time]]="","",'Calculation arguments'!B$2)</f>
        <v>0b15a420-9fc8-409a-a169-fbd49479d718</v>
      </c>
      <c r="C40" t="str">
        <f>IF(OutPut[[#This Row],[time]]="","",'Calculation arguments'!B$5)</f>
        <v>wholesale_fixing</v>
      </c>
      <c r="D40" t="str">
        <f>IF(OutPut[[#This Row],[time]]="","",'Calculation arguments'!B$6)</f>
        <v>2024-01-01 23:00:00</v>
      </c>
      <c r="E40" t="str">
        <f>IF(OutPut[[#This Row],[time]]="","","IGNORED")</f>
        <v>IGNORED</v>
      </c>
      <c r="F40" t="str">
        <f>IF(OutPut[[#This Row],[time]]="","",K$1)</f>
        <v>800</v>
      </c>
      <c r="G40" t="str">
        <f>IF(OutPut[[#This Row],[time]]="","",$E$3)</f>
        <v>1000000000000</v>
      </c>
      <c r="H40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40" t="str">
        <f>IF(OutPut[[#This Row],[time]]="","","kWh")</f>
        <v>kWh</v>
      </c>
      <c r="J40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40" t="str">
        <f>'Calculation arguments'!E38</f>
        <v>2023-02-02 10:00:00</v>
      </c>
      <c r="L40" t="str">
        <f>IF(OutPut[[#This Row],[time]]="","","PT1H")</f>
        <v>PT1H</v>
      </c>
      <c r="M40" t="str">
        <f>IF(OutPut[[#This Row],[time]]="","",$F$3)</f>
        <v>consumption</v>
      </c>
      <c r="N40" s="3" t="str">
        <f>IF(OutPut[[#This Row],[time]]="","",IF($G$3="","",$G$3))</f>
        <v>flex</v>
      </c>
      <c r="O40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0" s="3" t="str">
        <f>IFERROR(SUBSTITUTE(SUBSTITUTE(OutPut[[#This Row],[price]],".",",")*SUBSTITUTE(OutPut[[#This Row],[quantity]],".",","),",","."),"")</f>
        <v/>
      </c>
      <c r="Q40" t="str">
        <f>IF(OutPut[[#This Row],[time]]="","",VLOOKUP(C$3,ChargePriceInformationPeriods[],5,FALSE))</f>
        <v>false</v>
      </c>
      <c r="R40" t="str">
        <f>IF(OutPut[[#This Row],[time]]="","",$C$3)</f>
        <v>tariff-hourly-1</v>
      </c>
      <c r="S40" t="str">
        <f>IF(OutPut[[#This Row],[time]]="","","tariff")</f>
        <v>tariff</v>
      </c>
      <c r="T40" t="str">
        <f>IF(OutPut[[#This Row],[time]]="","",$D$3)</f>
        <v>0000000000800</v>
      </c>
      <c r="U40" t="str">
        <f>IF(OutPut[[#This Row],[time]]="","","amount_per_charge")</f>
        <v>amount_per_charge</v>
      </c>
      <c r="Y40" s="2"/>
      <c r="Z40" s="2"/>
      <c r="AA40" s="2"/>
      <c r="AB40" s="2"/>
    </row>
    <row r="41" spans="2:29" x14ac:dyDescent="0.35">
      <c r="B41" t="str">
        <f>IF(OutPut[[#This Row],[time]]="","",'Calculation arguments'!B$2)</f>
        <v>0b15a420-9fc8-409a-a169-fbd49479d718</v>
      </c>
      <c r="C41" t="str">
        <f>IF(OutPut[[#This Row],[time]]="","",'Calculation arguments'!B$5)</f>
        <v>wholesale_fixing</v>
      </c>
      <c r="D41" t="str">
        <f>IF(OutPut[[#This Row],[time]]="","",'Calculation arguments'!B$6)</f>
        <v>2024-01-01 23:00:00</v>
      </c>
      <c r="E41" t="str">
        <f>IF(OutPut[[#This Row],[time]]="","","IGNORED")</f>
        <v>IGNORED</v>
      </c>
      <c r="F41" t="str">
        <f>IF(OutPut[[#This Row],[time]]="","",K$1)</f>
        <v>800</v>
      </c>
      <c r="G41" t="str">
        <f>IF(OutPut[[#This Row],[time]]="","",$E$3)</f>
        <v>1000000000000</v>
      </c>
      <c r="H41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41" t="str">
        <f>IF(OutPut[[#This Row],[time]]="","","kWh")</f>
        <v>kWh</v>
      </c>
      <c r="J41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41" t="str">
        <f>'Calculation arguments'!E39</f>
        <v>2023-02-02 11:00:00</v>
      </c>
      <c r="L41" t="str">
        <f>IF(OutPut[[#This Row],[time]]="","","PT1H")</f>
        <v>PT1H</v>
      </c>
      <c r="M41" t="str">
        <f>IF(OutPut[[#This Row],[time]]="","",$F$3)</f>
        <v>consumption</v>
      </c>
      <c r="N41" s="3" t="str">
        <f>IF(OutPut[[#This Row],[time]]="","",IF($G$3="","",$G$3))</f>
        <v>flex</v>
      </c>
      <c r="O41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1" s="3" t="str">
        <f>IFERROR(SUBSTITUTE(SUBSTITUTE(OutPut[[#This Row],[price]],".",",")*SUBSTITUTE(OutPut[[#This Row],[quantity]],".",","),",","."),"")</f>
        <v/>
      </c>
      <c r="Q41" t="str">
        <f>IF(OutPut[[#This Row],[time]]="","",VLOOKUP(C$3,ChargePriceInformationPeriods[],5,FALSE))</f>
        <v>false</v>
      </c>
      <c r="R41" t="str">
        <f>IF(OutPut[[#This Row],[time]]="","",$C$3)</f>
        <v>tariff-hourly-1</v>
      </c>
      <c r="S41" t="str">
        <f>IF(OutPut[[#This Row],[time]]="","","tariff")</f>
        <v>tariff</v>
      </c>
      <c r="T41" t="str">
        <f>IF(OutPut[[#This Row],[time]]="","",$D$3)</f>
        <v>0000000000800</v>
      </c>
      <c r="U41" t="str">
        <f>IF(OutPut[[#This Row],[time]]="","","amount_per_charge")</f>
        <v>amount_per_charge</v>
      </c>
      <c r="Y41" s="2"/>
      <c r="Z41" s="2"/>
      <c r="AA41" s="2"/>
      <c r="AB41" s="2"/>
    </row>
    <row r="42" spans="2:29" x14ac:dyDescent="0.35">
      <c r="B42" t="str">
        <f>IF(OutPut[[#This Row],[time]]="","",'Calculation arguments'!B$2)</f>
        <v>0b15a420-9fc8-409a-a169-fbd49479d718</v>
      </c>
      <c r="C42" t="str">
        <f>IF(OutPut[[#This Row],[time]]="","",'Calculation arguments'!B$5)</f>
        <v>wholesale_fixing</v>
      </c>
      <c r="D42" t="str">
        <f>IF(OutPut[[#This Row],[time]]="","",'Calculation arguments'!B$6)</f>
        <v>2024-01-01 23:00:00</v>
      </c>
      <c r="E42" t="str">
        <f>IF(OutPut[[#This Row],[time]]="","","IGNORED")</f>
        <v>IGNORED</v>
      </c>
      <c r="F42" t="str">
        <f>IF(OutPut[[#This Row],[time]]="","",K$1)</f>
        <v>800</v>
      </c>
      <c r="G42" t="str">
        <f>IF(OutPut[[#This Row],[time]]="","",$E$3)</f>
        <v>1000000000000</v>
      </c>
      <c r="H42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42" t="str">
        <f>IF(OutPut[[#This Row],[time]]="","","kWh")</f>
        <v>kWh</v>
      </c>
      <c r="J42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42" t="str">
        <f>'Calculation arguments'!E40</f>
        <v>2023-02-02 12:00:00</v>
      </c>
      <c r="L42" t="str">
        <f>IF(OutPut[[#This Row],[time]]="","","PT1H")</f>
        <v>PT1H</v>
      </c>
      <c r="M42" t="str">
        <f>IF(OutPut[[#This Row],[time]]="","",$F$3)</f>
        <v>consumption</v>
      </c>
      <c r="N42" s="3" t="str">
        <f>IF(OutPut[[#This Row],[time]]="","",IF($G$3="","",$G$3))</f>
        <v>flex</v>
      </c>
      <c r="O42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2" s="3" t="str">
        <f>IFERROR(SUBSTITUTE(SUBSTITUTE(OutPut[[#This Row],[price]],".",",")*SUBSTITUTE(OutPut[[#This Row],[quantity]],".",","),",","."),"")</f>
        <v/>
      </c>
      <c r="Q42" t="str">
        <f>IF(OutPut[[#This Row],[time]]="","",VLOOKUP(C$3,ChargePriceInformationPeriods[],5,FALSE))</f>
        <v>false</v>
      </c>
      <c r="R42" t="str">
        <f>IF(OutPut[[#This Row],[time]]="","",$C$3)</f>
        <v>tariff-hourly-1</v>
      </c>
      <c r="S42" t="str">
        <f>IF(OutPut[[#This Row],[time]]="","","tariff")</f>
        <v>tariff</v>
      </c>
      <c r="T42" t="str">
        <f>IF(OutPut[[#This Row],[time]]="","",$D$3)</f>
        <v>0000000000800</v>
      </c>
      <c r="U42" t="str">
        <f>IF(OutPut[[#This Row],[time]]="","","amount_per_charge")</f>
        <v>amount_per_charge</v>
      </c>
      <c r="Y42" s="2"/>
      <c r="Z42" s="2"/>
      <c r="AA42" s="2"/>
      <c r="AB42" s="2"/>
    </row>
    <row r="43" spans="2:29" x14ac:dyDescent="0.35">
      <c r="B43" t="str">
        <f>IF(OutPut[[#This Row],[time]]="","",'Calculation arguments'!B$2)</f>
        <v>0b15a420-9fc8-409a-a169-fbd49479d718</v>
      </c>
      <c r="C43" t="str">
        <f>IF(OutPut[[#This Row],[time]]="","",'Calculation arguments'!B$5)</f>
        <v>wholesale_fixing</v>
      </c>
      <c r="D43" t="str">
        <f>IF(OutPut[[#This Row],[time]]="","",'Calculation arguments'!B$6)</f>
        <v>2024-01-01 23:00:00</v>
      </c>
      <c r="E43" t="str">
        <f>IF(OutPut[[#This Row],[time]]="","","IGNORED")</f>
        <v>IGNORED</v>
      </c>
      <c r="F43" t="str">
        <f>IF(OutPut[[#This Row],[time]]="","",K$1)</f>
        <v>800</v>
      </c>
      <c r="G43" t="str">
        <f>IF(OutPut[[#This Row],[time]]="","",$E$3)</f>
        <v>1000000000000</v>
      </c>
      <c r="H43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43" t="str">
        <f>IF(OutPut[[#This Row],[time]]="","","kWh")</f>
        <v>kWh</v>
      </c>
      <c r="J43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43" t="str">
        <f>'Calculation arguments'!E41</f>
        <v>2023-02-02 13:00:00</v>
      </c>
      <c r="L43" t="str">
        <f>IF(OutPut[[#This Row],[time]]="","","PT1H")</f>
        <v>PT1H</v>
      </c>
      <c r="M43" t="str">
        <f>IF(OutPut[[#This Row],[time]]="","",$F$3)</f>
        <v>consumption</v>
      </c>
      <c r="N43" s="3" t="str">
        <f>IF(OutPut[[#This Row],[time]]="","",IF($G$3="","",$G$3))</f>
        <v>flex</v>
      </c>
      <c r="O43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3" s="3" t="str">
        <f>IFERROR(SUBSTITUTE(SUBSTITUTE(OutPut[[#This Row],[price]],".",",")*SUBSTITUTE(OutPut[[#This Row],[quantity]],".",","),",","."),"")</f>
        <v/>
      </c>
      <c r="Q43" t="str">
        <f>IF(OutPut[[#This Row],[time]]="","",VLOOKUP(C$3,ChargePriceInformationPeriods[],5,FALSE))</f>
        <v>false</v>
      </c>
      <c r="R43" t="str">
        <f>IF(OutPut[[#This Row],[time]]="","",$C$3)</f>
        <v>tariff-hourly-1</v>
      </c>
      <c r="S43" t="str">
        <f>IF(OutPut[[#This Row],[time]]="","","tariff")</f>
        <v>tariff</v>
      </c>
      <c r="T43" t="str">
        <f>IF(OutPut[[#This Row],[time]]="","",$D$3)</f>
        <v>0000000000800</v>
      </c>
      <c r="U43" t="str">
        <f>IF(OutPut[[#This Row],[time]]="","","amount_per_charge")</f>
        <v>amount_per_charge</v>
      </c>
      <c r="Y43" s="2"/>
      <c r="Z43" s="2"/>
      <c r="AA43" s="2"/>
      <c r="AB43" s="2"/>
    </row>
    <row r="44" spans="2:29" x14ac:dyDescent="0.35">
      <c r="B44" t="str">
        <f>IF(OutPut[[#This Row],[time]]="","",'Calculation arguments'!B$2)</f>
        <v>0b15a420-9fc8-409a-a169-fbd49479d718</v>
      </c>
      <c r="C44" t="str">
        <f>IF(OutPut[[#This Row],[time]]="","",'Calculation arguments'!B$5)</f>
        <v>wholesale_fixing</v>
      </c>
      <c r="D44" t="str">
        <f>IF(OutPut[[#This Row],[time]]="","",'Calculation arguments'!B$6)</f>
        <v>2024-01-01 23:00:00</v>
      </c>
      <c r="E44" t="str">
        <f>IF(OutPut[[#This Row],[time]]="","","IGNORED")</f>
        <v>IGNORED</v>
      </c>
      <c r="F44" t="str">
        <f>IF(OutPut[[#This Row],[time]]="","",K$1)</f>
        <v>800</v>
      </c>
      <c r="G44" t="str">
        <f>IF(OutPut[[#This Row],[time]]="","",$E$3)</f>
        <v>1000000000000</v>
      </c>
      <c r="H44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44" t="str">
        <f>IF(OutPut[[#This Row],[time]]="","","kWh")</f>
        <v>kWh</v>
      </c>
      <c r="J44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44" t="str">
        <f>'Calculation arguments'!E42</f>
        <v>2023-02-02 14:00:00</v>
      </c>
      <c r="L44" t="str">
        <f>IF(OutPut[[#This Row],[time]]="","","PT1H")</f>
        <v>PT1H</v>
      </c>
      <c r="M44" t="str">
        <f>IF(OutPut[[#This Row],[time]]="","",$F$3)</f>
        <v>consumption</v>
      </c>
      <c r="N44" s="3" t="str">
        <f>IF(OutPut[[#This Row],[time]]="","",IF($G$3="","",$G$3))</f>
        <v>flex</v>
      </c>
      <c r="O44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4" s="3" t="str">
        <f>IFERROR(SUBSTITUTE(SUBSTITUTE(OutPut[[#This Row],[price]],".",",")*SUBSTITUTE(OutPut[[#This Row],[quantity]],".",","),",","."),"")</f>
        <v/>
      </c>
      <c r="Q44" t="str">
        <f>IF(OutPut[[#This Row],[time]]="","",VLOOKUP(C$3,ChargePriceInformationPeriods[],5,FALSE))</f>
        <v>false</v>
      </c>
      <c r="R44" t="str">
        <f>IF(OutPut[[#This Row],[time]]="","",$C$3)</f>
        <v>tariff-hourly-1</v>
      </c>
      <c r="S44" t="str">
        <f>IF(OutPut[[#This Row],[time]]="","","tariff")</f>
        <v>tariff</v>
      </c>
      <c r="T44" t="str">
        <f>IF(OutPut[[#This Row],[time]]="","",$D$3)</f>
        <v>0000000000800</v>
      </c>
      <c r="U44" t="str">
        <f>IF(OutPut[[#This Row],[time]]="","","amount_per_charge")</f>
        <v>amount_per_charge</v>
      </c>
      <c r="Y44" s="2"/>
      <c r="Z44" s="2"/>
      <c r="AA44" s="2"/>
      <c r="AB44" s="2"/>
    </row>
    <row r="45" spans="2:29" x14ac:dyDescent="0.35">
      <c r="B45" t="str">
        <f>IF(OutPut[[#This Row],[time]]="","",'Calculation arguments'!B$2)</f>
        <v>0b15a420-9fc8-409a-a169-fbd49479d718</v>
      </c>
      <c r="C45" t="str">
        <f>IF(OutPut[[#This Row],[time]]="","",'Calculation arguments'!B$5)</f>
        <v>wholesale_fixing</v>
      </c>
      <c r="D45" t="str">
        <f>IF(OutPut[[#This Row],[time]]="","",'Calculation arguments'!B$6)</f>
        <v>2024-01-01 23:00:00</v>
      </c>
      <c r="E45" t="str">
        <f>IF(OutPut[[#This Row],[time]]="","","IGNORED")</f>
        <v>IGNORED</v>
      </c>
      <c r="F45" t="str">
        <f>IF(OutPut[[#This Row],[time]]="","",K$1)</f>
        <v>800</v>
      </c>
      <c r="G45" t="str">
        <f>IF(OutPut[[#This Row],[time]]="","",$E$3)</f>
        <v>1000000000000</v>
      </c>
      <c r="H4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45" t="str">
        <f>IF(OutPut[[#This Row],[time]]="","","kWh")</f>
        <v>kWh</v>
      </c>
      <c r="J45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45" t="str">
        <f>'Calculation arguments'!E43</f>
        <v>2023-02-02 15:00:00</v>
      </c>
      <c r="L45" t="str">
        <f>IF(OutPut[[#This Row],[time]]="","","PT1H")</f>
        <v>PT1H</v>
      </c>
      <c r="M45" t="str">
        <f>IF(OutPut[[#This Row],[time]]="","",$F$3)</f>
        <v>consumption</v>
      </c>
      <c r="N45" s="3" t="str">
        <f>IF(OutPut[[#This Row],[time]]="","",IF($G$3="","",$G$3))</f>
        <v>flex</v>
      </c>
      <c r="O45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5" s="3" t="str">
        <f>IFERROR(SUBSTITUTE(SUBSTITUTE(OutPut[[#This Row],[price]],".",",")*SUBSTITUTE(OutPut[[#This Row],[quantity]],".",","),",","."),"")</f>
        <v/>
      </c>
      <c r="Q45" t="str">
        <f>IF(OutPut[[#This Row],[time]]="","",VLOOKUP(C$3,ChargePriceInformationPeriods[],5,FALSE))</f>
        <v>false</v>
      </c>
      <c r="R45" t="str">
        <f>IF(OutPut[[#This Row],[time]]="","",$C$3)</f>
        <v>tariff-hourly-1</v>
      </c>
      <c r="S45" t="str">
        <f>IF(OutPut[[#This Row],[time]]="","","tariff")</f>
        <v>tariff</v>
      </c>
      <c r="T45" t="str">
        <f>IF(OutPut[[#This Row],[time]]="","",$D$3)</f>
        <v>0000000000800</v>
      </c>
      <c r="U45" t="str">
        <f>IF(OutPut[[#This Row],[time]]="","","amount_per_charge")</f>
        <v>amount_per_charge</v>
      </c>
      <c r="Y45" s="2"/>
      <c r="Z45" s="2"/>
      <c r="AA45" s="2"/>
      <c r="AB45" s="2"/>
    </row>
    <row r="46" spans="2:29" x14ac:dyDescent="0.35">
      <c r="B46" t="str">
        <f>IF(OutPut[[#This Row],[time]]="","",'Calculation arguments'!B$2)</f>
        <v>0b15a420-9fc8-409a-a169-fbd49479d718</v>
      </c>
      <c r="C46" t="str">
        <f>IF(OutPut[[#This Row],[time]]="","",'Calculation arguments'!B$5)</f>
        <v>wholesale_fixing</v>
      </c>
      <c r="D46" t="str">
        <f>IF(OutPut[[#This Row],[time]]="","",'Calculation arguments'!B$6)</f>
        <v>2024-01-01 23:00:00</v>
      </c>
      <c r="E46" t="str">
        <f>IF(OutPut[[#This Row],[time]]="","","IGNORED")</f>
        <v>IGNORED</v>
      </c>
      <c r="F46" t="str">
        <f>IF(OutPut[[#This Row],[time]]="","",K$1)</f>
        <v>800</v>
      </c>
      <c r="G46" t="str">
        <f>IF(OutPut[[#This Row],[time]]="","",$E$3)</f>
        <v>1000000000000</v>
      </c>
      <c r="H46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46" t="str">
        <f>IF(OutPut[[#This Row],[time]]="","","kWh")</f>
        <v>kWh</v>
      </c>
      <c r="J46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46" t="str">
        <f>'Calculation arguments'!E44</f>
        <v>2023-02-02 16:00:00</v>
      </c>
      <c r="L46" t="str">
        <f>IF(OutPut[[#This Row],[time]]="","","PT1H")</f>
        <v>PT1H</v>
      </c>
      <c r="M46" t="str">
        <f>IF(OutPut[[#This Row],[time]]="","",$F$3)</f>
        <v>consumption</v>
      </c>
      <c r="N46" s="3" t="str">
        <f>IF(OutPut[[#This Row],[time]]="","",IF($G$3="","",$G$3))</f>
        <v>flex</v>
      </c>
      <c r="O46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6" s="3" t="str">
        <f>IFERROR(SUBSTITUTE(SUBSTITUTE(OutPut[[#This Row],[price]],".",",")*SUBSTITUTE(OutPut[[#This Row],[quantity]],".",","),",","."),"")</f>
        <v/>
      </c>
      <c r="Q46" t="str">
        <f>IF(OutPut[[#This Row],[time]]="","",VLOOKUP(C$3,ChargePriceInformationPeriods[],5,FALSE))</f>
        <v>false</v>
      </c>
      <c r="R46" t="str">
        <f>IF(OutPut[[#This Row],[time]]="","",$C$3)</f>
        <v>tariff-hourly-1</v>
      </c>
      <c r="S46" t="str">
        <f>IF(OutPut[[#This Row],[time]]="","","tariff")</f>
        <v>tariff</v>
      </c>
      <c r="T46" t="str">
        <f>IF(OutPut[[#This Row],[time]]="","",$D$3)</f>
        <v>0000000000800</v>
      </c>
      <c r="U46" t="str">
        <f>IF(OutPut[[#This Row],[time]]="","","amount_per_charge")</f>
        <v>amount_per_charge</v>
      </c>
      <c r="Y46" s="2"/>
      <c r="Z46" s="2"/>
      <c r="AA46" s="2"/>
      <c r="AB46" s="2"/>
    </row>
    <row r="47" spans="2:29" x14ac:dyDescent="0.35">
      <c r="B47" t="str">
        <f>IF(OutPut[[#This Row],[time]]="","",'Calculation arguments'!B$2)</f>
        <v>0b15a420-9fc8-409a-a169-fbd49479d718</v>
      </c>
      <c r="C47" t="str">
        <f>IF(OutPut[[#This Row],[time]]="","",'Calculation arguments'!B$5)</f>
        <v>wholesale_fixing</v>
      </c>
      <c r="D47" t="str">
        <f>IF(OutPut[[#This Row],[time]]="","",'Calculation arguments'!B$6)</f>
        <v>2024-01-01 23:00:00</v>
      </c>
      <c r="E47" t="str">
        <f>IF(OutPut[[#This Row],[time]]="","","IGNORED")</f>
        <v>IGNORED</v>
      </c>
      <c r="F47" t="str">
        <f>IF(OutPut[[#This Row],[time]]="","",K$1)</f>
        <v>800</v>
      </c>
      <c r="G47" t="str">
        <f>IF(OutPut[[#This Row],[time]]="","",$E$3)</f>
        <v>1000000000000</v>
      </c>
      <c r="H47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47" t="str">
        <f>IF(OutPut[[#This Row],[time]]="","","kWh")</f>
        <v>kWh</v>
      </c>
      <c r="J47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47" t="str">
        <f>'Calculation arguments'!E45</f>
        <v>2023-02-02 17:00:00</v>
      </c>
      <c r="L47" t="str">
        <f>IF(OutPut[[#This Row],[time]]="","","PT1H")</f>
        <v>PT1H</v>
      </c>
      <c r="M47" t="str">
        <f>IF(OutPut[[#This Row],[time]]="","",$F$3)</f>
        <v>consumption</v>
      </c>
      <c r="N47" s="3" t="str">
        <f>IF(OutPut[[#This Row],[time]]="","",IF($G$3="","",$G$3))</f>
        <v>flex</v>
      </c>
      <c r="O47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7" s="3" t="str">
        <f>IFERROR(SUBSTITUTE(SUBSTITUTE(OutPut[[#This Row],[price]],".",",")*SUBSTITUTE(OutPut[[#This Row],[quantity]],".",","),",","."),"")</f>
        <v/>
      </c>
      <c r="Q47" t="str">
        <f>IF(OutPut[[#This Row],[time]]="","",VLOOKUP(C$3,ChargePriceInformationPeriods[],5,FALSE))</f>
        <v>false</v>
      </c>
      <c r="R47" t="str">
        <f>IF(OutPut[[#This Row],[time]]="","",$C$3)</f>
        <v>tariff-hourly-1</v>
      </c>
      <c r="S47" t="str">
        <f>IF(OutPut[[#This Row],[time]]="","","tariff")</f>
        <v>tariff</v>
      </c>
      <c r="T47" t="str">
        <f>IF(OutPut[[#This Row],[time]]="","",$D$3)</f>
        <v>0000000000800</v>
      </c>
      <c r="U47" t="str">
        <f>IF(OutPut[[#This Row],[time]]="","","amount_per_charge")</f>
        <v>amount_per_charge</v>
      </c>
      <c r="Y47" s="2"/>
      <c r="Z47" s="2"/>
      <c r="AA47" s="2"/>
      <c r="AB47" s="2"/>
    </row>
    <row r="48" spans="2:29" x14ac:dyDescent="0.35">
      <c r="B48" t="str">
        <f>IF(OutPut[[#This Row],[time]]="","",'Calculation arguments'!B$2)</f>
        <v>0b15a420-9fc8-409a-a169-fbd49479d718</v>
      </c>
      <c r="C48" t="str">
        <f>IF(OutPut[[#This Row],[time]]="","",'Calculation arguments'!B$5)</f>
        <v>wholesale_fixing</v>
      </c>
      <c r="D48" t="str">
        <f>IF(OutPut[[#This Row],[time]]="","",'Calculation arguments'!B$6)</f>
        <v>2024-01-01 23:00:00</v>
      </c>
      <c r="E48" t="str">
        <f>IF(OutPut[[#This Row],[time]]="","","IGNORED")</f>
        <v>IGNORED</v>
      </c>
      <c r="F48" t="str">
        <f>IF(OutPut[[#This Row],[time]]="","",K$1)</f>
        <v>800</v>
      </c>
      <c r="G48" t="str">
        <f>IF(OutPut[[#This Row],[time]]="","",$E$3)</f>
        <v>1000000000000</v>
      </c>
      <c r="H48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48" t="str">
        <f>IF(OutPut[[#This Row],[time]]="","","kWh")</f>
        <v>kWh</v>
      </c>
      <c r="J48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48" t="str">
        <f>'Calculation arguments'!E46</f>
        <v>2023-02-02 18:00:00</v>
      </c>
      <c r="L48" t="str">
        <f>IF(OutPut[[#This Row],[time]]="","","PT1H")</f>
        <v>PT1H</v>
      </c>
      <c r="M48" t="str">
        <f>IF(OutPut[[#This Row],[time]]="","",$F$3)</f>
        <v>consumption</v>
      </c>
      <c r="N48" s="3" t="str">
        <f>IF(OutPut[[#This Row],[time]]="","",IF($G$3="","",$G$3))</f>
        <v>flex</v>
      </c>
      <c r="O48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8" s="3" t="str">
        <f>IFERROR(SUBSTITUTE(SUBSTITUTE(OutPut[[#This Row],[price]],".",",")*SUBSTITUTE(OutPut[[#This Row],[quantity]],".",","),",","."),"")</f>
        <v/>
      </c>
      <c r="Q48" t="str">
        <f>IF(OutPut[[#This Row],[time]]="","",VLOOKUP(C$3,ChargePriceInformationPeriods[],5,FALSE))</f>
        <v>false</v>
      </c>
      <c r="R48" t="str">
        <f>IF(OutPut[[#This Row],[time]]="","",$C$3)</f>
        <v>tariff-hourly-1</v>
      </c>
      <c r="S48" t="str">
        <f>IF(OutPut[[#This Row],[time]]="","","tariff")</f>
        <v>tariff</v>
      </c>
      <c r="T48" t="str">
        <f>IF(OutPut[[#This Row],[time]]="","",$D$3)</f>
        <v>0000000000800</v>
      </c>
      <c r="U48" t="str">
        <f>IF(OutPut[[#This Row],[time]]="","","amount_per_charge")</f>
        <v>amount_per_charge</v>
      </c>
      <c r="Y48" s="2"/>
      <c r="Z48" s="2"/>
      <c r="AA48" s="2"/>
      <c r="AB48" s="2"/>
    </row>
    <row r="49" spans="2:28" x14ac:dyDescent="0.35">
      <c r="B49" t="str">
        <f>IF(OutPut[[#This Row],[time]]="","",'Calculation arguments'!B$2)</f>
        <v>0b15a420-9fc8-409a-a169-fbd49479d718</v>
      </c>
      <c r="C49" t="str">
        <f>IF(OutPut[[#This Row],[time]]="","",'Calculation arguments'!B$5)</f>
        <v>wholesale_fixing</v>
      </c>
      <c r="D49" t="str">
        <f>IF(OutPut[[#This Row],[time]]="","",'Calculation arguments'!B$6)</f>
        <v>2024-01-01 23:00:00</v>
      </c>
      <c r="E49" t="str">
        <f>IF(OutPut[[#This Row],[time]]="","","IGNORED")</f>
        <v>IGNORED</v>
      </c>
      <c r="F49" t="str">
        <f>IF(OutPut[[#This Row],[time]]="","",K$1)</f>
        <v>800</v>
      </c>
      <c r="G49" t="str">
        <f>IF(OutPut[[#This Row],[time]]="","",$E$3)</f>
        <v>1000000000000</v>
      </c>
      <c r="H49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49" t="str">
        <f>IF(OutPut[[#This Row],[time]]="","","kWh")</f>
        <v>kWh</v>
      </c>
      <c r="J49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49" t="str">
        <f>'Calculation arguments'!E47</f>
        <v>2023-02-02 19:00:00</v>
      </c>
      <c r="L49" t="str">
        <f>IF(OutPut[[#This Row],[time]]="","","PT1H")</f>
        <v>PT1H</v>
      </c>
      <c r="M49" t="str">
        <f>IF(OutPut[[#This Row],[time]]="","",$F$3)</f>
        <v>consumption</v>
      </c>
      <c r="N49" s="3" t="str">
        <f>IF(OutPut[[#This Row],[time]]="","",IF($G$3="","",$G$3))</f>
        <v>flex</v>
      </c>
      <c r="O49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9" s="3" t="str">
        <f>IFERROR(SUBSTITUTE(SUBSTITUTE(OutPut[[#This Row],[price]],".",",")*SUBSTITUTE(OutPut[[#This Row],[quantity]],".",","),",","."),"")</f>
        <v/>
      </c>
      <c r="Q49" t="str">
        <f>IF(OutPut[[#This Row],[time]]="","",VLOOKUP(C$3,ChargePriceInformationPeriods[],5,FALSE))</f>
        <v>false</v>
      </c>
      <c r="R49" t="str">
        <f>IF(OutPut[[#This Row],[time]]="","",$C$3)</f>
        <v>tariff-hourly-1</v>
      </c>
      <c r="S49" t="str">
        <f>IF(OutPut[[#This Row],[time]]="","","tariff")</f>
        <v>tariff</v>
      </c>
      <c r="T49" t="str">
        <f>IF(OutPut[[#This Row],[time]]="","",$D$3)</f>
        <v>0000000000800</v>
      </c>
      <c r="U49" t="str">
        <f>IF(OutPut[[#This Row],[time]]="","","amount_per_charge")</f>
        <v>amount_per_charge</v>
      </c>
      <c r="Y49" s="2"/>
      <c r="Z49" s="2"/>
      <c r="AA49" s="2"/>
      <c r="AB49" s="2"/>
    </row>
    <row r="50" spans="2:28" x14ac:dyDescent="0.35">
      <c r="B50" t="str">
        <f>IF(OutPut[[#This Row],[time]]="","",'Calculation arguments'!B$2)</f>
        <v>0b15a420-9fc8-409a-a169-fbd49479d718</v>
      </c>
      <c r="C50" t="str">
        <f>IF(OutPut[[#This Row],[time]]="","",'Calculation arguments'!B$5)</f>
        <v>wholesale_fixing</v>
      </c>
      <c r="D50" t="str">
        <f>IF(OutPut[[#This Row],[time]]="","",'Calculation arguments'!B$6)</f>
        <v>2024-01-01 23:00:00</v>
      </c>
      <c r="E50" t="str">
        <f>IF(OutPut[[#This Row],[time]]="","","IGNORED")</f>
        <v>IGNORED</v>
      </c>
      <c r="F50" t="str">
        <f>IF(OutPut[[#This Row],[time]]="","",K$1)</f>
        <v>800</v>
      </c>
      <c r="G50" t="str">
        <f>IF(OutPut[[#This Row],[time]]="","",$E$3)</f>
        <v>1000000000000</v>
      </c>
      <c r="H50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50" t="str">
        <f>IF(OutPut[[#This Row],[time]]="","","kWh")</f>
        <v>kWh</v>
      </c>
      <c r="J50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50" t="str">
        <f>'Calculation arguments'!E48</f>
        <v>2023-02-02 20:00:00</v>
      </c>
      <c r="L50" t="str">
        <f>IF(OutPut[[#This Row],[time]]="","","PT1H")</f>
        <v>PT1H</v>
      </c>
      <c r="M50" t="str">
        <f>IF(OutPut[[#This Row],[time]]="","",$F$3)</f>
        <v>consumption</v>
      </c>
      <c r="N50" s="3" t="str">
        <f>IF(OutPut[[#This Row],[time]]="","",IF($G$3="","",$G$3))</f>
        <v>flex</v>
      </c>
      <c r="O50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0" s="3" t="str">
        <f>IFERROR(SUBSTITUTE(SUBSTITUTE(OutPut[[#This Row],[price]],".",",")*SUBSTITUTE(OutPut[[#This Row],[quantity]],".",","),",","."),"")</f>
        <v/>
      </c>
      <c r="Q50" t="str">
        <f>IF(OutPut[[#This Row],[time]]="","",VLOOKUP(C$3,ChargePriceInformationPeriods[],5,FALSE))</f>
        <v>false</v>
      </c>
      <c r="R50" t="str">
        <f>IF(OutPut[[#This Row],[time]]="","",$C$3)</f>
        <v>tariff-hourly-1</v>
      </c>
      <c r="S50" t="str">
        <f>IF(OutPut[[#This Row],[time]]="","","tariff")</f>
        <v>tariff</v>
      </c>
      <c r="T50" t="str">
        <f>IF(OutPut[[#This Row],[time]]="","",$D$3)</f>
        <v>0000000000800</v>
      </c>
      <c r="U50" t="str">
        <f>IF(OutPut[[#This Row],[time]]="","","amount_per_charge")</f>
        <v>amount_per_charge</v>
      </c>
      <c r="Y50" s="2"/>
      <c r="Z50" s="2"/>
      <c r="AA50" s="2"/>
      <c r="AB50" s="2"/>
    </row>
    <row r="51" spans="2:28" x14ac:dyDescent="0.35">
      <c r="B51" t="str">
        <f>IF(OutPut[[#This Row],[time]]="","",'Calculation arguments'!B$2)</f>
        <v>0b15a420-9fc8-409a-a169-fbd49479d718</v>
      </c>
      <c r="C51" t="str">
        <f>IF(OutPut[[#This Row],[time]]="","",'Calculation arguments'!B$5)</f>
        <v>wholesale_fixing</v>
      </c>
      <c r="D51" t="str">
        <f>IF(OutPut[[#This Row],[time]]="","",'Calculation arguments'!B$6)</f>
        <v>2024-01-01 23:00:00</v>
      </c>
      <c r="E51" t="str">
        <f>IF(OutPut[[#This Row],[time]]="","","IGNORED")</f>
        <v>IGNORED</v>
      </c>
      <c r="F51" t="str">
        <f>IF(OutPut[[#This Row],[time]]="","",K$1)</f>
        <v>800</v>
      </c>
      <c r="G51" t="str">
        <f>IF(OutPut[[#This Row],[time]]="","",$E$3)</f>
        <v>1000000000000</v>
      </c>
      <c r="H51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51" t="str">
        <f>IF(OutPut[[#This Row],[time]]="","","kWh")</f>
        <v>kWh</v>
      </c>
      <c r="J51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51" t="str">
        <f>'Calculation arguments'!E49</f>
        <v>2023-02-02 21:00:00</v>
      </c>
      <c r="L51" t="str">
        <f>IF(OutPut[[#This Row],[time]]="","","PT1H")</f>
        <v>PT1H</v>
      </c>
      <c r="M51" t="str">
        <f>IF(OutPut[[#This Row],[time]]="","",$F$3)</f>
        <v>consumption</v>
      </c>
      <c r="N51" s="3" t="str">
        <f>IF(OutPut[[#This Row],[time]]="","",IF($G$3="","",$G$3))</f>
        <v>flex</v>
      </c>
      <c r="O51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1" s="3" t="str">
        <f>IFERROR(SUBSTITUTE(SUBSTITUTE(OutPut[[#This Row],[price]],".",",")*SUBSTITUTE(OutPut[[#This Row],[quantity]],".",","),",","."),"")</f>
        <v/>
      </c>
      <c r="Q51" t="str">
        <f>IF(OutPut[[#This Row],[time]]="","",VLOOKUP(C$3,ChargePriceInformationPeriods[],5,FALSE))</f>
        <v>false</v>
      </c>
      <c r="R51" t="str">
        <f>IF(OutPut[[#This Row],[time]]="","",$C$3)</f>
        <v>tariff-hourly-1</v>
      </c>
      <c r="S51" t="str">
        <f>IF(OutPut[[#This Row],[time]]="","","tariff")</f>
        <v>tariff</v>
      </c>
      <c r="T51" t="str">
        <f>IF(OutPut[[#This Row],[time]]="","",$D$3)</f>
        <v>0000000000800</v>
      </c>
      <c r="U51" t="str">
        <f>IF(OutPut[[#This Row],[time]]="","","amount_per_charge")</f>
        <v>amount_per_charge</v>
      </c>
      <c r="Y51" s="2"/>
      <c r="Z51" s="2"/>
      <c r="AA51" s="2"/>
      <c r="AB51" s="2"/>
    </row>
    <row r="52" spans="2:28" x14ac:dyDescent="0.35">
      <c r="B52" t="str">
        <f>IF(OutPut[[#This Row],[time]]="","",'Calculation arguments'!B$2)</f>
        <v>0b15a420-9fc8-409a-a169-fbd49479d718</v>
      </c>
      <c r="C52" t="str">
        <f>IF(OutPut[[#This Row],[time]]="","",'Calculation arguments'!B$5)</f>
        <v>wholesale_fixing</v>
      </c>
      <c r="D52" t="str">
        <f>IF(OutPut[[#This Row],[time]]="","",'Calculation arguments'!B$6)</f>
        <v>2024-01-01 23:00:00</v>
      </c>
      <c r="E52" t="str">
        <f>IF(OutPut[[#This Row],[time]]="","","IGNORED")</f>
        <v>IGNORED</v>
      </c>
      <c r="F52" t="str">
        <f>IF(OutPut[[#This Row],[time]]="","",K$1)</f>
        <v>800</v>
      </c>
      <c r="G52" t="str">
        <f>IF(OutPut[[#This Row],[time]]="","",$E$3)</f>
        <v>1000000000000</v>
      </c>
      <c r="H52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52" t="str">
        <f>IF(OutPut[[#This Row],[time]]="","","kWh")</f>
        <v>kWh</v>
      </c>
      <c r="J52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52" t="str">
        <f>'Calculation arguments'!E50</f>
        <v>2023-02-02 22:00:00</v>
      </c>
      <c r="L52" t="str">
        <f>IF(OutPut[[#This Row],[time]]="","","PT1H")</f>
        <v>PT1H</v>
      </c>
      <c r="M52" t="str">
        <f>IF(OutPut[[#This Row],[time]]="","",$F$3)</f>
        <v>consumption</v>
      </c>
      <c r="N52" s="3" t="str">
        <f>IF(OutPut[[#This Row],[time]]="","",IF($G$3="","",$G$3))</f>
        <v>flex</v>
      </c>
      <c r="O52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2" s="3" t="str">
        <f>IFERROR(SUBSTITUTE(SUBSTITUTE(OutPut[[#This Row],[price]],".",",")*SUBSTITUTE(OutPut[[#This Row],[quantity]],".",","),",","."),"")</f>
        <v/>
      </c>
      <c r="Q52" t="str">
        <f>IF(OutPut[[#This Row],[time]]="","",VLOOKUP(C$3,ChargePriceInformationPeriods[],5,FALSE))</f>
        <v>false</v>
      </c>
      <c r="R52" t="str">
        <f>IF(OutPut[[#This Row],[time]]="","",$C$3)</f>
        <v>tariff-hourly-1</v>
      </c>
      <c r="S52" t="str">
        <f>IF(OutPut[[#This Row],[time]]="","","tariff")</f>
        <v>tariff</v>
      </c>
      <c r="T52" t="str">
        <f>IF(OutPut[[#This Row],[time]]="","",$D$3)</f>
        <v>0000000000800</v>
      </c>
      <c r="U52" t="str">
        <f>IF(OutPut[[#This Row],[time]]="","","amount_per_charge")</f>
        <v>amount_per_charge</v>
      </c>
      <c r="Y52" s="2"/>
      <c r="Z52" s="2"/>
      <c r="AA52" s="2"/>
      <c r="AB52" s="2"/>
    </row>
    <row r="53" spans="2:28" x14ac:dyDescent="0.35">
      <c r="B53" t="str">
        <f>IF(OutPut[[#This Row],[time]]="","",'Calculation arguments'!B$2)</f>
        <v>0b15a420-9fc8-409a-a169-fbd49479d718</v>
      </c>
      <c r="C53" t="str">
        <f>IF(OutPut[[#This Row],[time]]="","",'Calculation arguments'!B$5)</f>
        <v>wholesale_fixing</v>
      </c>
      <c r="D53" t="str">
        <f>IF(OutPut[[#This Row],[time]]="","",'Calculation arguments'!B$6)</f>
        <v>2024-01-01 23:00:00</v>
      </c>
      <c r="E53" t="str">
        <f>IF(OutPut[[#This Row],[time]]="","","IGNORED")</f>
        <v>IGNORED</v>
      </c>
      <c r="F53" t="str">
        <f>IF(OutPut[[#This Row],[time]]="","",K$1)</f>
        <v>800</v>
      </c>
      <c r="G53" t="str">
        <f>IF(OutPut[[#This Row],[time]]="","",$E$3)</f>
        <v>1000000000000</v>
      </c>
      <c r="H53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53" t="str">
        <f>IF(OutPut[[#This Row],[time]]="","","kWh")</f>
        <v>kWh</v>
      </c>
      <c r="J53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53" t="str">
        <f>'Calculation arguments'!E51</f>
        <v>2023-02-02 23:00:00</v>
      </c>
      <c r="L53" t="str">
        <f>IF(OutPut[[#This Row],[time]]="","","PT1H")</f>
        <v>PT1H</v>
      </c>
      <c r="M53" t="str">
        <f>IF(OutPut[[#This Row],[time]]="","",$F$3)</f>
        <v>consumption</v>
      </c>
      <c r="N53" s="3" t="str">
        <f>IF(OutPut[[#This Row],[time]]="","",IF($G$3="","",$G$3))</f>
        <v>flex</v>
      </c>
      <c r="O53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3" s="3" t="str">
        <f>IFERROR(SUBSTITUTE(SUBSTITUTE(OutPut[[#This Row],[price]],".",",")*SUBSTITUTE(OutPut[[#This Row],[quantity]],".",","),",","."),"")</f>
        <v/>
      </c>
      <c r="Q53" t="str">
        <f>IF(OutPut[[#This Row],[time]]="","",VLOOKUP(C$3,ChargePriceInformationPeriods[],5,FALSE))</f>
        <v>false</v>
      </c>
      <c r="R53" t="str">
        <f>IF(OutPut[[#This Row],[time]]="","",$C$3)</f>
        <v>tariff-hourly-1</v>
      </c>
      <c r="S53" t="str">
        <f>IF(OutPut[[#This Row],[time]]="","","tariff")</f>
        <v>tariff</v>
      </c>
      <c r="T53" t="str">
        <f>IF(OutPut[[#This Row],[time]]="","",$D$3)</f>
        <v>0000000000800</v>
      </c>
      <c r="U53" t="str">
        <f>IF(OutPut[[#This Row],[time]]="","","amount_per_charge")</f>
        <v>amount_per_charge</v>
      </c>
      <c r="Y53" s="2"/>
      <c r="Z53" s="2"/>
      <c r="AA53" s="2"/>
      <c r="AB53" s="2"/>
    </row>
    <row r="54" spans="2:28" x14ac:dyDescent="0.35">
      <c r="B54" t="str">
        <f>IF(OutPut[[#This Row],[time]]="","",'Calculation arguments'!B$2)</f>
        <v>0b15a420-9fc8-409a-a169-fbd49479d718</v>
      </c>
      <c r="C54" t="str">
        <f>IF(OutPut[[#This Row],[time]]="","",'Calculation arguments'!B$5)</f>
        <v>wholesale_fixing</v>
      </c>
      <c r="D54" t="str">
        <f>IF(OutPut[[#This Row],[time]]="","",'Calculation arguments'!B$6)</f>
        <v>2024-01-01 23:00:00</v>
      </c>
      <c r="E54" t="str">
        <f>IF(OutPut[[#This Row],[time]]="","","IGNORED")</f>
        <v>IGNORED</v>
      </c>
      <c r="F54" t="str">
        <f>IF(OutPut[[#This Row],[time]]="","",K$1)</f>
        <v>800</v>
      </c>
      <c r="G54" t="str">
        <f>IF(OutPut[[#This Row],[time]]="","",$E$3)</f>
        <v>1000000000000</v>
      </c>
      <c r="H54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54" t="str">
        <f>IF(OutPut[[#This Row],[time]]="","","kWh")</f>
        <v>kWh</v>
      </c>
      <c r="J54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54" t="str">
        <f>'Calculation arguments'!E52</f>
        <v>2023-02-03 00:00:00</v>
      </c>
      <c r="L54" t="str">
        <f>IF(OutPut[[#This Row],[time]]="","","PT1H")</f>
        <v>PT1H</v>
      </c>
      <c r="M54" t="str">
        <f>IF(OutPut[[#This Row],[time]]="","",$F$3)</f>
        <v>consumption</v>
      </c>
      <c r="N54" s="3" t="str">
        <f>IF(OutPut[[#This Row],[time]]="","",IF($G$3="","",$G$3))</f>
        <v>flex</v>
      </c>
      <c r="O54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4" s="3" t="str">
        <f>IFERROR(SUBSTITUTE(SUBSTITUTE(OutPut[[#This Row],[price]],".",",")*SUBSTITUTE(OutPut[[#This Row],[quantity]],".",","),",","."),"")</f>
        <v/>
      </c>
      <c r="Q54" t="str">
        <f>IF(OutPut[[#This Row],[time]]="","",VLOOKUP(C$3,ChargePriceInformationPeriods[],5,FALSE))</f>
        <v>false</v>
      </c>
      <c r="R54" t="str">
        <f>IF(OutPut[[#This Row],[time]]="","",$C$3)</f>
        <v>tariff-hourly-1</v>
      </c>
      <c r="S54" t="str">
        <f>IF(OutPut[[#This Row],[time]]="","","tariff")</f>
        <v>tariff</v>
      </c>
      <c r="T54" t="str">
        <f>IF(OutPut[[#This Row],[time]]="","",$D$3)</f>
        <v>0000000000800</v>
      </c>
      <c r="U54" t="str">
        <f>IF(OutPut[[#This Row],[time]]="","","amount_per_charge")</f>
        <v>amount_per_charge</v>
      </c>
      <c r="Y54" s="2"/>
      <c r="Z54" s="2"/>
      <c r="AA54" s="2"/>
      <c r="AB54" s="2"/>
    </row>
    <row r="55" spans="2:28" x14ac:dyDescent="0.35">
      <c r="B55" t="str">
        <f>IF(OutPut[[#This Row],[time]]="","",'Calculation arguments'!B$2)</f>
        <v>0b15a420-9fc8-409a-a169-fbd49479d718</v>
      </c>
      <c r="C55" t="str">
        <f>IF(OutPut[[#This Row],[time]]="","",'Calculation arguments'!B$5)</f>
        <v>wholesale_fixing</v>
      </c>
      <c r="D55" t="str">
        <f>IF(OutPut[[#This Row],[time]]="","",'Calculation arguments'!B$6)</f>
        <v>2024-01-01 23:00:00</v>
      </c>
      <c r="E55" t="str">
        <f>IF(OutPut[[#This Row],[time]]="","","IGNORED")</f>
        <v>IGNORED</v>
      </c>
      <c r="F55" t="str">
        <f>IF(OutPut[[#This Row],[time]]="","",K$1)</f>
        <v>800</v>
      </c>
      <c r="G55" t="str">
        <f>IF(OutPut[[#This Row],[time]]="","",$E$3)</f>
        <v>1000000000000</v>
      </c>
      <c r="H5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55" t="str">
        <f>IF(OutPut[[#This Row],[time]]="","","kWh")</f>
        <v>kWh</v>
      </c>
      <c r="J55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55" t="str">
        <f>'Calculation arguments'!E53</f>
        <v>2023-02-03 01:00:00</v>
      </c>
      <c r="L55" t="str">
        <f>IF(OutPut[[#This Row],[time]]="","","PT1H")</f>
        <v>PT1H</v>
      </c>
      <c r="M55" t="str">
        <f>IF(OutPut[[#This Row],[time]]="","",$F$3)</f>
        <v>consumption</v>
      </c>
      <c r="N55" s="3" t="str">
        <f>IF(OutPut[[#This Row],[time]]="","",IF($G$3="","",$G$3))</f>
        <v>flex</v>
      </c>
      <c r="O55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5" s="3" t="str">
        <f>IFERROR(SUBSTITUTE(SUBSTITUTE(OutPut[[#This Row],[price]],".",",")*SUBSTITUTE(OutPut[[#This Row],[quantity]],".",","),",","."),"")</f>
        <v/>
      </c>
      <c r="Q55" t="str">
        <f>IF(OutPut[[#This Row],[time]]="","",VLOOKUP(C$3,ChargePriceInformationPeriods[],5,FALSE))</f>
        <v>false</v>
      </c>
      <c r="R55" t="str">
        <f>IF(OutPut[[#This Row],[time]]="","",$C$3)</f>
        <v>tariff-hourly-1</v>
      </c>
      <c r="S55" t="str">
        <f>IF(OutPut[[#This Row],[time]]="","","tariff")</f>
        <v>tariff</v>
      </c>
      <c r="T55" t="str">
        <f>IF(OutPut[[#This Row],[time]]="","",$D$3)</f>
        <v>0000000000800</v>
      </c>
      <c r="U55" t="str">
        <f>IF(OutPut[[#This Row],[time]]="","","amount_per_charge")</f>
        <v>amount_per_charge</v>
      </c>
      <c r="Y55" s="2"/>
      <c r="Z55" s="2"/>
      <c r="AA55" s="2"/>
      <c r="AB55" s="2"/>
    </row>
    <row r="56" spans="2:28" x14ac:dyDescent="0.35">
      <c r="B56" t="str">
        <f>IF(OutPut[[#This Row],[time]]="","",'Calculation arguments'!B$2)</f>
        <v>0b15a420-9fc8-409a-a169-fbd49479d718</v>
      </c>
      <c r="C56" t="str">
        <f>IF(OutPut[[#This Row],[time]]="","",'Calculation arguments'!B$5)</f>
        <v>wholesale_fixing</v>
      </c>
      <c r="D56" t="str">
        <f>IF(OutPut[[#This Row],[time]]="","",'Calculation arguments'!B$6)</f>
        <v>2024-01-01 23:00:00</v>
      </c>
      <c r="E56" t="str">
        <f>IF(OutPut[[#This Row],[time]]="","","IGNORED")</f>
        <v>IGNORED</v>
      </c>
      <c r="F56" t="str">
        <f>IF(OutPut[[#This Row],[time]]="","",K$1)</f>
        <v>800</v>
      </c>
      <c r="G56" t="str">
        <f>IF(OutPut[[#This Row],[time]]="","",$E$3)</f>
        <v>1000000000000</v>
      </c>
      <c r="H56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56" t="str">
        <f>IF(OutPut[[#This Row],[time]]="","","kWh")</f>
        <v>kWh</v>
      </c>
      <c r="J56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56" t="str">
        <f>'Calculation arguments'!E54</f>
        <v>2023-02-03 02:00:00</v>
      </c>
      <c r="L56" t="str">
        <f>IF(OutPut[[#This Row],[time]]="","","PT1H")</f>
        <v>PT1H</v>
      </c>
      <c r="M56" t="str">
        <f>IF(OutPut[[#This Row],[time]]="","",$F$3)</f>
        <v>consumption</v>
      </c>
      <c r="N56" s="3" t="str">
        <f>IF(OutPut[[#This Row],[time]]="","",IF($G$3="","",$G$3))</f>
        <v>flex</v>
      </c>
      <c r="O56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>10</v>
      </c>
      <c r="P56" s="3" t="str">
        <f>IFERROR(SUBSTITUTE(SUBSTITUTE(OutPut[[#This Row],[price]],".",",")*SUBSTITUTE(OutPut[[#This Row],[quantity]],".",","),",","."),"")</f>
        <v>0</v>
      </c>
      <c r="Q56" t="str">
        <f>IF(OutPut[[#This Row],[time]]="","",VLOOKUP(C$3,ChargePriceInformationPeriods[],5,FALSE))</f>
        <v>false</v>
      </c>
      <c r="R56" t="str">
        <f>IF(OutPut[[#This Row],[time]]="","",$C$3)</f>
        <v>tariff-hourly-1</v>
      </c>
      <c r="S56" t="str">
        <f>IF(OutPut[[#This Row],[time]]="","","tariff")</f>
        <v>tariff</v>
      </c>
      <c r="T56" t="str">
        <f>IF(OutPut[[#This Row],[time]]="","",$D$3)</f>
        <v>0000000000800</v>
      </c>
      <c r="U56" t="str">
        <f>IF(OutPut[[#This Row],[time]]="","","amount_per_charge")</f>
        <v>amount_per_charge</v>
      </c>
      <c r="Y56" s="2"/>
      <c r="Z56" s="2"/>
      <c r="AA56" s="2"/>
      <c r="AB56" s="2"/>
    </row>
    <row r="57" spans="2:28" x14ac:dyDescent="0.35">
      <c r="B57" t="str">
        <f>IF(OutPut[[#This Row],[time]]="","",'Calculation arguments'!B$2)</f>
        <v>0b15a420-9fc8-409a-a169-fbd49479d718</v>
      </c>
      <c r="C57" t="str">
        <f>IF(OutPut[[#This Row],[time]]="","",'Calculation arguments'!B$5)</f>
        <v>wholesale_fixing</v>
      </c>
      <c r="D57" t="str">
        <f>IF(OutPut[[#This Row],[time]]="","",'Calculation arguments'!B$6)</f>
        <v>2024-01-01 23:00:00</v>
      </c>
      <c r="E57" t="str">
        <f>IF(OutPut[[#This Row],[time]]="","","IGNORED")</f>
        <v>IGNORED</v>
      </c>
      <c r="F57" t="str">
        <f>IF(OutPut[[#This Row],[time]]="","",K$1)</f>
        <v>800</v>
      </c>
      <c r="G57" t="str">
        <f>IF(OutPut[[#This Row],[time]]="","",$E$3)</f>
        <v>1000000000000</v>
      </c>
      <c r="H57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57" t="str">
        <f>IF(OutPut[[#This Row],[time]]="","","kWh")</f>
        <v>kWh</v>
      </c>
      <c r="J57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57" t="str">
        <f>'Calculation arguments'!E55</f>
        <v>2023-02-03 03:00:00</v>
      </c>
      <c r="L57" t="str">
        <f>IF(OutPut[[#This Row],[time]]="","","PT1H")</f>
        <v>PT1H</v>
      </c>
      <c r="M57" t="str">
        <f>IF(OutPut[[#This Row],[time]]="","",$F$3)</f>
        <v>consumption</v>
      </c>
      <c r="N57" s="3" t="str">
        <f>IF(OutPut[[#This Row],[time]]="","",IF($G$3="","",$G$3))</f>
        <v>flex</v>
      </c>
      <c r="O57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7" s="3" t="str">
        <f>IFERROR(SUBSTITUTE(SUBSTITUTE(OutPut[[#This Row],[price]],".",",")*SUBSTITUTE(OutPut[[#This Row],[quantity]],".",","),",","."),"")</f>
        <v/>
      </c>
      <c r="Q57" t="str">
        <f>IF(OutPut[[#This Row],[time]]="","",VLOOKUP(C$3,ChargePriceInformationPeriods[],5,FALSE))</f>
        <v>false</v>
      </c>
      <c r="R57" t="str">
        <f>IF(OutPut[[#This Row],[time]]="","",$C$3)</f>
        <v>tariff-hourly-1</v>
      </c>
      <c r="S57" t="str">
        <f>IF(OutPut[[#This Row],[time]]="","","tariff")</f>
        <v>tariff</v>
      </c>
      <c r="T57" t="str">
        <f>IF(OutPut[[#This Row],[time]]="","",$D$3)</f>
        <v>0000000000800</v>
      </c>
      <c r="U57" t="str">
        <f>IF(OutPut[[#This Row],[time]]="","","amount_per_charge")</f>
        <v>amount_per_charge</v>
      </c>
      <c r="Y57" s="2"/>
      <c r="Z57" s="2"/>
      <c r="AA57" s="2"/>
      <c r="AB57" s="2"/>
    </row>
    <row r="58" spans="2:28" x14ac:dyDescent="0.35">
      <c r="B58" t="str">
        <f>IF(OutPut[[#This Row],[time]]="","",'Calculation arguments'!B$2)</f>
        <v>0b15a420-9fc8-409a-a169-fbd49479d718</v>
      </c>
      <c r="C58" t="str">
        <f>IF(OutPut[[#This Row],[time]]="","",'Calculation arguments'!B$5)</f>
        <v>wholesale_fixing</v>
      </c>
      <c r="D58" t="str">
        <f>IF(OutPut[[#This Row],[time]]="","",'Calculation arguments'!B$6)</f>
        <v>2024-01-01 23:00:00</v>
      </c>
      <c r="E58" t="str">
        <f>IF(OutPut[[#This Row],[time]]="","","IGNORED")</f>
        <v>IGNORED</v>
      </c>
      <c r="F58" t="str">
        <f>IF(OutPut[[#This Row],[time]]="","",K$1)</f>
        <v>800</v>
      </c>
      <c r="G58" t="str">
        <f>IF(OutPut[[#This Row],[time]]="","",$E$3)</f>
        <v>1000000000000</v>
      </c>
      <c r="H58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58" t="str">
        <f>IF(OutPut[[#This Row],[time]]="","","kWh")</f>
        <v>kWh</v>
      </c>
      <c r="J58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58" t="str">
        <f>'Calculation arguments'!E56</f>
        <v>2023-02-03 04:00:00</v>
      </c>
      <c r="L58" t="str">
        <f>IF(OutPut[[#This Row],[time]]="","","PT1H")</f>
        <v>PT1H</v>
      </c>
      <c r="M58" t="str">
        <f>IF(OutPut[[#This Row],[time]]="","",$F$3)</f>
        <v>consumption</v>
      </c>
      <c r="N58" s="3" t="str">
        <f>IF(OutPut[[#This Row],[time]]="","",IF($G$3="","",$G$3))</f>
        <v>flex</v>
      </c>
      <c r="O58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8" s="3" t="str">
        <f>IFERROR(SUBSTITUTE(SUBSTITUTE(OutPut[[#This Row],[price]],".",",")*SUBSTITUTE(OutPut[[#This Row],[quantity]],".",","),",","."),"")</f>
        <v/>
      </c>
      <c r="Q58" t="str">
        <f>IF(OutPut[[#This Row],[time]]="","",VLOOKUP(C$3,ChargePriceInformationPeriods[],5,FALSE))</f>
        <v>false</v>
      </c>
      <c r="R58" t="str">
        <f>IF(OutPut[[#This Row],[time]]="","",$C$3)</f>
        <v>tariff-hourly-1</v>
      </c>
      <c r="S58" t="str">
        <f>IF(OutPut[[#This Row],[time]]="","","tariff")</f>
        <v>tariff</v>
      </c>
      <c r="T58" t="str">
        <f>IF(OutPut[[#This Row],[time]]="","",$D$3)</f>
        <v>0000000000800</v>
      </c>
      <c r="U58" t="str">
        <f>IF(OutPut[[#This Row],[time]]="","","amount_per_charge")</f>
        <v>amount_per_charge</v>
      </c>
      <c r="V58" s="2"/>
      <c r="W58" s="2"/>
      <c r="X58" s="2"/>
      <c r="Y58" s="2"/>
      <c r="Z58" s="2"/>
      <c r="AA58" s="2"/>
      <c r="AB58" s="2"/>
    </row>
    <row r="59" spans="2:28" x14ac:dyDescent="0.35">
      <c r="B59" t="str">
        <f>IF(OutPut[[#This Row],[time]]="","",'Calculation arguments'!B$2)</f>
        <v>0b15a420-9fc8-409a-a169-fbd49479d718</v>
      </c>
      <c r="C59" t="str">
        <f>IF(OutPut[[#This Row],[time]]="","",'Calculation arguments'!B$5)</f>
        <v>wholesale_fixing</v>
      </c>
      <c r="D59" t="str">
        <f>IF(OutPut[[#This Row],[time]]="","",'Calculation arguments'!B$6)</f>
        <v>2024-01-01 23:00:00</v>
      </c>
      <c r="E59" t="str">
        <f>IF(OutPut[[#This Row],[time]]="","","IGNORED")</f>
        <v>IGNORED</v>
      </c>
      <c r="F59" t="str">
        <f>IF(OutPut[[#This Row],[time]]="","",K$1)</f>
        <v>800</v>
      </c>
      <c r="G59" t="str">
        <f>IF(OutPut[[#This Row],[time]]="","",$E$3)</f>
        <v>1000000000000</v>
      </c>
      <c r="H59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59" t="str">
        <f>IF(OutPut[[#This Row],[time]]="","","kWh")</f>
        <v>kWh</v>
      </c>
      <c r="J59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59" t="str">
        <f>'Calculation arguments'!E57</f>
        <v>2023-02-03 05:00:00</v>
      </c>
      <c r="L59" t="str">
        <f>IF(OutPut[[#This Row],[time]]="","","PT1H")</f>
        <v>PT1H</v>
      </c>
      <c r="M59" t="str">
        <f>IF(OutPut[[#This Row],[time]]="","",$F$3)</f>
        <v>consumption</v>
      </c>
      <c r="N59" s="3" t="str">
        <f>IF(OutPut[[#This Row],[time]]="","",IF($G$3="","",$G$3))</f>
        <v>flex</v>
      </c>
      <c r="O59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9" s="3" t="str">
        <f>IFERROR(SUBSTITUTE(SUBSTITUTE(OutPut[[#This Row],[price]],".",",")*SUBSTITUTE(OutPut[[#This Row],[quantity]],".",","),",","."),"")</f>
        <v/>
      </c>
      <c r="Q59" t="str">
        <f>IF(OutPut[[#This Row],[time]]="","",VLOOKUP(C$3,ChargePriceInformationPeriods[],5,FALSE))</f>
        <v>false</v>
      </c>
      <c r="R59" t="str">
        <f>IF(OutPut[[#This Row],[time]]="","",$C$3)</f>
        <v>tariff-hourly-1</v>
      </c>
      <c r="S59" t="str">
        <f>IF(OutPut[[#This Row],[time]]="","","tariff")</f>
        <v>tariff</v>
      </c>
      <c r="T59" t="str">
        <f>IF(OutPut[[#This Row],[time]]="","",$D$3)</f>
        <v>0000000000800</v>
      </c>
      <c r="U59" t="str">
        <f>IF(OutPut[[#This Row],[time]]="","","amount_per_charge")</f>
        <v>amount_per_charge</v>
      </c>
      <c r="V59" s="2"/>
      <c r="W59" s="2"/>
      <c r="X59" s="2"/>
      <c r="Y59" s="2"/>
      <c r="Z59" s="2"/>
      <c r="AA59" s="2"/>
      <c r="AB59" s="2"/>
    </row>
    <row r="60" spans="2:28" x14ac:dyDescent="0.35">
      <c r="B60" t="str">
        <f>IF(OutPut[[#This Row],[time]]="","",'Calculation arguments'!B$2)</f>
        <v>0b15a420-9fc8-409a-a169-fbd49479d718</v>
      </c>
      <c r="C60" t="str">
        <f>IF(OutPut[[#This Row],[time]]="","",'Calculation arguments'!B$5)</f>
        <v>wholesale_fixing</v>
      </c>
      <c r="D60" t="str">
        <f>IF(OutPut[[#This Row],[time]]="","",'Calculation arguments'!B$6)</f>
        <v>2024-01-01 23:00:00</v>
      </c>
      <c r="E60" t="str">
        <f>IF(OutPut[[#This Row],[time]]="","","IGNORED")</f>
        <v>IGNORED</v>
      </c>
      <c r="F60" t="str">
        <f>IF(OutPut[[#This Row],[time]]="","",K$1)</f>
        <v>800</v>
      </c>
      <c r="G60" t="str">
        <f>IF(OutPut[[#This Row],[time]]="","",$E$3)</f>
        <v>1000000000000</v>
      </c>
      <c r="H60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60" t="str">
        <f>IF(OutPut[[#This Row],[time]]="","","kWh")</f>
        <v>kWh</v>
      </c>
      <c r="J60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60" t="str">
        <f>'Calculation arguments'!E58</f>
        <v>2023-02-03 06:00:00</v>
      </c>
      <c r="L60" t="str">
        <f>IF(OutPut[[#This Row],[time]]="","","PT1H")</f>
        <v>PT1H</v>
      </c>
      <c r="M60" t="str">
        <f>IF(OutPut[[#This Row],[time]]="","",$F$3)</f>
        <v>consumption</v>
      </c>
      <c r="N60" s="3" t="str">
        <f>IF(OutPut[[#This Row],[time]]="","",IF($G$3="","",$G$3))</f>
        <v>flex</v>
      </c>
      <c r="O60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0" s="3" t="str">
        <f>IFERROR(SUBSTITUTE(SUBSTITUTE(OutPut[[#This Row],[price]],".",",")*SUBSTITUTE(OutPut[[#This Row],[quantity]],".",","),",","."),"")</f>
        <v/>
      </c>
      <c r="Q60" t="str">
        <f>IF(OutPut[[#This Row],[time]]="","",VLOOKUP(C$3,ChargePriceInformationPeriods[],5,FALSE))</f>
        <v>false</v>
      </c>
      <c r="R60" t="str">
        <f>IF(OutPut[[#This Row],[time]]="","",$C$3)</f>
        <v>tariff-hourly-1</v>
      </c>
      <c r="S60" t="str">
        <f>IF(OutPut[[#This Row],[time]]="","","tariff")</f>
        <v>tariff</v>
      </c>
      <c r="T60" t="str">
        <f>IF(OutPut[[#This Row],[time]]="","",$D$3)</f>
        <v>0000000000800</v>
      </c>
      <c r="U60" t="str">
        <f>IF(OutPut[[#This Row],[time]]="","","amount_per_charge")</f>
        <v>amount_per_charge</v>
      </c>
      <c r="V60" s="2"/>
      <c r="W60" s="2"/>
      <c r="X60" s="2"/>
      <c r="Y60" s="2"/>
      <c r="Z60" s="2"/>
      <c r="AA60" s="2"/>
      <c r="AB60" s="2"/>
    </row>
    <row r="61" spans="2:28" x14ac:dyDescent="0.35">
      <c r="B61" t="str">
        <f>IF(OutPut[[#This Row],[time]]="","",'Calculation arguments'!B$2)</f>
        <v>0b15a420-9fc8-409a-a169-fbd49479d718</v>
      </c>
      <c r="C61" t="str">
        <f>IF(OutPut[[#This Row],[time]]="","",'Calculation arguments'!B$5)</f>
        <v>wholesale_fixing</v>
      </c>
      <c r="D61" t="str">
        <f>IF(OutPut[[#This Row],[time]]="","",'Calculation arguments'!B$6)</f>
        <v>2024-01-01 23:00:00</v>
      </c>
      <c r="E61" t="str">
        <f>IF(OutPut[[#This Row],[time]]="","","IGNORED")</f>
        <v>IGNORED</v>
      </c>
      <c r="F61" t="str">
        <f>IF(OutPut[[#This Row],[time]]="","",K$1)</f>
        <v>800</v>
      </c>
      <c r="G61" t="str">
        <f>IF(OutPut[[#This Row],[time]]="","",$E$3)</f>
        <v>1000000000000</v>
      </c>
      <c r="H61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61" t="str">
        <f>IF(OutPut[[#This Row],[time]]="","","kWh")</f>
        <v>kWh</v>
      </c>
      <c r="J61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61" t="str">
        <f>'Calculation arguments'!E59</f>
        <v>2023-02-03 07:00:00</v>
      </c>
      <c r="L61" t="str">
        <f>IF(OutPut[[#This Row],[time]]="","","PT1H")</f>
        <v>PT1H</v>
      </c>
      <c r="M61" t="str">
        <f>IF(OutPut[[#This Row],[time]]="","",$F$3)</f>
        <v>consumption</v>
      </c>
      <c r="N61" s="3" t="str">
        <f>IF(OutPut[[#This Row],[time]]="","",IF($G$3="","",$G$3))</f>
        <v>flex</v>
      </c>
      <c r="O61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1" s="3" t="str">
        <f>IFERROR(SUBSTITUTE(SUBSTITUTE(OutPut[[#This Row],[price]],".",",")*SUBSTITUTE(OutPut[[#This Row],[quantity]],".",","),",","."),"")</f>
        <v/>
      </c>
      <c r="Q61" t="str">
        <f>IF(OutPut[[#This Row],[time]]="","",VLOOKUP(C$3,ChargePriceInformationPeriods[],5,FALSE))</f>
        <v>false</v>
      </c>
      <c r="R61" t="str">
        <f>IF(OutPut[[#This Row],[time]]="","",$C$3)</f>
        <v>tariff-hourly-1</v>
      </c>
      <c r="S61" t="str">
        <f>IF(OutPut[[#This Row],[time]]="","","tariff")</f>
        <v>tariff</v>
      </c>
      <c r="T61" t="str">
        <f>IF(OutPut[[#This Row],[time]]="","",$D$3)</f>
        <v>0000000000800</v>
      </c>
      <c r="U61" t="str">
        <f>IF(OutPut[[#This Row],[time]]="","","amount_per_charge")</f>
        <v>amount_per_charge</v>
      </c>
      <c r="V61" s="2"/>
      <c r="W61" s="2"/>
      <c r="X61" s="2"/>
      <c r="Y61" s="2"/>
      <c r="Z61" s="2"/>
      <c r="AA61" s="2"/>
      <c r="AB61" s="2"/>
    </row>
    <row r="62" spans="2:28" x14ac:dyDescent="0.35">
      <c r="B62" t="str">
        <f>IF(OutPut[[#This Row],[time]]="","",'Calculation arguments'!B$2)</f>
        <v>0b15a420-9fc8-409a-a169-fbd49479d718</v>
      </c>
      <c r="C62" t="str">
        <f>IF(OutPut[[#This Row],[time]]="","",'Calculation arguments'!B$5)</f>
        <v>wholesale_fixing</v>
      </c>
      <c r="D62" t="str">
        <f>IF(OutPut[[#This Row],[time]]="","",'Calculation arguments'!B$6)</f>
        <v>2024-01-01 23:00:00</v>
      </c>
      <c r="E62" t="str">
        <f>IF(OutPut[[#This Row],[time]]="","","IGNORED")</f>
        <v>IGNORED</v>
      </c>
      <c r="F62" t="str">
        <f>IF(OutPut[[#This Row],[time]]="","",K$1)</f>
        <v>800</v>
      </c>
      <c r="G62" t="str">
        <f>IF(OutPut[[#This Row],[time]]="","",$E$3)</f>
        <v>1000000000000</v>
      </c>
      <c r="H62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62" t="str">
        <f>IF(OutPut[[#This Row],[time]]="","","kWh")</f>
        <v>kWh</v>
      </c>
      <c r="J62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62" t="str">
        <f>'Calculation arguments'!E60</f>
        <v>2023-02-03 08:00:00</v>
      </c>
      <c r="L62" t="str">
        <f>IF(OutPut[[#This Row],[time]]="","","PT1H")</f>
        <v>PT1H</v>
      </c>
      <c r="M62" t="str">
        <f>IF(OutPut[[#This Row],[time]]="","",$F$3)</f>
        <v>consumption</v>
      </c>
      <c r="N62" s="3" t="str">
        <f>IF(OutPut[[#This Row],[time]]="","",IF($G$3="","",$G$3))</f>
        <v>flex</v>
      </c>
      <c r="O62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2" s="3" t="str">
        <f>IFERROR(SUBSTITUTE(SUBSTITUTE(OutPut[[#This Row],[price]],".",",")*SUBSTITUTE(OutPut[[#This Row],[quantity]],".",","),",","."),"")</f>
        <v/>
      </c>
      <c r="Q62" t="str">
        <f>IF(OutPut[[#This Row],[time]]="","",VLOOKUP(C$3,ChargePriceInformationPeriods[],5,FALSE))</f>
        <v>false</v>
      </c>
      <c r="R62" t="str">
        <f>IF(OutPut[[#This Row],[time]]="","",$C$3)</f>
        <v>tariff-hourly-1</v>
      </c>
      <c r="S62" t="str">
        <f>IF(OutPut[[#This Row],[time]]="","","tariff")</f>
        <v>tariff</v>
      </c>
      <c r="T62" t="str">
        <f>IF(OutPut[[#This Row],[time]]="","",$D$3)</f>
        <v>0000000000800</v>
      </c>
      <c r="U62" t="str">
        <f>IF(OutPut[[#This Row],[time]]="","","amount_per_charge")</f>
        <v>amount_per_charge</v>
      </c>
      <c r="V62" s="2"/>
      <c r="W62" s="2"/>
      <c r="X62" s="2"/>
      <c r="Y62" s="2"/>
      <c r="Z62" s="2"/>
      <c r="AA62" s="2"/>
      <c r="AB62" s="2"/>
    </row>
    <row r="63" spans="2:28" x14ac:dyDescent="0.35">
      <c r="B63" t="str">
        <f>IF(OutPut[[#This Row],[time]]="","",'Calculation arguments'!B$2)</f>
        <v>0b15a420-9fc8-409a-a169-fbd49479d718</v>
      </c>
      <c r="C63" t="str">
        <f>IF(OutPut[[#This Row],[time]]="","",'Calculation arguments'!B$5)</f>
        <v>wholesale_fixing</v>
      </c>
      <c r="D63" t="str">
        <f>IF(OutPut[[#This Row],[time]]="","",'Calculation arguments'!B$6)</f>
        <v>2024-01-01 23:00:00</v>
      </c>
      <c r="E63" t="str">
        <f>IF(OutPut[[#This Row],[time]]="","","IGNORED")</f>
        <v>IGNORED</v>
      </c>
      <c r="F63" t="str">
        <f>IF(OutPut[[#This Row],[time]]="","",K$1)</f>
        <v>800</v>
      </c>
      <c r="G63" t="str">
        <f>IF(OutPut[[#This Row],[time]]="","",$E$3)</f>
        <v>1000000000000</v>
      </c>
      <c r="H63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63" t="str">
        <f>IF(OutPut[[#This Row],[time]]="","","kWh")</f>
        <v>kWh</v>
      </c>
      <c r="J63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63" t="str">
        <f>'Calculation arguments'!E61</f>
        <v>2023-02-03 09:00:00</v>
      </c>
      <c r="L63" t="str">
        <f>IF(OutPut[[#This Row],[time]]="","","PT1H")</f>
        <v>PT1H</v>
      </c>
      <c r="M63" t="str">
        <f>IF(OutPut[[#This Row],[time]]="","",$F$3)</f>
        <v>consumption</v>
      </c>
      <c r="N63" s="3" t="str">
        <f>IF(OutPut[[#This Row],[time]]="","",IF($G$3="","",$G$3))</f>
        <v>flex</v>
      </c>
      <c r="O63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3" s="3" t="str">
        <f>IFERROR(SUBSTITUTE(SUBSTITUTE(OutPut[[#This Row],[price]],".",",")*SUBSTITUTE(OutPut[[#This Row],[quantity]],".",","),",","."),"")</f>
        <v/>
      </c>
      <c r="Q63" t="str">
        <f>IF(OutPut[[#This Row],[time]]="","",VLOOKUP(C$3,ChargePriceInformationPeriods[],5,FALSE))</f>
        <v>false</v>
      </c>
      <c r="R63" t="str">
        <f>IF(OutPut[[#This Row],[time]]="","",$C$3)</f>
        <v>tariff-hourly-1</v>
      </c>
      <c r="S63" t="str">
        <f>IF(OutPut[[#This Row],[time]]="","","tariff")</f>
        <v>tariff</v>
      </c>
      <c r="T63" t="str">
        <f>IF(OutPut[[#This Row],[time]]="","",$D$3)</f>
        <v>0000000000800</v>
      </c>
      <c r="U63" t="str">
        <f>IF(OutPut[[#This Row],[time]]="","","amount_per_charge")</f>
        <v>amount_per_charge</v>
      </c>
      <c r="V63" s="2"/>
      <c r="W63" s="2"/>
      <c r="X63" s="2"/>
      <c r="Y63" s="2"/>
      <c r="Z63" s="2"/>
      <c r="AA63" s="2"/>
      <c r="AB63" s="2"/>
    </row>
    <row r="64" spans="2:28" x14ac:dyDescent="0.35">
      <c r="B64" t="str">
        <f>IF(OutPut[[#This Row],[time]]="","",'Calculation arguments'!B$2)</f>
        <v>0b15a420-9fc8-409a-a169-fbd49479d718</v>
      </c>
      <c r="C64" t="str">
        <f>IF(OutPut[[#This Row],[time]]="","",'Calculation arguments'!B$5)</f>
        <v>wholesale_fixing</v>
      </c>
      <c r="D64" t="str">
        <f>IF(OutPut[[#This Row],[time]]="","",'Calculation arguments'!B$6)</f>
        <v>2024-01-01 23:00:00</v>
      </c>
      <c r="E64" t="str">
        <f>IF(OutPut[[#This Row],[time]]="","","IGNORED")</f>
        <v>IGNORED</v>
      </c>
      <c r="F64" t="str">
        <f>IF(OutPut[[#This Row],[time]]="","",K$1)</f>
        <v>800</v>
      </c>
      <c r="G64" t="str">
        <f>IF(OutPut[[#This Row],[time]]="","",$E$3)</f>
        <v>1000000000000</v>
      </c>
      <c r="H64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64" t="str">
        <f>IF(OutPut[[#This Row],[time]]="","","kWh")</f>
        <v>kWh</v>
      </c>
      <c r="J64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64" t="str">
        <f>'Calculation arguments'!E62</f>
        <v>2023-02-03 10:00:00</v>
      </c>
      <c r="L64" t="str">
        <f>IF(OutPut[[#This Row],[time]]="","","PT1H")</f>
        <v>PT1H</v>
      </c>
      <c r="M64" t="str">
        <f>IF(OutPut[[#This Row],[time]]="","",$F$3)</f>
        <v>consumption</v>
      </c>
      <c r="N64" s="3" t="str">
        <f>IF(OutPut[[#This Row],[time]]="","",IF($G$3="","",$G$3))</f>
        <v>flex</v>
      </c>
      <c r="O64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4" s="3" t="str">
        <f>IFERROR(SUBSTITUTE(SUBSTITUTE(OutPut[[#This Row],[price]],".",",")*SUBSTITUTE(OutPut[[#This Row],[quantity]],".",","),",","."),"")</f>
        <v/>
      </c>
      <c r="Q64" t="str">
        <f>IF(OutPut[[#This Row],[time]]="","",VLOOKUP(C$3,ChargePriceInformationPeriods[],5,FALSE))</f>
        <v>false</v>
      </c>
      <c r="R64" t="str">
        <f>IF(OutPut[[#This Row],[time]]="","",$C$3)</f>
        <v>tariff-hourly-1</v>
      </c>
      <c r="S64" t="str">
        <f>IF(OutPut[[#This Row],[time]]="","","tariff")</f>
        <v>tariff</v>
      </c>
      <c r="T64" t="str">
        <f>IF(OutPut[[#This Row],[time]]="","",$D$3)</f>
        <v>0000000000800</v>
      </c>
      <c r="U64" t="str">
        <f>IF(OutPut[[#This Row],[time]]="","","amount_per_charge")</f>
        <v>amount_per_charge</v>
      </c>
      <c r="V64" s="2"/>
      <c r="W64" s="2"/>
      <c r="X64" s="2"/>
      <c r="Y64" s="2"/>
      <c r="Z64" s="2"/>
      <c r="AA64" s="2"/>
      <c r="AB64" s="2"/>
    </row>
    <row r="65" spans="2:28" x14ac:dyDescent="0.35">
      <c r="B65" t="str">
        <f>IF(OutPut[[#This Row],[time]]="","",'Calculation arguments'!B$2)</f>
        <v>0b15a420-9fc8-409a-a169-fbd49479d718</v>
      </c>
      <c r="C65" t="str">
        <f>IF(OutPut[[#This Row],[time]]="","",'Calculation arguments'!B$5)</f>
        <v>wholesale_fixing</v>
      </c>
      <c r="D65" t="str">
        <f>IF(OutPut[[#This Row],[time]]="","",'Calculation arguments'!B$6)</f>
        <v>2024-01-01 23:00:00</v>
      </c>
      <c r="E65" t="str">
        <f>IF(OutPut[[#This Row],[time]]="","","IGNORED")</f>
        <v>IGNORED</v>
      </c>
      <c r="F65" t="str">
        <f>IF(OutPut[[#This Row],[time]]="","",K$1)</f>
        <v>800</v>
      </c>
      <c r="G65" t="str">
        <f>IF(OutPut[[#This Row],[time]]="","",$E$3)</f>
        <v>1000000000000</v>
      </c>
      <c r="H6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65" t="str">
        <f>IF(OutPut[[#This Row],[time]]="","","kWh")</f>
        <v>kWh</v>
      </c>
      <c r="J65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65" t="str">
        <f>'Calculation arguments'!E63</f>
        <v>2023-02-03 11:00:00</v>
      </c>
      <c r="L65" t="str">
        <f>IF(OutPut[[#This Row],[time]]="","","PT1H")</f>
        <v>PT1H</v>
      </c>
      <c r="M65" t="str">
        <f>IF(OutPut[[#This Row],[time]]="","",$F$3)</f>
        <v>consumption</v>
      </c>
      <c r="N65" s="3" t="str">
        <f>IF(OutPut[[#This Row],[time]]="","",IF($G$3="","",$G$3))</f>
        <v>flex</v>
      </c>
      <c r="O65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5" s="3" t="str">
        <f>IFERROR(SUBSTITUTE(SUBSTITUTE(OutPut[[#This Row],[price]],".",",")*SUBSTITUTE(OutPut[[#This Row],[quantity]],".",","),",","."),"")</f>
        <v/>
      </c>
      <c r="Q65" t="str">
        <f>IF(OutPut[[#This Row],[time]]="","",VLOOKUP(C$3,ChargePriceInformationPeriods[],5,FALSE))</f>
        <v>false</v>
      </c>
      <c r="R65" t="str">
        <f>IF(OutPut[[#This Row],[time]]="","",$C$3)</f>
        <v>tariff-hourly-1</v>
      </c>
      <c r="S65" t="str">
        <f>IF(OutPut[[#This Row],[time]]="","","tariff")</f>
        <v>tariff</v>
      </c>
      <c r="T65" t="str">
        <f>IF(OutPut[[#This Row],[time]]="","",$D$3)</f>
        <v>0000000000800</v>
      </c>
      <c r="U65" t="str">
        <f>IF(OutPut[[#This Row],[time]]="","","amount_per_charge")</f>
        <v>amount_per_charge</v>
      </c>
      <c r="V65" s="2"/>
      <c r="W65" s="2"/>
      <c r="X65" s="2"/>
      <c r="Y65" s="2"/>
      <c r="Z65" s="2"/>
      <c r="AA65" s="2"/>
      <c r="AB65" s="2"/>
    </row>
    <row r="66" spans="2:28" x14ac:dyDescent="0.35">
      <c r="B66" t="str">
        <f>IF(OutPut[[#This Row],[time]]="","",'Calculation arguments'!B$2)</f>
        <v>0b15a420-9fc8-409a-a169-fbd49479d718</v>
      </c>
      <c r="C66" t="str">
        <f>IF(OutPut[[#This Row],[time]]="","",'Calculation arguments'!B$5)</f>
        <v>wholesale_fixing</v>
      </c>
      <c r="D66" t="str">
        <f>IF(OutPut[[#This Row],[time]]="","",'Calculation arguments'!B$6)</f>
        <v>2024-01-01 23:00:00</v>
      </c>
      <c r="E66" t="str">
        <f>IF(OutPut[[#This Row],[time]]="","","IGNORED")</f>
        <v>IGNORED</v>
      </c>
      <c r="F66" t="str">
        <f>IF(OutPut[[#This Row],[time]]="","",K$1)</f>
        <v>800</v>
      </c>
      <c r="G66" t="str">
        <f>IF(OutPut[[#This Row],[time]]="","",$E$3)</f>
        <v>1000000000000</v>
      </c>
      <c r="H66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66" t="str">
        <f>IF(OutPut[[#This Row],[time]]="","","kWh")</f>
        <v>kWh</v>
      </c>
      <c r="J66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66" t="str">
        <f>'Calculation arguments'!E64</f>
        <v>2023-02-03 12:00:00</v>
      </c>
      <c r="L66" t="str">
        <f>IF(OutPut[[#This Row],[time]]="","","PT1H")</f>
        <v>PT1H</v>
      </c>
      <c r="M66" t="str">
        <f>IF(OutPut[[#This Row],[time]]="","",$F$3)</f>
        <v>consumption</v>
      </c>
      <c r="N66" s="3" t="str">
        <f>IF(OutPut[[#This Row],[time]]="","",IF($G$3="","",$G$3))</f>
        <v>flex</v>
      </c>
      <c r="O66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6" s="3" t="str">
        <f>IFERROR(SUBSTITUTE(SUBSTITUTE(OutPut[[#This Row],[price]],".",",")*SUBSTITUTE(OutPut[[#This Row],[quantity]],".",","),",","."),"")</f>
        <v/>
      </c>
      <c r="Q66" t="str">
        <f>IF(OutPut[[#This Row],[time]]="","",VLOOKUP(C$3,ChargePriceInformationPeriods[],5,FALSE))</f>
        <v>false</v>
      </c>
      <c r="R66" t="str">
        <f>IF(OutPut[[#This Row],[time]]="","",$C$3)</f>
        <v>tariff-hourly-1</v>
      </c>
      <c r="S66" t="str">
        <f>IF(OutPut[[#This Row],[time]]="","","tariff")</f>
        <v>tariff</v>
      </c>
      <c r="T66" t="str">
        <f>IF(OutPut[[#This Row],[time]]="","",$D$3)</f>
        <v>0000000000800</v>
      </c>
      <c r="U66" t="str">
        <f>IF(OutPut[[#This Row],[time]]="","","amount_per_charge")</f>
        <v>amount_per_charge</v>
      </c>
      <c r="V66" s="2"/>
      <c r="W66" s="2"/>
      <c r="X66" s="2"/>
      <c r="Y66" s="2"/>
      <c r="Z66" s="2"/>
      <c r="AA66" s="2"/>
      <c r="AB66" s="2"/>
    </row>
    <row r="67" spans="2:28" x14ac:dyDescent="0.35">
      <c r="B67" t="str">
        <f>IF(OutPut[[#This Row],[time]]="","",'Calculation arguments'!B$2)</f>
        <v>0b15a420-9fc8-409a-a169-fbd49479d718</v>
      </c>
      <c r="C67" t="str">
        <f>IF(OutPut[[#This Row],[time]]="","",'Calculation arguments'!B$5)</f>
        <v>wholesale_fixing</v>
      </c>
      <c r="D67" t="str">
        <f>IF(OutPut[[#This Row],[time]]="","",'Calculation arguments'!B$6)</f>
        <v>2024-01-01 23:00:00</v>
      </c>
      <c r="E67" t="str">
        <f>IF(OutPut[[#This Row],[time]]="","","IGNORED")</f>
        <v>IGNORED</v>
      </c>
      <c r="F67" t="str">
        <f>IF(OutPut[[#This Row],[time]]="","",K$1)</f>
        <v>800</v>
      </c>
      <c r="G67" t="str">
        <f>IF(OutPut[[#This Row],[time]]="","",$E$3)</f>
        <v>1000000000000</v>
      </c>
      <c r="H67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67" t="str">
        <f>IF(OutPut[[#This Row],[time]]="","","kWh")</f>
        <v>kWh</v>
      </c>
      <c r="J67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67" t="str">
        <f>'Calculation arguments'!E65</f>
        <v>2023-02-03 13:00:00</v>
      </c>
      <c r="L67" t="str">
        <f>IF(OutPut[[#This Row],[time]]="","","PT1H")</f>
        <v>PT1H</v>
      </c>
      <c r="M67" t="str">
        <f>IF(OutPut[[#This Row],[time]]="","",$F$3)</f>
        <v>consumption</v>
      </c>
      <c r="N67" s="3" t="str">
        <f>IF(OutPut[[#This Row],[time]]="","",IF($G$3="","",$G$3))</f>
        <v>flex</v>
      </c>
      <c r="O67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7" s="3" t="str">
        <f>IFERROR(SUBSTITUTE(SUBSTITUTE(OutPut[[#This Row],[price]],".",",")*SUBSTITUTE(OutPut[[#This Row],[quantity]],".",","),",","."),"")</f>
        <v/>
      </c>
      <c r="Q67" t="str">
        <f>IF(OutPut[[#This Row],[time]]="","",VLOOKUP(C$3,ChargePriceInformationPeriods[],5,FALSE))</f>
        <v>false</v>
      </c>
      <c r="R67" t="str">
        <f>IF(OutPut[[#This Row],[time]]="","",$C$3)</f>
        <v>tariff-hourly-1</v>
      </c>
      <c r="S67" t="str">
        <f>IF(OutPut[[#This Row],[time]]="","","tariff")</f>
        <v>tariff</v>
      </c>
      <c r="T67" t="str">
        <f>IF(OutPut[[#This Row],[time]]="","",$D$3)</f>
        <v>0000000000800</v>
      </c>
      <c r="U67" t="str">
        <f>IF(OutPut[[#This Row],[time]]="","","amount_per_charge")</f>
        <v>amount_per_charge</v>
      </c>
      <c r="V67" s="2"/>
      <c r="W67" s="2"/>
      <c r="X67" s="2"/>
      <c r="Y67" s="2"/>
      <c r="Z67" s="2"/>
      <c r="AA67" s="2"/>
      <c r="AB67" s="2"/>
    </row>
    <row r="68" spans="2:28" x14ac:dyDescent="0.35">
      <c r="B68" t="str">
        <f>IF(OutPut[[#This Row],[time]]="","",'Calculation arguments'!B$2)</f>
        <v>0b15a420-9fc8-409a-a169-fbd49479d718</v>
      </c>
      <c r="C68" t="str">
        <f>IF(OutPut[[#This Row],[time]]="","",'Calculation arguments'!B$5)</f>
        <v>wholesale_fixing</v>
      </c>
      <c r="D68" t="str">
        <f>IF(OutPut[[#This Row],[time]]="","",'Calculation arguments'!B$6)</f>
        <v>2024-01-01 23:00:00</v>
      </c>
      <c r="E68" t="str">
        <f>IF(OutPut[[#This Row],[time]]="","","IGNORED")</f>
        <v>IGNORED</v>
      </c>
      <c r="F68" t="str">
        <f>IF(OutPut[[#This Row],[time]]="","",K$1)</f>
        <v>800</v>
      </c>
      <c r="G68" t="str">
        <f>IF(OutPut[[#This Row],[time]]="","",$E$3)</f>
        <v>1000000000000</v>
      </c>
      <c r="H68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68" t="str">
        <f>IF(OutPut[[#This Row],[time]]="","","kWh")</f>
        <v>kWh</v>
      </c>
      <c r="J68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68" t="str">
        <f>'Calculation arguments'!E66</f>
        <v>2023-02-03 14:00:00</v>
      </c>
      <c r="L68" t="str">
        <f>IF(OutPut[[#This Row],[time]]="","","PT1H")</f>
        <v>PT1H</v>
      </c>
      <c r="M68" t="str">
        <f>IF(OutPut[[#This Row],[time]]="","",$F$3)</f>
        <v>consumption</v>
      </c>
      <c r="N68" s="3" t="str">
        <f>IF(OutPut[[#This Row],[time]]="","",IF($G$3="","",$G$3))</f>
        <v>flex</v>
      </c>
      <c r="O68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8" s="3" t="str">
        <f>IFERROR(SUBSTITUTE(SUBSTITUTE(OutPut[[#This Row],[price]],".",",")*SUBSTITUTE(OutPut[[#This Row],[quantity]],".",","),",","."),"")</f>
        <v/>
      </c>
      <c r="Q68" t="str">
        <f>IF(OutPut[[#This Row],[time]]="","",VLOOKUP(C$3,ChargePriceInformationPeriods[],5,FALSE))</f>
        <v>false</v>
      </c>
      <c r="R68" t="str">
        <f>IF(OutPut[[#This Row],[time]]="","",$C$3)</f>
        <v>tariff-hourly-1</v>
      </c>
      <c r="S68" t="str">
        <f>IF(OutPut[[#This Row],[time]]="","","tariff")</f>
        <v>tariff</v>
      </c>
      <c r="T68" t="str">
        <f>IF(OutPut[[#This Row],[time]]="","",$D$3)</f>
        <v>0000000000800</v>
      </c>
      <c r="U68" t="str">
        <f>IF(OutPut[[#This Row],[time]]="","","amount_per_charge")</f>
        <v>amount_per_charge</v>
      </c>
    </row>
    <row r="69" spans="2:28" x14ac:dyDescent="0.35">
      <c r="B69" t="str">
        <f>IF(OutPut[[#This Row],[time]]="","",'Calculation arguments'!B$2)</f>
        <v>0b15a420-9fc8-409a-a169-fbd49479d718</v>
      </c>
      <c r="C69" t="str">
        <f>IF(OutPut[[#This Row],[time]]="","",'Calculation arguments'!B$5)</f>
        <v>wholesale_fixing</v>
      </c>
      <c r="D69" t="str">
        <f>IF(OutPut[[#This Row],[time]]="","",'Calculation arguments'!B$6)</f>
        <v>2024-01-01 23:00:00</v>
      </c>
      <c r="E69" t="str">
        <f>IF(OutPut[[#This Row],[time]]="","","IGNORED")</f>
        <v>IGNORED</v>
      </c>
      <c r="F69" t="str">
        <f>IF(OutPut[[#This Row],[time]]="","",K$1)</f>
        <v>800</v>
      </c>
      <c r="G69" t="str">
        <f>IF(OutPut[[#This Row],[time]]="","",$E$3)</f>
        <v>1000000000000</v>
      </c>
      <c r="H69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69" t="str">
        <f>IF(OutPut[[#This Row],[time]]="","","kWh")</f>
        <v>kWh</v>
      </c>
      <c r="J69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69" t="str">
        <f>'Calculation arguments'!E67</f>
        <v>2023-02-03 15:00:00</v>
      </c>
      <c r="L69" t="str">
        <f>IF(OutPut[[#This Row],[time]]="","","PT1H")</f>
        <v>PT1H</v>
      </c>
      <c r="M69" t="str">
        <f>IF(OutPut[[#This Row],[time]]="","",$F$3)</f>
        <v>consumption</v>
      </c>
      <c r="N69" s="3" t="str">
        <f>IF(OutPut[[#This Row],[time]]="","",IF($G$3="","",$G$3))</f>
        <v>flex</v>
      </c>
      <c r="O69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9" s="3" t="str">
        <f>IFERROR(SUBSTITUTE(SUBSTITUTE(OutPut[[#This Row],[price]],".",",")*SUBSTITUTE(OutPut[[#This Row],[quantity]],".",","),",","."),"")</f>
        <v/>
      </c>
      <c r="Q69" t="str">
        <f>IF(OutPut[[#This Row],[time]]="","",VLOOKUP(C$3,ChargePriceInformationPeriods[],5,FALSE))</f>
        <v>false</v>
      </c>
      <c r="R69" t="str">
        <f>IF(OutPut[[#This Row],[time]]="","",$C$3)</f>
        <v>tariff-hourly-1</v>
      </c>
      <c r="S69" t="str">
        <f>IF(OutPut[[#This Row],[time]]="","","tariff")</f>
        <v>tariff</v>
      </c>
      <c r="T69" t="str">
        <f>IF(OutPut[[#This Row],[time]]="","",$D$3)</f>
        <v>0000000000800</v>
      </c>
      <c r="U69" t="str">
        <f>IF(OutPut[[#This Row],[time]]="","","amount_per_charge")</f>
        <v>amount_per_charge</v>
      </c>
    </row>
    <row r="70" spans="2:28" x14ac:dyDescent="0.35">
      <c r="B70" t="str">
        <f>IF(OutPut[[#This Row],[time]]="","",'Calculation arguments'!B$2)</f>
        <v>0b15a420-9fc8-409a-a169-fbd49479d718</v>
      </c>
      <c r="C70" t="str">
        <f>IF(OutPut[[#This Row],[time]]="","",'Calculation arguments'!B$5)</f>
        <v>wholesale_fixing</v>
      </c>
      <c r="D70" t="str">
        <f>IF(OutPut[[#This Row],[time]]="","",'Calculation arguments'!B$6)</f>
        <v>2024-01-01 23:00:00</v>
      </c>
      <c r="E70" t="str">
        <f>IF(OutPut[[#This Row],[time]]="","","IGNORED")</f>
        <v>IGNORED</v>
      </c>
      <c r="F70" t="str">
        <f>IF(OutPut[[#This Row],[time]]="","",K$1)</f>
        <v>800</v>
      </c>
      <c r="G70" t="str">
        <f>IF(OutPut[[#This Row],[time]]="","",$E$3)</f>
        <v>1000000000000</v>
      </c>
      <c r="H70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70" t="str">
        <f>IF(OutPut[[#This Row],[time]]="","","kWh")</f>
        <v>kWh</v>
      </c>
      <c r="J70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70" t="str">
        <f>'Calculation arguments'!E68</f>
        <v>2023-02-03 16:00:00</v>
      </c>
      <c r="L70" t="str">
        <f>IF(OutPut[[#This Row],[time]]="","","PT1H")</f>
        <v>PT1H</v>
      </c>
      <c r="M70" t="str">
        <f>IF(OutPut[[#This Row],[time]]="","",$F$3)</f>
        <v>consumption</v>
      </c>
      <c r="N70" s="3" t="str">
        <f>IF(OutPut[[#This Row],[time]]="","",IF($G$3="","",$G$3))</f>
        <v>flex</v>
      </c>
      <c r="O70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0" s="3" t="str">
        <f>IFERROR(SUBSTITUTE(SUBSTITUTE(OutPut[[#This Row],[price]],".",",")*SUBSTITUTE(OutPut[[#This Row],[quantity]],".",","),",","."),"")</f>
        <v/>
      </c>
      <c r="Q70" t="str">
        <f>IF(OutPut[[#This Row],[time]]="","",VLOOKUP(C$3,ChargePriceInformationPeriods[],5,FALSE))</f>
        <v>false</v>
      </c>
      <c r="R70" t="str">
        <f>IF(OutPut[[#This Row],[time]]="","",$C$3)</f>
        <v>tariff-hourly-1</v>
      </c>
      <c r="S70" t="str">
        <f>IF(OutPut[[#This Row],[time]]="","","tariff")</f>
        <v>tariff</v>
      </c>
      <c r="T70" t="str">
        <f>IF(OutPut[[#This Row],[time]]="","",$D$3)</f>
        <v>0000000000800</v>
      </c>
      <c r="U70" t="str">
        <f>IF(OutPut[[#This Row],[time]]="","","amount_per_charge")</f>
        <v>amount_per_charge</v>
      </c>
    </row>
    <row r="71" spans="2:28" x14ac:dyDescent="0.35">
      <c r="B71" t="str">
        <f>IF(OutPut[[#This Row],[time]]="","",'Calculation arguments'!B$2)</f>
        <v>0b15a420-9fc8-409a-a169-fbd49479d718</v>
      </c>
      <c r="C71" t="str">
        <f>IF(OutPut[[#This Row],[time]]="","",'Calculation arguments'!B$5)</f>
        <v>wholesale_fixing</v>
      </c>
      <c r="D71" t="str">
        <f>IF(OutPut[[#This Row],[time]]="","",'Calculation arguments'!B$6)</f>
        <v>2024-01-01 23:00:00</v>
      </c>
      <c r="E71" t="str">
        <f>IF(OutPut[[#This Row],[time]]="","","IGNORED")</f>
        <v>IGNORED</v>
      </c>
      <c r="F71" t="str">
        <f>IF(OutPut[[#This Row],[time]]="","",K$1)</f>
        <v>800</v>
      </c>
      <c r="G71" t="str">
        <f>IF(OutPut[[#This Row],[time]]="","",$E$3)</f>
        <v>1000000000000</v>
      </c>
      <c r="H71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71" t="str">
        <f>IF(OutPut[[#This Row],[time]]="","","kWh")</f>
        <v>kWh</v>
      </c>
      <c r="J71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71" t="str">
        <f>'Calculation arguments'!E69</f>
        <v>2023-02-03 17:00:00</v>
      </c>
      <c r="L71" t="str">
        <f>IF(OutPut[[#This Row],[time]]="","","PT1H")</f>
        <v>PT1H</v>
      </c>
      <c r="M71" t="str">
        <f>IF(OutPut[[#This Row],[time]]="","",$F$3)</f>
        <v>consumption</v>
      </c>
      <c r="N71" s="3" t="str">
        <f>IF(OutPut[[#This Row],[time]]="","",IF($G$3="","",$G$3))</f>
        <v>flex</v>
      </c>
      <c r="O71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1" s="3" t="str">
        <f>IFERROR(SUBSTITUTE(SUBSTITUTE(OutPut[[#This Row],[price]],".",",")*SUBSTITUTE(OutPut[[#This Row],[quantity]],".",","),",","."),"")</f>
        <v/>
      </c>
      <c r="Q71" t="str">
        <f>IF(OutPut[[#This Row],[time]]="","",VLOOKUP(C$3,ChargePriceInformationPeriods[],5,FALSE))</f>
        <v>false</v>
      </c>
      <c r="R71" t="str">
        <f>IF(OutPut[[#This Row],[time]]="","",$C$3)</f>
        <v>tariff-hourly-1</v>
      </c>
      <c r="S71" t="str">
        <f>IF(OutPut[[#This Row],[time]]="","","tariff")</f>
        <v>tariff</v>
      </c>
      <c r="T71" t="str">
        <f>IF(OutPut[[#This Row],[time]]="","",$D$3)</f>
        <v>0000000000800</v>
      </c>
      <c r="U71" t="str">
        <f>IF(OutPut[[#This Row],[time]]="","","amount_per_charge")</f>
        <v>amount_per_charge</v>
      </c>
    </row>
    <row r="72" spans="2:28" x14ac:dyDescent="0.35">
      <c r="B72" t="str">
        <f>IF(OutPut[[#This Row],[time]]="","",'Calculation arguments'!B$2)</f>
        <v>0b15a420-9fc8-409a-a169-fbd49479d718</v>
      </c>
      <c r="C72" t="str">
        <f>IF(OutPut[[#This Row],[time]]="","",'Calculation arguments'!B$5)</f>
        <v>wholesale_fixing</v>
      </c>
      <c r="D72" t="str">
        <f>IF(OutPut[[#This Row],[time]]="","",'Calculation arguments'!B$6)</f>
        <v>2024-01-01 23:00:00</v>
      </c>
      <c r="E72" t="str">
        <f>IF(OutPut[[#This Row],[time]]="","","IGNORED")</f>
        <v>IGNORED</v>
      </c>
      <c r="F72" t="str">
        <f>IF(OutPut[[#This Row],[time]]="","",K$1)</f>
        <v>800</v>
      </c>
      <c r="G72" t="str">
        <f>IF(OutPut[[#This Row],[time]]="","",$E$3)</f>
        <v>1000000000000</v>
      </c>
      <c r="H72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72" t="str">
        <f>IF(OutPut[[#This Row],[time]]="","","kWh")</f>
        <v>kWh</v>
      </c>
      <c r="J72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72" t="str">
        <f>'Calculation arguments'!E70</f>
        <v>2023-02-03 18:00:00</v>
      </c>
      <c r="L72" t="str">
        <f>IF(OutPut[[#This Row],[time]]="","","PT1H")</f>
        <v>PT1H</v>
      </c>
      <c r="M72" t="str">
        <f>IF(OutPut[[#This Row],[time]]="","",$F$3)</f>
        <v>consumption</v>
      </c>
      <c r="N72" s="3" t="str">
        <f>IF(OutPut[[#This Row],[time]]="","",IF($G$3="","",$G$3))</f>
        <v>flex</v>
      </c>
      <c r="O72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2" s="3" t="str">
        <f>IFERROR(SUBSTITUTE(SUBSTITUTE(OutPut[[#This Row],[price]],".",",")*SUBSTITUTE(OutPut[[#This Row],[quantity]],".",","),",","."),"")</f>
        <v/>
      </c>
      <c r="Q72" t="str">
        <f>IF(OutPut[[#This Row],[time]]="","",VLOOKUP(C$3,ChargePriceInformationPeriods[],5,FALSE))</f>
        <v>false</v>
      </c>
      <c r="R72" t="str">
        <f>IF(OutPut[[#This Row],[time]]="","",$C$3)</f>
        <v>tariff-hourly-1</v>
      </c>
      <c r="S72" t="str">
        <f>IF(OutPut[[#This Row],[time]]="","","tariff")</f>
        <v>tariff</v>
      </c>
      <c r="T72" t="str">
        <f>IF(OutPut[[#This Row],[time]]="","",$D$3)</f>
        <v>0000000000800</v>
      </c>
      <c r="U72" t="str">
        <f>IF(OutPut[[#This Row],[time]]="","","amount_per_charge")</f>
        <v>amount_per_charge</v>
      </c>
    </row>
    <row r="73" spans="2:28" x14ac:dyDescent="0.35">
      <c r="B73" t="str">
        <f>IF(OutPut[[#This Row],[time]]="","",'Calculation arguments'!B$2)</f>
        <v>0b15a420-9fc8-409a-a169-fbd49479d718</v>
      </c>
      <c r="C73" t="str">
        <f>IF(OutPut[[#This Row],[time]]="","",'Calculation arguments'!B$5)</f>
        <v>wholesale_fixing</v>
      </c>
      <c r="D73" t="str">
        <f>IF(OutPut[[#This Row],[time]]="","",'Calculation arguments'!B$6)</f>
        <v>2024-01-01 23:00:00</v>
      </c>
      <c r="E73" t="str">
        <f>IF(OutPut[[#This Row],[time]]="","","IGNORED")</f>
        <v>IGNORED</v>
      </c>
      <c r="F73" t="str">
        <f>IF(OutPut[[#This Row],[time]]="","",K$1)</f>
        <v>800</v>
      </c>
      <c r="G73" t="str">
        <f>IF(OutPut[[#This Row],[time]]="","",$E$3)</f>
        <v>1000000000000</v>
      </c>
      <c r="H73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73" t="str">
        <f>IF(OutPut[[#This Row],[time]]="","","kWh")</f>
        <v>kWh</v>
      </c>
      <c r="J73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73" t="str">
        <f>'Calculation arguments'!E71</f>
        <v>2023-02-03 19:00:00</v>
      </c>
      <c r="L73" t="str">
        <f>IF(OutPut[[#This Row],[time]]="","","PT1H")</f>
        <v>PT1H</v>
      </c>
      <c r="M73" t="str">
        <f>IF(OutPut[[#This Row],[time]]="","",$F$3)</f>
        <v>consumption</v>
      </c>
      <c r="N73" s="3" t="str">
        <f>IF(OutPut[[#This Row],[time]]="","",IF($G$3="","",$G$3))</f>
        <v>flex</v>
      </c>
      <c r="O73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3" s="3" t="str">
        <f>IFERROR(SUBSTITUTE(SUBSTITUTE(OutPut[[#This Row],[price]],".",",")*SUBSTITUTE(OutPut[[#This Row],[quantity]],".",","),",","."),"")</f>
        <v/>
      </c>
      <c r="Q73" t="str">
        <f>IF(OutPut[[#This Row],[time]]="","",VLOOKUP(C$3,ChargePriceInformationPeriods[],5,FALSE))</f>
        <v>false</v>
      </c>
      <c r="R73" t="str">
        <f>IF(OutPut[[#This Row],[time]]="","",$C$3)</f>
        <v>tariff-hourly-1</v>
      </c>
      <c r="S73" t="str">
        <f>IF(OutPut[[#This Row],[time]]="","","tariff")</f>
        <v>tariff</v>
      </c>
      <c r="T73" t="str">
        <f>IF(OutPut[[#This Row],[time]]="","",$D$3)</f>
        <v>0000000000800</v>
      </c>
      <c r="U73" t="str">
        <f>IF(OutPut[[#This Row],[time]]="","","amount_per_charge")</f>
        <v>amount_per_charge</v>
      </c>
    </row>
    <row r="74" spans="2:28" x14ac:dyDescent="0.35">
      <c r="B74" t="str">
        <f>IF(OutPut[[#This Row],[time]]="","",'Calculation arguments'!B$2)</f>
        <v>0b15a420-9fc8-409a-a169-fbd49479d718</v>
      </c>
      <c r="C74" t="str">
        <f>IF(OutPut[[#This Row],[time]]="","",'Calculation arguments'!B$5)</f>
        <v>wholesale_fixing</v>
      </c>
      <c r="D74" t="str">
        <f>IF(OutPut[[#This Row],[time]]="","",'Calculation arguments'!B$6)</f>
        <v>2024-01-01 23:00:00</v>
      </c>
      <c r="E74" t="str">
        <f>IF(OutPut[[#This Row],[time]]="","","IGNORED")</f>
        <v>IGNORED</v>
      </c>
      <c r="F74" t="str">
        <f>IF(OutPut[[#This Row],[time]]="","",K$1)</f>
        <v>800</v>
      </c>
      <c r="G74" t="str">
        <f>IF(OutPut[[#This Row],[time]]="","",$E$3)</f>
        <v>1000000000000</v>
      </c>
      <c r="H74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74" t="str">
        <f>IF(OutPut[[#This Row],[time]]="","","kWh")</f>
        <v>kWh</v>
      </c>
      <c r="J74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74" t="str">
        <f>'Calculation arguments'!E72</f>
        <v>2023-02-03 20:00:00</v>
      </c>
      <c r="L74" t="str">
        <f>IF(OutPut[[#This Row],[time]]="","","PT1H")</f>
        <v>PT1H</v>
      </c>
      <c r="M74" t="str">
        <f>IF(OutPut[[#This Row],[time]]="","",$F$3)</f>
        <v>consumption</v>
      </c>
      <c r="N74" s="3" t="str">
        <f>IF(OutPut[[#This Row],[time]]="","",IF($G$3="","",$G$3))</f>
        <v>flex</v>
      </c>
      <c r="O74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4" s="3" t="str">
        <f>IFERROR(SUBSTITUTE(SUBSTITUTE(OutPut[[#This Row],[price]],".",",")*SUBSTITUTE(OutPut[[#This Row],[quantity]],".",","),",","."),"")</f>
        <v/>
      </c>
      <c r="Q74" t="str">
        <f>IF(OutPut[[#This Row],[time]]="","",VLOOKUP(C$3,ChargePriceInformationPeriods[],5,FALSE))</f>
        <v>false</v>
      </c>
      <c r="R74" t="str">
        <f>IF(OutPut[[#This Row],[time]]="","",$C$3)</f>
        <v>tariff-hourly-1</v>
      </c>
      <c r="S74" t="str">
        <f>IF(OutPut[[#This Row],[time]]="","","tariff")</f>
        <v>tariff</v>
      </c>
      <c r="T74" t="str">
        <f>IF(OutPut[[#This Row],[time]]="","",$D$3)</f>
        <v>0000000000800</v>
      </c>
      <c r="U74" t="str">
        <f>IF(OutPut[[#This Row],[time]]="","","amount_per_charge")</f>
        <v>amount_per_charge</v>
      </c>
    </row>
    <row r="75" spans="2:28" x14ac:dyDescent="0.35">
      <c r="B75" t="str">
        <f>IF(OutPut[[#This Row],[time]]="","",'Calculation arguments'!B$2)</f>
        <v>0b15a420-9fc8-409a-a169-fbd49479d718</v>
      </c>
      <c r="C75" t="str">
        <f>IF(OutPut[[#This Row],[time]]="","",'Calculation arguments'!B$5)</f>
        <v>wholesale_fixing</v>
      </c>
      <c r="D75" t="str">
        <f>IF(OutPut[[#This Row],[time]]="","",'Calculation arguments'!B$6)</f>
        <v>2024-01-01 23:00:00</v>
      </c>
      <c r="E75" t="str">
        <f>IF(OutPut[[#This Row],[time]]="","","IGNORED")</f>
        <v>IGNORED</v>
      </c>
      <c r="F75" t="str">
        <f>IF(OutPut[[#This Row],[time]]="","",K$1)</f>
        <v>800</v>
      </c>
      <c r="G75" t="str">
        <f>IF(OutPut[[#This Row],[time]]="","",$E$3)</f>
        <v>1000000000000</v>
      </c>
      <c r="H7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75" t="str">
        <f>IF(OutPut[[#This Row],[time]]="","","kWh")</f>
        <v>kWh</v>
      </c>
      <c r="J75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75" t="str">
        <f>'Calculation arguments'!E73</f>
        <v>2023-02-03 21:00:00</v>
      </c>
      <c r="L75" t="str">
        <f>IF(OutPut[[#This Row],[time]]="","","PT1H")</f>
        <v>PT1H</v>
      </c>
      <c r="M75" t="str">
        <f>IF(OutPut[[#This Row],[time]]="","",$F$3)</f>
        <v>consumption</v>
      </c>
      <c r="N75" s="3" t="str">
        <f>IF(OutPut[[#This Row],[time]]="","",IF($G$3="","",$G$3))</f>
        <v>flex</v>
      </c>
      <c r="O75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5" s="3" t="str">
        <f>IFERROR(SUBSTITUTE(SUBSTITUTE(OutPut[[#This Row],[price]],".",",")*SUBSTITUTE(OutPut[[#This Row],[quantity]],".",","),",","."),"")</f>
        <v/>
      </c>
      <c r="Q75" t="str">
        <f>IF(OutPut[[#This Row],[time]]="","",VLOOKUP(C$3,ChargePriceInformationPeriods[],5,FALSE))</f>
        <v>false</v>
      </c>
      <c r="R75" t="str">
        <f>IF(OutPut[[#This Row],[time]]="","",$C$3)</f>
        <v>tariff-hourly-1</v>
      </c>
      <c r="S75" t="str">
        <f>IF(OutPut[[#This Row],[time]]="","","tariff")</f>
        <v>tariff</v>
      </c>
      <c r="T75" t="str">
        <f>IF(OutPut[[#This Row],[time]]="","",$D$3)</f>
        <v>0000000000800</v>
      </c>
      <c r="U75" t="str">
        <f>IF(OutPut[[#This Row],[time]]="","","amount_per_charge")</f>
        <v>amount_per_charge</v>
      </c>
    </row>
    <row r="76" spans="2:28" x14ac:dyDescent="0.35">
      <c r="B76" t="str">
        <f>IF(OutPut[[#This Row],[time]]="","",'Calculation arguments'!B$2)</f>
        <v>0b15a420-9fc8-409a-a169-fbd49479d718</v>
      </c>
      <c r="C76" t="str">
        <f>IF(OutPut[[#This Row],[time]]="","",'Calculation arguments'!B$5)</f>
        <v>wholesale_fixing</v>
      </c>
      <c r="D76" t="str">
        <f>IF(OutPut[[#This Row],[time]]="","",'Calculation arguments'!B$6)</f>
        <v>2024-01-01 23:00:00</v>
      </c>
      <c r="E76" t="str">
        <f>IF(OutPut[[#This Row],[time]]="","","IGNORED")</f>
        <v>IGNORED</v>
      </c>
      <c r="F76" t="str">
        <f>IF(OutPut[[#This Row],[time]]="","",K$1)</f>
        <v>800</v>
      </c>
      <c r="G76" t="str">
        <f>IF(OutPut[[#This Row],[time]]="","",$E$3)</f>
        <v>1000000000000</v>
      </c>
      <c r="H76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>0</v>
      </c>
      <c r="I76" t="str">
        <f>IF(OutPut[[#This Row],[time]]="","","kWh")</f>
        <v>kWh</v>
      </c>
      <c r="J76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>['missing']</v>
      </c>
      <c r="K76" t="str">
        <f>'Calculation arguments'!E74</f>
        <v>2023-02-03 22:00:00</v>
      </c>
      <c r="L76" t="str">
        <f>IF(OutPut[[#This Row],[time]]="","","PT1H")</f>
        <v>PT1H</v>
      </c>
      <c r="M76" t="str">
        <f>IF(OutPut[[#This Row],[time]]="","",$F$3)</f>
        <v>consumption</v>
      </c>
      <c r="N76" s="3" t="str">
        <f>IF(OutPut[[#This Row],[time]]="","",IF($G$3="","",$G$3))</f>
        <v>flex</v>
      </c>
      <c r="O76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6" s="3" t="str">
        <f>IFERROR(SUBSTITUTE(SUBSTITUTE(OutPut[[#This Row],[price]],".",",")*SUBSTITUTE(OutPut[[#This Row],[quantity]],".",","),",","."),"")</f>
        <v/>
      </c>
      <c r="Q76" t="str">
        <f>IF(OutPut[[#This Row],[time]]="","",VLOOKUP(C$3,ChargePriceInformationPeriods[],5,FALSE))</f>
        <v>false</v>
      </c>
      <c r="R76" t="str">
        <f>IF(OutPut[[#This Row],[time]]="","",$C$3)</f>
        <v>tariff-hourly-1</v>
      </c>
      <c r="S76" t="str">
        <f>IF(OutPut[[#This Row],[time]]="","","tariff")</f>
        <v>tariff</v>
      </c>
      <c r="T76" t="str">
        <f>IF(OutPut[[#This Row],[time]]="","",$D$3)</f>
        <v>0000000000800</v>
      </c>
      <c r="U76" t="str">
        <f>IF(OutPut[[#This Row],[time]]="","","amount_per_charge")</f>
        <v>amount_per_charge</v>
      </c>
    </row>
    <row r="77" spans="2:28" x14ac:dyDescent="0.35">
      <c r="B77" t="str">
        <f>IF(OutPut[[#This Row],[time]]="","",'Calculation arguments'!B$2)</f>
        <v/>
      </c>
      <c r="C77" t="str">
        <f>IF(OutPut[[#This Row],[time]]="","",'Calculation arguments'!B$5)</f>
        <v/>
      </c>
      <c r="D77" t="str">
        <f>IF(OutPut[[#This Row],[time]]="","",'Calculation arguments'!B$6)</f>
        <v/>
      </c>
      <c r="E77" t="str">
        <f>IF(OutPut[[#This Row],[time]]="","","IGNORED")</f>
        <v/>
      </c>
      <c r="F77" t="str">
        <f>IF(OutPut[[#This Row],[time]]="","",K$1)</f>
        <v/>
      </c>
      <c r="G77" t="str">
        <f>IF(OutPut[[#This Row],[time]]="","",$E$3)</f>
        <v/>
      </c>
      <c r="H77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77" t="str">
        <f>IF(OutPut[[#This Row],[time]]="","","kWh")</f>
        <v/>
      </c>
      <c r="J77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77" t="str">
        <f>'Calculation arguments'!E75</f>
        <v/>
      </c>
      <c r="L77" t="str">
        <f>IF(OutPut[[#This Row],[time]]="","","PT1H")</f>
        <v/>
      </c>
      <c r="M77" t="str">
        <f>IF(OutPut[[#This Row],[time]]="","",$F$3)</f>
        <v/>
      </c>
      <c r="N77" s="3" t="str">
        <f>IF(OutPut[[#This Row],[time]]="","",IF($G$3="","",$G$3))</f>
        <v/>
      </c>
      <c r="O77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7" s="3" t="str">
        <f>IFERROR(SUBSTITUTE(SUBSTITUTE(OutPut[[#This Row],[price]],".",",")*SUBSTITUTE(OutPut[[#This Row],[quantity]],".",","),",","."),"")</f>
        <v/>
      </c>
      <c r="Q77" t="str">
        <f>IF(OutPut[[#This Row],[time]]="","",VLOOKUP(C$3,ChargePriceInformationPeriods[],5,FALSE))</f>
        <v/>
      </c>
      <c r="R77" t="str">
        <f>IF(OutPut[[#This Row],[time]]="","",$C$3)</f>
        <v/>
      </c>
      <c r="S77" t="str">
        <f>IF(OutPut[[#This Row],[time]]="","","tariff")</f>
        <v/>
      </c>
      <c r="T77" t="str">
        <f>IF(OutPut[[#This Row],[time]]="","",$D$3)</f>
        <v/>
      </c>
      <c r="U77" t="str">
        <f>IF(OutPut[[#This Row],[time]]="","","amount_per_charge")</f>
        <v/>
      </c>
    </row>
    <row r="78" spans="2:28" x14ac:dyDescent="0.35">
      <c r="B78" t="str">
        <f>IF(OutPut[[#This Row],[time]]="","",'Calculation arguments'!B$2)</f>
        <v/>
      </c>
      <c r="C78" t="str">
        <f>IF(OutPut[[#This Row],[time]]="","",'Calculation arguments'!B$5)</f>
        <v/>
      </c>
      <c r="D78" t="str">
        <f>IF(OutPut[[#This Row],[time]]="","",'Calculation arguments'!B$6)</f>
        <v/>
      </c>
      <c r="E78" t="str">
        <f>IF(OutPut[[#This Row],[time]]="","","IGNORED")</f>
        <v/>
      </c>
      <c r="F78" t="str">
        <f>IF(OutPut[[#This Row],[time]]="","",K$1)</f>
        <v/>
      </c>
      <c r="G78" t="str">
        <f>IF(OutPut[[#This Row],[time]]="","",$E$3)</f>
        <v/>
      </c>
      <c r="H78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78" t="str">
        <f>IF(OutPut[[#This Row],[time]]="","","kWh")</f>
        <v/>
      </c>
      <c r="J78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78" t="str">
        <f>'Calculation arguments'!E76</f>
        <v/>
      </c>
      <c r="L78" t="str">
        <f>IF(OutPut[[#This Row],[time]]="","","PT1H")</f>
        <v/>
      </c>
      <c r="M78" t="str">
        <f>IF(OutPut[[#This Row],[time]]="","",$F$3)</f>
        <v/>
      </c>
      <c r="N78" s="3" t="str">
        <f>IF(OutPut[[#This Row],[time]]="","",IF($G$3="","",$G$3))</f>
        <v/>
      </c>
      <c r="O78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8" s="3" t="str">
        <f>IFERROR(SUBSTITUTE(SUBSTITUTE(OutPut[[#This Row],[price]],".",",")*SUBSTITUTE(OutPut[[#This Row],[quantity]],".",","),",","."),"")</f>
        <v/>
      </c>
      <c r="Q78" t="str">
        <f>IF(OutPut[[#This Row],[time]]="","",VLOOKUP(C$3,ChargePriceInformationPeriods[],5,FALSE))</f>
        <v/>
      </c>
      <c r="R78" t="str">
        <f>IF(OutPut[[#This Row],[time]]="","",$C$3)</f>
        <v/>
      </c>
      <c r="S78" t="str">
        <f>IF(OutPut[[#This Row],[time]]="","","tariff")</f>
        <v/>
      </c>
      <c r="T78" t="str">
        <f>IF(OutPut[[#This Row],[time]]="","",$D$3)</f>
        <v/>
      </c>
      <c r="U78" t="str">
        <f>IF(OutPut[[#This Row],[time]]="","","amount_per_charge")</f>
        <v/>
      </c>
    </row>
    <row r="79" spans="2:28" x14ac:dyDescent="0.35">
      <c r="B79" t="str">
        <f>IF(OutPut[[#This Row],[time]]="","",'Calculation arguments'!B$2)</f>
        <v/>
      </c>
      <c r="C79" t="str">
        <f>IF(OutPut[[#This Row],[time]]="","",'Calculation arguments'!B$5)</f>
        <v/>
      </c>
      <c r="D79" t="str">
        <f>IF(OutPut[[#This Row],[time]]="","",'Calculation arguments'!B$6)</f>
        <v/>
      </c>
      <c r="E79" t="str">
        <f>IF(OutPut[[#This Row],[time]]="","","IGNORED")</f>
        <v/>
      </c>
      <c r="F79" t="str">
        <f>IF(OutPut[[#This Row],[time]]="","",K$1)</f>
        <v/>
      </c>
      <c r="G79" t="str">
        <f>IF(OutPut[[#This Row],[time]]="","",$E$3)</f>
        <v/>
      </c>
      <c r="H79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79" t="str">
        <f>IF(OutPut[[#This Row],[time]]="","","kWh")</f>
        <v/>
      </c>
      <c r="J79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79" t="str">
        <f>'Calculation arguments'!E77</f>
        <v/>
      </c>
      <c r="L79" t="str">
        <f>IF(OutPut[[#This Row],[time]]="","","PT1H")</f>
        <v/>
      </c>
      <c r="M79" t="str">
        <f>IF(OutPut[[#This Row],[time]]="","",$F$3)</f>
        <v/>
      </c>
      <c r="N79" s="3" t="str">
        <f>IF(OutPut[[#This Row],[time]]="","",IF($G$3="","",$G$3))</f>
        <v/>
      </c>
      <c r="O79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9" s="3" t="str">
        <f>IFERROR(SUBSTITUTE(SUBSTITUTE(OutPut[[#This Row],[price]],".",",")*SUBSTITUTE(OutPut[[#This Row],[quantity]],".",","),",","."),"")</f>
        <v/>
      </c>
      <c r="Q79" t="str">
        <f>IF(OutPut[[#This Row],[time]]="","",VLOOKUP(C$3,ChargePriceInformationPeriods[],5,FALSE))</f>
        <v/>
      </c>
      <c r="R79" t="str">
        <f>IF(OutPut[[#This Row],[time]]="","",$C$3)</f>
        <v/>
      </c>
      <c r="S79" t="str">
        <f>IF(OutPut[[#This Row],[time]]="","","tariff")</f>
        <v/>
      </c>
      <c r="T79" t="str">
        <f>IF(OutPut[[#This Row],[time]]="","",$D$3)</f>
        <v/>
      </c>
      <c r="U79" t="str">
        <f>IF(OutPut[[#This Row],[time]]="","","amount_per_charge")</f>
        <v/>
      </c>
    </row>
    <row r="80" spans="2:28" x14ac:dyDescent="0.35">
      <c r="B80" t="str">
        <f>IF(OutPut[[#This Row],[time]]="","",'Calculation arguments'!B$2)</f>
        <v/>
      </c>
      <c r="C80" t="str">
        <f>IF(OutPut[[#This Row],[time]]="","",'Calculation arguments'!B$5)</f>
        <v/>
      </c>
      <c r="D80" t="str">
        <f>IF(OutPut[[#This Row],[time]]="","",'Calculation arguments'!B$6)</f>
        <v/>
      </c>
      <c r="E80" t="str">
        <f>IF(OutPut[[#This Row],[time]]="","","IGNORED")</f>
        <v/>
      </c>
      <c r="F80" t="str">
        <f>IF(OutPut[[#This Row],[time]]="","",K$1)</f>
        <v/>
      </c>
      <c r="G80" t="str">
        <f>IF(OutPut[[#This Row],[time]]="","",$E$3)</f>
        <v/>
      </c>
      <c r="H80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80" t="str">
        <f>IF(OutPut[[#This Row],[time]]="","","kWh")</f>
        <v/>
      </c>
      <c r="J80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80" t="str">
        <f>'Calculation arguments'!E78</f>
        <v/>
      </c>
      <c r="L80" t="str">
        <f>IF(OutPut[[#This Row],[time]]="","","PT1H")</f>
        <v/>
      </c>
      <c r="M80" t="str">
        <f>IF(OutPut[[#This Row],[time]]="","",$F$3)</f>
        <v/>
      </c>
      <c r="N80" s="3" t="str">
        <f>IF(OutPut[[#This Row],[time]]="","",IF($G$3="","",$G$3))</f>
        <v/>
      </c>
      <c r="O80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0" s="3" t="str">
        <f>IFERROR(SUBSTITUTE(SUBSTITUTE(OutPut[[#This Row],[price]],".",",")*SUBSTITUTE(OutPut[[#This Row],[quantity]],".",","),",","."),"")</f>
        <v/>
      </c>
      <c r="Q80" t="str">
        <f>IF(OutPut[[#This Row],[time]]="","",VLOOKUP(C$3,ChargePriceInformationPeriods[],5,FALSE))</f>
        <v/>
      </c>
      <c r="R80" t="str">
        <f>IF(OutPut[[#This Row],[time]]="","",$C$3)</f>
        <v/>
      </c>
      <c r="S80" t="str">
        <f>IF(OutPut[[#This Row],[time]]="","","tariff")</f>
        <v/>
      </c>
      <c r="T80" t="str">
        <f>IF(OutPut[[#This Row],[time]]="","",$D$3)</f>
        <v/>
      </c>
      <c r="U80" t="str">
        <f>IF(OutPut[[#This Row],[time]]="","","amount_per_charge")</f>
        <v/>
      </c>
    </row>
    <row r="81" spans="2:21" x14ac:dyDescent="0.35">
      <c r="B81" t="str">
        <f>IF(OutPut[[#This Row],[time]]="","",'Calculation arguments'!B$2)</f>
        <v/>
      </c>
      <c r="C81" t="str">
        <f>IF(OutPut[[#This Row],[time]]="","",'Calculation arguments'!B$5)</f>
        <v/>
      </c>
      <c r="D81" t="str">
        <f>IF(OutPut[[#This Row],[time]]="","",'Calculation arguments'!B$6)</f>
        <v/>
      </c>
      <c r="E81" t="str">
        <f>IF(OutPut[[#This Row],[time]]="","","IGNORED")</f>
        <v/>
      </c>
      <c r="F81" t="str">
        <f>IF(OutPut[[#This Row],[time]]="","",K$1)</f>
        <v/>
      </c>
      <c r="G81" t="str">
        <f>IF(OutPut[[#This Row],[time]]="","",$E$3)</f>
        <v/>
      </c>
      <c r="H81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81" t="str">
        <f>IF(OutPut[[#This Row],[time]]="","","kWh")</f>
        <v/>
      </c>
      <c r="J81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81" t="str">
        <f>'Calculation arguments'!E79</f>
        <v/>
      </c>
      <c r="L81" t="str">
        <f>IF(OutPut[[#This Row],[time]]="","","PT1H")</f>
        <v/>
      </c>
      <c r="M81" t="str">
        <f>IF(OutPut[[#This Row],[time]]="","",$F$3)</f>
        <v/>
      </c>
      <c r="N81" s="3" t="str">
        <f>IF(OutPut[[#This Row],[time]]="","",IF($G$3="","",$G$3))</f>
        <v/>
      </c>
      <c r="O81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1" s="3" t="str">
        <f>IFERROR(SUBSTITUTE(SUBSTITUTE(OutPut[[#This Row],[price]],".",",")*SUBSTITUTE(OutPut[[#This Row],[quantity]],".",","),",","."),"")</f>
        <v/>
      </c>
      <c r="Q81" t="str">
        <f>IF(OutPut[[#This Row],[time]]="","",VLOOKUP(C$3,ChargePriceInformationPeriods[],5,FALSE))</f>
        <v/>
      </c>
      <c r="R81" t="str">
        <f>IF(OutPut[[#This Row],[time]]="","",$C$3)</f>
        <v/>
      </c>
      <c r="S81" t="str">
        <f>IF(OutPut[[#This Row],[time]]="","","tariff")</f>
        <v/>
      </c>
      <c r="T81" t="str">
        <f>IF(OutPut[[#This Row],[time]]="","",$D$3)</f>
        <v/>
      </c>
      <c r="U81" t="str">
        <f>IF(OutPut[[#This Row],[time]]="","","amount_per_charge")</f>
        <v/>
      </c>
    </row>
    <row r="82" spans="2:21" x14ac:dyDescent="0.35">
      <c r="B82" t="str">
        <f>IF(OutPut[[#This Row],[time]]="","",'Calculation arguments'!B$2)</f>
        <v/>
      </c>
      <c r="C82" t="str">
        <f>IF(OutPut[[#This Row],[time]]="","",'Calculation arguments'!B$5)</f>
        <v/>
      </c>
      <c r="D82" t="str">
        <f>IF(OutPut[[#This Row],[time]]="","",'Calculation arguments'!B$6)</f>
        <v/>
      </c>
      <c r="E82" t="str">
        <f>IF(OutPut[[#This Row],[time]]="","","IGNORED")</f>
        <v/>
      </c>
      <c r="F82" t="str">
        <f>IF(OutPut[[#This Row],[time]]="","",K$1)</f>
        <v/>
      </c>
      <c r="G82" t="str">
        <f>IF(OutPut[[#This Row],[time]]="","",$E$3)</f>
        <v/>
      </c>
      <c r="H82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82" t="str">
        <f>IF(OutPut[[#This Row],[time]]="","","kWh")</f>
        <v/>
      </c>
      <c r="J82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82" t="str">
        <f>'Calculation arguments'!E80</f>
        <v/>
      </c>
      <c r="L82" t="str">
        <f>IF(OutPut[[#This Row],[time]]="","","PT1H")</f>
        <v/>
      </c>
      <c r="M82" t="str">
        <f>IF(OutPut[[#This Row],[time]]="","",$F$3)</f>
        <v/>
      </c>
      <c r="N82" s="3" t="str">
        <f>IF(OutPut[[#This Row],[time]]="","",IF($G$3="","",$G$3))</f>
        <v/>
      </c>
      <c r="O82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2" s="3" t="str">
        <f>IFERROR(SUBSTITUTE(SUBSTITUTE(OutPut[[#This Row],[price]],".",",")*SUBSTITUTE(OutPut[[#This Row],[quantity]],".",","),",","."),"")</f>
        <v/>
      </c>
      <c r="Q82" t="str">
        <f>IF(OutPut[[#This Row],[time]]="","",VLOOKUP(C$3,ChargePriceInformationPeriods[],5,FALSE))</f>
        <v/>
      </c>
      <c r="R82" t="str">
        <f>IF(OutPut[[#This Row],[time]]="","",$C$3)</f>
        <v/>
      </c>
      <c r="S82" t="str">
        <f>IF(OutPut[[#This Row],[time]]="","","tariff")</f>
        <v/>
      </c>
      <c r="T82" t="str">
        <f>IF(OutPut[[#This Row],[time]]="","",$D$3)</f>
        <v/>
      </c>
      <c r="U82" t="str">
        <f>IF(OutPut[[#This Row],[time]]="","","amount_per_charge")</f>
        <v/>
      </c>
    </row>
    <row r="83" spans="2:21" x14ac:dyDescent="0.35">
      <c r="B83" t="str">
        <f>IF(OutPut[[#This Row],[time]]="","",'Calculation arguments'!B$2)</f>
        <v/>
      </c>
      <c r="C83" t="str">
        <f>IF(OutPut[[#This Row],[time]]="","",'Calculation arguments'!B$5)</f>
        <v/>
      </c>
      <c r="D83" t="str">
        <f>IF(OutPut[[#This Row],[time]]="","",'Calculation arguments'!B$6)</f>
        <v/>
      </c>
      <c r="E83" t="str">
        <f>IF(OutPut[[#This Row],[time]]="","","IGNORED")</f>
        <v/>
      </c>
      <c r="F83" t="str">
        <f>IF(OutPut[[#This Row],[time]]="","",K$1)</f>
        <v/>
      </c>
      <c r="G83" t="str">
        <f>IF(OutPut[[#This Row],[time]]="","",$E$3)</f>
        <v/>
      </c>
      <c r="H83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83" t="str">
        <f>IF(OutPut[[#This Row],[time]]="","","kWh")</f>
        <v/>
      </c>
      <c r="J83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83" t="str">
        <f>'Calculation arguments'!E81</f>
        <v/>
      </c>
      <c r="L83" t="str">
        <f>IF(OutPut[[#This Row],[time]]="","","PT1H")</f>
        <v/>
      </c>
      <c r="M83" t="str">
        <f>IF(OutPut[[#This Row],[time]]="","",$F$3)</f>
        <v/>
      </c>
      <c r="N83" s="3" t="str">
        <f>IF(OutPut[[#This Row],[time]]="","",IF($G$3="","",$G$3))</f>
        <v/>
      </c>
      <c r="O83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3" s="3" t="str">
        <f>IFERROR(SUBSTITUTE(SUBSTITUTE(OutPut[[#This Row],[price]],".",",")*SUBSTITUTE(OutPut[[#This Row],[quantity]],".",","),",","."),"")</f>
        <v/>
      </c>
      <c r="Q83" t="str">
        <f>IF(OutPut[[#This Row],[time]]="","",VLOOKUP(C$3,ChargePriceInformationPeriods[],5,FALSE))</f>
        <v/>
      </c>
      <c r="R83" t="str">
        <f>IF(OutPut[[#This Row],[time]]="","",$C$3)</f>
        <v/>
      </c>
      <c r="S83" t="str">
        <f>IF(OutPut[[#This Row],[time]]="","","tariff")</f>
        <v/>
      </c>
      <c r="T83" t="str">
        <f>IF(OutPut[[#This Row],[time]]="","",$D$3)</f>
        <v/>
      </c>
      <c r="U83" t="str">
        <f>IF(OutPut[[#This Row],[time]]="","","amount_per_charge")</f>
        <v/>
      </c>
    </row>
    <row r="84" spans="2:21" x14ac:dyDescent="0.35">
      <c r="B84" t="str">
        <f>IF(OutPut[[#This Row],[time]]="","",'Calculation arguments'!B$2)</f>
        <v/>
      </c>
      <c r="C84" t="str">
        <f>IF(OutPut[[#This Row],[time]]="","",'Calculation arguments'!B$5)</f>
        <v/>
      </c>
      <c r="D84" t="str">
        <f>IF(OutPut[[#This Row],[time]]="","",'Calculation arguments'!B$6)</f>
        <v/>
      </c>
      <c r="E84" t="str">
        <f>IF(OutPut[[#This Row],[time]]="","","IGNORED")</f>
        <v/>
      </c>
      <c r="F84" t="str">
        <f>IF(OutPut[[#This Row],[time]]="","",K$1)</f>
        <v/>
      </c>
      <c r="G84" t="str">
        <f>IF(OutPut[[#This Row],[time]]="","",$E$3)</f>
        <v/>
      </c>
      <c r="H84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84" t="str">
        <f>IF(OutPut[[#This Row],[time]]="","","kWh")</f>
        <v/>
      </c>
      <c r="J84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84" t="str">
        <f>'Calculation arguments'!E82</f>
        <v/>
      </c>
      <c r="L84" t="str">
        <f>IF(OutPut[[#This Row],[time]]="","","PT1H")</f>
        <v/>
      </c>
      <c r="M84" t="str">
        <f>IF(OutPut[[#This Row],[time]]="","",$F$3)</f>
        <v/>
      </c>
      <c r="N84" s="3" t="str">
        <f>IF(OutPut[[#This Row],[time]]="","",IF($G$3="","",$G$3))</f>
        <v/>
      </c>
      <c r="O84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4" s="3" t="str">
        <f>IFERROR(SUBSTITUTE(SUBSTITUTE(OutPut[[#This Row],[price]],".",",")*SUBSTITUTE(OutPut[[#This Row],[quantity]],".",","),",","."),"")</f>
        <v/>
      </c>
      <c r="Q84" t="str">
        <f>IF(OutPut[[#This Row],[time]]="","",VLOOKUP(C$3,ChargePriceInformationPeriods[],5,FALSE))</f>
        <v/>
      </c>
      <c r="R84" t="str">
        <f>IF(OutPut[[#This Row],[time]]="","",$C$3)</f>
        <v/>
      </c>
      <c r="S84" t="str">
        <f>IF(OutPut[[#This Row],[time]]="","","tariff")</f>
        <v/>
      </c>
      <c r="T84" t="str">
        <f>IF(OutPut[[#This Row],[time]]="","",$D$3)</f>
        <v/>
      </c>
      <c r="U84" t="str">
        <f>IF(OutPut[[#This Row],[time]]="","","amount_per_charge")</f>
        <v/>
      </c>
    </row>
    <row r="85" spans="2:21" x14ac:dyDescent="0.35">
      <c r="B85" t="str">
        <f>IF(OutPut[[#This Row],[time]]="","",'Calculation arguments'!B$2)</f>
        <v/>
      </c>
      <c r="C85" t="str">
        <f>IF(OutPut[[#This Row],[time]]="","",'Calculation arguments'!B$5)</f>
        <v/>
      </c>
      <c r="D85" t="str">
        <f>IF(OutPut[[#This Row],[time]]="","",'Calculation arguments'!B$6)</f>
        <v/>
      </c>
      <c r="E85" t="str">
        <f>IF(OutPut[[#This Row],[time]]="","","IGNORED")</f>
        <v/>
      </c>
      <c r="F85" t="str">
        <f>IF(OutPut[[#This Row],[time]]="","",K$1)</f>
        <v/>
      </c>
      <c r="G85" t="str">
        <f>IF(OutPut[[#This Row],[time]]="","",$E$3)</f>
        <v/>
      </c>
      <c r="H8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85" t="str">
        <f>IF(OutPut[[#This Row],[time]]="","","kWh")</f>
        <v/>
      </c>
      <c r="J85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85" t="str">
        <f>'Calculation arguments'!E83</f>
        <v/>
      </c>
      <c r="L85" t="str">
        <f>IF(OutPut[[#This Row],[time]]="","","PT1H")</f>
        <v/>
      </c>
      <c r="M85" t="str">
        <f>IF(OutPut[[#This Row],[time]]="","",$F$3)</f>
        <v/>
      </c>
      <c r="N85" s="3" t="str">
        <f>IF(OutPut[[#This Row],[time]]="","",IF($G$3="","",$G$3))</f>
        <v/>
      </c>
      <c r="O85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5" s="3" t="str">
        <f>IFERROR(SUBSTITUTE(SUBSTITUTE(OutPut[[#This Row],[price]],".",",")*SUBSTITUTE(OutPut[[#This Row],[quantity]],".",","),",","."),"")</f>
        <v/>
      </c>
      <c r="Q85" t="str">
        <f>IF(OutPut[[#This Row],[time]]="","",VLOOKUP(C$3,ChargePriceInformationPeriods[],5,FALSE))</f>
        <v/>
      </c>
      <c r="R85" t="str">
        <f>IF(OutPut[[#This Row],[time]]="","",$C$3)</f>
        <v/>
      </c>
      <c r="S85" t="str">
        <f>IF(OutPut[[#This Row],[time]]="","","tariff")</f>
        <v/>
      </c>
      <c r="T85" t="str">
        <f>IF(OutPut[[#This Row],[time]]="","",$D$3)</f>
        <v/>
      </c>
      <c r="U85" t="str">
        <f>IF(OutPut[[#This Row],[time]]="","","amount_per_charge")</f>
        <v/>
      </c>
    </row>
    <row r="86" spans="2:21" x14ac:dyDescent="0.35">
      <c r="B86" t="str">
        <f>IF(OutPut[[#This Row],[time]]="","",'Calculation arguments'!B$2)</f>
        <v/>
      </c>
      <c r="C86" t="str">
        <f>IF(OutPut[[#This Row],[time]]="","",'Calculation arguments'!B$5)</f>
        <v/>
      </c>
      <c r="D86" t="str">
        <f>IF(OutPut[[#This Row],[time]]="","",'Calculation arguments'!B$6)</f>
        <v/>
      </c>
      <c r="E86" t="str">
        <f>IF(OutPut[[#This Row],[time]]="","","IGNORED")</f>
        <v/>
      </c>
      <c r="F86" t="str">
        <f>IF(OutPut[[#This Row],[time]]="","",K$1)</f>
        <v/>
      </c>
      <c r="G86" t="str">
        <f>IF(OutPut[[#This Row],[time]]="","",$E$3)</f>
        <v/>
      </c>
      <c r="H86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86" t="str">
        <f>IF(OutPut[[#This Row],[time]]="","","kWh")</f>
        <v/>
      </c>
      <c r="J86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86" t="str">
        <f>'Calculation arguments'!E84</f>
        <v/>
      </c>
      <c r="L86" t="str">
        <f>IF(OutPut[[#This Row],[time]]="","","PT1H")</f>
        <v/>
      </c>
      <c r="M86" t="str">
        <f>IF(OutPut[[#This Row],[time]]="","",$F$3)</f>
        <v/>
      </c>
      <c r="N86" s="3" t="str">
        <f>IF(OutPut[[#This Row],[time]]="","",IF($G$3="","",$G$3))</f>
        <v/>
      </c>
      <c r="O86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6" s="3" t="str">
        <f>IFERROR(SUBSTITUTE(SUBSTITUTE(OutPut[[#This Row],[price]],".",",")*SUBSTITUTE(OutPut[[#This Row],[quantity]],".",","),",","."),"")</f>
        <v/>
      </c>
      <c r="Q86" t="str">
        <f>IF(OutPut[[#This Row],[time]]="","",VLOOKUP(C$3,ChargePriceInformationPeriods[],5,FALSE))</f>
        <v/>
      </c>
      <c r="R86" t="str">
        <f>IF(OutPut[[#This Row],[time]]="","",$C$3)</f>
        <v/>
      </c>
      <c r="S86" t="str">
        <f>IF(OutPut[[#This Row],[time]]="","","tariff")</f>
        <v/>
      </c>
      <c r="T86" t="str">
        <f>IF(OutPut[[#This Row],[time]]="","",$D$3)</f>
        <v/>
      </c>
      <c r="U86" t="str">
        <f>IF(OutPut[[#This Row],[time]]="","","amount_per_charge")</f>
        <v/>
      </c>
    </row>
    <row r="87" spans="2:21" x14ac:dyDescent="0.35">
      <c r="B87" t="str">
        <f>IF(OutPut[[#This Row],[time]]="","",'Calculation arguments'!B$2)</f>
        <v/>
      </c>
      <c r="C87" t="str">
        <f>IF(OutPut[[#This Row],[time]]="","",'Calculation arguments'!B$5)</f>
        <v/>
      </c>
      <c r="D87" t="str">
        <f>IF(OutPut[[#This Row],[time]]="","",'Calculation arguments'!B$6)</f>
        <v/>
      </c>
      <c r="E87" t="str">
        <f>IF(OutPut[[#This Row],[time]]="","","IGNORED")</f>
        <v/>
      </c>
      <c r="F87" t="str">
        <f>IF(OutPut[[#This Row],[time]]="","",K$1)</f>
        <v/>
      </c>
      <c r="G87" t="str">
        <f>IF(OutPut[[#This Row],[time]]="","",$E$3)</f>
        <v/>
      </c>
      <c r="H87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87" t="str">
        <f>IF(OutPut[[#This Row],[time]]="","","kWh")</f>
        <v/>
      </c>
      <c r="J87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87" t="str">
        <f>'Calculation arguments'!E85</f>
        <v/>
      </c>
      <c r="L87" t="str">
        <f>IF(OutPut[[#This Row],[time]]="","","PT1H")</f>
        <v/>
      </c>
      <c r="M87" t="str">
        <f>IF(OutPut[[#This Row],[time]]="","",$F$3)</f>
        <v/>
      </c>
      <c r="N87" s="3" t="str">
        <f>IF(OutPut[[#This Row],[time]]="","",IF($G$3="","",$G$3))</f>
        <v/>
      </c>
      <c r="O87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7" s="3" t="str">
        <f>IFERROR(SUBSTITUTE(SUBSTITUTE(OutPut[[#This Row],[price]],".",",")*SUBSTITUTE(OutPut[[#This Row],[quantity]],".",","),",","."),"")</f>
        <v/>
      </c>
      <c r="Q87" t="str">
        <f>IF(OutPut[[#This Row],[time]]="","",VLOOKUP(C$3,ChargePriceInformationPeriods[],5,FALSE))</f>
        <v/>
      </c>
      <c r="R87" t="str">
        <f>IF(OutPut[[#This Row],[time]]="","",$C$3)</f>
        <v/>
      </c>
      <c r="S87" t="str">
        <f>IF(OutPut[[#This Row],[time]]="","","tariff")</f>
        <v/>
      </c>
      <c r="T87" t="str">
        <f>IF(OutPut[[#This Row],[time]]="","",$D$3)</f>
        <v/>
      </c>
      <c r="U87" t="str">
        <f>IF(OutPut[[#This Row],[time]]="","","amount_per_charge")</f>
        <v/>
      </c>
    </row>
    <row r="88" spans="2:21" x14ac:dyDescent="0.35">
      <c r="B88" t="str">
        <f>IF(OutPut[[#This Row],[time]]="","",'Calculation arguments'!B$2)</f>
        <v/>
      </c>
      <c r="C88" t="str">
        <f>IF(OutPut[[#This Row],[time]]="","",'Calculation arguments'!B$5)</f>
        <v/>
      </c>
      <c r="D88" t="str">
        <f>IF(OutPut[[#This Row],[time]]="","",'Calculation arguments'!B$6)</f>
        <v/>
      </c>
      <c r="E88" t="str">
        <f>IF(OutPut[[#This Row],[time]]="","","IGNORED")</f>
        <v/>
      </c>
      <c r="F88" t="str">
        <f>IF(OutPut[[#This Row],[time]]="","",K$1)</f>
        <v/>
      </c>
      <c r="G88" t="str">
        <f>IF(OutPut[[#This Row],[time]]="","",$E$3)</f>
        <v/>
      </c>
      <c r="H88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88" t="str">
        <f>IF(OutPut[[#This Row],[time]]="","","kWh")</f>
        <v/>
      </c>
      <c r="J88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88" t="str">
        <f>'Calculation arguments'!E86</f>
        <v/>
      </c>
      <c r="L88" t="str">
        <f>IF(OutPut[[#This Row],[time]]="","","PT1H")</f>
        <v/>
      </c>
      <c r="M88" t="str">
        <f>IF(OutPut[[#This Row],[time]]="","",$F$3)</f>
        <v/>
      </c>
      <c r="N88" s="3" t="str">
        <f>IF(OutPut[[#This Row],[time]]="","",IF($G$3="","",$G$3))</f>
        <v/>
      </c>
      <c r="O88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8" s="3" t="str">
        <f>IFERROR(SUBSTITUTE(SUBSTITUTE(OutPut[[#This Row],[price]],".",",")*SUBSTITUTE(OutPut[[#This Row],[quantity]],".",","),",","."),"")</f>
        <v/>
      </c>
      <c r="Q88" t="str">
        <f>IF(OutPut[[#This Row],[time]]="","",VLOOKUP(C$3,ChargePriceInformationPeriods[],5,FALSE))</f>
        <v/>
      </c>
      <c r="R88" t="str">
        <f>IF(OutPut[[#This Row],[time]]="","",$C$3)</f>
        <v/>
      </c>
      <c r="S88" t="str">
        <f>IF(OutPut[[#This Row],[time]]="","","tariff")</f>
        <v/>
      </c>
      <c r="T88" t="str">
        <f>IF(OutPut[[#This Row],[time]]="","",$D$3)</f>
        <v/>
      </c>
      <c r="U88" t="str">
        <f>IF(OutPut[[#This Row],[time]]="","","amount_per_charge")</f>
        <v/>
      </c>
    </row>
    <row r="89" spans="2:21" x14ac:dyDescent="0.35">
      <c r="B89" t="str">
        <f>IF(OutPut[[#This Row],[time]]="","",'Calculation arguments'!B$2)</f>
        <v/>
      </c>
      <c r="C89" t="str">
        <f>IF(OutPut[[#This Row],[time]]="","",'Calculation arguments'!B$5)</f>
        <v/>
      </c>
      <c r="D89" t="str">
        <f>IF(OutPut[[#This Row],[time]]="","",'Calculation arguments'!B$6)</f>
        <v/>
      </c>
      <c r="E89" t="str">
        <f>IF(OutPut[[#This Row],[time]]="","","IGNORED")</f>
        <v/>
      </c>
      <c r="F89" t="str">
        <f>IF(OutPut[[#This Row],[time]]="","",K$1)</f>
        <v/>
      </c>
      <c r="G89" t="str">
        <f>IF(OutPut[[#This Row],[time]]="","",$E$3)</f>
        <v/>
      </c>
      <c r="H89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89" t="str">
        <f>IF(OutPut[[#This Row],[time]]="","","kWh")</f>
        <v/>
      </c>
      <c r="J89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89" t="str">
        <f>'Calculation arguments'!E87</f>
        <v/>
      </c>
      <c r="L89" t="str">
        <f>IF(OutPut[[#This Row],[time]]="","","PT1H")</f>
        <v/>
      </c>
      <c r="M89" t="str">
        <f>IF(OutPut[[#This Row],[time]]="","",$F$3)</f>
        <v/>
      </c>
      <c r="N89" s="3" t="str">
        <f>IF(OutPut[[#This Row],[time]]="","",IF($G$3="","",$G$3))</f>
        <v/>
      </c>
      <c r="O89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9" s="3" t="str">
        <f>IFERROR(SUBSTITUTE(SUBSTITUTE(OutPut[[#This Row],[price]],".",",")*SUBSTITUTE(OutPut[[#This Row],[quantity]],".",","),",","."),"")</f>
        <v/>
      </c>
      <c r="Q89" t="str">
        <f>IF(OutPut[[#This Row],[time]]="","",VLOOKUP(C$3,ChargePriceInformationPeriods[],5,FALSE))</f>
        <v/>
      </c>
      <c r="R89" t="str">
        <f>IF(OutPut[[#This Row],[time]]="","",$C$3)</f>
        <v/>
      </c>
      <c r="S89" t="str">
        <f>IF(OutPut[[#This Row],[time]]="","","tariff")</f>
        <v/>
      </c>
      <c r="T89" t="str">
        <f>IF(OutPut[[#This Row],[time]]="","",$D$3)</f>
        <v/>
      </c>
      <c r="U89" t="str">
        <f>IF(OutPut[[#This Row],[time]]="","","amount_per_charge")</f>
        <v/>
      </c>
    </row>
    <row r="90" spans="2:21" x14ac:dyDescent="0.35">
      <c r="B90" t="str">
        <f>IF(OutPut[[#This Row],[time]]="","",'Calculation arguments'!B$2)</f>
        <v/>
      </c>
      <c r="C90" t="str">
        <f>IF(OutPut[[#This Row],[time]]="","",'Calculation arguments'!B$5)</f>
        <v/>
      </c>
      <c r="D90" t="str">
        <f>IF(OutPut[[#This Row],[time]]="","",'Calculation arguments'!B$6)</f>
        <v/>
      </c>
      <c r="E90" t="str">
        <f>IF(OutPut[[#This Row],[time]]="","","IGNORED")</f>
        <v/>
      </c>
      <c r="F90" t="str">
        <f>IF(OutPut[[#This Row],[time]]="","",K$1)</f>
        <v/>
      </c>
      <c r="G90" t="str">
        <f>IF(OutPut[[#This Row],[time]]="","",$E$3)</f>
        <v/>
      </c>
      <c r="H90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90" t="str">
        <f>IF(OutPut[[#This Row],[time]]="","","kWh")</f>
        <v/>
      </c>
      <c r="J90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90" t="str">
        <f>'Calculation arguments'!E88</f>
        <v/>
      </c>
      <c r="L90" t="str">
        <f>IF(OutPut[[#This Row],[time]]="","","PT1H")</f>
        <v/>
      </c>
      <c r="M90" t="str">
        <f>IF(OutPut[[#This Row],[time]]="","",$F$3)</f>
        <v/>
      </c>
      <c r="N90" s="3" t="str">
        <f>IF(OutPut[[#This Row],[time]]="","",IF($G$3="","",$G$3))</f>
        <v/>
      </c>
      <c r="O90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0" s="3" t="str">
        <f>IFERROR(SUBSTITUTE(SUBSTITUTE(OutPut[[#This Row],[price]],".",",")*SUBSTITUTE(OutPut[[#This Row],[quantity]],".",","),",","."),"")</f>
        <v/>
      </c>
      <c r="Q90" t="str">
        <f>IF(OutPut[[#This Row],[time]]="","",VLOOKUP(C$3,ChargePriceInformationPeriods[],5,FALSE))</f>
        <v/>
      </c>
      <c r="R90" t="str">
        <f>IF(OutPut[[#This Row],[time]]="","",$C$3)</f>
        <v/>
      </c>
      <c r="S90" t="str">
        <f>IF(OutPut[[#This Row],[time]]="","","tariff")</f>
        <v/>
      </c>
      <c r="T90" t="str">
        <f>IF(OutPut[[#This Row],[time]]="","",$D$3)</f>
        <v/>
      </c>
      <c r="U90" t="str">
        <f>IF(OutPut[[#This Row],[time]]="","","amount_per_charge")</f>
        <v/>
      </c>
    </row>
    <row r="91" spans="2:21" x14ac:dyDescent="0.35">
      <c r="B91" t="str">
        <f>IF(OutPut[[#This Row],[time]]="","",'Calculation arguments'!B$2)</f>
        <v/>
      </c>
      <c r="C91" t="str">
        <f>IF(OutPut[[#This Row],[time]]="","",'Calculation arguments'!B$5)</f>
        <v/>
      </c>
      <c r="D91" t="str">
        <f>IF(OutPut[[#This Row],[time]]="","",'Calculation arguments'!B$6)</f>
        <v/>
      </c>
      <c r="E91" t="str">
        <f>IF(OutPut[[#This Row],[time]]="","","IGNORED")</f>
        <v/>
      </c>
      <c r="F91" t="str">
        <f>IF(OutPut[[#This Row],[time]]="","",K$1)</f>
        <v/>
      </c>
      <c r="G91" t="str">
        <f>IF(OutPut[[#This Row],[time]]="","",$E$3)</f>
        <v/>
      </c>
      <c r="H91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91" t="str">
        <f>IF(OutPut[[#This Row],[time]]="","","kWh")</f>
        <v/>
      </c>
      <c r="J91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91" t="str">
        <f>'Calculation arguments'!E89</f>
        <v/>
      </c>
      <c r="L91" t="str">
        <f>IF(OutPut[[#This Row],[time]]="","","PT1H")</f>
        <v/>
      </c>
      <c r="M91" t="str">
        <f>IF(OutPut[[#This Row],[time]]="","",$F$3)</f>
        <v/>
      </c>
      <c r="N91" s="3" t="str">
        <f>IF(OutPut[[#This Row],[time]]="","",IF($G$3="","",$G$3))</f>
        <v/>
      </c>
      <c r="O91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1" s="3" t="str">
        <f>IFERROR(SUBSTITUTE(SUBSTITUTE(OutPut[[#This Row],[price]],".",",")*SUBSTITUTE(OutPut[[#This Row],[quantity]],".",","),",","."),"")</f>
        <v/>
      </c>
      <c r="Q91" t="str">
        <f>IF(OutPut[[#This Row],[time]]="","",VLOOKUP(C$3,ChargePriceInformationPeriods[],5,FALSE))</f>
        <v/>
      </c>
      <c r="R91" t="str">
        <f>IF(OutPut[[#This Row],[time]]="","",$C$3)</f>
        <v/>
      </c>
      <c r="S91" t="str">
        <f>IF(OutPut[[#This Row],[time]]="","","tariff")</f>
        <v/>
      </c>
      <c r="T91" t="str">
        <f>IF(OutPut[[#This Row],[time]]="","",$D$3)</f>
        <v/>
      </c>
      <c r="U91" t="str">
        <f>IF(OutPut[[#This Row],[time]]="","","amount_per_charge")</f>
        <v/>
      </c>
    </row>
    <row r="92" spans="2:21" x14ac:dyDescent="0.35">
      <c r="B92" t="str">
        <f>IF(OutPut[[#This Row],[time]]="","",'Calculation arguments'!B$2)</f>
        <v/>
      </c>
      <c r="C92" t="str">
        <f>IF(OutPut[[#This Row],[time]]="","",'Calculation arguments'!B$5)</f>
        <v/>
      </c>
      <c r="D92" t="str">
        <f>IF(OutPut[[#This Row],[time]]="","",'Calculation arguments'!B$6)</f>
        <v/>
      </c>
      <c r="E92" t="str">
        <f>IF(OutPut[[#This Row],[time]]="","","IGNORED")</f>
        <v/>
      </c>
      <c r="F92" t="str">
        <f>IF(OutPut[[#This Row],[time]]="","",K$1)</f>
        <v/>
      </c>
      <c r="G92" t="str">
        <f>IF(OutPut[[#This Row],[time]]="","",$E$3)</f>
        <v/>
      </c>
      <c r="H92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92" t="str">
        <f>IF(OutPut[[#This Row],[time]]="","","kWh")</f>
        <v/>
      </c>
      <c r="J92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92" t="str">
        <f>'Calculation arguments'!E90</f>
        <v/>
      </c>
      <c r="L92" t="str">
        <f>IF(OutPut[[#This Row],[time]]="","","PT1H")</f>
        <v/>
      </c>
      <c r="M92" t="str">
        <f>IF(OutPut[[#This Row],[time]]="","",$F$3)</f>
        <v/>
      </c>
      <c r="N92" s="3" t="str">
        <f>IF(OutPut[[#This Row],[time]]="","",IF($G$3="","",$G$3))</f>
        <v/>
      </c>
      <c r="O92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2" s="3" t="str">
        <f>IFERROR(SUBSTITUTE(SUBSTITUTE(OutPut[[#This Row],[price]],".",",")*SUBSTITUTE(OutPut[[#This Row],[quantity]],".",","),",","."),"")</f>
        <v/>
      </c>
      <c r="Q92" t="str">
        <f>IF(OutPut[[#This Row],[time]]="","",VLOOKUP(C$3,ChargePriceInformationPeriods[],5,FALSE))</f>
        <v/>
      </c>
      <c r="R92" t="str">
        <f>IF(OutPut[[#This Row],[time]]="","",$C$3)</f>
        <v/>
      </c>
      <c r="S92" t="str">
        <f>IF(OutPut[[#This Row],[time]]="","","tariff")</f>
        <v/>
      </c>
      <c r="T92" t="str">
        <f>IF(OutPut[[#This Row],[time]]="","",$D$3)</f>
        <v/>
      </c>
      <c r="U92" t="str">
        <f>IF(OutPut[[#This Row],[time]]="","","amount_per_charge")</f>
        <v/>
      </c>
    </row>
    <row r="93" spans="2:21" x14ac:dyDescent="0.35">
      <c r="B93" t="str">
        <f>IF(OutPut[[#This Row],[time]]="","",'Calculation arguments'!B$2)</f>
        <v/>
      </c>
      <c r="C93" t="str">
        <f>IF(OutPut[[#This Row],[time]]="","",'Calculation arguments'!B$5)</f>
        <v/>
      </c>
      <c r="D93" t="str">
        <f>IF(OutPut[[#This Row],[time]]="","",'Calculation arguments'!B$6)</f>
        <v/>
      </c>
      <c r="E93" t="str">
        <f>IF(OutPut[[#This Row],[time]]="","","IGNORED")</f>
        <v/>
      </c>
      <c r="F93" t="str">
        <f>IF(OutPut[[#This Row],[time]]="","",K$1)</f>
        <v/>
      </c>
      <c r="G93" t="str">
        <f>IF(OutPut[[#This Row],[time]]="","",$E$3)</f>
        <v/>
      </c>
      <c r="H93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93" t="str">
        <f>IF(OutPut[[#This Row],[time]]="","","kWh")</f>
        <v/>
      </c>
      <c r="J93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93" t="str">
        <f>'Calculation arguments'!E91</f>
        <v/>
      </c>
      <c r="L93" t="str">
        <f>IF(OutPut[[#This Row],[time]]="","","PT1H")</f>
        <v/>
      </c>
      <c r="M93" t="str">
        <f>IF(OutPut[[#This Row],[time]]="","",$F$3)</f>
        <v/>
      </c>
      <c r="N93" s="3" t="str">
        <f>IF(OutPut[[#This Row],[time]]="","",IF($G$3="","",$G$3))</f>
        <v/>
      </c>
      <c r="O93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3" s="3" t="str">
        <f>IFERROR(SUBSTITUTE(SUBSTITUTE(OutPut[[#This Row],[price]],".",",")*SUBSTITUTE(OutPut[[#This Row],[quantity]],".",","),",","."),"")</f>
        <v/>
      </c>
      <c r="Q93" t="str">
        <f>IF(OutPut[[#This Row],[time]]="","",VLOOKUP(C$3,ChargePriceInformationPeriods[],5,FALSE))</f>
        <v/>
      </c>
      <c r="R93" t="str">
        <f>IF(OutPut[[#This Row],[time]]="","",$C$3)</f>
        <v/>
      </c>
      <c r="S93" t="str">
        <f>IF(OutPut[[#This Row],[time]]="","","tariff")</f>
        <v/>
      </c>
      <c r="T93" t="str">
        <f>IF(OutPut[[#This Row],[time]]="","",$D$3)</f>
        <v/>
      </c>
      <c r="U93" t="str">
        <f>IF(OutPut[[#This Row],[time]]="","","amount_per_charge")</f>
        <v/>
      </c>
    </row>
    <row r="94" spans="2:21" x14ac:dyDescent="0.35">
      <c r="B94" t="str">
        <f>IF(OutPut[[#This Row],[time]]="","",'Calculation arguments'!B$2)</f>
        <v/>
      </c>
      <c r="C94" t="str">
        <f>IF(OutPut[[#This Row],[time]]="","",'Calculation arguments'!B$5)</f>
        <v/>
      </c>
      <c r="D94" t="str">
        <f>IF(OutPut[[#This Row],[time]]="","",'Calculation arguments'!B$6)</f>
        <v/>
      </c>
      <c r="E94" t="str">
        <f>IF(OutPut[[#This Row],[time]]="","","IGNORED")</f>
        <v/>
      </c>
      <c r="F94" t="str">
        <f>IF(OutPut[[#This Row],[time]]="","",K$1)</f>
        <v/>
      </c>
      <c r="G94" t="str">
        <f>IF(OutPut[[#This Row],[time]]="","",$E$3)</f>
        <v/>
      </c>
      <c r="H94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94" t="str">
        <f>IF(OutPut[[#This Row],[time]]="","","kWh")</f>
        <v/>
      </c>
      <c r="J94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94" t="str">
        <f>'Calculation arguments'!E92</f>
        <v/>
      </c>
      <c r="L94" t="str">
        <f>IF(OutPut[[#This Row],[time]]="","","PT1H")</f>
        <v/>
      </c>
      <c r="M94" t="str">
        <f>IF(OutPut[[#This Row],[time]]="","",$F$3)</f>
        <v/>
      </c>
      <c r="N94" s="3" t="str">
        <f>IF(OutPut[[#This Row],[time]]="","",IF($G$3="","",$G$3))</f>
        <v/>
      </c>
      <c r="O94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4" s="3" t="str">
        <f>IFERROR(SUBSTITUTE(SUBSTITUTE(OutPut[[#This Row],[price]],".",",")*SUBSTITUTE(OutPut[[#This Row],[quantity]],".",","),",","."),"")</f>
        <v/>
      </c>
      <c r="Q94" t="str">
        <f>IF(OutPut[[#This Row],[time]]="","",VLOOKUP(C$3,ChargePriceInformationPeriods[],5,FALSE))</f>
        <v/>
      </c>
      <c r="R94" t="str">
        <f>IF(OutPut[[#This Row],[time]]="","",$C$3)</f>
        <v/>
      </c>
      <c r="S94" t="str">
        <f>IF(OutPut[[#This Row],[time]]="","","tariff")</f>
        <v/>
      </c>
      <c r="T94" t="str">
        <f>IF(OutPut[[#This Row],[time]]="","",$D$3)</f>
        <v/>
      </c>
      <c r="U94" t="str">
        <f>IF(OutPut[[#This Row],[time]]="","","amount_per_charge")</f>
        <v/>
      </c>
    </row>
    <row r="95" spans="2:21" x14ac:dyDescent="0.35">
      <c r="B95" t="str">
        <f>IF(OutPut[[#This Row],[time]]="","",'Calculation arguments'!B$2)</f>
        <v/>
      </c>
      <c r="C95" t="str">
        <f>IF(OutPut[[#This Row],[time]]="","",'Calculation arguments'!B$5)</f>
        <v/>
      </c>
      <c r="D95" t="str">
        <f>IF(OutPut[[#This Row],[time]]="","",'Calculation arguments'!B$6)</f>
        <v/>
      </c>
      <c r="E95" t="str">
        <f>IF(OutPut[[#This Row],[time]]="","","IGNORED")</f>
        <v/>
      </c>
      <c r="F95" t="str">
        <f>IF(OutPut[[#This Row],[time]]="","",K$1)</f>
        <v/>
      </c>
      <c r="G95" t="str">
        <f>IF(OutPut[[#This Row],[time]]="","",$E$3)</f>
        <v/>
      </c>
      <c r="H9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95" t="str">
        <f>IF(OutPut[[#This Row],[time]]="","","kWh")</f>
        <v/>
      </c>
      <c r="J95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95" t="str">
        <f>'Calculation arguments'!E93</f>
        <v/>
      </c>
      <c r="L95" t="str">
        <f>IF(OutPut[[#This Row],[time]]="","","PT1H")</f>
        <v/>
      </c>
      <c r="M95" t="str">
        <f>IF(OutPut[[#This Row],[time]]="","",$F$3)</f>
        <v/>
      </c>
      <c r="N95" s="3" t="str">
        <f>IF(OutPut[[#This Row],[time]]="","",IF($G$3="","",$G$3))</f>
        <v/>
      </c>
      <c r="O95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5" s="3" t="str">
        <f>IFERROR(SUBSTITUTE(SUBSTITUTE(OutPut[[#This Row],[price]],".",",")*SUBSTITUTE(OutPut[[#This Row],[quantity]],".",","),",","."),"")</f>
        <v/>
      </c>
      <c r="Q95" t="str">
        <f>IF(OutPut[[#This Row],[time]]="","",VLOOKUP(C$3,ChargePriceInformationPeriods[],5,FALSE))</f>
        <v/>
      </c>
      <c r="R95" t="str">
        <f>IF(OutPut[[#This Row],[time]]="","",$C$3)</f>
        <v/>
      </c>
      <c r="S95" t="str">
        <f>IF(OutPut[[#This Row],[time]]="","","tariff")</f>
        <v/>
      </c>
      <c r="T95" t="str">
        <f>IF(OutPut[[#This Row],[time]]="","",$D$3)</f>
        <v/>
      </c>
      <c r="U95" t="str">
        <f>IF(OutPut[[#This Row],[time]]="","","amount_per_charge")</f>
        <v/>
      </c>
    </row>
    <row r="96" spans="2:21" x14ac:dyDescent="0.35">
      <c r="B96" t="str">
        <f>IF(OutPut[[#This Row],[time]]="","",'Calculation arguments'!B$2)</f>
        <v/>
      </c>
      <c r="C96" t="str">
        <f>IF(OutPut[[#This Row],[time]]="","",'Calculation arguments'!B$5)</f>
        <v/>
      </c>
      <c r="D96" t="str">
        <f>IF(OutPut[[#This Row],[time]]="","",'Calculation arguments'!B$6)</f>
        <v/>
      </c>
      <c r="E96" t="str">
        <f>IF(OutPut[[#This Row],[time]]="","","IGNORED")</f>
        <v/>
      </c>
      <c r="F96" t="str">
        <f>IF(OutPut[[#This Row],[time]]="","",K$1)</f>
        <v/>
      </c>
      <c r="G96" t="str">
        <f>IF(OutPut[[#This Row],[time]]="","",$E$3)</f>
        <v/>
      </c>
      <c r="H96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96" t="str">
        <f>IF(OutPut[[#This Row],[time]]="","","kWh")</f>
        <v/>
      </c>
      <c r="J96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96" t="str">
        <f>'Calculation arguments'!E94</f>
        <v/>
      </c>
      <c r="L96" t="str">
        <f>IF(OutPut[[#This Row],[time]]="","","PT1H")</f>
        <v/>
      </c>
      <c r="M96" t="str">
        <f>IF(OutPut[[#This Row],[time]]="","",$F$3)</f>
        <v/>
      </c>
      <c r="N96" s="3" t="str">
        <f>IF(OutPut[[#This Row],[time]]="","",IF($G$3="","",$G$3))</f>
        <v/>
      </c>
      <c r="O96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6" s="3" t="str">
        <f>IFERROR(SUBSTITUTE(SUBSTITUTE(OutPut[[#This Row],[price]],".",",")*SUBSTITUTE(OutPut[[#This Row],[quantity]],".",","),",","."),"")</f>
        <v/>
      </c>
      <c r="Q96" t="str">
        <f>IF(OutPut[[#This Row],[time]]="","",VLOOKUP(C$3,ChargePriceInformationPeriods[],5,FALSE))</f>
        <v/>
      </c>
      <c r="R96" t="str">
        <f>IF(OutPut[[#This Row],[time]]="","",$C$3)</f>
        <v/>
      </c>
      <c r="S96" t="str">
        <f>IF(OutPut[[#This Row],[time]]="","","tariff")</f>
        <v/>
      </c>
      <c r="T96" t="str">
        <f>IF(OutPut[[#This Row],[time]]="","",$D$3)</f>
        <v/>
      </c>
      <c r="U96" t="str">
        <f>IF(OutPut[[#This Row],[time]]="","","amount_per_charge")</f>
        <v/>
      </c>
    </row>
    <row r="97" spans="2:21" x14ac:dyDescent="0.35">
      <c r="B97" t="str">
        <f>IF(OutPut[[#This Row],[time]]="","",'Calculation arguments'!B$2)</f>
        <v/>
      </c>
      <c r="C97" t="str">
        <f>IF(OutPut[[#This Row],[time]]="","",'Calculation arguments'!B$5)</f>
        <v/>
      </c>
      <c r="D97" t="str">
        <f>IF(OutPut[[#This Row],[time]]="","",'Calculation arguments'!B$6)</f>
        <v/>
      </c>
      <c r="E97" t="str">
        <f>IF(OutPut[[#This Row],[time]]="","","IGNORED")</f>
        <v/>
      </c>
      <c r="F97" t="str">
        <f>IF(OutPut[[#This Row],[time]]="","",K$1)</f>
        <v/>
      </c>
      <c r="G97" t="str">
        <f>IF(OutPut[[#This Row],[time]]="","",$E$3)</f>
        <v/>
      </c>
      <c r="H97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97" t="str">
        <f>IF(OutPut[[#This Row],[time]]="","","kWh")</f>
        <v/>
      </c>
      <c r="J97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97" t="str">
        <f>'Calculation arguments'!E95</f>
        <v/>
      </c>
      <c r="L97" t="str">
        <f>IF(OutPut[[#This Row],[time]]="","","PT1H")</f>
        <v/>
      </c>
      <c r="M97" t="str">
        <f>IF(OutPut[[#This Row],[time]]="","",$F$3)</f>
        <v/>
      </c>
      <c r="N97" s="3" t="str">
        <f>IF(OutPut[[#This Row],[time]]="","",IF($G$3="","",$G$3))</f>
        <v/>
      </c>
      <c r="O97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7" s="3" t="str">
        <f>IFERROR(SUBSTITUTE(SUBSTITUTE(OutPut[[#This Row],[price]],".",",")*SUBSTITUTE(OutPut[[#This Row],[quantity]],".",","),",","."),"")</f>
        <v/>
      </c>
      <c r="Q97" t="str">
        <f>IF(OutPut[[#This Row],[time]]="","",VLOOKUP(C$3,ChargePriceInformationPeriods[],5,FALSE))</f>
        <v/>
      </c>
      <c r="R97" t="str">
        <f>IF(OutPut[[#This Row],[time]]="","",$C$3)</f>
        <v/>
      </c>
      <c r="S97" t="str">
        <f>IF(OutPut[[#This Row],[time]]="","","tariff")</f>
        <v/>
      </c>
      <c r="T97" t="str">
        <f>IF(OutPut[[#This Row],[time]]="","",$D$3)</f>
        <v/>
      </c>
      <c r="U97" t="str">
        <f>IF(OutPut[[#This Row],[time]]="","","amount_per_charge")</f>
        <v/>
      </c>
    </row>
    <row r="98" spans="2:21" x14ac:dyDescent="0.35">
      <c r="B98" t="str">
        <f>IF(OutPut[[#This Row],[time]]="","",'Calculation arguments'!B$2)</f>
        <v/>
      </c>
      <c r="C98" t="str">
        <f>IF(OutPut[[#This Row],[time]]="","",'Calculation arguments'!B$5)</f>
        <v/>
      </c>
      <c r="D98" t="str">
        <f>IF(OutPut[[#This Row],[time]]="","",'Calculation arguments'!B$6)</f>
        <v/>
      </c>
      <c r="E98" t="str">
        <f>IF(OutPut[[#This Row],[time]]="","","IGNORED")</f>
        <v/>
      </c>
      <c r="F98" t="str">
        <f>IF(OutPut[[#This Row],[time]]="","",K$1)</f>
        <v/>
      </c>
      <c r="G98" t="str">
        <f>IF(OutPut[[#This Row],[time]]="","",$E$3)</f>
        <v/>
      </c>
      <c r="H98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98" t="str">
        <f>IF(OutPut[[#This Row],[time]]="","","kWh")</f>
        <v/>
      </c>
      <c r="J98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98" t="str">
        <f>'Calculation arguments'!E96</f>
        <v/>
      </c>
      <c r="L98" t="str">
        <f>IF(OutPut[[#This Row],[time]]="","","PT1H")</f>
        <v/>
      </c>
      <c r="M98" t="str">
        <f>IF(OutPut[[#This Row],[time]]="","",$F$3)</f>
        <v/>
      </c>
      <c r="N98" s="3" t="str">
        <f>IF(OutPut[[#This Row],[time]]="","",IF($G$3="","",$G$3))</f>
        <v/>
      </c>
      <c r="O98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8" s="3" t="str">
        <f>IFERROR(SUBSTITUTE(SUBSTITUTE(OutPut[[#This Row],[price]],".",",")*SUBSTITUTE(OutPut[[#This Row],[quantity]],".",","),",","."),"")</f>
        <v/>
      </c>
      <c r="Q98" t="str">
        <f>IF(OutPut[[#This Row],[time]]="","",VLOOKUP(C$3,ChargePriceInformationPeriods[],5,FALSE))</f>
        <v/>
      </c>
      <c r="R98" t="str">
        <f>IF(OutPut[[#This Row],[time]]="","",$C$3)</f>
        <v/>
      </c>
      <c r="S98" t="str">
        <f>IF(OutPut[[#This Row],[time]]="","","tariff")</f>
        <v/>
      </c>
      <c r="T98" t="str">
        <f>IF(OutPut[[#This Row],[time]]="","",$D$3)</f>
        <v/>
      </c>
      <c r="U98" t="str">
        <f>IF(OutPut[[#This Row],[time]]="","","amount_per_charge")</f>
        <v/>
      </c>
    </row>
    <row r="99" spans="2:21" x14ac:dyDescent="0.35">
      <c r="B99" t="str">
        <f>IF(OutPut[[#This Row],[time]]="","",'Calculation arguments'!B$2)</f>
        <v/>
      </c>
      <c r="C99" t="str">
        <f>IF(OutPut[[#This Row],[time]]="","",'Calculation arguments'!B$5)</f>
        <v/>
      </c>
      <c r="D99" t="str">
        <f>IF(OutPut[[#This Row],[time]]="","",'Calculation arguments'!B$6)</f>
        <v/>
      </c>
      <c r="E99" t="str">
        <f>IF(OutPut[[#This Row],[time]]="","","IGNORED")</f>
        <v/>
      </c>
      <c r="F99" t="str">
        <f>IF(OutPut[[#This Row],[time]]="","",K$1)</f>
        <v/>
      </c>
      <c r="G99" t="str">
        <f>IF(OutPut[[#This Row],[time]]="","",$E$3)</f>
        <v/>
      </c>
      <c r="H99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99" t="str">
        <f>IF(OutPut[[#This Row],[time]]="","","kWh")</f>
        <v/>
      </c>
      <c r="J99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99" t="str">
        <f>'Calculation arguments'!E97</f>
        <v/>
      </c>
      <c r="L99" t="str">
        <f>IF(OutPut[[#This Row],[time]]="","","PT1H")</f>
        <v/>
      </c>
      <c r="M99" t="str">
        <f>IF(OutPut[[#This Row],[time]]="","",$F$3)</f>
        <v/>
      </c>
      <c r="N99" s="3" t="str">
        <f>IF(OutPut[[#This Row],[time]]="","",IF($G$3="","",$G$3))</f>
        <v/>
      </c>
      <c r="O99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9" s="3" t="str">
        <f>IFERROR(SUBSTITUTE(SUBSTITUTE(OutPut[[#This Row],[price]],".",",")*SUBSTITUTE(OutPut[[#This Row],[quantity]],".",","),",","."),"")</f>
        <v/>
      </c>
      <c r="Q99" t="str">
        <f>IF(OutPut[[#This Row],[time]]="","",VLOOKUP(C$3,ChargePriceInformationPeriods[],5,FALSE))</f>
        <v/>
      </c>
      <c r="R99" t="str">
        <f>IF(OutPut[[#This Row],[time]]="","",$C$3)</f>
        <v/>
      </c>
      <c r="S99" t="str">
        <f>IF(OutPut[[#This Row],[time]]="","","tariff")</f>
        <v/>
      </c>
      <c r="T99" t="str">
        <f>IF(OutPut[[#This Row],[time]]="","",$D$3)</f>
        <v/>
      </c>
      <c r="U99" t="str">
        <f>IF(OutPut[[#This Row],[time]]="","","amount_per_charge")</f>
        <v/>
      </c>
    </row>
    <row r="100" spans="2:21" x14ac:dyDescent="0.35">
      <c r="B100" t="str">
        <f>IF(OutPut[[#This Row],[time]]="","",'Calculation arguments'!B$2)</f>
        <v/>
      </c>
      <c r="C100" t="str">
        <f>IF(OutPut[[#This Row],[time]]="","",'Calculation arguments'!B$5)</f>
        <v/>
      </c>
      <c r="D100" t="str">
        <f>IF(OutPut[[#This Row],[time]]="","",'Calculation arguments'!B$6)</f>
        <v/>
      </c>
      <c r="E100" t="str">
        <f>IF(OutPut[[#This Row],[time]]="","","IGNORED")</f>
        <v/>
      </c>
      <c r="F100" t="str">
        <f>IF(OutPut[[#This Row],[time]]="","",K$1)</f>
        <v/>
      </c>
      <c r="G100" t="str">
        <f>IF(OutPut[[#This Row],[time]]="","",$E$3)</f>
        <v/>
      </c>
      <c r="H100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 area],OutPut[[#This Row],[grid_area_code]]),",","."))</f>
        <v/>
      </c>
      <c r="I100" t="str">
        <f>IF(OutPut[[#This Row],[time]]="","","kWh")</f>
        <v/>
      </c>
      <c r="J100" t="str">
        <f>IF(OutPut[[#This Row],[time]]="","",IF(SUMIFS(TimeSeriesPoints[quantity],TimeSeriesPoints[metering_point_type],OutPut[[#This Row],[metering_point_type]],TimeSeriesPoints[settlement_method],OutPut[[#This Row],[settlement_method]],TimeSeriesPoints[hour],OutPut[[#This Row],[time]])&gt;0,"['measured']","['missing']"))</f>
        <v/>
      </c>
      <c r="K100" t="str">
        <f>'Calculation arguments'!E98</f>
        <v/>
      </c>
      <c r="L100" t="str">
        <f>IF(OutPut[[#This Row],[time]]="","","PT1H")</f>
        <v/>
      </c>
      <c r="M100" t="str">
        <f>IF(OutPut[[#This Row],[time]]="","",$F$3)</f>
        <v/>
      </c>
      <c r="N100" s="3" t="str">
        <f>IF(OutPut[[#This Row],[time]]="","",IF($G$3="","",$G$3))</f>
        <v/>
      </c>
      <c r="O100" s="3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00" s="3" t="str">
        <f>IFERROR(SUBSTITUTE(SUBSTITUTE(OutPut[[#This Row],[price]],".",",")*SUBSTITUTE(OutPut[[#This Row],[quantity]],".",","),",","."),"")</f>
        <v/>
      </c>
      <c r="Q100" t="str">
        <f>IF(OutPut[[#This Row],[time]]="","",VLOOKUP(C$3,ChargePriceInformationPeriods[],5,FALSE))</f>
        <v/>
      </c>
      <c r="R100" t="str">
        <f>IF(OutPut[[#This Row],[time]]="","",$C$3)</f>
        <v/>
      </c>
      <c r="S100" t="str">
        <f>IF(OutPut[[#This Row],[time]]="","","tariff")</f>
        <v/>
      </c>
      <c r="T100" t="str">
        <f>IF(OutPut[[#This Row],[time]]="","",$D$3)</f>
        <v/>
      </c>
      <c r="U100" t="str">
        <f>IF(OutPut[[#This Row],[time]]="","","amount_per_charge")</f>
        <v/>
      </c>
    </row>
  </sheetData>
  <phoneticPr fontId="1" type="noConversion"/>
  <dataValidations count="2">
    <dataValidation type="list" allowBlank="1" showInputMessage="1" showErrorMessage="1" sqref="C1" xr:uid="{2E219B63-EF29-459D-A57D-F647F4C2EE29}">
      <formula1>$AD$4:$AD$40</formula1>
    </dataValidation>
    <dataValidation type="list" allowBlank="1" showInputMessage="1" showErrorMessage="1" sqref="H1" xr:uid="{0F2ACE43-6B0B-4762-AD05-838291958875}">
      <formula1>$AC$34:$AC$58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D70C65-58FE-4612-9C80-01BD6C806192}">
          <x14:formula1>
            <xm:f>'Calculation arguments'!$B$1:$AC$1</xm:f>
          </x14:formula1>
          <xm:sqref>K1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DE9B-2D41-4976-BCEB-AE00C6574AF0}">
  <dimension ref="A1:H287"/>
  <sheetViews>
    <sheetView workbookViewId="0">
      <selection activeCell="E1" sqref="E1"/>
    </sheetView>
  </sheetViews>
  <sheetFormatPr defaultRowHeight="14.5" x14ac:dyDescent="0.35"/>
  <cols>
    <col min="1" max="1" width="53.81640625" bestFit="1" customWidth="1"/>
    <col min="2" max="2" width="35.453125" style="2" bestFit="1" customWidth="1"/>
    <col min="4" max="4" width="17.7265625" bestFit="1" customWidth="1"/>
    <col min="5" max="5" width="32.6328125" customWidth="1"/>
    <col min="8" max="8" width="17" customWidth="1"/>
    <col min="10" max="10" width="17.7265625" bestFit="1" customWidth="1"/>
  </cols>
  <sheetData>
    <row r="1" spans="1:8" x14ac:dyDescent="0.35">
      <c r="A1" t="s">
        <v>126</v>
      </c>
      <c r="B1" s="2">
        <v>800</v>
      </c>
    </row>
    <row r="2" spans="1:8" x14ac:dyDescent="0.35">
      <c r="A2" t="s">
        <v>125</v>
      </c>
      <c r="B2" s="2" t="s">
        <v>90</v>
      </c>
      <c r="E2" t="s">
        <v>145</v>
      </c>
    </row>
    <row r="3" spans="1:8" x14ac:dyDescent="0.35">
      <c r="A3" t="s">
        <v>132</v>
      </c>
      <c r="B3" s="2" t="s">
        <v>134</v>
      </c>
      <c r="E3" s="1" t="str">
        <f>B3</f>
        <v>2023-01-31 23:00:00</v>
      </c>
      <c r="H3" s="9"/>
    </row>
    <row r="4" spans="1:8" x14ac:dyDescent="0.35">
      <c r="A4" t="s">
        <v>131</v>
      </c>
      <c r="B4" s="2" t="s">
        <v>135</v>
      </c>
      <c r="D4" s="8"/>
      <c r="E4" s="1" t="str">
        <f>IF(B$4&gt;TEXT(E$3+((ROW()-3)/24),"åååå-mm-dd tt:mm:ss"),TEXT(E$3+((ROW()-3)/24),"åååå-mm-dd tt:mm:ss"),"")</f>
        <v>2023-02-01 00:00:00</v>
      </c>
      <c r="H4" s="9"/>
    </row>
    <row r="5" spans="1:8" x14ac:dyDescent="0.35">
      <c r="A5" t="s">
        <v>129</v>
      </c>
      <c r="B5" s="2" t="s">
        <v>91</v>
      </c>
      <c r="D5" s="8"/>
      <c r="E5" s="1" t="str">
        <f t="shared" ref="E5:E68" si="0">IF(B$4&gt;TEXT(E$3+((ROW()-3)/24),"åååå-mm-dd tt:mm:ss"),TEXT(E$3+((ROW()-3)/24),"åååå-mm-dd tt:mm:ss"),"")</f>
        <v>2023-02-01 01:00:00</v>
      </c>
      <c r="H5" s="9"/>
    </row>
    <row r="6" spans="1:8" x14ac:dyDescent="0.35">
      <c r="A6" t="s">
        <v>130</v>
      </c>
      <c r="B6" s="2" t="s">
        <v>92</v>
      </c>
      <c r="D6" s="8"/>
      <c r="E6" s="1" t="str">
        <f t="shared" si="0"/>
        <v>2023-02-01 02:00:00</v>
      </c>
      <c r="H6" s="9"/>
    </row>
    <row r="7" spans="1:8" x14ac:dyDescent="0.35">
      <c r="A7" t="s">
        <v>133</v>
      </c>
      <c r="B7" s="2" t="s">
        <v>136</v>
      </c>
      <c r="D7" s="8"/>
      <c r="E7" s="1" t="str">
        <f t="shared" si="0"/>
        <v>2023-02-01 03:00:00</v>
      </c>
      <c r="H7" s="9"/>
    </row>
    <row r="8" spans="1:8" x14ac:dyDescent="0.35">
      <c r="D8" s="8"/>
      <c r="E8" s="1" t="str">
        <f t="shared" si="0"/>
        <v>2023-02-01 04:00:00</v>
      </c>
      <c r="H8" s="9"/>
    </row>
    <row r="9" spans="1:8" x14ac:dyDescent="0.35">
      <c r="D9" s="8"/>
      <c r="E9" s="1" t="str">
        <f t="shared" si="0"/>
        <v>2023-02-01 05:00:00</v>
      </c>
      <c r="H9" s="9"/>
    </row>
    <row r="10" spans="1:8" x14ac:dyDescent="0.35">
      <c r="D10" s="8"/>
      <c r="E10" s="1" t="str">
        <f t="shared" si="0"/>
        <v>2023-02-01 06:00:00</v>
      </c>
      <c r="H10" s="9"/>
    </row>
    <row r="11" spans="1:8" x14ac:dyDescent="0.35">
      <c r="D11" s="8"/>
      <c r="E11" s="1" t="str">
        <f t="shared" si="0"/>
        <v>2023-02-01 07:00:00</v>
      </c>
      <c r="H11" s="9"/>
    </row>
    <row r="12" spans="1:8" x14ac:dyDescent="0.35">
      <c r="D12" s="8"/>
      <c r="E12" s="1" t="str">
        <f t="shared" si="0"/>
        <v>2023-02-01 08:00:00</v>
      </c>
      <c r="H12" s="9"/>
    </row>
    <row r="13" spans="1:8" x14ac:dyDescent="0.35">
      <c r="E13" s="1" t="str">
        <f t="shared" si="0"/>
        <v>2023-02-01 09:00:00</v>
      </c>
      <c r="H13" s="9"/>
    </row>
    <row r="14" spans="1:8" x14ac:dyDescent="0.35">
      <c r="E14" s="1" t="str">
        <f t="shared" si="0"/>
        <v>2023-02-01 10:00:00</v>
      </c>
      <c r="H14" s="9"/>
    </row>
    <row r="15" spans="1:8" x14ac:dyDescent="0.35">
      <c r="E15" s="1" t="str">
        <f t="shared" si="0"/>
        <v>2023-02-01 11:00:00</v>
      </c>
      <c r="H15" s="9"/>
    </row>
    <row r="16" spans="1:8" x14ac:dyDescent="0.35">
      <c r="E16" s="1" t="str">
        <f t="shared" si="0"/>
        <v>2023-02-01 12:00:00</v>
      </c>
      <c r="H16" s="9"/>
    </row>
    <row r="17" spans="5:8" x14ac:dyDescent="0.35">
      <c r="E17" s="1" t="str">
        <f t="shared" si="0"/>
        <v>2023-02-01 13:00:00</v>
      </c>
      <c r="H17" s="9"/>
    </row>
    <row r="18" spans="5:8" x14ac:dyDescent="0.35">
      <c r="E18" s="1" t="str">
        <f t="shared" si="0"/>
        <v>2023-02-01 14:00:00</v>
      </c>
      <c r="H18" s="9"/>
    </row>
    <row r="19" spans="5:8" x14ac:dyDescent="0.35">
      <c r="E19" s="1" t="str">
        <f t="shared" si="0"/>
        <v>2023-02-01 15:00:00</v>
      </c>
      <c r="H19" s="9"/>
    </row>
    <row r="20" spans="5:8" x14ac:dyDescent="0.35">
      <c r="E20" s="1" t="str">
        <f t="shared" si="0"/>
        <v>2023-02-01 16:00:00</v>
      </c>
      <c r="H20" s="9"/>
    </row>
    <row r="21" spans="5:8" x14ac:dyDescent="0.35">
      <c r="E21" s="1" t="str">
        <f t="shared" si="0"/>
        <v>2023-02-01 17:00:00</v>
      </c>
      <c r="H21" s="9"/>
    </row>
    <row r="22" spans="5:8" x14ac:dyDescent="0.35">
      <c r="E22" s="1" t="str">
        <f t="shared" si="0"/>
        <v>2023-02-01 18:00:00</v>
      </c>
      <c r="H22" s="9"/>
    </row>
    <row r="23" spans="5:8" x14ac:dyDescent="0.35">
      <c r="E23" s="1" t="str">
        <f t="shared" si="0"/>
        <v>2023-02-01 19:00:00</v>
      </c>
      <c r="H23" s="9"/>
    </row>
    <row r="24" spans="5:8" x14ac:dyDescent="0.35">
      <c r="E24" s="1" t="str">
        <f t="shared" si="0"/>
        <v>2023-02-01 20:00:00</v>
      </c>
      <c r="H24" s="9"/>
    </row>
    <row r="25" spans="5:8" x14ac:dyDescent="0.35">
      <c r="E25" s="1" t="str">
        <f t="shared" si="0"/>
        <v>2023-02-01 21:00:00</v>
      </c>
      <c r="H25" s="9"/>
    </row>
    <row r="26" spans="5:8" x14ac:dyDescent="0.35">
      <c r="E26" s="1" t="str">
        <f t="shared" si="0"/>
        <v>2023-02-01 22:00:00</v>
      </c>
      <c r="H26" s="9"/>
    </row>
    <row r="27" spans="5:8" x14ac:dyDescent="0.35">
      <c r="E27" s="1" t="str">
        <f t="shared" si="0"/>
        <v>2023-02-01 23:00:00</v>
      </c>
      <c r="H27" s="9"/>
    </row>
    <row r="28" spans="5:8" x14ac:dyDescent="0.35">
      <c r="E28" s="1" t="str">
        <f t="shared" si="0"/>
        <v>2023-02-02 00:00:00</v>
      </c>
      <c r="H28" s="9"/>
    </row>
    <row r="29" spans="5:8" x14ac:dyDescent="0.35">
      <c r="E29" s="1" t="str">
        <f t="shared" si="0"/>
        <v>2023-02-02 01:00:00</v>
      </c>
      <c r="H29" s="9"/>
    </row>
    <row r="30" spans="5:8" x14ac:dyDescent="0.35">
      <c r="E30" s="1" t="str">
        <f t="shared" si="0"/>
        <v>2023-02-02 02:00:00</v>
      </c>
      <c r="H30" s="9"/>
    </row>
    <row r="31" spans="5:8" x14ac:dyDescent="0.35">
      <c r="E31" s="1" t="str">
        <f t="shared" si="0"/>
        <v>2023-02-02 03:00:00</v>
      </c>
      <c r="H31" s="9"/>
    </row>
    <row r="32" spans="5:8" x14ac:dyDescent="0.35">
      <c r="E32" s="1" t="str">
        <f t="shared" si="0"/>
        <v>2023-02-02 04:00:00</v>
      </c>
      <c r="H32" s="9"/>
    </row>
    <row r="33" spans="5:8" x14ac:dyDescent="0.35">
      <c r="E33" s="1" t="str">
        <f t="shared" si="0"/>
        <v>2023-02-02 05:00:00</v>
      </c>
      <c r="H33" s="9"/>
    </row>
    <row r="34" spans="5:8" x14ac:dyDescent="0.35">
      <c r="E34" s="1" t="str">
        <f t="shared" si="0"/>
        <v>2023-02-02 06:00:00</v>
      </c>
      <c r="H34" s="9"/>
    </row>
    <row r="35" spans="5:8" x14ac:dyDescent="0.35">
      <c r="E35" s="1" t="str">
        <f t="shared" si="0"/>
        <v>2023-02-02 07:00:00</v>
      </c>
      <c r="H35" s="9"/>
    </row>
    <row r="36" spans="5:8" x14ac:dyDescent="0.35">
      <c r="E36" s="1" t="str">
        <f t="shared" si="0"/>
        <v>2023-02-02 08:00:00</v>
      </c>
      <c r="H36" s="9"/>
    </row>
    <row r="37" spans="5:8" x14ac:dyDescent="0.35">
      <c r="E37" s="1" t="str">
        <f t="shared" si="0"/>
        <v>2023-02-02 09:00:00</v>
      </c>
      <c r="H37" s="9"/>
    </row>
    <row r="38" spans="5:8" x14ac:dyDescent="0.35">
      <c r="E38" s="1" t="str">
        <f t="shared" si="0"/>
        <v>2023-02-02 10:00:00</v>
      </c>
      <c r="H38" s="9"/>
    </row>
    <row r="39" spans="5:8" x14ac:dyDescent="0.35">
      <c r="E39" s="1" t="str">
        <f t="shared" si="0"/>
        <v>2023-02-02 11:00:00</v>
      </c>
      <c r="H39" s="9"/>
    </row>
    <row r="40" spans="5:8" x14ac:dyDescent="0.35">
      <c r="E40" s="1" t="str">
        <f t="shared" si="0"/>
        <v>2023-02-02 12:00:00</v>
      </c>
      <c r="H40" s="9"/>
    </row>
    <row r="41" spans="5:8" x14ac:dyDescent="0.35">
      <c r="E41" s="1" t="str">
        <f t="shared" si="0"/>
        <v>2023-02-02 13:00:00</v>
      </c>
      <c r="H41" s="9"/>
    </row>
    <row r="42" spans="5:8" x14ac:dyDescent="0.35">
      <c r="E42" s="1" t="str">
        <f t="shared" si="0"/>
        <v>2023-02-02 14:00:00</v>
      </c>
      <c r="H42" s="9"/>
    </row>
    <row r="43" spans="5:8" x14ac:dyDescent="0.35">
      <c r="E43" s="1" t="str">
        <f t="shared" si="0"/>
        <v>2023-02-02 15:00:00</v>
      </c>
      <c r="H43" s="9"/>
    </row>
    <row r="44" spans="5:8" x14ac:dyDescent="0.35">
      <c r="E44" s="1" t="str">
        <f t="shared" si="0"/>
        <v>2023-02-02 16:00:00</v>
      </c>
      <c r="H44" s="9"/>
    </row>
    <row r="45" spans="5:8" x14ac:dyDescent="0.35">
      <c r="E45" s="1" t="str">
        <f t="shared" si="0"/>
        <v>2023-02-02 17:00:00</v>
      </c>
      <c r="H45" s="9"/>
    </row>
    <row r="46" spans="5:8" x14ac:dyDescent="0.35">
      <c r="E46" s="1" t="str">
        <f t="shared" si="0"/>
        <v>2023-02-02 18:00:00</v>
      </c>
      <c r="H46" s="9"/>
    </row>
    <row r="47" spans="5:8" x14ac:dyDescent="0.35">
      <c r="E47" s="1" t="str">
        <f t="shared" si="0"/>
        <v>2023-02-02 19:00:00</v>
      </c>
      <c r="H47" s="9"/>
    </row>
    <row r="48" spans="5:8" x14ac:dyDescent="0.35">
      <c r="E48" s="1" t="str">
        <f t="shared" si="0"/>
        <v>2023-02-02 20:00:00</v>
      </c>
      <c r="H48" s="9"/>
    </row>
    <row r="49" spans="5:8" x14ac:dyDescent="0.35">
      <c r="E49" s="1" t="str">
        <f t="shared" si="0"/>
        <v>2023-02-02 21:00:00</v>
      </c>
      <c r="H49" s="9"/>
    </row>
    <row r="50" spans="5:8" x14ac:dyDescent="0.35">
      <c r="E50" s="1" t="str">
        <f t="shared" si="0"/>
        <v>2023-02-02 22:00:00</v>
      </c>
      <c r="H50" s="9"/>
    </row>
    <row r="51" spans="5:8" x14ac:dyDescent="0.35">
      <c r="E51" s="1" t="str">
        <f t="shared" si="0"/>
        <v>2023-02-02 23:00:00</v>
      </c>
      <c r="H51" s="9"/>
    </row>
    <row r="52" spans="5:8" x14ac:dyDescent="0.35">
      <c r="E52" s="1" t="str">
        <f t="shared" si="0"/>
        <v>2023-02-03 00:00:00</v>
      </c>
      <c r="H52" s="9"/>
    </row>
    <row r="53" spans="5:8" x14ac:dyDescent="0.35">
      <c r="E53" s="1" t="str">
        <f t="shared" si="0"/>
        <v>2023-02-03 01:00:00</v>
      </c>
      <c r="H53" s="9"/>
    </row>
    <row r="54" spans="5:8" x14ac:dyDescent="0.35">
      <c r="E54" s="1" t="str">
        <f t="shared" si="0"/>
        <v>2023-02-03 02:00:00</v>
      </c>
      <c r="H54" s="9"/>
    </row>
    <row r="55" spans="5:8" x14ac:dyDescent="0.35">
      <c r="E55" s="1" t="str">
        <f t="shared" si="0"/>
        <v>2023-02-03 03:00:00</v>
      </c>
      <c r="H55" s="9"/>
    </row>
    <row r="56" spans="5:8" x14ac:dyDescent="0.35">
      <c r="E56" s="1" t="str">
        <f t="shared" si="0"/>
        <v>2023-02-03 04:00:00</v>
      </c>
      <c r="H56" s="9"/>
    </row>
    <row r="57" spans="5:8" x14ac:dyDescent="0.35">
      <c r="E57" s="1" t="str">
        <f t="shared" si="0"/>
        <v>2023-02-03 05:00:00</v>
      </c>
      <c r="H57" s="9"/>
    </row>
    <row r="58" spans="5:8" x14ac:dyDescent="0.35">
      <c r="E58" s="1" t="str">
        <f t="shared" si="0"/>
        <v>2023-02-03 06:00:00</v>
      </c>
      <c r="H58" s="9"/>
    </row>
    <row r="59" spans="5:8" x14ac:dyDescent="0.35">
      <c r="E59" s="1" t="str">
        <f t="shared" si="0"/>
        <v>2023-02-03 07:00:00</v>
      </c>
      <c r="H59" s="9"/>
    </row>
    <row r="60" spans="5:8" x14ac:dyDescent="0.35">
      <c r="E60" s="1" t="str">
        <f t="shared" si="0"/>
        <v>2023-02-03 08:00:00</v>
      </c>
      <c r="H60" s="9"/>
    </row>
    <row r="61" spans="5:8" x14ac:dyDescent="0.35">
      <c r="E61" s="1" t="str">
        <f t="shared" si="0"/>
        <v>2023-02-03 09:00:00</v>
      </c>
      <c r="H61" s="9"/>
    </row>
    <row r="62" spans="5:8" x14ac:dyDescent="0.35">
      <c r="E62" s="1" t="str">
        <f t="shared" si="0"/>
        <v>2023-02-03 10:00:00</v>
      </c>
      <c r="H62" s="9"/>
    </row>
    <row r="63" spans="5:8" x14ac:dyDescent="0.35">
      <c r="E63" s="1" t="str">
        <f t="shared" si="0"/>
        <v>2023-02-03 11:00:00</v>
      </c>
      <c r="H63" s="9"/>
    </row>
    <row r="64" spans="5:8" x14ac:dyDescent="0.35">
      <c r="E64" s="1" t="str">
        <f t="shared" si="0"/>
        <v>2023-02-03 12:00:00</v>
      </c>
      <c r="H64" s="9"/>
    </row>
    <row r="65" spans="5:8" x14ac:dyDescent="0.35">
      <c r="E65" s="1" t="str">
        <f t="shared" si="0"/>
        <v>2023-02-03 13:00:00</v>
      </c>
      <c r="H65" s="9"/>
    </row>
    <row r="66" spans="5:8" x14ac:dyDescent="0.35">
      <c r="E66" s="1" t="str">
        <f t="shared" si="0"/>
        <v>2023-02-03 14:00:00</v>
      </c>
      <c r="H66" s="9"/>
    </row>
    <row r="67" spans="5:8" x14ac:dyDescent="0.35">
      <c r="E67" s="1" t="str">
        <f t="shared" si="0"/>
        <v>2023-02-03 15:00:00</v>
      </c>
      <c r="H67" s="9"/>
    </row>
    <row r="68" spans="5:8" x14ac:dyDescent="0.35">
      <c r="E68" s="1" t="str">
        <f t="shared" si="0"/>
        <v>2023-02-03 16:00:00</v>
      </c>
      <c r="H68" s="9"/>
    </row>
    <row r="69" spans="5:8" x14ac:dyDescent="0.35">
      <c r="E69" s="1" t="str">
        <f t="shared" ref="E69:E98" si="1">IF(B$4&gt;TEXT(E$3+((ROW()-3)/24),"åååå-mm-dd tt:mm:ss"),TEXT(E$3+((ROW()-3)/24),"åååå-mm-dd tt:mm:ss"),"")</f>
        <v>2023-02-03 17:00:00</v>
      </c>
      <c r="H69" s="9"/>
    </row>
    <row r="70" spans="5:8" x14ac:dyDescent="0.35">
      <c r="E70" s="1" t="str">
        <f t="shared" si="1"/>
        <v>2023-02-03 18:00:00</v>
      </c>
      <c r="H70" s="9"/>
    </row>
    <row r="71" spans="5:8" x14ac:dyDescent="0.35">
      <c r="E71" s="1" t="str">
        <f t="shared" si="1"/>
        <v>2023-02-03 19:00:00</v>
      </c>
      <c r="H71" s="9"/>
    </row>
    <row r="72" spans="5:8" x14ac:dyDescent="0.35">
      <c r="E72" s="1" t="str">
        <f t="shared" si="1"/>
        <v>2023-02-03 20:00:00</v>
      </c>
      <c r="H72" s="9"/>
    </row>
    <row r="73" spans="5:8" x14ac:dyDescent="0.35">
      <c r="E73" s="1" t="str">
        <f t="shared" si="1"/>
        <v>2023-02-03 21:00:00</v>
      </c>
      <c r="H73" s="9"/>
    </row>
    <row r="74" spans="5:8" x14ac:dyDescent="0.35">
      <c r="E74" s="1" t="str">
        <f t="shared" si="1"/>
        <v>2023-02-03 22:00:00</v>
      </c>
      <c r="H74" s="9"/>
    </row>
    <row r="75" spans="5:8" x14ac:dyDescent="0.35">
      <c r="E75" s="1" t="str">
        <f t="shared" si="1"/>
        <v/>
      </c>
      <c r="H75" s="9"/>
    </row>
    <row r="76" spans="5:8" x14ac:dyDescent="0.35">
      <c r="E76" s="1" t="str">
        <f t="shared" si="1"/>
        <v/>
      </c>
      <c r="H76" s="9"/>
    </row>
    <row r="77" spans="5:8" x14ac:dyDescent="0.35">
      <c r="E77" s="1" t="str">
        <f t="shared" si="1"/>
        <v/>
      </c>
      <c r="H77" s="9"/>
    </row>
    <row r="78" spans="5:8" x14ac:dyDescent="0.35">
      <c r="E78" s="1" t="str">
        <f t="shared" si="1"/>
        <v/>
      </c>
      <c r="H78" s="9"/>
    </row>
    <row r="79" spans="5:8" x14ac:dyDescent="0.35">
      <c r="E79" s="1" t="str">
        <f t="shared" si="1"/>
        <v/>
      </c>
      <c r="H79" s="9"/>
    </row>
    <row r="80" spans="5:8" x14ac:dyDescent="0.35">
      <c r="E80" s="1" t="str">
        <f t="shared" si="1"/>
        <v/>
      </c>
      <c r="H80" s="9"/>
    </row>
    <row r="81" spans="5:8" x14ac:dyDescent="0.35">
      <c r="E81" s="1" t="str">
        <f t="shared" si="1"/>
        <v/>
      </c>
      <c r="H81" s="9"/>
    </row>
    <row r="82" spans="5:8" x14ac:dyDescent="0.35">
      <c r="E82" s="1" t="str">
        <f t="shared" si="1"/>
        <v/>
      </c>
      <c r="H82" s="9"/>
    </row>
    <row r="83" spans="5:8" x14ac:dyDescent="0.35">
      <c r="E83" s="1" t="str">
        <f t="shared" si="1"/>
        <v/>
      </c>
      <c r="H83" s="9"/>
    </row>
    <row r="84" spans="5:8" x14ac:dyDescent="0.35">
      <c r="E84" s="1" t="str">
        <f t="shared" si="1"/>
        <v/>
      </c>
      <c r="H84" s="9"/>
    </row>
    <row r="85" spans="5:8" x14ac:dyDescent="0.35">
      <c r="E85" s="1" t="str">
        <f t="shared" si="1"/>
        <v/>
      </c>
      <c r="H85" s="9"/>
    </row>
    <row r="86" spans="5:8" x14ac:dyDescent="0.35">
      <c r="E86" s="1" t="str">
        <f t="shared" si="1"/>
        <v/>
      </c>
      <c r="H86" s="9"/>
    </row>
    <row r="87" spans="5:8" x14ac:dyDescent="0.35">
      <c r="E87" s="1" t="str">
        <f t="shared" si="1"/>
        <v/>
      </c>
      <c r="H87" s="9"/>
    </row>
    <row r="88" spans="5:8" x14ac:dyDescent="0.35">
      <c r="E88" s="1" t="str">
        <f t="shared" si="1"/>
        <v/>
      </c>
      <c r="H88" s="9"/>
    </row>
    <row r="89" spans="5:8" x14ac:dyDescent="0.35">
      <c r="E89" s="1" t="str">
        <f t="shared" si="1"/>
        <v/>
      </c>
      <c r="H89" s="9"/>
    </row>
    <row r="90" spans="5:8" x14ac:dyDescent="0.35">
      <c r="E90" s="1" t="str">
        <f t="shared" si="1"/>
        <v/>
      </c>
      <c r="H90" s="9"/>
    </row>
    <row r="91" spans="5:8" x14ac:dyDescent="0.35">
      <c r="E91" s="1" t="str">
        <f t="shared" si="1"/>
        <v/>
      </c>
      <c r="H91" s="9"/>
    </row>
    <row r="92" spans="5:8" x14ac:dyDescent="0.35">
      <c r="E92" s="1" t="str">
        <f t="shared" si="1"/>
        <v/>
      </c>
      <c r="H92" s="9"/>
    </row>
    <row r="93" spans="5:8" x14ac:dyDescent="0.35">
      <c r="E93" s="1" t="str">
        <f t="shared" si="1"/>
        <v/>
      </c>
      <c r="H93" s="9"/>
    </row>
    <row r="94" spans="5:8" x14ac:dyDescent="0.35">
      <c r="E94" s="1" t="str">
        <f t="shared" si="1"/>
        <v/>
      </c>
      <c r="H94" s="9"/>
    </row>
    <row r="95" spans="5:8" x14ac:dyDescent="0.35">
      <c r="E95" s="1" t="str">
        <f t="shared" si="1"/>
        <v/>
      </c>
      <c r="H95" s="9"/>
    </row>
    <row r="96" spans="5:8" x14ac:dyDescent="0.35">
      <c r="E96" s="1" t="str">
        <f t="shared" si="1"/>
        <v/>
      </c>
      <c r="H96" s="9"/>
    </row>
    <row r="97" spans="5:8" x14ac:dyDescent="0.35">
      <c r="E97" s="1" t="str">
        <f t="shared" si="1"/>
        <v/>
      </c>
      <c r="H97" s="9"/>
    </row>
    <row r="98" spans="5:8" x14ac:dyDescent="0.35">
      <c r="E98" s="1" t="str">
        <f t="shared" si="1"/>
        <v/>
      </c>
      <c r="H98" s="9"/>
    </row>
    <row r="99" spans="5:8" x14ac:dyDescent="0.35">
      <c r="E99" s="1"/>
      <c r="H99" s="9"/>
    </row>
    <row r="100" spans="5:8" x14ac:dyDescent="0.35">
      <c r="E100" s="1"/>
      <c r="H100" s="9"/>
    </row>
    <row r="101" spans="5:8" x14ac:dyDescent="0.35">
      <c r="E101" s="1"/>
      <c r="H101" s="9"/>
    </row>
    <row r="102" spans="5:8" x14ac:dyDescent="0.35">
      <c r="E102" s="1"/>
      <c r="H102" s="9"/>
    </row>
    <row r="103" spans="5:8" x14ac:dyDescent="0.35">
      <c r="E103" s="1"/>
      <c r="H103" s="9"/>
    </row>
    <row r="104" spans="5:8" x14ac:dyDescent="0.35">
      <c r="E104" s="1"/>
      <c r="H104" s="9"/>
    </row>
    <row r="105" spans="5:8" x14ac:dyDescent="0.35">
      <c r="E105" s="1"/>
      <c r="H105" s="9"/>
    </row>
    <row r="106" spans="5:8" x14ac:dyDescent="0.35">
      <c r="E106" s="1"/>
      <c r="H106" s="9"/>
    </row>
    <row r="107" spans="5:8" x14ac:dyDescent="0.35">
      <c r="E107" s="1"/>
      <c r="H107" s="9"/>
    </row>
    <row r="108" spans="5:8" x14ac:dyDescent="0.35">
      <c r="E108" s="1"/>
      <c r="H108" s="9"/>
    </row>
    <row r="109" spans="5:8" x14ac:dyDescent="0.35">
      <c r="E109" s="1"/>
      <c r="H109" s="9"/>
    </row>
    <row r="110" spans="5:8" x14ac:dyDescent="0.35">
      <c r="E110" s="1"/>
      <c r="H110" s="9"/>
    </row>
    <row r="111" spans="5:8" x14ac:dyDescent="0.35">
      <c r="E111" s="1"/>
      <c r="H111" s="9"/>
    </row>
    <row r="112" spans="5:8" x14ac:dyDescent="0.35">
      <c r="E112" s="1"/>
      <c r="H112" s="9"/>
    </row>
    <row r="113" spans="5:8" x14ac:dyDescent="0.35">
      <c r="E113" s="1"/>
      <c r="H113" s="9"/>
    </row>
    <row r="114" spans="5:8" x14ac:dyDescent="0.35">
      <c r="E114" s="1"/>
      <c r="H114" s="9"/>
    </row>
    <row r="115" spans="5:8" x14ac:dyDescent="0.35">
      <c r="E115" s="1"/>
      <c r="H115" s="9"/>
    </row>
    <row r="116" spans="5:8" x14ac:dyDescent="0.35">
      <c r="E116" s="1"/>
      <c r="H116" s="9"/>
    </row>
    <row r="117" spans="5:8" x14ac:dyDescent="0.35">
      <c r="E117" s="1"/>
      <c r="H117" s="9"/>
    </row>
    <row r="118" spans="5:8" x14ac:dyDescent="0.35">
      <c r="E118" s="1"/>
      <c r="H118" s="9"/>
    </row>
    <row r="119" spans="5:8" x14ac:dyDescent="0.35">
      <c r="E119" s="1"/>
      <c r="H119" s="9"/>
    </row>
    <row r="120" spans="5:8" x14ac:dyDescent="0.35">
      <c r="E120" s="1"/>
      <c r="H120" s="9"/>
    </row>
    <row r="121" spans="5:8" x14ac:dyDescent="0.35">
      <c r="E121" s="1"/>
      <c r="H121" s="9"/>
    </row>
    <row r="122" spans="5:8" x14ac:dyDescent="0.35">
      <c r="E122" s="1"/>
      <c r="H122" s="9"/>
    </row>
    <row r="123" spans="5:8" x14ac:dyDescent="0.35">
      <c r="E123" s="1"/>
      <c r="H123" s="9"/>
    </row>
    <row r="124" spans="5:8" x14ac:dyDescent="0.35">
      <c r="E124" s="1"/>
      <c r="H124" s="9"/>
    </row>
    <row r="125" spans="5:8" x14ac:dyDescent="0.35">
      <c r="E125" s="1"/>
      <c r="H125" s="9"/>
    </row>
    <row r="126" spans="5:8" x14ac:dyDescent="0.35">
      <c r="E126" s="1"/>
      <c r="H126" s="9"/>
    </row>
    <row r="127" spans="5:8" x14ac:dyDescent="0.35">
      <c r="E127" s="1"/>
      <c r="H127" s="9"/>
    </row>
    <row r="128" spans="5:8" x14ac:dyDescent="0.35">
      <c r="E128" s="1"/>
      <c r="H128" s="9"/>
    </row>
    <row r="129" spans="5:8" x14ac:dyDescent="0.35">
      <c r="E129" s="1"/>
      <c r="H129" s="9"/>
    </row>
    <row r="130" spans="5:8" x14ac:dyDescent="0.35">
      <c r="E130" s="1"/>
      <c r="H130" s="9"/>
    </row>
    <row r="131" spans="5:8" x14ac:dyDescent="0.35">
      <c r="E131" s="1"/>
      <c r="H131" s="9"/>
    </row>
    <row r="132" spans="5:8" x14ac:dyDescent="0.35">
      <c r="E132" s="1"/>
      <c r="H132" s="9"/>
    </row>
    <row r="133" spans="5:8" x14ac:dyDescent="0.35">
      <c r="E133" s="1"/>
      <c r="H133" s="9"/>
    </row>
    <row r="134" spans="5:8" x14ac:dyDescent="0.35">
      <c r="E134" s="1"/>
      <c r="H134" s="9"/>
    </row>
    <row r="135" spans="5:8" x14ac:dyDescent="0.35">
      <c r="E135" s="1"/>
      <c r="H135" s="9"/>
    </row>
    <row r="136" spans="5:8" x14ac:dyDescent="0.35">
      <c r="E136" s="1"/>
      <c r="H136" s="9"/>
    </row>
    <row r="137" spans="5:8" x14ac:dyDescent="0.35">
      <c r="E137" s="1"/>
      <c r="H137" s="9"/>
    </row>
    <row r="138" spans="5:8" x14ac:dyDescent="0.35">
      <c r="E138" s="1"/>
      <c r="H138" s="9"/>
    </row>
    <row r="139" spans="5:8" x14ac:dyDescent="0.35">
      <c r="E139" s="1"/>
      <c r="H139" s="9"/>
    </row>
    <row r="140" spans="5:8" x14ac:dyDescent="0.35">
      <c r="E140" s="1"/>
      <c r="H140" s="9"/>
    </row>
    <row r="141" spans="5:8" x14ac:dyDescent="0.35">
      <c r="E141" s="1"/>
      <c r="H141" s="9"/>
    </row>
    <row r="142" spans="5:8" x14ac:dyDescent="0.35">
      <c r="E142" s="1"/>
      <c r="H142" s="9"/>
    </row>
    <row r="143" spans="5:8" x14ac:dyDescent="0.35">
      <c r="E143" s="1"/>
      <c r="H143" s="9"/>
    </row>
    <row r="144" spans="5:8" x14ac:dyDescent="0.35">
      <c r="E144" s="1"/>
      <c r="H144" s="9"/>
    </row>
    <row r="145" spans="5:8" x14ac:dyDescent="0.35">
      <c r="E145" s="1"/>
      <c r="H145" s="9"/>
    </row>
    <row r="146" spans="5:8" x14ac:dyDescent="0.35">
      <c r="E146" s="1"/>
      <c r="H146" s="9"/>
    </row>
    <row r="147" spans="5:8" x14ac:dyDescent="0.35">
      <c r="E147" s="1"/>
      <c r="H147" s="9"/>
    </row>
    <row r="148" spans="5:8" x14ac:dyDescent="0.35">
      <c r="E148" s="1"/>
      <c r="H148" s="9"/>
    </row>
    <row r="149" spans="5:8" x14ac:dyDescent="0.35">
      <c r="E149" s="1"/>
      <c r="H149" s="9"/>
    </row>
    <row r="150" spans="5:8" x14ac:dyDescent="0.35">
      <c r="E150" s="1"/>
      <c r="H150" s="9"/>
    </row>
    <row r="151" spans="5:8" x14ac:dyDescent="0.35">
      <c r="E151" s="1"/>
      <c r="H151" s="9"/>
    </row>
    <row r="152" spans="5:8" x14ac:dyDescent="0.35">
      <c r="E152" s="1"/>
      <c r="H152" s="9"/>
    </row>
    <row r="153" spans="5:8" x14ac:dyDescent="0.35">
      <c r="E153" s="1"/>
      <c r="H153" s="9"/>
    </row>
    <row r="154" spans="5:8" x14ac:dyDescent="0.35">
      <c r="E154" s="1"/>
      <c r="H154" s="9"/>
    </row>
    <row r="155" spans="5:8" x14ac:dyDescent="0.35">
      <c r="E155" s="1"/>
      <c r="H155" s="9"/>
    </row>
    <row r="156" spans="5:8" x14ac:dyDescent="0.35">
      <c r="E156" s="1"/>
      <c r="H156" s="9"/>
    </row>
    <row r="157" spans="5:8" x14ac:dyDescent="0.35">
      <c r="E157" s="1"/>
      <c r="H157" s="9"/>
    </row>
    <row r="158" spans="5:8" x14ac:dyDescent="0.35">
      <c r="E158" s="1"/>
      <c r="H158" s="9"/>
    </row>
    <row r="159" spans="5:8" x14ac:dyDescent="0.35">
      <c r="E159" s="1"/>
      <c r="H159" s="9"/>
    </row>
    <row r="160" spans="5:8" x14ac:dyDescent="0.35">
      <c r="E160" s="1"/>
      <c r="H160" s="9"/>
    </row>
    <row r="161" spans="5:8" x14ac:dyDescent="0.35">
      <c r="E161" s="1"/>
      <c r="H161" s="9"/>
    </row>
    <row r="162" spans="5:8" x14ac:dyDescent="0.35">
      <c r="E162" s="1"/>
      <c r="H162" s="9"/>
    </row>
    <row r="163" spans="5:8" x14ac:dyDescent="0.35">
      <c r="E163" s="1"/>
      <c r="H163" s="9"/>
    </row>
    <row r="164" spans="5:8" x14ac:dyDescent="0.35">
      <c r="E164" s="1"/>
      <c r="H164" s="9"/>
    </row>
    <row r="165" spans="5:8" x14ac:dyDescent="0.35">
      <c r="E165" s="1"/>
      <c r="H165" s="9"/>
    </row>
    <row r="166" spans="5:8" x14ac:dyDescent="0.35">
      <c r="E166" s="1"/>
      <c r="H166" s="9"/>
    </row>
    <row r="167" spans="5:8" x14ac:dyDescent="0.35">
      <c r="E167" s="1"/>
      <c r="H167" s="9"/>
    </row>
    <row r="168" spans="5:8" x14ac:dyDescent="0.35">
      <c r="E168" s="1"/>
      <c r="H168" s="9"/>
    </row>
    <row r="169" spans="5:8" x14ac:dyDescent="0.35">
      <c r="E169" s="1"/>
      <c r="H169" s="9"/>
    </row>
    <row r="170" spans="5:8" x14ac:dyDescent="0.35">
      <c r="E170" s="1"/>
      <c r="H170" s="9"/>
    </row>
    <row r="171" spans="5:8" x14ac:dyDescent="0.35">
      <c r="E171" s="1"/>
      <c r="H171" s="9"/>
    </row>
    <row r="172" spans="5:8" x14ac:dyDescent="0.35">
      <c r="E172" s="1"/>
      <c r="H172" s="9"/>
    </row>
    <row r="173" spans="5:8" x14ac:dyDescent="0.35">
      <c r="E173" s="1"/>
      <c r="H173" s="9"/>
    </row>
    <row r="174" spans="5:8" x14ac:dyDescent="0.35">
      <c r="E174" s="1"/>
      <c r="H174" s="9"/>
    </row>
    <row r="175" spans="5:8" x14ac:dyDescent="0.35">
      <c r="E175" s="1"/>
      <c r="H175" s="9"/>
    </row>
    <row r="176" spans="5:8" x14ac:dyDescent="0.35">
      <c r="E176" s="1"/>
      <c r="H176" s="9"/>
    </row>
    <row r="177" spans="5:8" x14ac:dyDescent="0.35">
      <c r="E177" s="1"/>
      <c r="H177" s="9"/>
    </row>
    <row r="178" spans="5:8" x14ac:dyDescent="0.35">
      <c r="E178" s="1"/>
      <c r="H178" s="9"/>
    </row>
    <row r="179" spans="5:8" x14ac:dyDescent="0.35">
      <c r="E179" s="1"/>
      <c r="H179" s="9"/>
    </row>
    <row r="180" spans="5:8" x14ac:dyDescent="0.35">
      <c r="E180" s="1"/>
      <c r="H180" s="9"/>
    </row>
    <row r="181" spans="5:8" x14ac:dyDescent="0.35">
      <c r="E181" s="1"/>
      <c r="H181" s="9"/>
    </row>
    <row r="182" spans="5:8" x14ac:dyDescent="0.35">
      <c r="E182" s="1"/>
      <c r="H182" s="9"/>
    </row>
    <row r="183" spans="5:8" x14ac:dyDescent="0.35">
      <c r="E183" s="1"/>
      <c r="H183" s="9"/>
    </row>
    <row r="184" spans="5:8" x14ac:dyDescent="0.35">
      <c r="E184" s="1"/>
      <c r="H184" s="9"/>
    </row>
    <row r="185" spans="5:8" x14ac:dyDescent="0.35">
      <c r="E185" s="1"/>
      <c r="H185" s="9"/>
    </row>
    <row r="186" spans="5:8" x14ac:dyDescent="0.35">
      <c r="E186" s="1"/>
      <c r="H186" s="9"/>
    </row>
    <row r="187" spans="5:8" x14ac:dyDescent="0.35">
      <c r="E187" s="1"/>
      <c r="H187" s="9"/>
    </row>
    <row r="188" spans="5:8" x14ac:dyDescent="0.35">
      <c r="E188" s="1"/>
      <c r="H188" s="9"/>
    </row>
    <row r="189" spans="5:8" x14ac:dyDescent="0.35">
      <c r="E189" s="1"/>
      <c r="H189" s="9"/>
    </row>
    <row r="190" spans="5:8" x14ac:dyDescent="0.35">
      <c r="E190" s="1"/>
      <c r="H190" s="9"/>
    </row>
    <row r="191" spans="5:8" x14ac:dyDescent="0.35">
      <c r="E191" s="1"/>
      <c r="H191" s="9"/>
    </row>
    <row r="192" spans="5:8" x14ac:dyDescent="0.35">
      <c r="E192" s="1"/>
      <c r="H192" s="9"/>
    </row>
    <row r="193" spans="5:8" x14ac:dyDescent="0.35">
      <c r="E193" s="1"/>
      <c r="H193" s="9"/>
    </row>
    <row r="194" spans="5:8" x14ac:dyDescent="0.35">
      <c r="E194" s="1"/>
      <c r="H194" s="9"/>
    </row>
    <row r="195" spans="5:8" x14ac:dyDescent="0.35">
      <c r="E195" s="1"/>
      <c r="H195" s="9"/>
    </row>
    <row r="196" spans="5:8" x14ac:dyDescent="0.35">
      <c r="E196" s="1"/>
      <c r="H196" s="9"/>
    </row>
    <row r="197" spans="5:8" x14ac:dyDescent="0.35">
      <c r="E197" s="1"/>
      <c r="H197" s="9"/>
    </row>
    <row r="198" spans="5:8" x14ac:dyDescent="0.35">
      <c r="E198" s="1"/>
      <c r="H198" s="9"/>
    </row>
    <row r="199" spans="5:8" x14ac:dyDescent="0.35">
      <c r="E199" s="1"/>
      <c r="H199" s="9"/>
    </row>
    <row r="200" spans="5:8" x14ac:dyDescent="0.35">
      <c r="E200" s="1"/>
      <c r="H200" s="9"/>
    </row>
    <row r="201" spans="5:8" x14ac:dyDescent="0.35">
      <c r="E201" s="1"/>
      <c r="H201" s="9"/>
    </row>
    <row r="202" spans="5:8" x14ac:dyDescent="0.35">
      <c r="E202" s="1"/>
      <c r="H202" s="9"/>
    </row>
    <row r="203" spans="5:8" x14ac:dyDescent="0.35">
      <c r="E203" s="1"/>
      <c r="H203" s="9"/>
    </row>
    <row r="204" spans="5:8" x14ac:dyDescent="0.35">
      <c r="E204" s="1"/>
      <c r="H204" s="9"/>
    </row>
    <row r="205" spans="5:8" x14ac:dyDescent="0.35">
      <c r="E205" s="1"/>
      <c r="H205" s="9"/>
    </row>
    <row r="206" spans="5:8" x14ac:dyDescent="0.35">
      <c r="E206" s="1"/>
      <c r="H206" s="9"/>
    </row>
    <row r="207" spans="5:8" x14ac:dyDescent="0.35">
      <c r="E207" s="1"/>
      <c r="H207" s="9"/>
    </row>
    <row r="208" spans="5:8" x14ac:dyDescent="0.35">
      <c r="E208" s="1"/>
      <c r="H208" s="9"/>
    </row>
    <row r="209" spans="5:8" x14ac:dyDescent="0.35">
      <c r="E209" s="1"/>
      <c r="H209" s="9"/>
    </row>
    <row r="210" spans="5:8" x14ac:dyDescent="0.35">
      <c r="E210" s="1"/>
      <c r="H210" s="9"/>
    </row>
    <row r="211" spans="5:8" x14ac:dyDescent="0.35">
      <c r="E211" s="1"/>
      <c r="H211" s="9"/>
    </row>
    <row r="212" spans="5:8" x14ac:dyDescent="0.35">
      <c r="E212" s="1"/>
      <c r="H212" s="9"/>
    </row>
    <row r="213" spans="5:8" x14ac:dyDescent="0.35">
      <c r="E213" s="1"/>
      <c r="H213" s="9"/>
    </row>
    <row r="214" spans="5:8" x14ac:dyDescent="0.35">
      <c r="E214" s="1"/>
      <c r="H214" s="9"/>
    </row>
    <row r="215" spans="5:8" x14ac:dyDescent="0.35">
      <c r="E215" s="1"/>
      <c r="H215" s="9"/>
    </row>
    <row r="216" spans="5:8" x14ac:dyDescent="0.35">
      <c r="E216" s="1"/>
      <c r="H216" s="9"/>
    </row>
    <row r="217" spans="5:8" x14ac:dyDescent="0.35">
      <c r="E217" s="1"/>
      <c r="H217" s="9"/>
    </row>
    <row r="218" spans="5:8" x14ac:dyDescent="0.35">
      <c r="E218" s="1"/>
      <c r="H218" s="9"/>
    </row>
    <row r="219" spans="5:8" x14ac:dyDescent="0.35">
      <c r="E219" s="1"/>
      <c r="H219" s="9"/>
    </row>
    <row r="220" spans="5:8" x14ac:dyDescent="0.35">
      <c r="E220" s="1"/>
      <c r="H220" s="9"/>
    </row>
    <row r="221" spans="5:8" x14ac:dyDescent="0.35">
      <c r="E221" s="1"/>
      <c r="H221" s="9"/>
    </row>
    <row r="222" spans="5:8" x14ac:dyDescent="0.35">
      <c r="E222" s="1"/>
      <c r="H222" s="9"/>
    </row>
    <row r="223" spans="5:8" x14ac:dyDescent="0.35">
      <c r="E223" s="1"/>
      <c r="H223" s="9"/>
    </row>
    <row r="224" spans="5:8" x14ac:dyDescent="0.35">
      <c r="E224" s="1"/>
      <c r="H224" s="9"/>
    </row>
    <row r="225" spans="5:8" x14ac:dyDescent="0.35">
      <c r="E225" s="1"/>
      <c r="H225" s="9"/>
    </row>
    <row r="226" spans="5:8" x14ac:dyDescent="0.35">
      <c r="E226" s="1"/>
      <c r="H226" s="9"/>
    </row>
    <row r="227" spans="5:8" x14ac:dyDescent="0.35">
      <c r="E227" s="1"/>
      <c r="H227" s="9"/>
    </row>
    <row r="228" spans="5:8" x14ac:dyDescent="0.35">
      <c r="E228" s="1"/>
      <c r="H228" s="9"/>
    </row>
    <row r="229" spans="5:8" x14ac:dyDescent="0.35">
      <c r="E229" s="1"/>
      <c r="H229" s="9"/>
    </row>
    <row r="230" spans="5:8" x14ac:dyDescent="0.35">
      <c r="E230" s="1"/>
      <c r="H230" s="9"/>
    </row>
    <row r="231" spans="5:8" x14ac:dyDescent="0.35">
      <c r="E231" s="1"/>
      <c r="H231" s="9"/>
    </row>
    <row r="232" spans="5:8" x14ac:dyDescent="0.35">
      <c r="E232" s="1"/>
      <c r="H232" s="9"/>
    </row>
    <row r="233" spans="5:8" x14ac:dyDescent="0.35">
      <c r="E233" s="1"/>
      <c r="H233" s="9"/>
    </row>
    <row r="234" spans="5:8" x14ac:dyDescent="0.35">
      <c r="E234" s="1"/>
      <c r="H234" s="9"/>
    </row>
    <row r="235" spans="5:8" x14ac:dyDescent="0.35">
      <c r="E235" s="1"/>
      <c r="H235" s="9"/>
    </row>
    <row r="236" spans="5:8" x14ac:dyDescent="0.35">
      <c r="E236" s="1"/>
      <c r="H236" s="9"/>
    </row>
    <row r="237" spans="5:8" x14ac:dyDescent="0.35">
      <c r="E237" s="1"/>
      <c r="H237" s="9"/>
    </row>
    <row r="238" spans="5:8" x14ac:dyDescent="0.35">
      <c r="E238" s="1"/>
      <c r="H238" s="9"/>
    </row>
    <row r="239" spans="5:8" x14ac:dyDescent="0.35">
      <c r="E239" s="1"/>
      <c r="H239" s="9"/>
    </row>
    <row r="240" spans="5:8" x14ac:dyDescent="0.35">
      <c r="E240" s="1"/>
      <c r="H240" s="9"/>
    </row>
    <row r="241" spans="5:8" x14ac:dyDescent="0.35">
      <c r="E241" s="1"/>
      <c r="H241" s="9"/>
    </row>
    <row r="242" spans="5:8" x14ac:dyDescent="0.35">
      <c r="E242" s="1"/>
      <c r="H242" s="9"/>
    </row>
    <row r="243" spans="5:8" x14ac:dyDescent="0.35">
      <c r="E243" s="1"/>
      <c r="H243" s="9"/>
    </row>
    <row r="244" spans="5:8" x14ac:dyDescent="0.35">
      <c r="E244" s="1"/>
      <c r="H244" s="9"/>
    </row>
    <row r="245" spans="5:8" x14ac:dyDescent="0.35">
      <c r="E245" s="1"/>
    </row>
    <row r="246" spans="5:8" x14ac:dyDescent="0.35">
      <c r="E246" s="1"/>
    </row>
    <row r="247" spans="5:8" x14ac:dyDescent="0.35">
      <c r="E247" s="1"/>
    </row>
    <row r="248" spans="5:8" x14ac:dyDescent="0.35">
      <c r="E248" s="1"/>
    </row>
    <row r="249" spans="5:8" x14ac:dyDescent="0.35">
      <c r="E249" s="1"/>
    </row>
    <row r="250" spans="5:8" x14ac:dyDescent="0.35">
      <c r="E250" s="1"/>
    </row>
    <row r="251" spans="5:8" x14ac:dyDescent="0.35">
      <c r="E251" s="1"/>
    </row>
    <row r="252" spans="5:8" x14ac:dyDescent="0.35">
      <c r="E252" s="1"/>
    </row>
    <row r="253" spans="5:8" x14ac:dyDescent="0.35">
      <c r="E253" s="1"/>
    </row>
    <row r="254" spans="5:8" x14ac:dyDescent="0.35">
      <c r="E254" s="1"/>
    </row>
    <row r="255" spans="5:8" x14ac:dyDescent="0.35">
      <c r="E255" s="1"/>
    </row>
    <row r="256" spans="5:8" x14ac:dyDescent="0.35">
      <c r="E256" s="1"/>
    </row>
    <row r="257" spans="5:5" x14ac:dyDescent="0.35">
      <c r="E257" s="1"/>
    </row>
    <row r="258" spans="5:5" x14ac:dyDescent="0.35">
      <c r="E258" s="1"/>
    </row>
    <row r="259" spans="5:5" x14ac:dyDescent="0.35">
      <c r="E259" s="1"/>
    </row>
    <row r="260" spans="5:5" x14ac:dyDescent="0.35">
      <c r="E260" s="1"/>
    </row>
    <row r="261" spans="5:5" x14ac:dyDescent="0.35">
      <c r="E261" s="1"/>
    </row>
    <row r="262" spans="5:5" x14ac:dyDescent="0.35">
      <c r="E262" s="1"/>
    </row>
    <row r="263" spans="5:5" x14ac:dyDescent="0.35">
      <c r="E263" s="1"/>
    </row>
    <row r="264" spans="5:5" x14ac:dyDescent="0.35">
      <c r="E264" s="1"/>
    </row>
    <row r="265" spans="5:5" x14ac:dyDescent="0.35">
      <c r="E265" s="1"/>
    </row>
    <row r="266" spans="5:5" x14ac:dyDescent="0.35">
      <c r="E266" s="1"/>
    </row>
    <row r="267" spans="5:5" x14ac:dyDescent="0.35">
      <c r="E267" s="1"/>
    </row>
    <row r="268" spans="5:5" x14ac:dyDescent="0.35">
      <c r="E268" s="1"/>
    </row>
    <row r="269" spans="5:5" x14ac:dyDescent="0.35">
      <c r="E269" s="1"/>
    </row>
    <row r="270" spans="5:5" x14ac:dyDescent="0.35">
      <c r="E270" s="1"/>
    </row>
    <row r="271" spans="5:5" x14ac:dyDescent="0.35">
      <c r="E271" s="1"/>
    </row>
    <row r="272" spans="5:5" x14ac:dyDescent="0.35">
      <c r="E272" s="1"/>
    </row>
    <row r="273" spans="5:5" x14ac:dyDescent="0.35">
      <c r="E273" s="1"/>
    </row>
    <row r="274" spans="5:5" x14ac:dyDescent="0.35">
      <c r="E274" s="1"/>
    </row>
    <row r="275" spans="5:5" x14ac:dyDescent="0.35">
      <c r="E275" s="1"/>
    </row>
    <row r="276" spans="5:5" x14ac:dyDescent="0.35">
      <c r="E276" s="1"/>
    </row>
    <row r="277" spans="5:5" x14ac:dyDescent="0.35">
      <c r="E277" s="1"/>
    </row>
    <row r="278" spans="5:5" x14ac:dyDescent="0.35">
      <c r="E278" s="1"/>
    </row>
    <row r="279" spans="5:5" x14ac:dyDescent="0.35">
      <c r="E279" s="1"/>
    </row>
    <row r="280" spans="5:5" x14ac:dyDescent="0.35">
      <c r="E280" s="1"/>
    </row>
    <row r="281" spans="5:5" x14ac:dyDescent="0.35">
      <c r="E281" s="1"/>
    </row>
    <row r="282" spans="5:5" x14ac:dyDescent="0.35">
      <c r="E282" s="1"/>
    </row>
    <row r="283" spans="5:5" x14ac:dyDescent="0.35">
      <c r="E283" s="1"/>
    </row>
    <row r="284" spans="5:5" x14ac:dyDescent="0.35">
      <c r="E284" s="1"/>
    </row>
    <row r="285" spans="5:5" x14ac:dyDescent="0.35">
      <c r="E285" s="1"/>
    </row>
    <row r="286" spans="5:5" x14ac:dyDescent="0.35">
      <c r="E286" s="1"/>
    </row>
    <row r="287" spans="5:5" x14ac:dyDescent="0.35">
      <c r="E28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0427-6C91-47D8-8C93-985527AE66E6}">
  <dimension ref="A1:O26"/>
  <sheetViews>
    <sheetView tabSelected="1" workbookViewId="0">
      <selection activeCell="E8" sqref="E8"/>
    </sheetView>
  </sheetViews>
  <sheetFormatPr defaultRowHeight="14.5" x14ac:dyDescent="0.35"/>
  <cols>
    <col min="1" max="1" width="19" bestFit="1" customWidth="1"/>
    <col min="2" max="2" width="10.1796875" bestFit="1" customWidth="1"/>
    <col min="3" max="3" width="8.81640625" bestFit="1" customWidth="1"/>
    <col min="4" max="4" width="17.7265625" bestFit="1" customWidth="1"/>
    <col min="5" max="6" width="17.7265625" customWidth="1"/>
    <col min="7" max="7" width="20.453125" bestFit="1" customWidth="1"/>
    <col min="8" max="8" width="19.54296875" bestFit="1" customWidth="1"/>
    <col min="9" max="9" width="17.7265625" bestFit="1" customWidth="1"/>
    <col min="14" max="14" width="9.36328125" bestFit="1" customWidth="1"/>
  </cols>
  <sheetData>
    <row r="1" spans="1:15" x14ac:dyDescent="0.35">
      <c r="A1" t="s">
        <v>10</v>
      </c>
      <c r="B1" t="s">
        <v>11</v>
      </c>
      <c r="C1" t="s">
        <v>58</v>
      </c>
      <c r="D1" t="s">
        <v>59</v>
      </c>
      <c r="E1" t="s">
        <v>124</v>
      </c>
      <c r="F1" t="s">
        <v>123</v>
      </c>
      <c r="G1" t="s">
        <v>46</v>
      </c>
      <c r="H1" s="2" t="s">
        <v>32</v>
      </c>
      <c r="I1" t="s">
        <v>75</v>
      </c>
    </row>
    <row r="2" spans="1:15" x14ac:dyDescent="0.35">
      <c r="A2" s="2" t="s">
        <v>1</v>
      </c>
      <c r="B2" s="2" t="s">
        <v>147</v>
      </c>
      <c r="C2" s="2" t="s">
        <v>60</v>
      </c>
      <c r="D2" s="2" t="s">
        <v>66</v>
      </c>
      <c r="E2" s="7">
        <f>IFERROR(VALUE(SUBSTITUTE(TimeSeriesPoints[[#This Row],[quantity]],".",",")),"")</f>
        <v>20</v>
      </c>
      <c r="F2" s="4" t="str">
        <f>_xlfn.IFNA(INDEX(MeteringPointPeriods[],MATCH(TimeSeriesPoints[[#This Row],[metering_point_id]],MeteringPointPeriods[metering_point_id],0),5),"")</f>
        <v>800</v>
      </c>
      <c r="G2" s="4" t="str">
        <f>_xlfn.IFNA(VLOOKUP(VLOOKUP(TimeSeriesPoints[[#This Row],[metering_point_id]],MeteringPointPeriods[],2,FALSE),MPTypeMapping[],2,FALSE),"")</f>
        <v>consumption</v>
      </c>
      <c r="H2" s="4" t="str">
        <f>_xlfn.IFNA(VLOOKUP(VLOOKUP(TimeSeriesPoints[[#This Row],[metering_point_id]],MeteringPointPeriods[],4,FALSE),SettlementMapping[],2,FALSE),"")</f>
        <v>non_profiled</v>
      </c>
      <c r="I2" s="4" t="str">
        <f>SUBSTITUTE(SUBSTITUTE(SUBSTITUTE(TimeSeriesPoints[[#This Row],[observation_time]],":15:00",":00:00"),":30:00",":00:00"),":45:00",":00:00")</f>
        <v>2023-02-01 02:00:00</v>
      </c>
      <c r="L2" s="3">
        <f>E9+E8</f>
        <v>43.515999999999998</v>
      </c>
      <c r="M2" s="3">
        <f>SUM(E2:E6)</f>
        <v>37.5</v>
      </c>
      <c r="O2" s="3">
        <f>L2-M2</f>
        <v>6.0159999999999982</v>
      </c>
    </row>
    <row r="3" spans="1:15" x14ac:dyDescent="0.35">
      <c r="A3" s="2" t="s">
        <v>28</v>
      </c>
      <c r="B3" s="2" t="s">
        <v>121</v>
      </c>
      <c r="C3" s="2" t="s">
        <v>60</v>
      </c>
      <c r="D3" s="2" t="s">
        <v>66</v>
      </c>
      <c r="E3" s="7">
        <f>IFERROR(VALUE(SUBSTITUTE(TimeSeriesPoints[[#This Row],[quantity]],".",",")),"")</f>
        <v>2.5</v>
      </c>
      <c r="F3" s="4" t="str">
        <f>_xlfn.IFNA(INDEX(MeteringPointPeriods[],MATCH(TimeSeriesPoints[[#This Row],[metering_point_id]],MeteringPointPeriods[metering_point_id],0),5),"")</f>
        <v>800</v>
      </c>
      <c r="G3" s="4" t="str">
        <f>_xlfn.IFNA(VLOOKUP(VLOOKUP(TimeSeriesPoints[[#This Row],[metering_point_id]],MeteringPointPeriods[],2,FALSE),MPTypeMapping[],2,FALSE),"")</f>
        <v>consumption</v>
      </c>
      <c r="H3" s="4" t="str">
        <f>_xlfn.IFNA(VLOOKUP(VLOOKUP(TimeSeriesPoints[[#This Row],[metering_point_id]],MeteringPointPeriods[],4,FALSE),SettlementMapping[],2,FALSE),"")</f>
        <v>non_profiled</v>
      </c>
      <c r="I3" s="4" t="str">
        <f>SUBSTITUTE(SUBSTITUTE(SUBSTITUTE(TimeSeriesPoints[[#This Row],[observation_time]],":15:00",":00:00"),":30:00",":00:00"),":45:00",":00:00")</f>
        <v>2023-02-01 02:00:00</v>
      </c>
    </row>
    <row r="4" spans="1:15" x14ac:dyDescent="0.35">
      <c r="A4" s="2" t="s">
        <v>28</v>
      </c>
      <c r="B4" s="2" t="s">
        <v>121</v>
      </c>
      <c r="C4" s="2" t="s">
        <v>60</v>
      </c>
      <c r="D4" s="2" t="s">
        <v>67</v>
      </c>
      <c r="E4" s="7">
        <f>IFERROR(VALUE(SUBSTITUTE(TimeSeriesPoints[[#This Row],[quantity]],".",",")),"")</f>
        <v>2.5</v>
      </c>
      <c r="F4" s="4" t="str">
        <f>_xlfn.IFNA(INDEX(MeteringPointPeriods[],MATCH(TimeSeriesPoints[[#This Row],[metering_point_id]],MeteringPointPeriods[metering_point_id],0),5),"")</f>
        <v>800</v>
      </c>
      <c r="G4" s="4" t="str">
        <f>_xlfn.IFNA(VLOOKUP(VLOOKUP(TimeSeriesPoints[[#This Row],[metering_point_id]],MeteringPointPeriods[],2,FALSE),MPTypeMapping[],2,FALSE),"")</f>
        <v>consumption</v>
      </c>
      <c r="H4" s="4" t="str">
        <f>_xlfn.IFNA(VLOOKUP(VLOOKUP(TimeSeriesPoints[[#This Row],[metering_point_id]],MeteringPointPeriods[],4,FALSE),SettlementMapping[],2,FALSE),"")</f>
        <v>non_profiled</v>
      </c>
      <c r="I4" s="4" t="str">
        <f>SUBSTITUTE(SUBSTITUTE(SUBSTITUTE(TimeSeriesPoints[[#This Row],[observation_time]],":15:00",":00:00"),":30:00",":00:00"),":45:00",":00:00")</f>
        <v>2023-02-01 02:00:00</v>
      </c>
    </row>
    <row r="5" spans="1:15" x14ac:dyDescent="0.35">
      <c r="A5" s="2" t="s">
        <v>28</v>
      </c>
      <c r="B5" s="2" t="s">
        <v>121</v>
      </c>
      <c r="C5" s="2" t="s">
        <v>60</v>
      </c>
      <c r="D5" s="2" t="s">
        <v>68</v>
      </c>
      <c r="E5" s="7">
        <f>IFERROR(VALUE(SUBSTITUTE(TimeSeriesPoints[[#This Row],[quantity]],".",",")),"")</f>
        <v>2.5</v>
      </c>
      <c r="F5" s="4" t="str">
        <f>_xlfn.IFNA(INDEX(MeteringPointPeriods[],MATCH(TimeSeriesPoints[[#This Row],[metering_point_id]],MeteringPointPeriods[metering_point_id],0),5),"")</f>
        <v>800</v>
      </c>
      <c r="G5" s="4" t="str">
        <f>_xlfn.IFNA(VLOOKUP(VLOOKUP(TimeSeriesPoints[[#This Row],[metering_point_id]],MeteringPointPeriods[],2,FALSE),MPTypeMapping[],2,FALSE),"")</f>
        <v>consumption</v>
      </c>
      <c r="H5" s="4" t="str">
        <f>_xlfn.IFNA(VLOOKUP(VLOOKUP(TimeSeriesPoints[[#This Row],[metering_point_id]],MeteringPointPeriods[],4,FALSE),SettlementMapping[],2,FALSE),"")</f>
        <v>non_profiled</v>
      </c>
      <c r="I5" s="4" t="str">
        <f>SUBSTITUTE(SUBSTITUTE(SUBSTITUTE(TimeSeriesPoints[[#This Row],[observation_time]],":15:00",":00:00"),":30:00",":00:00"),":45:00",":00:00")</f>
        <v>2023-02-01 02:00:00</v>
      </c>
      <c r="M5" s="3"/>
    </row>
    <row r="6" spans="1:15" x14ac:dyDescent="0.35">
      <c r="A6" s="2" t="s">
        <v>28</v>
      </c>
      <c r="B6" s="2" t="s">
        <v>150</v>
      </c>
      <c r="C6" s="2" t="s">
        <v>60</v>
      </c>
      <c r="D6" s="2" t="s">
        <v>69</v>
      </c>
      <c r="E6" s="7">
        <f>IFERROR(VALUE(SUBSTITUTE(TimeSeriesPoints[[#This Row],[quantity]],".",",")),"")</f>
        <v>10</v>
      </c>
      <c r="F6" s="4" t="str">
        <f>_xlfn.IFNA(INDEX(MeteringPointPeriods[],MATCH(TimeSeriesPoints[[#This Row],[metering_point_id]],MeteringPointPeriods[metering_point_id],0),5),"")</f>
        <v>800</v>
      </c>
      <c r="G6" s="4" t="str">
        <f>_xlfn.IFNA(VLOOKUP(VLOOKUP(TimeSeriesPoints[[#This Row],[metering_point_id]],MeteringPointPeriods[],2,FALSE),MPTypeMapping[],2,FALSE),"")</f>
        <v>consumption</v>
      </c>
      <c r="H6" s="4" t="str">
        <f>_xlfn.IFNA(VLOOKUP(VLOOKUP(TimeSeriesPoints[[#This Row],[metering_point_id]],MeteringPointPeriods[],4,FALSE),SettlementMapping[],2,FALSE),"")</f>
        <v>non_profiled</v>
      </c>
      <c r="I6" s="4" t="str">
        <f>SUBSTITUTE(SUBSTITUTE(SUBSTITUTE(TimeSeriesPoints[[#This Row],[observation_time]],":15:00",":00:00"),":30:00",":00:00"),":45:00",":00:00")</f>
        <v>2023-02-01 02:00:00</v>
      </c>
    </row>
    <row r="7" spans="1:15" x14ac:dyDescent="0.35">
      <c r="A7" s="2" t="s">
        <v>27</v>
      </c>
      <c r="B7" s="2" t="s">
        <v>153</v>
      </c>
      <c r="C7" s="2" t="s">
        <v>60</v>
      </c>
      <c r="D7" s="2" t="s">
        <v>94</v>
      </c>
      <c r="E7" s="7">
        <f>IFERROR(VALUE(SUBSTITUTE(TimeSeriesPoints[[#This Row],[quantity]],".",",")),"")</f>
        <v>5</v>
      </c>
      <c r="F7" s="4" t="str">
        <f>_xlfn.IFNA(INDEX(MeteringPointPeriods[],MATCH(TimeSeriesPoints[[#This Row],[metering_point_id]],MeteringPointPeriods[metering_point_id],0),5),"")</f>
        <v>800</v>
      </c>
      <c r="G7" s="4" t="str">
        <f>_xlfn.IFNA(VLOOKUP(VLOOKUP(TimeSeriesPoints[[#This Row],[metering_point_id]],MeteringPointPeriods[],2,FALSE),MPTypeMapping[],2,FALSE),"")</f>
        <v>consumption_from_grid</v>
      </c>
      <c r="H7" s="4" t="str">
        <f>_xlfn.IFNA(VLOOKUP(VLOOKUP(TimeSeriesPoints[[#This Row],[metering_point_id]],MeteringPointPeriods[],4,FALSE),SettlementMapping[],2,FALSE),"")</f>
        <v/>
      </c>
      <c r="I7" s="4" t="str">
        <f>SUBSTITUTE(SUBSTITUTE(SUBSTITUTE(TimeSeriesPoints[[#This Row],[observation_time]],":15:00",":00:00"),":30:00",":00:00"),":45:00",":00:00")</f>
        <v>2023-02-03 02:00:00</v>
      </c>
    </row>
    <row r="8" spans="1:15" x14ac:dyDescent="0.35">
      <c r="A8" s="2" t="s">
        <v>29</v>
      </c>
      <c r="B8" s="2" t="s">
        <v>154</v>
      </c>
      <c r="C8" s="2" t="s">
        <v>60</v>
      </c>
      <c r="D8" s="2" t="s">
        <v>66</v>
      </c>
      <c r="E8" s="7">
        <f>IFERROR(VALUE(SUBSTITUTE(TimeSeriesPoints[[#This Row],[quantity]],".",",")),"")</f>
        <v>3.3570000000000002</v>
      </c>
      <c r="F8" s="4" t="str">
        <f>_xlfn.IFNA(INDEX(MeteringPointPeriods[],MATCH(TimeSeriesPoints[[#This Row],[metering_point_id]],MeteringPointPeriods[metering_point_id],0),5),"")</f>
        <v>801</v>
      </c>
      <c r="G8" s="4" t="str">
        <f>_xlfn.IFNA(VLOOKUP(VLOOKUP(TimeSeriesPoints[[#This Row],[metering_point_id]],MeteringPointPeriods[],2,FALSE),MPTypeMapping[],2,FALSE),"")</f>
        <v>exchange</v>
      </c>
      <c r="H8" s="4" t="str">
        <f>_xlfn.IFNA(VLOOKUP(VLOOKUP(TimeSeriesPoints[[#This Row],[metering_point_id]],MeteringPointPeriods[],4,FALSE),SettlementMapping[],2,FALSE),"")</f>
        <v/>
      </c>
      <c r="I8" s="4" t="str">
        <f>SUBSTITUTE(SUBSTITUTE(SUBSTITUTE(TimeSeriesPoints[[#This Row],[observation_time]],":15:00",":00:00"),":30:00",":00:00"),":45:00",":00:00")</f>
        <v>2023-02-01 02:00:00</v>
      </c>
    </row>
    <row r="9" spans="1:15" x14ac:dyDescent="0.35">
      <c r="A9" s="2" t="s">
        <v>3</v>
      </c>
      <c r="B9" s="2" t="s">
        <v>155</v>
      </c>
      <c r="C9" s="2" t="s">
        <v>60</v>
      </c>
      <c r="D9" s="2" t="s">
        <v>66</v>
      </c>
      <c r="E9" s="7">
        <f>IFERROR(VALUE(SUBSTITUTE(TimeSeriesPoints[[#This Row],[quantity]],".",",")),"")</f>
        <v>40.158999999999999</v>
      </c>
      <c r="F9" s="4" t="str">
        <f>_xlfn.IFNA(INDEX(MeteringPointPeriods[],MATCH(TimeSeriesPoints[[#This Row],[metering_point_id]],MeteringPointPeriods[metering_point_id],0),5),"")</f>
        <v>800</v>
      </c>
      <c r="G9" s="4" t="str">
        <f>_xlfn.IFNA(VLOOKUP(VLOOKUP(TimeSeriesPoints[[#This Row],[metering_point_id]],MeteringPointPeriods[],2,FALSE),MPTypeMapping[],2,FALSE),"")</f>
        <v>production</v>
      </c>
      <c r="H9" s="4" t="str">
        <f>_xlfn.IFNA(VLOOKUP(VLOOKUP(TimeSeriesPoints[[#This Row],[metering_point_id]],MeteringPointPeriods[],4,FALSE),SettlementMapping[],2,FALSE),"")</f>
        <v/>
      </c>
      <c r="I9" s="4" t="str">
        <f>SUBSTITUTE(SUBSTITUTE(SUBSTITUTE(TimeSeriesPoints[[#This Row],[observation_time]],":15:00",":00:00"),":30:00",":00:00"),":45:00",":00:00")</f>
        <v>2023-02-01 02:00:00</v>
      </c>
    </row>
    <row r="10" spans="1:15" x14ac:dyDescent="0.35">
      <c r="A10" s="2" t="s">
        <v>116</v>
      </c>
      <c r="B10" s="2" t="s">
        <v>156</v>
      </c>
      <c r="C10" s="2" t="s">
        <v>60</v>
      </c>
      <c r="D10" s="2" t="s">
        <v>66</v>
      </c>
      <c r="E10" s="7">
        <f>IFERROR(VALUE(SUBSTITUTE(TimeSeriesPoints[[#This Row],[quantity]],".",",")),"")</f>
        <v>100000</v>
      </c>
      <c r="F10" s="4" t="str">
        <f>_xlfn.IFNA(INDEX(MeteringPointPeriods[],MATCH(TimeSeriesPoints[[#This Row],[metering_point_id]],MeteringPointPeriods[metering_point_id],0),5),"")</f>
        <v>111</v>
      </c>
      <c r="G10" s="4" t="str">
        <f>_xlfn.IFNA(VLOOKUP(VLOOKUP(TimeSeriesPoints[[#This Row],[metering_point_id]],MeteringPointPeriods[],2,FALSE),MPTypeMapping[],2,FALSE),"")</f>
        <v>production</v>
      </c>
      <c r="H10" s="4" t="str">
        <f>_xlfn.IFNA(VLOOKUP(VLOOKUP(TimeSeriesPoints[[#This Row],[metering_point_id]],MeteringPointPeriods[],4,FALSE),SettlementMapping[],2,FALSE),"")</f>
        <v/>
      </c>
      <c r="I10" s="4" t="str">
        <f>SUBSTITUTE(SUBSTITUTE(SUBSTITUTE(TimeSeriesPoints[[#This Row],[observation_time]],":15:00",":00:00"),":30:00",":00:00"),":45:00",":00:00")</f>
        <v>2023-02-01 02:00:00</v>
      </c>
    </row>
    <row r="11" spans="1:15" x14ac:dyDescent="0.35">
      <c r="A11" s="2" t="s">
        <v>118</v>
      </c>
      <c r="B11" s="2" t="s">
        <v>156</v>
      </c>
      <c r="C11" s="2" t="s">
        <v>60</v>
      </c>
      <c r="D11" s="2" t="s">
        <v>66</v>
      </c>
      <c r="E11" s="7">
        <f>IFERROR(VALUE(SUBSTITUTE(TimeSeriesPoints[[#This Row],[quantity]],".",",")),"")</f>
        <v>100000</v>
      </c>
      <c r="F11" s="4" t="str">
        <f>_xlfn.IFNA(INDEX(MeteringPointPeriods[],MATCH(TimeSeriesPoints[[#This Row],[metering_point_id]],MeteringPointPeriods[metering_point_id],0),5),"")</f>
        <v>111</v>
      </c>
      <c r="G11" s="4" t="str">
        <f>_xlfn.IFNA(VLOOKUP(VLOOKUP(TimeSeriesPoints[[#This Row],[metering_point_id]],MeteringPointPeriods[],2,FALSE),MPTypeMapping[],2,FALSE),"")</f>
        <v>production</v>
      </c>
      <c r="H11" s="4" t="str">
        <f>_xlfn.IFNA(VLOOKUP(VLOOKUP(TimeSeriesPoints[[#This Row],[metering_point_id]],MeteringPointPeriods[],4,FALSE),SettlementMapping[],2,FALSE),"")</f>
        <v/>
      </c>
      <c r="I11" s="4" t="str">
        <f>SUBSTITUTE(SUBSTITUTE(SUBSTITUTE(TimeSeriesPoints[[#This Row],[observation_time]],":15:00",":00:00"),":30:00",":00:00"),":45:00",":00:00")</f>
        <v>2023-02-01 02:00:00</v>
      </c>
    </row>
    <row r="12" spans="1:15" x14ac:dyDescent="0.35">
      <c r="A12" s="2"/>
      <c r="B12" s="2"/>
      <c r="C12" s="2"/>
      <c r="D12" s="2"/>
      <c r="E12" s="7" t="str">
        <f>IFERROR(VALUE(SUBSTITUTE(TimeSeriesPoints[[#This Row],[quantity]],".",",")),"")</f>
        <v/>
      </c>
      <c r="F12" s="4" t="str">
        <f>_xlfn.IFNA(INDEX(MeteringPointPeriods[],MATCH(TimeSeriesPoints[[#This Row],[metering_point_id]],MeteringPointPeriods[metering_point_id],0),5),"")</f>
        <v/>
      </c>
      <c r="G12" s="4" t="str">
        <f>_xlfn.IFNA(VLOOKUP(VLOOKUP(TimeSeriesPoints[[#This Row],[metering_point_id]],MeteringPointPeriods[],2,FALSE),MPTypeMapping[],2,FALSE),"")</f>
        <v/>
      </c>
      <c r="H12" s="4" t="str">
        <f>_xlfn.IFNA(VLOOKUP(VLOOKUP(TimeSeriesPoints[[#This Row],[metering_point_id]],MeteringPointPeriods[],4,FALSE),SettlementMapping[],2,FALSE),"")</f>
        <v/>
      </c>
      <c r="I12" s="4" t="str">
        <f>SUBSTITUTE(SUBSTITUTE(SUBSTITUTE(TimeSeriesPoints[[#This Row],[observation_time]],":15:00",":00:00"),":30:00",":00:00"),":45:00",":00:00")</f>
        <v/>
      </c>
    </row>
    <row r="13" spans="1:15" x14ac:dyDescent="0.35">
      <c r="B13" s="2"/>
      <c r="D13" s="2"/>
      <c r="E13" s="7" t="str">
        <f>IFERROR(VALUE(SUBSTITUTE(TimeSeriesPoints[[#This Row],[quantity]],".",",")),"")</f>
        <v/>
      </c>
      <c r="F13" s="4" t="str">
        <f>_xlfn.IFNA(INDEX(MeteringPointPeriods[],MATCH(TimeSeriesPoints[[#This Row],[metering_point_id]],MeteringPointPeriods[metering_point_id],0),5),"")</f>
        <v/>
      </c>
      <c r="G13" s="4" t="str">
        <f>_xlfn.IFNA(VLOOKUP(VLOOKUP(TimeSeriesPoints[[#This Row],[metering_point_id]],MeteringPointPeriods[],2,FALSE),MPTypeMapping[],2,FALSE),"")</f>
        <v/>
      </c>
      <c r="H13" s="4" t="str">
        <f>_xlfn.IFNA(VLOOKUP(VLOOKUP(TimeSeriesPoints[[#This Row],[metering_point_id]],MeteringPointPeriods[],4,FALSE),SettlementMapping[],2,FALSE),"")</f>
        <v/>
      </c>
      <c r="I13" s="4" t="str">
        <f>SUBSTITUTE(SUBSTITUTE(SUBSTITUTE(TimeSeriesPoints[[#This Row],[observation_time]],":15:00",":00:00"),":30:00",":00:00"),":45:00",":00:00")</f>
        <v/>
      </c>
    </row>
    <row r="14" spans="1:15" x14ac:dyDescent="0.35">
      <c r="A14" s="2"/>
      <c r="B14" s="2"/>
      <c r="C14" s="2"/>
      <c r="D14" s="2"/>
      <c r="E14" s="7" t="str">
        <f>IFERROR(VALUE(SUBSTITUTE(TimeSeriesPoints[[#This Row],[quantity]],".",",")),"")</f>
        <v/>
      </c>
      <c r="F14" s="4" t="str">
        <f>_xlfn.IFNA(INDEX(MeteringPointPeriods[],MATCH(TimeSeriesPoints[[#This Row],[metering_point_id]],MeteringPointPeriods[metering_point_id],0),5),"")</f>
        <v/>
      </c>
      <c r="G14" s="4" t="str">
        <f>_xlfn.IFNA(VLOOKUP(VLOOKUP(TimeSeriesPoints[[#This Row],[metering_point_id]],MeteringPointPeriods[],2,FALSE),MPTypeMapping[],2,FALSE),"")</f>
        <v/>
      </c>
      <c r="H14" s="4" t="str">
        <f>_xlfn.IFNA(VLOOKUP(VLOOKUP(TimeSeriesPoints[[#This Row],[metering_point_id]],MeteringPointPeriods[],4,FALSE),SettlementMapping[],2,FALSE),"")</f>
        <v/>
      </c>
      <c r="I14" s="4" t="str">
        <f>SUBSTITUTE(SUBSTITUTE(SUBSTITUTE(TimeSeriesPoints[[#This Row],[observation_time]],":15:00",":00:00"),":30:00",":00:00"),":45:00",":00:00")</f>
        <v/>
      </c>
    </row>
    <row r="15" spans="1:15" x14ac:dyDescent="0.35">
      <c r="B15" s="2"/>
      <c r="D15" s="2"/>
      <c r="E15" s="7" t="str">
        <f>IFERROR(VALUE(SUBSTITUTE(TimeSeriesPoints[[#This Row],[quantity]],".",",")),"")</f>
        <v/>
      </c>
      <c r="F15" s="4" t="str">
        <f>_xlfn.IFNA(INDEX(MeteringPointPeriods[],MATCH(TimeSeriesPoints[[#This Row],[metering_point_id]],MeteringPointPeriods[metering_point_id],0),5),"")</f>
        <v/>
      </c>
      <c r="G15" s="4" t="str">
        <f>_xlfn.IFNA(VLOOKUP(VLOOKUP(TimeSeriesPoints[[#This Row],[metering_point_id]],MeteringPointPeriods[],2,FALSE),MPTypeMapping[],2,FALSE),"")</f>
        <v/>
      </c>
      <c r="H15" s="4" t="str">
        <f>_xlfn.IFNA(VLOOKUP(VLOOKUP(TimeSeriesPoints[[#This Row],[metering_point_id]],MeteringPointPeriods[],4,FALSE),SettlementMapping[],2,FALSE),"")</f>
        <v/>
      </c>
      <c r="I15" s="4" t="str">
        <f>SUBSTITUTE(SUBSTITUTE(SUBSTITUTE(TimeSeriesPoints[[#This Row],[observation_time]],":15:00",":00:00"),":30:00",":00:00"),":45:00",":00:00")</f>
        <v/>
      </c>
    </row>
    <row r="16" spans="1:15" x14ac:dyDescent="0.35">
      <c r="A16" s="2"/>
      <c r="B16" s="2"/>
      <c r="C16" s="2"/>
      <c r="D16" s="2"/>
      <c r="E16" s="7" t="str">
        <f>IFERROR(VALUE(SUBSTITUTE(TimeSeriesPoints[[#This Row],[quantity]],".",",")),"")</f>
        <v/>
      </c>
      <c r="F16" s="4" t="str">
        <f>_xlfn.IFNA(INDEX(MeteringPointPeriods[],MATCH(TimeSeriesPoints[[#This Row],[metering_point_id]],MeteringPointPeriods[metering_point_id],0),5),"")</f>
        <v/>
      </c>
      <c r="G16" s="4" t="str">
        <f>_xlfn.IFNA(VLOOKUP(VLOOKUP(TimeSeriesPoints[[#This Row],[metering_point_id]],MeteringPointPeriods[],2,FALSE),MPTypeMapping[],2,FALSE),"")</f>
        <v/>
      </c>
      <c r="H16" s="4" t="str">
        <f>_xlfn.IFNA(VLOOKUP(VLOOKUP(TimeSeriesPoints[[#This Row],[metering_point_id]],MeteringPointPeriods[],4,FALSE),SettlementMapping[],2,FALSE),"")</f>
        <v/>
      </c>
      <c r="I16" s="4" t="str">
        <f>SUBSTITUTE(SUBSTITUTE(SUBSTITUTE(TimeSeriesPoints[[#This Row],[observation_time]],":15:00",":00:00"),":30:00",":00:00"),":45:00",":00:00")</f>
        <v/>
      </c>
    </row>
    <row r="17" spans="1:9" x14ac:dyDescent="0.35">
      <c r="A17" s="2"/>
      <c r="B17" s="2"/>
      <c r="C17" s="2"/>
      <c r="D17" s="2"/>
      <c r="E17" s="7" t="str">
        <f>IFERROR(VALUE(SUBSTITUTE(TimeSeriesPoints[[#This Row],[quantity]],".",",")),"")</f>
        <v/>
      </c>
      <c r="F17" s="4" t="str">
        <f>_xlfn.IFNA(INDEX(MeteringPointPeriods[],MATCH(TimeSeriesPoints[[#This Row],[metering_point_id]],MeteringPointPeriods[metering_point_id],0),5),"")</f>
        <v/>
      </c>
      <c r="G17" s="4" t="str">
        <f>_xlfn.IFNA(VLOOKUP(VLOOKUP(TimeSeriesPoints[[#This Row],[metering_point_id]],MeteringPointPeriods[],2,FALSE),MPTypeMapping[],2,FALSE),"")</f>
        <v/>
      </c>
      <c r="H17" s="4" t="str">
        <f>_xlfn.IFNA(VLOOKUP(VLOOKUP(TimeSeriesPoints[[#This Row],[metering_point_id]],MeteringPointPeriods[],4,FALSE),SettlementMapping[],2,FALSE),"")</f>
        <v/>
      </c>
      <c r="I17" s="4" t="str">
        <f>SUBSTITUTE(SUBSTITUTE(SUBSTITUTE(TimeSeriesPoints[[#This Row],[observation_time]],":15:00",":00:00"),":30:00",":00:00"),":45:00",":00:00")</f>
        <v/>
      </c>
    </row>
    <row r="18" spans="1:9" x14ac:dyDescent="0.35">
      <c r="A18" s="2"/>
      <c r="B18" s="2"/>
      <c r="C18" s="2"/>
      <c r="D18" s="2"/>
      <c r="E18" s="7" t="str">
        <f>IFERROR(VALUE(SUBSTITUTE(TimeSeriesPoints[[#This Row],[quantity]],".",",")),"")</f>
        <v/>
      </c>
      <c r="F18" s="4" t="str">
        <f>_xlfn.IFNA(INDEX(MeteringPointPeriods[],MATCH(TimeSeriesPoints[[#This Row],[metering_point_id]],MeteringPointPeriods[metering_point_id],0),5),"")</f>
        <v/>
      </c>
      <c r="G18" s="4" t="str">
        <f>_xlfn.IFNA(VLOOKUP(VLOOKUP(TimeSeriesPoints[[#This Row],[metering_point_id]],MeteringPointPeriods[],2,FALSE),MPTypeMapping[],2,FALSE),"")</f>
        <v/>
      </c>
      <c r="H18" s="4" t="str">
        <f>_xlfn.IFNA(VLOOKUP(VLOOKUP(TimeSeriesPoints[[#This Row],[metering_point_id]],MeteringPointPeriods[],4,FALSE),SettlementMapping[],2,FALSE),"")</f>
        <v/>
      </c>
      <c r="I18" s="4" t="str">
        <f>SUBSTITUTE(SUBSTITUTE(SUBSTITUTE(TimeSeriesPoints[[#This Row],[observation_time]],":15:00",":00:00"),":30:00",":00:00"),":45:00",":00:00")</f>
        <v/>
      </c>
    </row>
    <row r="19" spans="1:9" x14ac:dyDescent="0.35">
      <c r="A19" s="2"/>
      <c r="B19" s="2"/>
      <c r="C19" s="2"/>
      <c r="D19" s="2"/>
      <c r="E19" s="7" t="str">
        <f>IFERROR(VALUE(SUBSTITUTE(TimeSeriesPoints[[#This Row],[quantity]],".",",")),"")</f>
        <v/>
      </c>
      <c r="F19" s="4" t="str">
        <f>_xlfn.IFNA(INDEX(MeteringPointPeriods[],MATCH(TimeSeriesPoints[[#This Row],[metering_point_id]],MeteringPointPeriods[metering_point_id],0),5),"")</f>
        <v/>
      </c>
      <c r="G19" s="4" t="str">
        <f>_xlfn.IFNA(VLOOKUP(VLOOKUP(TimeSeriesPoints[[#This Row],[metering_point_id]],MeteringPointPeriods[],2,FALSE),MPTypeMapping[],2,FALSE),"")</f>
        <v/>
      </c>
      <c r="H19" s="4" t="str">
        <f>_xlfn.IFNA(VLOOKUP(VLOOKUP(TimeSeriesPoints[[#This Row],[metering_point_id]],MeteringPointPeriods[],4,FALSE),SettlementMapping[],2,FALSE),"")</f>
        <v/>
      </c>
      <c r="I19" s="4" t="str">
        <f>SUBSTITUTE(SUBSTITUTE(SUBSTITUTE(TimeSeriesPoints[[#This Row],[observation_time]],":15:00",":00:00"),":30:00",":00:00"),":45:00",":00:00")</f>
        <v/>
      </c>
    </row>
    <row r="20" spans="1:9" x14ac:dyDescent="0.35">
      <c r="A20" s="5"/>
      <c r="B20" s="2"/>
      <c r="C20" s="2"/>
      <c r="D20" s="2"/>
      <c r="E20" s="7" t="str">
        <f>IFERROR(VALUE(SUBSTITUTE(TimeSeriesPoints[[#This Row],[quantity]],".",",")),"")</f>
        <v/>
      </c>
      <c r="F20" s="4" t="str">
        <f>_xlfn.IFNA(INDEX(MeteringPointPeriods[],MATCH(TimeSeriesPoints[[#This Row],[metering_point_id]],MeteringPointPeriods[metering_point_id],0),5),"")</f>
        <v/>
      </c>
      <c r="G20" s="4" t="str">
        <f>_xlfn.IFNA(VLOOKUP(VLOOKUP(TimeSeriesPoints[[#This Row],[metering_point_id]],MeteringPointPeriods[],2,FALSE),MPTypeMapping[],2,FALSE),"")</f>
        <v/>
      </c>
      <c r="H20" s="4" t="str">
        <f>_xlfn.IFNA(VLOOKUP(VLOOKUP(TimeSeriesPoints[[#This Row],[metering_point_id]],MeteringPointPeriods[],4,FALSE),SettlementMapping[],2,FALSE),"")</f>
        <v/>
      </c>
      <c r="I20" s="4" t="str">
        <f>SUBSTITUTE(SUBSTITUTE(SUBSTITUTE(TimeSeriesPoints[[#This Row],[observation_time]],":15:00",":00:00"),":30:00",":00:00"),":45:00",":00:00")</f>
        <v/>
      </c>
    </row>
    <row r="21" spans="1:9" x14ac:dyDescent="0.35">
      <c r="A21" s="5"/>
      <c r="B21" s="2"/>
      <c r="C21" s="2"/>
      <c r="D21" s="2"/>
      <c r="E21" s="7" t="str">
        <f>IFERROR(VALUE(SUBSTITUTE(TimeSeriesPoints[[#This Row],[quantity]],".",",")),"")</f>
        <v/>
      </c>
      <c r="F21" s="4" t="str">
        <f>_xlfn.IFNA(INDEX(MeteringPointPeriods[],MATCH(TimeSeriesPoints[[#This Row],[metering_point_id]],MeteringPointPeriods[metering_point_id],0),5),"")</f>
        <v/>
      </c>
      <c r="G21" s="4" t="str">
        <f>_xlfn.IFNA(VLOOKUP(VLOOKUP(TimeSeriesPoints[[#This Row],[metering_point_id]],MeteringPointPeriods[],2,FALSE),MPTypeMapping[],2,FALSE),"")</f>
        <v/>
      </c>
      <c r="H21" s="4" t="str">
        <f>_xlfn.IFNA(VLOOKUP(VLOOKUP(TimeSeriesPoints[[#This Row],[metering_point_id]],MeteringPointPeriods[],4,FALSE),SettlementMapping[],2,FALSE),"")</f>
        <v/>
      </c>
      <c r="I21" s="4" t="str">
        <f>SUBSTITUTE(SUBSTITUTE(SUBSTITUTE(TimeSeriesPoints[[#This Row],[observation_time]],":15:00",":00:00"),":30:00",":00:00"),":45:00",":00:00")</f>
        <v/>
      </c>
    </row>
    <row r="22" spans="1:9" x14ac:dyDescent="0.35">
      <c r="A22" s="5"/>
      <c r="B22" s="2"/>
      <c r="C22" s="2"/>
      <c r="D22" s="2"/>
      <c r="E22" s="7" t="str">
        <f>IFERROR(VALUE(SUBSTITUTE(TimeSeriesPoints[[#This Row],[quantity]],".",",")),"")</f>
        <v/>
      </c>
      <c r="F22" s="4" t="str">
        <f>_xlfn.IFNA(INDEX(MeteringPointPeriods[],MATCH(TimeSeriesPoints[[#This Row],[metering_point_id]],MeteringPointPeriods[metering_point_id],0),5),"")</f>
        <v/>
      </c>
      <c r="G22" s="4" t="str">
        <f>_xlfn.IFNA(VLOOKUP(VLOOKUP(TimeSeriesPoints[[#This Row],[metering_point_id]],MeteringPointPeriods[],2,FALSE),MPTypeMapping[],2,FALSE),"")</f>
        <v/>
      </c>
      <c r="H22" s="4" t="str">
        <f>_xlfn.IFNA(VLOOKUP(VLOOKUP(TimeSeriesPoints[[#This Row],[metering_point_id]],MeteringPointPeriods[],4,FALSE),SettlementMapping[],2,FALSE),"")</f>
        <v/>
      </c>
      <c r="I22" s="4" t="str">
        <f>SUBSTITUTE(SUBSTITUTE(SUBSTITUTE(TimeSeriesPoints[[#This Row],[observation_time]],":15:00",":00:00"),":30:00",":00:00"),":45:00",":00:00")</f>
        <v/>
      </c>
    </row>
    <row r="23" spans="1:9" x14ac:dyDescent="0.35">
      <c r="A23" s="5"/>
      <c r="B23" s="2"/>
      <c r="C23" s="2"/>
      <c r="D23" s="2"/>
      <c r="E23" s="7" t="str">
        <f>IFERROR(VALUE(SUBSTITUTE(TimeSeriesPoints[[#This Row],[quantity]],".",",")),"")</f>
        <v/>
      </c>
      <c r="F23" s="4" t="str">
        <f>_xlfn.IFNA(INDEX(MeteringPointPeriods[],MATCH(TimeSeriesPoints[[#This Row],[metering_point_id]],MeteringPointPeriods[metering_point_id],0),5),"")</f>
        <v/>
      </c>
      <c r="G23" s="4" t="str">
        <f>_xlfn.IFNA(VLOOKUP(VLOOKUP(TimeSeriesPoints[[#This Row],[metering_point_id]],MeteringPointPeriods[],2,FALSE),MPTypeMapping[],2,FALSE),"")</f>
        <v/>
      </c>
      <c r="H23" s="4" t="str">
        <f>_xlfn.IFNA(VLOOKUP(VLOOKUP(TimeSeriesPoints[[#This Row],[metering_point_id]],MeteringPointPeriods[],4,FALSE),SettlementMapping[],2,FALSE),"")</f>
        <v/>
      </c>
      <c r="I23" s="4" t="str">
        <f>SUBSTITUTE(SUBSTITUTE(SUBSTITUTE(TimeSeriesPoints[[#This Row],[observation_time]],":15:00",":00:00"),":30:00",":00:00"),":45:00",":00:00")</f>
        <v/>
      </c>
    </row>
    <row r="24" spans="1:9" x14ac:dyDescent="0.35">
      <c r="B24" s="2"/>
      <c r="D24" s="2"/>
      <c r="E24" s="7" t="str">
        <f>IFERROR(VALUE(SUBSTITUTE(TimeSeriesPoints[[#This Row],[quantity]],".",",")),"")</f>
        <v/>
      </c>
      <c r="F24" s="4" t="str">
        <f>_xlfn.IFNA(INDEX(MeteringPointPeriods[],MATCH(TimeSeriesPoints[[#This Row],[metering_point_id]],MeteringPointPeriods[metering_point_id],0),5),"")</f>
        <v/>
      </c>
      <c r="G24" s="4" t="str">
        <f>_xlfn.IFNA(VLOOKUP(VLOOKUP(TimeSeriesPoints[[#This Row],[metering_point_id]],MeteringPointPeriods[],2,FALSE),MPTypeMapping[],2,FALSE),"")</f>
        <v/>
      </c>
      <c r="H24" s="4" t="str">
        <f>_xlfn.IFNA(VLOOKUP(VLOOKUP(TimeSeriesPoints[[#This Row],[metering_point_id]],MeteringPointPeriods[],4,FALSE),SettlementMapping[],2,FALSE),"")</f>
        <v/>
      </c>
      <c r="I24" s="4" t="str">
        <f>SUBSTITUTE(SUBSTITUTE(SUBSTITUTE(TimeSeriesPoints[[#This Row],[observation_time]],":15:00",":00:00"),":30:00",":00:00"),":45:00",":00:00")</f>
        <v/>
      </c>
    </row>
    <row r="25" spans="1:9" x14ac:dyDescent="0.35">
      <c r="B25" s="2"/>
      <c r="D25" s="2"/>
      <c r="E25" s="7" t="str">
        <f>IFERROR(VALUE(SUBSTITUTE(TimeSeriesPoints[[#This Row],[quantity]],".",",")),"")</f>
        <v/>
      </c>
      <c r="F25" s="4" t="str">
        <f>_xlfn.IFNA(INDEX(MeteringPointPeriods[],MATCH(TimeSeriesPoints[[#This Row],[metering_point_id]],MeteringPointPeriods[metering_point_id],0),5),"")</f>
        <v/>
      </c>
      <c r="G25" s="4" t="str">
        <f>_xlfn.IFNA(VLOOKUP(VLOOKUP(TimeSeriesPoints[[#This Row],[metering_point_id]],MeteringPointPeriods[],2,FALSE),MPTypeMapping[],2,FALSE),"")</f>
        <v/>
      </c>
      <c r="H25" s="4" t="str">
        <f>_xlfn.IFNA(VLOOKUP(VLOOKUP(TimeSeriesPoints[[#This Row],[metering_point_id]],MeteringPointPeriods[],4,FALSE),SettlementMapping[],2,FALSE),"")</f>
        <v/>
      </c>
      <c r="I25" s="4" t="str">
        <f>SUBSTITUTE(SUBSTITUTE(SUBSTITUTE(TimeSeriesPoints[[#This Row],[observation_time]],":15:00",":00:00"),":30:00",":00:00"),":45:00",":00:00")</f>
        <v/>
      </c>
    </row>
    <row r="26" spans="1:9" x14ac:dyDescent="0.35">
      <c r="B26" s="2"/>
      <c r="D26" s="2"/>
      <c r="E26" s="7" t="str">
        <f>IFERROR(VALUE(SUBSTITUTE(TimeSeriesPoints[[#This Row],[quantity]],".",",")),"")</f>
        <v/>
      </c>
      <c r="F26" s="4" t="str">
        <f>_xlfn.IFNA(INDEX(MeteringPointPeriods[],MATCH(TimeSeriesPoints[[#This Row],[metering_point_id]],MeteringPointPeriods[metering_point_id],0),5),"")</f>
        <v/>
      </c>
      <c r="G26" s="4" t="str">
        <f>_xlfn.IFNA(VLOOKUP(VLOOKUP(TimeSeriesPoints[[#This Row],[metering_point_id]],MeteringPointPeriods[],2,FALSE),MPTypeMapping[],2,FALSE),"")</f>
        <v/>
      </c>
      <c r="H26" s="4" t="str">
        <f>_xlfn.IFNA(VLOOKUP(VLOOKUP(TimeSeriesPoints[[#This Row],[metering_point_id]],MeteringPointPeriods[],4,FALSE),SettlementMapping[],2,FALSE),"")</f>
        <v/>
      </c>
      <c r="I26" s="4" t="str">
        <f>SUBSTITUTE(SUBSTITUTE(SUBSTITUTE(TimeSeriesPoints[[#This Row],[observation_time]],":15:00",":00:00"),":30:00",":00:00"),":45:00",":00:00")</f>
        <v/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0BE4-A7AA-4A04-94B3-3C11AFB3E44E}">
  <dimension ref="A1:M26"/>
  <sheetViews>
    <sheetView workbookViewId="0">
      <selection activeCell="G11" sqref="G11"/>
    </sheetView>
  </sheetViews>
  <sheetFormatPr defaultRowHeight="14.5" x14ac:dyDescent="0.35"/>
  <cols>
    <col min="1" max="1" width="19" bestFit="1" customWidth="1"/>
    <col min="2" max="2" width="6.7265625" bestFit="1" customWidth="1"/>
    <col min="3" max="3" width="17.1796875" bestFit="1" customWidth="1"/>
    <col min="4" max="4" width="19.54296875" bestFit="1" customWidth="1"/>
    <col min="5" max="5" width="15.7265625" bestFit="1" customWidth="1"/>
    <col min="6" max="6" width="11.54296875" bestFit="1" customWidth="1"/>
    <col min="7" max="7" width="20.54296875" bestFit="1" customWidth="1"/>
    <col min="8" max="8" width="18.1796875" bestFit="1" customWidth="1"/>
    <col min="9" max="9" width="24.7265625" bestFit="1" customWidth="1"/>
    <col min="10" max="10" width="18.90625" bestFit="1" customWidth="1"/>
    <col min="11" max="11" width="42.26953125" customWidth="1"/>
    <col min="12" max="12" width="17.7265625" bestFit="1" customWidth="1"/>
    <col min="13" max="13" width="9.26953125" bestFit="1" customWidth="1"/>
  </cols>
  <sheetData>
    <row r="1" spans="1:13" x14ac:dyDescent="0.35">
      <c r="A1" t="s">
        <v>10</v>
      </c>
      <c r="B1" t="s">
        <v>30</v>
      </c>
      <c r="C1" t="s">
        <v>31</v>
      </c>
      <c r="D1" t="s">
        <v>32</v>
      </c>
      <c r="E1" t="s">
        <v>33</v>
      </c>
      <c r="F1" t="s">
        <v>12</v>
      </c>
      <c r="G1" t="s">
        <v>34</v>
      </c>
      <c r="H1" t="s">
        <v>35</v>
      </c>
      <c r="I1" t="s">
        <v>36</v>
      </c>
      <c r="J1" t="s">
        <v>37</v>
      </c>
      <c r="K1" t="s">
        <v>119</v>
      </c>
      <c r="L1" t="s">
        <v>82</v>
      </c>
      <c r="M1" t="s">
        <v>83</v>
      </c>
    </row>
    <row r="2" spans="1:13" x14ac:dyDescent="0.35">
      <c r="A2" s="2" t="s">
        <v>25</v>
      </c>
      <c r="B2" s="2" t="s">
        <v>17</v>
      </c>
      <c r="C2" s="2" t="s">
        <v>112</v>
      </c>
      <c r="D2" s="2" t="s">
        <v>18</v>
      </c>
      <c r="E2" s="2" t="s">
        <v>114</v>
      </c>
      <c r="F2" s="2" t="s">
        <v>19</v>
      </c>
      <c r="G2" s="2" t="s">
        <v>112</v>
      </c>
      <c r="H2" s="2" t="s">
        <v>112</v>
      </c>
      <c r="I2" s="2" t="s">
        <v>112</v>
      </c>
      <c r="J2" s="2" t="s">
        <v>38</v>
      </c>
      <c r="K2" s="2" t="s">
        <v>42</v>
      </c>
      <c r="L2" s="2" t="s">
        <v>120</v>
      </c>
      <c r="M2" s="2" t="s">
        <v>112</v>
      </c>
    </row>
    <row r="3" spans="1:13" x14ac:dyDescent="0.35">
      <c r="A3" s="2" t="s">
        <v>26</v>
      </c>
      <c r="B3" s="2" t="s">
        <v>20</v>
      </c>
      <c r="C3" s="2" t="s">
        <v>112</v>
      </c>
      <c r="D3" s="2" t="s">
        <v>112</v>
      </c>
      <c r="E3" s="2" t="s">
        <v>114</v>
      </c>
      <c r="F3" s="2" t="s">
        <v>19</v>
      </c>
      <c r="G3" s="2" t="s">
        <v>112</v>
      </c>
      <c r="H3" s="2" t="s">
        <v>112</v>
      </c>
      <c r="I3" s="2" t="s">
        <v>112</v>
      </c>
      <c r="J3" s="2" t="s">
        <v>39</v>
      </c>
      <c r="K3" s="2" t="s">
        <v>43</v>
      </c>
      <c r="L3" s="2" t="s">
        <v>120</v>
      </c>
      <c r="M3" s="2" t="s">
        <v>112</v>
      </c>
    </row>
    <row r="4" spans="1:13" x14ac:dyDescent="0.35">
      <c r="A4" s="2" t="s">
        <v>6</v>
      </c>
      <c r="B4" s="2" t="s">
        <v>17</v>
      </c>
      <c r="C4" s="2" t="s">
        <v>112</v>
      </c>
      <c r="D4" s="2" t="s">
        <v>18</v>
      </c>
      <c r="E4" s="2" t="s">
        <v>114</v>
      </c>
      <c r="F4" s="2" t="s">
        <v>16</v>
      </c>
      <c r="G4" s="2" t="s">
        <v>112</v>
      </c>
      <c r="H4" s="2" t="s">
        <v>112</v>
      </c>
      <c r="I4" s="2" t="s">
        <v>112</v>
      </c>
      <c r="J4" s="2" t="s">
        <v>38</v>
      </c>
      <c r="K4" s="2" t="s">
        <v>42</v>
      </c>
      <c r="L4" s="2" t="s">
        <v>120</v>
      </c>
      <c r="M4" s="2" t="s">
        <v>112</v>
      </c>
    </row>
    <row r="5" spans="1:13" x14ac:dyDescent="0.35">
      <c r="A5" s="2" t="s">
        <v>27</v>
      </c>
      <c r="B5" s="2" t="s">
        <v>21</v>
      </c>
      <c r="C5" s="2" t="s">
        <v>112</v>
      </c>
      <c r="D5" s="2" t="s">
        <v>112</v>
      </c>
      <c r="E5" s="2" t="s">
        <v>114</v>
      </c>
      <c r="F5" s="2" t="s">
        <v>16</v>
      </c>
      <c r="G5" s="2" t="s">
        <v>112</v>
      </c>
      <c r="H5" s="2" t="s">
        <v>112</v>
      </c>
      <c r="I5" s="2" t="s">
        <v>6</v>
      </c>
      <c r="J5" s="2" t="s">
        <v>112</v>
      </c>
      <c r="K5" s="2" t="s">
        <v>112</v>
      </c>
      <c r="L5" s="2" t="s">
        <v>120</v>
      </c>
      <c r="M5" s="2" t="s">
        <v>112</v>
      </c>
    </row>
    <row r="6" spans="1:13" x14ac:dyDescent="0.35">
      <c r="A6" s="2" t="s">
        <v>1</v>
      </c>
      <c r="B6" s="2" t="s">
        <v>17</v>
      </c>
      <c r="C6" s="2" t="s">
        <v>112</v>
      </c>
      <c r="D6" s="2" t="s">
        <v>22</v>
      </c>
      <c r="E6" s="2" t="s">
        <v>114</v>
      </c>
      <c r="F6" s="2" t="s">
        <v>16</v>
      </c>
      <c r="G6" s="2" t="s">
        <v>112</v>
      </c>
      <c r="H6" s="2" t="s">
        <v>112</v>
      </c>
      <c r="I6" s="2" t="s">
        <v>112</v>
      </c>
      <c r="J6" s="2" t="s">
        <v>40</v>
      </c>
      <c r="K6" s="2" t="s">
        <v>44</v>
      </c>
      <c r="L6" s="2" t="s">
        <v>120</v>
      </c>
      <c r="M6" s="2" t="s">
        <v>112</v>
      </c>
    </row>
    <row r="7" spans="1:13" x14ac:dyDescent="0.35">
      <c r="A7" s="2" t="s">
        <v>28</v>
      </c>
      <c r="B7" s="2" t="s">
        <v>17</v>
      </c>
      <c r="C7" s="2" t="s">
        <v>112</v>
      </c>
      <c r="D7" s="2" t="s">
        <v>22</v>
      </c>
      <c r="E7" s="2" t="s">
        <v>114</v>
      </c>
      <c r="F7" s="2" t="s">
        <v>19</v>
      </c>
      <c r="G7" s="2" t="s">
        <v>112</v>
      </c>
      <c r="H7" s="2" t="s">
        <v>112</v>
      </c>
      <c r="I7" s="2" t="s">
        <v>112</v>
      </c>
      <c r="J7" s="2" t="s">
        <v>40</v>
      </c>
      <c r="K7" s="2" t="s">
        <v>44</v>
      </c>
      <c r="L7" s="2" t="s">
        <v>120</v>
      </c>
      <c r="M7" s="2" t="s">
        <v>112</v>
      </c>
    </row>
    <row r="8" spans="1:13" x14ac:dyDescent="0.35">
      <c r="A8" s="2" t="s">
        <v>3</v>
      </c>
      <c r="B8" s="2" t="s">
        <v>20</v>
      </c>
      <c r="C8" s="2" t="s">
        <v>112</v>
      </c>
      <c r="D8" s="2" t="s">
        <v>112</v>
      </c>
      <c r="E8" s="2" t="s">
        <v>114</v>
      </c>
      <c r="F8" s="2" t="s">
        <v>16</v>
      </c>
      <c r="G8" s="2" t="s">
        <v>112</v>
      </c>
      <c r="H8" s="2" t="s">
        <v>112</v>
      </c>
      <c r="I8" s="2" t="s">
        <v>112</v>
      </c>
      <c r="J8" s="2" t="s">
        <v>39</v>
      </c>
      <c r="K8" s="2" t="s">
        <v>43</v>
      </c>
      <c r="L8" s="2" t="s">
        <v>120</v>
      </c>
      <c r="M8" s="2" t="s">
        <v>112</v>
      </c>
    </row>
    <row r="9" spans="1:13" x14ac:dyDescent="0.35">
      <c r="A9" s="2" t="s">
        <v>4</v>
      </c>
      <c r="B9" s="2" t="s">
        <v>23</v>
      </c>
      <c r="C9" s="2" t="s">
        <v>112</v>
      </c>
      <c r="D9" s="2" t="s">
        <v>112</v>
      </c>
      <c r="E9" s="2" t="s">
        <v>114</v>
      </c>
      <c r="F9" s="2" t="s">
        <v>16</v>
      </c>
      <c r="G9" s="2" t="s">
        <v>112</v>
      </c>
      <c r="H9" s="2" t="s">
        <v>112</v>
      </c>
      <c r="I9" s="2" t="s">
        <v>3</v>
      </c>
      <c r="J9" s="2" t="s">
        <v>112</v>
      </c>
      <c r="K9" s="2" t="s">
        <v>112</v>
      </c>
      <c r="L9" s="2" t="s">
        <v>120</v>
      </c>
      <c r="M9" s="2" t="s">
        <v>112</v>
      </c>
    </row>
    <row r="10" spans="1:13" x14ac:dyDescent="0.35">
      <c r="A10" s="2" t="s">
        <v>5</v>
      </c>
      <c r="B10" s="2" t="s">
        <v>20</v>
      </c>
      <c r="C10" s="2" t="s">
        <v>112</v>
      </c>
      <c r="D10" s="2" t="s">
        <v>112</v>
      </c>
      <c r="E10" s="2" t="s">
        <v>114</v>
      </c>
      <c r="F10" s="2" t="s">
        <v>19</v>
      </c>
      <c r="G10" s="2" t="s">
        <v>112</v>
      </c>
      <c r="H10" s="2" t="s">
        <v>112</v>
      </c>
      <c r="I10" s="2" t="s">
        <v>112</v>
      </c>
      <c r="J10" s="2" t="s">
        <v>41</v>
      </c>
      <c r="K10" s="2" t="s">
        <v>45</v>
      </c>
      <c r="L10" s="2" t="s">
        <v>120</v>
      </c>
      <c r="M10" s="2" t="s">
        <v>112</v>
      </c>
    </row>
    <row r="11" spans="1:13" x14ac:dyDescent="0.35">
      <c r="A11" s="2" t="s">
        <v>29</v>
      </c>
      <c r="B11" s="2" t="s">
        <v>24</v>
      </c>
      <c r="C11" s="2" t="s">
        <v>112</v>
      </c>
      <c r="D11" s="2" t="s">
        <v>112</v>
      </c>
      <c r="E11" s="2" t="s">
        <v>115</v>
      </c>
      <c r="F11" s="2" t="s">
        <v>16</v>
      </c>
      <c r="G11" s="2" t="s">
        <v>115</v>
      </c>
      <c r="H11" s="2" t="s">
        <v>114</v>
      </c>
      <c r="I11" s="2" t="s">
        <v>112</v>
      </c>
      <c r="J11" s="2" t="s">
        <v>112</v>
      </c>
      <c r="K11" s="2" t="s">
        <v>112</v>
      </c>
      <c r="L11" s="2" t="s">
        <v>120</v>
      </c>
      <c r="M11" s="2" t="s">
        <v>112</v>
      </c>
    </row>
    <row r="12" spans="1:13" x14ac:dyDescent="0.35">
      <c r="A12" s="2" t="s">
        <v>116</v>
      </c>
      <c r="B12" s="2" t="s">
        <v>20</v>
      </c>
      <c r="C12" s="2" t="s">
        <v>112</v>
      </c>
      <c r="D12" s="2" t="s">
        <v>112</v>
      </c>
      <c r="E12" s="2" t="s">
        <v>117</v>
      </c>
      <c r="F12" s="2" t="s">
        <v>19</v>
      </c>
      <c r="G12" s="2" t="s">
        <v>112</v>
      </c>
      <c r="H12" s="2" t="s">
        <v>112</v>
      </c>
      <c r="I12" s="2" t="s">
        <v>112</v>
      </c>
      <c r="J12" s="2" t="s">
        <v>39</v>
      </c>
      <c r="K12" s="2" t="s">
        <v>43</v>
      </c>
      <c r="L12" s="2" t="s">
        <v>120</v>
      </c>
      <c r="M12" s="2" t="s">
        <v>112</v>
      </c>
    </row>
    <row r="13" spans="1:13" x14ac:dyDescent="0.35">
      <c r="A13" s="2" t="s">
        <v>118</v>
      </c>
      <c r="B13" s="2" t="s">
        <v>20</v>
      </c>
      <c r="C13" s="2" t="s">
        <v>112</v>
      </c>
      <c r="D13" s="2" t="s">
        <v>112</v>
      </c>
      <c r="E13" s="2" t="s">
        <v>117</v>
      </c>
      <c r="F13" s="2" t="s">
        <v>19</v>
      </c>
      <c r="G13" s="2" t="s">
        <v>112</v>
      </c>
      <c r="H13" s="2" t="s">
        <v>112</v>
      </c>
      <c r="I13" s="2" t="s">
        <v>112</v>
      </c>
      <c r="J13" s="2" t="s">
        <v>39</v>
      </c>
      <c r="K13" s="2" t="s">
        <v>43</v>
      </c>
      <c r="L13" s="2" t="s">
        <v>120</v>
      </c>
      <c r="M13" s="2" t="s">
        <v>112</v>
      </c>
    </row>
    <row r="14" spans="1:13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BE91-61E8-4AF4-8F90-EB71E87C01CF}">
  <dimension ref="A1:G15"/>
  <sheetViews>
    <sheetView workbookViewId="0">
      <selection activeCell="A9" sqref="A9"/>
    </sheetView>
  </sheetViews>
  <sheetFormatPr defaultRowHeight="14.5" x14ac:dyDescent="0.35"/>
  <cols>
    <col min="1" max="1" width="29.453125" bestFit="1" customWidth="1"/>
    <col min="2" max="2" width="13.1796875" bestFit="1" customWidth="1"/>
    <col min="3" max="3" width="17.1796875" bestFit="1" customWidth="1"/>
    <col min="4" max="4" width="11.54296875" bestFit="1" customWidth="1"/>
    <col min="5" max="5" width="7.81640625" bestFit="1" customWidth="1"/>
    <col min="6" max="6" width="17.7265625" bestFit="1" customWidth="1"/>
    <col min="7" max="7" width="9.26953125" bestFit="1" customWidth="1"/>
  </cols>
  <sheetData>
    <row r="1" spans="1:7" x14ac:dyDescent="0.35">
      <c r="A1" t="s">
        <v>7</v>
      </c>
      <c r="B1" t="s">
        <v>8</v>
      </c>
      <c r="C1" t="s">
        <v>9</v>
      </c>
      <c r="D1" t="s">
        <v>12</v>
      </c>
      <c r="E1" t="s">
        <v>13</v>
      </c>
      <c r="F1" t="s">
        <v>82</v>
      </c>
      <c r="G1" t="s">
        <v>83</v>
      </c>
    </row>
    <row r="2" spans="1:7" x14ac:dyDescent="0.35">
      <c r="A2" t="s">
        <v>96</v>
      </c>
      <c r="B2" t="s">
        <v>14</v>
      </c>
      <c r="C2" s="2" t="s">
        <v>108</v>
      </c>
      <c r="D2" t="s">
        <v>80</v>
      </c>
      <c r="E2" s="2" t="s">
        <v>77</v>
      </c>
      <c r="F2" s="1">
        <v>42400.958333333336</v>
      </c>
      <c r="G2" s="1" t="s">
        <v>112</v>
      </c>
    </row>
    <row r="3" spans="1:7" x14ac:dyDescent="0.35">
      <c r="A3" t="s">
        <v>97</v>
      </c>
      <c r="B3" t="s">
        <v>14</v>
      </c>
      <c r="C3" s="2" t="s">
        <v>108</v>
      </c>
      <c r="D3" t="s">
        <v>80</v>
      </c>
      <c r="E3" s="2" t="s">
        <v>77</v>
      </c>
      <c r="F3" s="1">
        <v>42400.958333333336</v>
      </c>
      <c r="G3" s="1" t="s">
        <v>112</v>
      </c>
    </row>
    <row r="4" spans="1:7" x14ac:dyDescent="0.35">
      <c r="A4" t="s">
        <v>98</v>
      </c>
      <c r="B4" t="s">
        <v>14</v>
      </c>
      <c r="C4" s="2" t="s">
        <v>108</v>
      </c>
      <c r="D4" t="s">
        <v>80</v>
      </c>
      <c r="E4" s="2" t="s">
        <v>77</v>
      </c>
      <c r="F4" s="1">
        <v>42400.958333333336</v>
      </c>
      <c r="G4" s="1" t="s">
        <v>112</v>
      </c>
    </row>
    <row r="5" spans="1:7" x14ac:dyDescent="0.35">
      <c r="A5" t="s">
        <v>99</v>
      </c>
      <c r="B5" t="s">
        <v>15</v>
      </c>
      <c r="C5" s="2" t="s">
        <v>108</v>
      </c>
      <c r="D5" t="s">
        <v>80</v>
      </c>
      <c r="E5" s="2" t="s">
        <v>77</v>
      </c>
      <c r="F5" s="1">
        <v>42400.958333333336</v>
      </c>
      <c r="G5" s="1" t="s">
        <v>112</v>
      </c>
    </row>
    <row r="6" spans="1:7" x14ac:dyDescent="0.35">
      <c r="A6" t="s">
        <v>100</v>
      </c>
      <c r="B6" t="s">
        <v>15</v>
      </c>
      <c r="C6" s="2" t="s">
        <v>108</v>
      </c>
      <c r="D6" t="s">
        <v>80</v>
      </c>
      <c r="E6" s="2" t="s">
        <v>77</v>
      </c>
      <c r="F6" s="1">
        <v>42400.958333333336</v>
      </c>
      <c r="G6" s="1" t="s">
        <v>112</v>
      </c>
    </row>
    <row r="7" spans="1:7" x14ac:dyDescent="0.35">
      <c r="A7" t="s">
        <v>101</v>
      </c>
      <c r="B7" t="s">
        <v>15</v>
      </c>
      <c r="C7" s="2" t="s">
        <v>108</v>
      </c>
      <c r="D7" t="s">
        <v>80</v>
      </c>
      <c r="E7" s="2" t="s">
        <v>77</v>
      </c>
      <c r="F7" s="1">
        <v>42400.958333333336</v>
      </c>
      <c r="G7" s="1" t="s">
        <v>112</v>
      </c>
    </row>
    <row r="8" spans="1:7" x14ac:dyDescent="0.35">
      <c r="A8" t="s">
        <v>102</v>
      </c>
      <c r="B8" t="s">
        <v>2</v>
      </c>
      <c r="C8" s="2" t="s">
        <v>108</v>
      </c>
      <c r="D8" t="s">
        <v>16</v>
      </c>
      <c r="E8" s="2" t="s">
        <v>77</v>
      </c>
      <c r="F8" s="1">
        <v>42400.958333333336</v>
      </c>
      <c r="G8" s="1" t="s">
        <v>112</v>
      </c>
    </row>
    <row r="9" spans="1:7" x14ac:dyDescent="0.35">
      <c r="A9" t="s">
        <v>103</v>
      </c>
      <c r="B9" t="s">
        <v>2</v>
      </c>
      <c r="C9" s="2" t="s">
        <v>108</v>
      </c>
      <c r="D9" t="s">
        <v>16</v>
      </c>
      <c r="E9" s="2" t="s">
        <v>77</v>
      </c>
      <c r="F9" s="1">
        <v>42400.958333333336</v>
      </c>
      <c r="G9" s="1" t="s">
        <v>112</v>
      </c>
    </row>
    <row r="10" spans="1:7" x14ac:dyDescent="0.35">
      <c r="A10" t="s">
        <v>104</v>
      </c>
      <c r="B10" t="s">
        <v>2</v>
      </c>
      <c r="C10" s="2" t="s">
        <v>108</v>
      </c>
      <c r="D10" t="s">
        <v>16</v>
      </c>
      <c r="E10" s="2" t="s">
        <v>77</v>
      </c>
      <c r="F10" s="1">
        <v>42400.958333333336</v>
      </c>
      <c r="G10" s="1" t="s">
        <v>112</v>
      </c>
    </row>
    <row r="11" spans="1:7" x14ac:dyDescent="0.35">
      <c r="A11" t="s">
        <v>81</v>
      </c>
      <c r="B11" t="s">
        <v>2</v>
      </c>
      <c r="C11" s="2" t="s">
        <v>84</v>
      </c>
      <c r="D11" t="s">
        <v>16</v>
      </c>
      <c r="E11" s="2" t="s">
        <v>85</v>
      </c>
      <c r="F11" s="1">
        <v>42400.958333333336</v>
      </c>
      <c r="G11" s="1" t="s">
        <v>112</v>
      </c>
    </row>
    <row r="12" spans="1:7" x14ac:dyDescent="0.35">
      <c r="A12" t="s">
        <v>105</v>
      </c>
      <c r="B12" t="s">
        <v>2</v>
      </c>
      <c r="C12" s="2" t="s">
        <v>108</v>
      </c>
      <c r="D12" t="s">
        <v>109</v>
      </c>
      <c r="E12" s="2" t="s">
        <v>77</v>
      </c>
      <c r="F12" s="1">
        <v>42400.958333333336</v>
      </c>
      <c r="G12" s="1" t="s">
        <v>112</v>
      </c>
    </row>
    <row r="13" spans="1:7" x14ac:dyDescent="0.35">
      <c r="A13" t="s">
        <v>106</v>
      </c>
      <c r="B13" t="s">
        <v>2</v>
      </c>
      <c r="C13" s="2" t="s">
        <v>108</v>
      </c>
      <c r="D13" t="s">
        <v>109</v>
      </c>
      <c r="E13" s="2" t="s">
        <v>77</v>
      </c>
      <c r="F13" s="1">
        <v>42400.958333333336</v>
      </c>
      <c r="G13" s="1" t="s">
        <v>112</v>
      </c>
    </row>
    <row r="14" spans="1:7" x14ac:dyDescent="0.35">
      <c r="A14" t="s">
        <v>107</v>
      </c>
      <c r="B14" t="s">
        <v>2</v>
      </c>
      <c r="C14" s="2" t="s">
        <v>84</v>
      </c>
      <c r="D14" t="s">
        <v>109</v>
      </c>
      <c r="E14" s="2" t="s">
        <v>85</v>
      </c>
      <c r="F14" s="1">
        <v>42400.958333333336</v>
      </c>
      <c r="G14" s="1" t="s">
        <v>112</v>
      </c>
    </row>
    <row r="15" spans="1:7" x14ac:dyDescent="0.35">
      <c r="A15" t="s">
        <v>113</v>
      </c>
      <c r="B15" t="s">
        <v>2</v>
      </c>
      <c r="C15" s="2">
        <v>6660000000666</v>
      </c>
      <c r="D15" t="s">
        <v>109</v>
      </c>
      <c r="E15" s="2" t="b">
        <v>0</v>
      </c>
      <c r="F15" s="1">
        <v>42400.958333333336</v>
      </c>
      <c r="G15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0646-6E43-4F6B-BCFA-A9C526C6DA6E}">
  <dimension ref="A1:K34"/>
  <sheetViews>
    <sheetView workbookViewId="0">
      <selection activeCell="D17" sqref="D17"/>
    </sheetView>
  </sheetViews>
  <sheetFormatPr defaultRowHeight="14.5" x14ac:dyDescent="0.35"/>
  <cols>
    <col min="1" max="1" width="28.54296875" bestFit="1" customWidth="1"/>
    <col min="2" max="2" width="13.1796875" bestFit="1" customWidth="1"/>
    <col min="3" max="3" width="17.1796875" bestFit="1" customWidth="1"/>
    <col min="4" max="4" width="19" bestFit="1" customWidth="1"/>
    <col min="5" max="5" width="10.1796875" bestFit="1" customWidth="1"/>
    <col min="6" max="7" width="17.7265625" style="2" bestFit="1" customWidth="1"/>
    <col min="8" max="8" width="18.81640625" bestFit="1" customWidth="1"/>
    <col min="9" max="9" width="20.453125" bestFit="1" customWidth="1"/>
    <col min="10" max="10" width="19.54296875" bestFit="1" customWidth="1"/>
    <col min="11" max="11" width="87" bestFit="1" customWidth="1"/>
  </cols>
  <sheetData>
    <row r="1" spans="1:11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82</v>
      </c>
      <c r="G1" s="2" t="s">
        <v>83</v>
      </c>
      <c r="H1" t="s">
        <v>37</v>
      </c>
      <c r="I1" t="s">
        <v>46</v>
      </c>
      <c r="J1" s="2" t="s">
        <v>32</v>
      </c>
      <c r="K1" s="2" t="s">
        <v>95</v>
      </c>
    </row>
    <row r="2" spans="1:11" x14ac:dyDescent="0.35">
      <c r="A2" s="2" t="s">
        <v>96</v>
      </c>
      <c r="B2" s="2" t="s">
        <v>14</v>
      </c>
      <c r="C2" s="2" t="s">
        <v>108</v>
      </c>
      <c r="D2" s="2" t="s">
        <v>6</v>
      </c>
      <c r="E2" s="2" t="s">
        <v>57</v>
      </c>
      <c r="F2" s="2" t="s">
        <v>127</v>
      </c>
      <c r="G2" s="2" t="s">
        <v>128</v>
      </c>
      <c r="H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I2" s="4" t="str">
        <f>_xlfn.IFNA(VLOOKUP(VLOOKUP(ChargeLinks[[#This Row],[metering_point_id]],MeteringPointPeriods[],2,FALSE),MPTypeMapping[],2,FALSE),"")</f>
        <v>consumption</v>
      </c>
      <c r="J2" s="4" t="str">
        <f>_xlfn.IFNA(VLOOKUP(VLOOKUP(ChargeLinks[[#This Row],[metering_point_id]],MeteringPointPeriods[],4,FALSE),SettlementMapping[],2,FALSE),"")</f>
        <v>flex</v>
      </c>
      <c r="K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fee-1--0000000000800--1000000000000--consumption--flex</v>
      </c>
    </row>
    <row r="3" spans="1:11" x14ac:dyDescent="0.35">
      <c r="A3" s="2" t="s">
        <v>97</v>
      </c>
      <c r="B3" s="2" t="s">
        <v>14</v>
      </c>
      <c r="C3" s="2" t="s">
        <v>108</v>
      </c>
      <c r="D3" s="2" t="s">
        <v>27</v>
      </c>
      <c r="E3" s="2" t="s">
        <v>139</v>
      </c>
      <c r="F3" s="2" t="s">
        <v>128</v>
      </c>
      <c r="G3" s="2" t="s">
        <v>135</v>
      </c>
      <c r="H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I3" s="4" t="str">
        <f>_xlfn.IFNA(VLOOKUP(VLOOKUP(ChargeLinks[[#This Row],[metering_point_id]],MeteringPointPeriods[],2,FALSE),MPTypeMapping[],2,FALSE),"")</f>
        <v>consumption_from_grid</v>
      </c>
      <c r="J3" s="4" t="str">
        <f>_xlfn.IFNA(VLOOKUP(VLOOKUP(ChargeLinks[[#This Row],[metering_point_id]],MeteringPointPeriods[],4,FALSE),SettlementMapping[],2,FALSE),"")</f>
        <v/>
      </c>
      <c r="K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fee-2--0000000000800--1000000000000--consumption_from_grid</v>
      </c>
    </row>
    <row r="4" spans="1:11" x14ac:dyDescent="0.35">
      <c r="A4" s="2" t="s">
        <v>97</v>
      </c>
      <c r="B4" s="2" t="s">
        <v>14</v>
      </c>
      <c r="C4" s="2" t="s">
        <v>108</v>
      </c>
      <c r="D4" s="2" t="s">
        <v>1</v>
      </c>
      <c r="E4" s="2" t="s">
        <v>57</v>
      </c>
      <c r="F4" s="2" t="s">
        <v>128</v>
      </c>
      <c r="G4" s="2" t="s">
        <v>135</v>
      </c>
      <c r="H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I4" s="4" t="str">
        <f>_xlfn.IFNA(VLOOKUP(VLOOKUP(ChargeLinks[[#This Row],[metering_point_id]],MeteringPointPeriods[],2,FALSE),MPTypeMapping[],2,FALSE),"")</f>
        <v>consumption</v>
      </c>
      <c r="J4" s="4" t="str">
        <f>_xlfn.IFNA(VLOOKUP(VLOOKUP(ChargeLinks[[#This Row],[metering_point_id]],MeteringPointPeriods[],4,FALSE),SettlementMapping[],2,FALSE),"")</f>
        <v>non_profiled</v>
      </c>
      <c r="K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fee-2--0000000000800--3000000000000--consumption--non_profiled</v>
      </c>
    </row>
    <row r="5" spans="1:11" x14ac:dyDescent="0.35">
      <c r="A5" s="2" t="s">
        <v>97</v>
      </c>
      <c r="B5" s="2" t="s">
        <v>14</v>
      </c>
      <c r="C5" s="2" t="s">
        <v>108</v>
      </c>
      <c r="D5" s="2" t="s">
        <v>28</v>
      </c>
      <c r="E5" s="2" t="s">
        <v>57</v>
      </c>
      <c r="F5" s="2" t="s">
        <v>128</v>
      </c>
      <c r="G5" s="2" t="s">
        <v>135</v>
      </c>
      <c r="H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I5" s="4" t="str">
        <f>_xlfn.IFNA(VLOOKUP(VLOOKUP(ChargeLinks[[#This Row],[metering_point_id]],MeteringPointPeriods[],2,FALSE),MPTypeMapping[],2,FALSE),"")</f>
        <v>consumption</v>
      </c>
      <c r="J5" s="4" t="str">
        <f>_xlfn.IFNA(VLOOKUP(VLOOKUP(ChargeLinks[[#This Row],[metering_point_id]],MeteringPointPeriods[],4,FALSE),SettlementMapping[],2,FALSE),"")</f>
        <v>non_profiled</v>
      </c>
      <c r="K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fee-2--0000000000800--3000000000000--consumption--non_profiled</v>
      </c>
    </row>
    <row r="6" spans="1:11" x14ac:dyDescent="0.35">
      <c r="A6" s="2" t="s">
        <v>98</v>
      </c>
      <c r="B6" s="2" t="s">
        <v>14</v>
      </c>
      <c r="C6" s="2" t="s">
        <v>108</v>
      </c>
      <c r="D6" s="2" t="s">
        <v>3</v>
      </c>
      <c r="E6" s="2" t="s">
        <v>57</v>
      </c>
      <c r="F6" s="2" t="s">
        <v>127</v>
      </c>
      <c r="G6" s="2" t="s">
        <v>128</v>
      </c>
      <c r="H6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I6" s="4" t="str">
        <f>_xlfn.IFNA(VLOOKUP(VLOOKUP(ChargeLinks[[#This Row],[metering_point_id]],MeteringPointPeriods[],2,FALSE),MPTypeMapping[],2,FALSE),"")</f>
        <v>production</v>
      </c>
      <c r="J6" s="4" t="str">
        <f>_xlfn.IFNA(VLOOKUP(VLOOKUP(ChargeLinks[[#This Row],[metering_point_id]],MeteringPointPeriods[],4,FALSE),SettlementMapping[],2,FALSE),"")</f>
        <v/>
      </c>
      <c r="K6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fee-3--0000000000800--2000000000000--production</v>
      </c>
    </row>
    <row r="7" spans="1:11" x14ac:dyDescent="0.35">
      <c r="A7" s="2" t="s">
        <v>98</v>
      </c>
      <c r="B7" s="2" t="s">
        <v>14</v>
      </c>
      <c r="C7" s="2" t="s">
        <v>108</v>
      </c>
      <c r="D7" s="2" t="s">
        <v>3</v>
      </c>
      <c r="E7" s="2" t="s">
        <v>57</v>
      </c>
      <c r="F7" s="2" t="s">
        <v>128</v>
      </c>
      <c r="G7" s="2" t="s">
        <v>135</v>
      </c>
      <c r="H7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I7" s="4" t="str">
        <f>_xlfn.IFNA(VLOOKUP(VLOOKUP(ChargeLinks[[#This Row],[metering_point_id]],MeteringPointPeriods[],2,FALSE),MPTypeMapping[],2,FALSE),"")</f>
        <v>production</v>
      </c>
      <c r="J7" s="4" t="str">
        <f>_xlfn.IFNA(VLOOKUP(VLOOKUP(ChargeLinks[[#This Row],[metering_point_id]],MeteringPointPeriods[],4,FALSE),SettlementMapping[],2,FALSE),"")</f>
        <v/>
      </c>
      <c r="K7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fee-3--0000000000800--2000000000000--production</v>
      </c>
    </row>
    <row r="8" spans="1:11" x14ac:dyDescent="0.35">
      <c r="A8" s="2" t="s">
        <v>98</v>
      </c>
      <c r="B8" s="2" t="s">
        <v>14</v>
      </c>
      <c r="C8" s="2" t="s">
        <v>108</v>
      </c>
      <c r="D8" s="2" t="s">
        <v>3</v>
      </c>
      <c r="E8" s="2" t="s">
        <v>57</v>
      </c>
      <c r="F8" s="2" t="s">
        <v>135</v>
      </c>
      <c r="G8" s="2" t="s">
        <v>140</v>
      </c>
      <c r="H8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I8" s="4" t="str">
        <f>_xlfn.IFNA(VLOOKUP(VLOOKUP(ChargeLinks[[#This Row],[metering_point_id]],MeteringPointPeriods[],2,FALSE),MPTypeMapping[],2,FALSE),"")</f>
        <v>production</v>
      </c>
      <c r="J8" s="4" t="str">
        <f>_xlfn.IFNA(VLOOKUP(VLOOKUP(ChargeLinks[[#This Row],[metering_point_id]],MeteringPointPeriods[],4,FALSE),SettlementMapping[],2,FALSE),"")</f>
        <v/>
      </c>
      <c r="K8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fee-3--0000000000800--2000000000000--production</v>
      </c>
    </row>
    <row r="9" spans="1:11" x14ac:dyDescent="0.35">
      <c r="A9" s="2" t="s">
        <v>99</v>
      </c>
      <c r="B9" s="2" t="s">
        <v>15</v>
      </c>
      <c r="C9" s="2" t="s">
        <v>108</v>
      </c>
      <c r="D9" s="2" t="s">
        <v>6</v>
      </c>
      <c r="E9" s="2" t="s">
        <v>139</v>
      </c>
      <c r="F9" s="2" t="s">
        <v>141</v>
      </c>
      <c r="G9" s="2" t="s">
        <v>112</v>
      </c>
      <c r="H9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I9" s="4" t="str">
        <f>_xlfn.IFNA(VLOOKUP(VLOOKUP(ChargeLinks[[#This Row],[metering_point_id]],MeteringPointPeriods[],2,FALSE),MPTypeMapping[],2,FALSE),"")</f>
        <v>consumption</v>
      </c>
      <c r="J9" s="4" t="str">
        <f>_xlfn.IFNA(VLOOKUP(VLOOKUP(ChargeLinks[[#This Row],[metering_point_id]],MeteringPointPeriods[],4,FALSE),SettlementMapping[],2,FALSE),"")</f>
        <v>flex</v>
      </c>
      <c r="K9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subscription-1--0000000000800--1000000000000--consumption--flex</v>
      </c>
    </row>
    <row r="10" spans="1:11" x14ac:dyDescent="0.35">
      <c r="A10" s="2" t="s">
        <v>100</v>
      </c>
      <c r="B10" s="2" t="s">
        <v>15</v>
      </c>
      <c r="C10" s="2" t="s">
        <v>108</v>
      </c>
      <c r="D10" s="2" t="s">
        <v>1</v>
      </c>
      <c r="E10" s="2" t="s">
        <v>139</v>
      </c>
      <c r="F10" s="2" t="s">
        <v>141</v>
      </c>
      <c r="G10" s="2" t="s">
        <v>128</v>
      </c>
      <c r="H10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I10" s="4" t="str">
        <f>_xlfn.IFNA(VLOOKUP(VLOOKUP(ChargeLinks[[#This Row],[metering_point_id]],MeteringPointPeriods[],2,FALSE),MPTypeMapping[],2,FALSE),"")</f>
        <v>consumption</v>
      </c>
      <c r="J10" s="4" t="str">
        <f>_xlfn.IFNA(VLOOKUP(VLOOKUP(ChargeLinks[[#This Row],[metering_point_id]],MeteringPointPeriods[],4,FALSE),SettlementMapping[],2,FALSE),"")</f>
        <v>non_profiled</v>
      </c>
      <c r="K10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subscription-2--0000000000800--3000000000000--consumption--non_profiled</v>
      </c>
    </row>
    <row r="11" spans="1:11" x14ac:dyDescent="0.35">
      <c r="A11" s="2" t="s">
        <v>100</v>
      </c>
      <c r="B11" s="2" t="s">
        <v>15</v>
      </c>
      <c r="C11" s="2" t="s">
        <v>108</v>
      </c>
      <c r="D11" s="2" t="s">
        <v>28</v>
      </c>
      <c r="E11" s="2" t="s">
        <v>57</v>
      </c>
      <c r="F11" s="2" t="s">
        <v>141</v>
      </c>
      <c r="G11" s="2" t="s">
        <v>112</v>
      </c>
      <c r="H11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I11" s="4" t="str">
        <f>_xlfn.IFNA(VLOOKUP(VLOOKUP(ChargeLinks[[#This Row],[metering_point_id]],MeteringPointPeriods[],2,FALSE),MPTypeMapping[],2,FALSE),"")</f>
        <v>consumption</v>
      </c>
      <c r="J11" s="4" t="str">
        <f>_xlfn.IFNA(VLOOKUP(VLOOKUP(ChargeLinks[[#This Row],[metering_point_id]],MeteringPointPeriods[],4,FALSE),SettlementMapping[],2,FALSE),"")</f>
        <v>non_profiled</v>
      </c>
      <c r="K11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subscription-2--0000000000800--3000000000000--consumption--non_profiled</v>
      </c>
    </row>
    <row r="12" spans="1:11" x14ac:dyDescent="0.35">
      <c r="A12" s="2" t="s">
        <v>100</v>
      </c>
      <c r="B12" s="2" t="s">
        <v>15</v>
      </c>
      <c r="C12" s="2" t="s">
        <v>108</v>
      </c>
      <c r="D12" s="2" t="s">
        <v>3</v>
      </c>
      <c r="E12" s="2" t="s">
        <v>57</v>
      </c>
      <c r="F12" s="2" t="s">
        <v>141</v>
      </c>
      <c r="G12" s="2" t="s">
        <v>112</v>
      </c>
      <c r="H1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I12" s="4" t="str">
        <f>_xlfn.IFNA(VLOOKUP(VLOOKUP(ChargeLinks[[#This Row],[metering_point_id]],MeteringPointPeriods[],2,FALSE),MPTypeMapping[],2,FALSE),"")</f>
        <v>production</v>
      </c>
      <c r="J12" s="4" t="str">
        <f>_xlfn.IFNA(VLOOKUP(VLOOKUP(ChargeLinks[[#This Row],[metering_point_id]],MeteringPointPeriods[],4,FALSE),SettlementMapping[],2,FALSE),"")</f>
        <v/>
      </c>
      <c r="K1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subscription-2--0000000000800--2000000000000--production</v>
      </c>
    </row>
    <row r="13" spans="1:11" x14ac:dyDescent="0.35">
      <c r="A13" s="2" t="s">
        <v>101</v>
      </c>
      <c r="B13" s="2" t="s">
        <v>15</v>
      </c>
      <c r="C13" s="2" t="s">
        <v>108</v>
      </c>
      <c r="D13" s="2" t="s">
        <v>4</v>
      </c>
      <c r="E13" s="2" t="s">
        <v>57</v>
      </c>
      <c r="F13" s="2" t="s">
        <v>128</v>
      </c>
      <c r="G13" s="2" t="s">
        <v>112</v>
      </c>
      <c r="H1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I13" s="4" t="str">
        <f>_xlfn.IFNA(VLOOKUP(VLOOKUP(ChargeLinks[[#This Row],[metering_point_id]],MeteringPointPeriods[],2,FALSE),MPTypeMapping[],2,FALSE),"")</f>
        <v>own_production</v>
      </c>
      <c r="J13" s="4" t="str">
        <f>_xlfn.IFNA(VLOOKUP(VLOOKUP(ChargeLinks[[#This Row],[metering_point_id]],MeteringPointPeriods[],4,FALSE),SettlementMapping[],2,FALSE),"")</f>
        <v/>
      </c>
      <c r="K1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subscription-3--0000000000800--2000000000000--own_production</v>
      </c>
    </row>
    <row r="14" spans="1:11" x14ac:dyDescent="0.35">
      <c r="A14" s="2" t="s">
        <v>101</v>
      </c>
      <c r="B14" s="2" t="s">
        <v>15</v>
      </c>
      <c r="C14" s="2" t="s">
        <v>108</v>
      </c>
      <c r="D14" s="2" t="s">
        <v>5</v>
      </c>
      <c r="E14" s="2" t="s">
        <v>57</v>
      </c>
      <c r="F14" s="2" t="s">
        <v>142</v>
      </c>
      <c r="G14" s="2" t="s">
        <v>112</v>
      </c>
      <c r="H1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4000000000000</v>
      </c>
      <c r="I14" s="4" t="str">
        <f>_xlfn.IFNA(VLOOKUP(VLOOKUP(ChargeLinks[[#This Row],[metering_point_id]],MeteringPointPeriods[],2,FALSE),MPTypeMapping[],2,FALSE),"")</f>
        <v>production</v>
      </c>
      <c r="J14" s="4" t="str">
        <f>_xlfn.IFNA(VLOOKUP(VLOOKUP(ChargeLinks[[#This Row],[metering_point_id]],MeteringPointPeriods[],4,FALSE),SettlementMapping[],2,FALSE),"")</f>
        <v/>
      </c>
      <c r="K1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subscription-3--0000000000800--4000000000000--production</v>
      </c>
    </row>
    <row r="15" spans="1:11" x14ac:dyDescent="0.35">
      <c r="A15" s="2" t="s">
        <v>102</v>
      </c>
      <c r="B15" s="2" t="s">
        <v>2</v>
      </c>
      <c r="C15" s="2" t="s">
        <v>108</v>
      </c>
      <c r="D15" s="2" t="s">
        <v>1</v>
      </c>
      <c r="E15" s="2" t="s">
        <v>57</v>
      </c>
      <c r="F15" s="2" t="s">
        <v>141</v>
      </c>
      <c r="G15" s="2" t="s">
        <v>112</v>
      </c>
      <c r="H1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I15" s="4" t="str">
        <f>_xlfn.IFNA(VLOOKUP(VLOOKUP(ChargeLinks[[#This Row],[metering_point_id]],MeteringPointPeriods[],2,FALSE),MPTypeMapping[],2,FALSE),"")</f>
        <v>consumption</v>
      </c>
      <c r="J15" s="4" t="str">
        <f>_xlfn.IFNA(VLOOKUP(VLOOKUP(ChargeLinks[[#This Row],[metering_point_id]],MeteringPointPeriods[],4,FALSE),SettlementMapping[],2,FALSE),"")</f>
        <v>non_profiled</v>
      </c>
      <c r="K1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tariff-hourly-1--0000000000800--3000000000000--consumption--non_profiled</v>
      </c>
    </row>
    <row r="16" spans="1:11" x14ac:dyDescent="0.35">
      <c r="A16" s="2" t="s">
        <v>102</v>
      </c>
      <c r="B16" s="2" t="s">
        <v>2</v>
      </c>
      <c r="C16" s="2" t="s">
        <v>108</v>
      </c>
      <c r="D16" s="2" t="s">
        <v>28</v>
      </c>
      <c r="E16" s="2" t="s">
        <v>57</v>
      </c>
      <c r="F16" s="2" t="s">
        <v>141</v>
      </c>
      <c r="G16" s="2" t="s">
        <v>112</v>
      </c>
      <c r="H16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I16" s="4" t="str">
        <f>_xlfn.IFNA(VLOOKUP(VLOOKUP(ChargeLinks[[#This Row],[metering_point_id]],MeteringPointPeriods[],2,FALSE),MPTypeMapping[],2,FALSE),"")</f>
        <v>consumption</v>
      </c>
      <c r="J16" s="4" t="str">
        <f>_xlfn.IFNA(VLOOKUP(VLOOKUP(ChargeLinks[[#This Row],[metering_point_id]],MeteringPointPeriods[],4,FALSE),SettlementMapping[],2,FALSE),"")</f>
        <v>non_profiled</v>
      </c>
      <c r="K16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tariff-hourly-1--0000000000800--3000000000000--consumption--non_profiled</v>
      </c>
    </row>
    <row r="17" spans="1:11" x14ac:dyDescent="0.35">
      <c r="A17" s="2" t="s">
        <v>102</v>
      </c>
      <c r="B17" s="2" t="s">
        <v>2</v>
      </c>
      <c r="C17" s="2" t="s">
        <v>108</v>
      </c>
      <c r="D17" s="2" t="s">
        <v>6</v>
      </c>
      <c r="E17" s="2" t="s">
        <v>57</v>
      </c>
      <c r="F17" s="2" t="s">
        <v>141</v>
      </c>
      <c r="G17" s="2" t="s">
        <v>112</v>
      </c>
      <c r="H17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I17" s="4" t="str">
        <f>_xlfn.IFNA(VLOOKUP(VLOOKUP(ChargeLinks[[#This Row],[metering_point_id]],MeteringPointPeriods[],2,FALSE),MPTypeMapping[],2,FALSE),"")</f>
        <v>consumption</v>
      </c>
      <c r="J17" s="4" t="str">
        <f>_xlfn.IFNA(VLOOKUP(VLOOKUP(ChargeLinks[[#This Row],[metering_point_id]],MeteringPointPeriods[],4,FALSE),SettlementMapping[],2,FALSE),"")</f>
        <v>flex</v>
      </c>
      <c r="K17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tariff-hourly-1--0000000000800--1000000000000--consumption--flex</v>
      </c>
    </row>
    <row r="18" spans="1:11" x14ac:dyDescent="0.35">
      <c r="A18" s="2" t="s">
        <v>102</v>
      </c>
      <c r="B18" s="2" t="s">
        <v>2</v>
      </c>
      <c r="C18" s="2" t="s">
        <v>108</v>
      </c>
      <c r="D18" s="2" t="s">
        <v>25</v>
      </c>
      <c r="E18" s="2" t="s">
        <v>57</v>
      </c>
      <c r="F18" s="2" t="s">
        <v>141</v>
      </c>
      <c r="G18" s="2" t="s">
        <v>112</v>
      </c>
      <c r="H18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I18" s="4" t="str">
        <f>_xlfn.IFNA(VLOOKUP(VLOOKUP(ChargeLinks[[#This Row],[metering_point_id]],MeteringPointPeriods[],2,FALSE),MPTypeMapping[],2,FALSE),"")</f>
        <v>consumption</v>
      </c>
      <c r="J18" s="4" t="str">
        <f>_xlfn.IFNA(VLOOKUP(VLOOKUP(ChargeLinks[[#This Row],[metering_point_id]],MeteringPointPeriods[],4,FALSE),SettlementMapping[],2,FALSE),"")</f>
        <v>flex</v>
      </c>
      <c r="K18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tariff-hourly-1--0000000000800--1000000000000--consumption--flex</v>
      </c>
    </row>
    <row r="19" spans="1:11" x14ac:dyDescent="0.35">
      <c r="A19" s="2" t="s">
        <v>103</v>
      </c>
      <c r="B19" s="2" t="s">
        <v>2</v>
      </c>
      <c r="C19" s="2" t="s">
        <v>108</v>
      </c>
      <c r="D19" s="2" t="s">
        <v>27</v>
      </c>
      <c r="E19" s="2" t="s">
        <v>57</v>
      </c>
      <c r="F19" s="2" t="s">
        <v>141</v>
      </c>
      <c r="G19" s="2" t="s">
        <v>112</v>
      </c>
      <c r="H19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I19" s="4" t="str">
        <f>_xlfn.IFNA(VLOOKUP(VLOOKUP(ChargeLinks[[#This Row],[metering_point_id]],MeteringPointPeriods[],2,FALSE),MPTypeMapping[],2,FALSE),"")</f>
        <v>consumption_from_grid</v>
      </c>
      <c r="J19" s="4" t="str">
        <f>_xlfn.IFNA(VLOOKUP(VLOOKUP(ChargeLinks[[#This Row],[metering_point_id]],MeteringPointPeriods[],4,FALSE),SettlementMapping[],2,FALSE),"")</f>
        <v/>
      </c>
      <c r="K19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tariff-hourly-2--0000000000800--1000000000000--consumption_from_grid</v>
      </c>
    </row>
    <row r="20" spans="1:11" x14ac:dyDescent="0.35">
      <c r="A20" s="2" t="s">
        <v>103</v>
      </c>
      <c r="B20" s="2" t="s">
        <v>2</v>
      </c>
      <c r="C20" s="2" t="s">
        <v>108</v>
      </c>
      <c r="D20" s="2" t="s">
        <v>5</v>
      </c>
      <c r="E20" s="2" t="s">
        <v>57</v>
      </c>
      <c r="F20" s="2" t="s">
        <v>141</v>
      </c>
      <c r="G20" s="2" t="s">
        <v>128</v>
      </c>
      <c r="H20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4000000000000</v>
      </c>
      <c r="I20" s="4" t="str">
        <f>_xlfn.IFNA(VLOOKUP(VLOOKUP(ChargeLinks[[#This Row],[metering_point_id]],MeteringPointPeriods[],2,FALSE),MPTypeMapping[],2,FALSE),"")</f>
        <v>production</v>
      </c>
      <c r="J20" s="4" t="str">
        <f>_xlfn.IFNA(VLOOKUP(VLOOKUP(ChargeLinks[[#This Row],[metering_point_id]],MeteringPointPeriods[],4,FALSE),SettlementMapping[],2,FALSE),"")</f>
        <v/>
      </c>
      <c r="K20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tariff-hourly-2--0000000000800--4000000000000--production</v>
      </c>
    </row>
    <row r="21" spans="1:11" x14ac:dyDescent="0.35">
      <c r="A21" s="2" t="s">
        <v>103</v>
      </c>
      <c r="B21" s="2" t="s">
        <v>2</v>
      </c>
      <c r="C21" s="2" t="s">
        <v>108</v>
      </c>
      <c r="D21" s="2" t="s">
        <v>4</v>
      </c>
      <c r="E21" s="2" t="s">
        <v>57</v>
      </c>
      <c r="F21" s="2" t="s">
        <v>128</v>
      </c>
      <c r="G21" s="2" t="s">
        <v>112</v>
      </c>
      <c r="H21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I21" s="4" t="str">
        <f>_xlfn.IFNA(VLOOKUP(VLOOKUP(ChargeLinks[[#This Row],[metering_point_id]],MeteringPointPeriods[],2,FALSE),MPTypeMapping[],2,FALSE),"")</f>
        <v>own_production</v>
      </c>
      <c r="J21" s="4" t="str">
        <f>_xlfn.IFNA(VLOOKUP(VLOOKUP(ChargeLinks[[#This Row],[metering_point_id]],MeteringPointPeriods[],4,FALSE),SettlementMapping[],2,FALSE),"")</f>
        <v/>
      </c>
      <c r="K21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tariff-hourly-2--0000000000800--2000000000000--own_production</v>
      </c>
    </row>
    <row r="22" spans="1:11" x14ac:dyDescent="0.35">
      <c r="A22" s="2" t="s">
        <v>104</v>
      </c>
      <c r="B22" s="2" t="s">
        <v>2</v>
      </c>
      <c r="C22" s="2" t="s">
        <v>108</v>
      </c>
      <c r="D22" s="2" t="s">
        <v>3</v>
      </c>
      <c r="E22" s="2" t="s">
        <v>57</v>
      </c>
      <c r="F22" s="2" t="s">
        <v>141</v>
      </c>
      <c r="G22" s="2" t="s">
        <v>112</v>
      </c>
      <c r="H2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I22" s="4" t="str">
        <f>_xlfn.IFNA(VLOOKUP(VLOOKUP(ChargeLinks[[#This Row],[metering_point_id]],MeteringPointPeriods[],2,FALSE),MPTypeMapping[],2,FALSE),"")</f>
        <v>production</v>
      </c>
      <c r="J22" s="4" t="str">
        <f>_xlfn.IFNA(VLOOKUP(VLOOKUP(ChargeLinks[[#This Row],[metering_point_id]],MeteringPointPeriods[],4,FALSE),SettlementMapping[],2,FALSE),"")</f>
        <v/>
      </c>
      <c r="K2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tariff-hourly-3--0000000000800--2000000000000--production</v>
      </c>
    </row>
    <row r="23" spans="1:11" x14ac:dyDescent="0.35">
      <c r="A23" s="2" t="s">
        <v>104</v>
      </c>
      <c r="B23" s="2" t="s">
        <v>2</v>
      </c>
      <c r="C23" s="2" t="s">
        <v>108</v>
      </c>
      <c r="D23" s="2" t="s">
        <v>26</v>
      </c>
      <c r="E23" s="2" t="s">
        <v>57</v>
      </c>
      <c r="F23" s="2" t="s">
        <v>141</v>
      </c>
      <c r="G23" s="2" t="s">
        <v>112</v>
      </c>
      <c r="H2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I23" s="4" t="str">
        <f>_xlfn.IFNA(VLOOKUP(VLOOKUP(ChargeLinks[[#This Row],[metering_point_id]],MeteringPointPeriods[],2,FALSE),MPTypeMapping[],2,FALSE),"")</f>
        <v>production</v>
      </c>
      <c r="J23" s="4" t="str">
        <f>_xlfn.IFNA(VLOOKUP(VLOOKUP(ChargeLinks[[#This Row],[metering_point_id]],MeteringPointPeriods[],4,FALSE),SettlementMapping[],2,FALSE),"")</f>
        <v/>
      </c>
      <c r="K2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tariff-hourly-3--0000000000800--2000000000000--production</v>
      </c>
    </row>
    <row r="24" spans="1:11" x14ac:dyDescent="0.35">
      <c r="A24" s="2" t="s">
        <v>81</v>
      </c>
      <c r="B24" s="2" t="s">
        <v>2</v>
      </c>
      <c r="C24" s="2" t="s">
        <v>84</v>
      </c>
      <c r="D24" s="2" t="s">
        <v>25</v>
      </c>
      <c r="E24" s="2" t="s">
        <v>57</v>
      </c>
      <c r="F24" s="2" t="s">
        <v>141</v>
      </c>
      <c r="G24" s="2" t="s">
        <v>112</v>
      </c>
      <c r="H2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I24" s="4" t="str">
        <f>_xlfn.IFNA(VLOOKUP(VLOOKUP(ChargeLinks[[#This Row],[metering_point_id]],MeteringPointPeriods[],2,FALSE),MPTypeMapping[],2,FALSE),"")</f>
        <v>consumption</v>
      </c>
      <c r="J24" s="4" t="str">
        <f>_xlfn.IFNA(VLOOKUP(VLOOKUP(ChargeLinks[[#This Row],[metering_point_id]],MeteringPointPeriods[],4,FALSE),SettlementMapping[],2,FALSE),"")</f>
        <v>flex</v>
      </c>
      <c r="K2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tariff-hourly-4-co_is_tax--6660000000666--1000000000000--consumption--flex</v>
      </c>
    </row>
    <row r="25" spans="1:11" x14ac:dyDescent="0.35">
      <c r="A25" s="2" t="s">
        <v>105</v>
      </c>
      <c r="B25" s="2" t="s">
        <v>2</v>
      </c>
      <c r="C25" s="2" t="s">
        <v>108</v>
      </c>
      <c r="D25" s="2" t="s">
        <v>1</v>
      </c>
      <c r="E25" s="2" t="s">
        <v>57</v>
      </c>
      <c r="F25" s="2" t="s">
        <v>141</v>
      </c>
      <c r="G25" s="2" t="s">
        <v>112</v>
      </c>
      <c r="H2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I25" s="4" t="str">
        <f>_xlfn.IFNA(VLOOKUP(VLOOKUP(ChargeLinks[[#This Row],[metering_point_id]],MeteringPointPeriods[],2,FALSE),MPTypeMapping[],2,FALSE),"")</f>
        <v>consumption</v>
      </c>
      <c r="J25" s="4" t="str">
        <f>_xlfn.IFNA(VLOOKUP(VLOOKUP(ChargeLinks[[#This Row],[metering_point_id]],MeteringPointPeriods[],4,FALSE),SettlementMapping[],2,FALSE),"")</f>
        <v>non_profiled</v>
      </c>
      <c r="K2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tariff-daily-1--0000000000800--3000000000000--consumption--non_profiled</v>
      </c>
    </row>
    <row r="26" spans="1:11" x14ac:dyDescent="0.35">
      <c r="A26" s="2" t="s">
        <v>105</v>
      </c>
      <c r="B26" s="2" t="s">
        <v>2</v>
      </c>
      <c r="C26" s="2" t="s">
        <v>108</v>
      </c>
      <c r="D26" s="2" t="s">
        <v>28</v>
      </c>
      <c r="E26" s="2">
        <v>1</v>
      </c>
      <c r="F26" s="2" t="s">
        <v>141</v>
      </c>
      <c r="G26" s="2" t="s">
        <v>112</v>
      </c>
      <c r="H26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I26" s="4" t="str">
        <f>_xlfn.IFNA(VLOOKUP(VLOOKUP(ChargeLinks[[#This Row],[metering_point_id]],MeteringPointPeriods[],2,FALSE),MPTypeMapping[],2,FALSE),"")</f>
        <v>consumption</v>
      </c>
      <c r="J26" s="4" t="str">
        <f>_xlfn.IFNA(VLOOKUP(VLOOKUP(ChargeLinks[[#This Row],[metering_point_id]],MeteringPointPeriods[],4,FALSE),SettlementMapping[],2,FALSE),"")</f>
        <v>non_profiled</v>
      </c>
      <c r="K26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tariff-daily-1--0000000000800--3000000000000--consumption--non_profiled</v>
      </c>
    </row>
    <row r="27" spans="1:11" x14ac:dyDescent="0.35">
      <c r="A27" s="2" t="s">
        <v>105</v>
      </c>
      <c r="B27" s="2" t="s">
        <v>2</v>
      </c>
      <c r="C27" s="2" t="s">
        <v>108</v>
      </c>
      <c r="D27" s="2" t="s">
        <v>25</v>
      </c>
      <c r="E27" s="2">
        <v>1</v>
      </c>
      <c r="F27" s="2" t="s">
        <v>141</v>
      </c>
      <c r="G27" s="2" t="s">
        <v>112</v>
      </c>
      <c r="H27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I27" s="4" t="str">
        <f>_xlfn.IFNA(VLOOKUP(VLOOKUP(ChargeLinks[[#This Row],[metering_point_id]],MeteringPointPeriods[],2,FALSE),MPTypeMapping[],2,FALSE),"")</f>
        <v>consumption</v>
      </c>
      <c r="J27" s="4" t="str">
        <f>_xlfn.IFNA(VLOOKUP(VLOOKUP(ChargeLinks[[#This Row],[metering_point_id]],MeteringPointPeriods[],4,FALSE),SettlementMapping[],2,FALSE),"")</f>
        <v>flex</v>
      </c>
      <c r="K27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tariff-daily-1--0000000000800--1000000000000--consumption--flex</v>
      </c>
    </row>
    <row r="28" spans="1:11" x14ac:dyDescent="0.35">
      <c r="A28" s="2" t="s">
        <v>106</v>
      </c>
      <c r="B28" s="2" t="s">
        <v>2</v>
      </c>
      <c r="C28" s="2" t="s">
        <v>108</v>
      </c>
      <c r="D28" s="2" t="s">
        <v>26</v>
      </c>
      <c r="E28" s="2">
        <v>1</v>
      </c>
      <c r="F28" s="2" t="s">
        <v>141</v>
      </c>
      <c r="G28" s="2" t="s">
        <v>112</v>
      </c>
      <c r="H28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I28" s="4" t="str">
        <f>_xlfn.IFNA(VLOOKUP(VLOOKUP(ChargeLinks[[#This Row],[metering_point_id]],MeteringPointPeriods[],2,FALSE),MPTypeMapping[],2,FALSE),"")</f>
        <v>production</v>
      </c>
      <c r="J28" s="4" t="str">
        <f>_xlfn.IFNA(VLOOKUP(VLOOKUP(ChargeLinks[[#This Row],[metering_point_id]],MeteringPointPeriods[],4,FALSE),SettlementMapping[],2,FALSE),"")</f>
        <v/>
      </c>
      <c r="K28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tariff-daily-2--0000000000800--2000000000000--production</v>
      </c>
    </row>
    <row r="29" spans="1:11" x14ac:dyDescent="0.35">
      <c r="A29" s="2" t="s">
        <v>107</v>
      </c>
      <c r="B29" s="2" t="s">
        <v>2</v>
      </c>
      <c r="C29" s="2" t="s">
        <v>84</v>
      </c>
      <c r="D29" s="2" t="s">
        <v>27</v>
      </c>
      <c r="E29" s="2">
        <v>1</v>
      </c>
      <c r="F29" s="2" t="s">
        <v>141</v>
      </c>
      <c r="G29" s="2" t="s">
        <v>112</v>
      </c>
      <c r="H29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I29" s="4" t="str">
        <f>_xlfn.IFNA(VLOOKUP(VLOOKUP(ChargeLinks[[#This Row],[metering_point_id]],MeteringPointPeriods[],2,FALSE),MPTypeMapping[],2,FALSE),"")</f>
        <v>consumption_from_grid</v>
      </c>
      <c r="J29" s="4" t="str">
        <f>_xlfn.IFNA(VLOOKUP(VLOOKUP(ChargeLinks[[#This Row],[metering_point_id]],MeteringPointPeriods[],4,FALSE),SettlementMapping[],2,FALSE),"")</f>
        <v/>
      </c>
      <c r="K29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tariff-daily-3-co_is_tax--6660000000666--1000000000000--consumption_from_grid</v>
      </c>
    </row>
    <row r="30" spans="1:11" x14ac:dyDescent="0.35">
      <c r="A30" s="2" t="s">
        <v>113</v>
      </c>
      <c r="B30" s="2" t="s">
        <v>2</v>
      </c>
      <c r="C30" s="2" t="s">
        <v>84</v>
      </c>
      <c r="D30" s="2" t="s">
        <v>3</v>
      </c>
      <c r="E30" s="2">
        <v>1</v>
      </c>
      <c r="F30" s="2" t="s">
        <v>141</v>
      </c>
      <c r="G30" s="2" t="s">
        <v>112</v>
      </c>
      <c r="H30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I30" s="4" t="str">
        <f>_xlfn.IFNA(VLOOKUP(VLOOKUP(ChargeLinks[[#This Row],[metering_point_id]],MeteringPointPeriods[],2,FALSE),MPTypeMapping[],2,FALSE),"")</f>
        <v>production</v>
      </c>
      <c r="J30" s="4" t="str">
        <f>_xlfn.IFNA(VLOOKUP(VLOOKUP(ChargeLinks[[#This Row],[metering_point_id]],MeteringPointPeriods[],4,FALSE),SettlementMapping[],2,FALSE),"")</f>
        <v/>
      </c>
      <c r="K30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tariff-daily-4-co_is_not_tax--6660000000666--2000000000000--production</v>
      </c>
    </row>
    <row r="31" spans="1:11" x14ac:dyDescent="0.35">
      <c r="A31" s="2" t="s">
        <v>106</v>
      </c>
      <c r="B31" s="2" t="s">
        <v>2</v>
      </c>
      <c r="C31" s="2" t="s">
        <v>108</v>
      </c>
      <c r="D31" s="2" t="s">
        <v>5</v>
      </c>
      <c r="E31" s="2">
        <v>1</v>
      </c>
      <c r="F31" s="2" t="s">
        <v>141</v>
      </c>
      <c r="G31" s="2" t="s">
        <v>128</v>
      </c>
      <c r="H31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4000000000000</v>
      </c>
      <c r="I31" s="4" t="str">
        <f>_xlfn.IFNA(VLOOKUP(VLOOKUP(ChargeLinks[[#This Row],[metering_point_id]],MeteringPointPeriods[],2,FALSE),MPTypeMapping[],2,FALSE),"")</f>
        <v>production</v>
      </c>
      <c r="J31" s="4" t="str">
        <f>_xlfn.IFNA(VLOOKUP(VLOOKUP(ChargeLinks[[#This Row],[metering_point_id]],MeteringPointPeriods[],4,FALSE),SettlementMapping[],2,FALSE),"")</f>
        <v/>
      </c>
      <c r="K31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tariff-daily-2--0000000000800--4000000000000--production</v>
      </c>
    </row>
    <row r="32" spans="1:11" x14ac:dyDescent="0.35">
      <c r="A32" s="2" t="s">
        <v>106</v>
      </c>
      <c r="B32" s="2" t="s">
        <v>2</v>
      </c>
      <c r="C32" s="2" t="s">
        <v>108</v>
      </c>
      <c r="D32" s="2" t="s">
        <v>4</v>
      </c>
      <c r="E32" s="2">
        <v>1</v>
      </c>
      <c r="F32" s="2" t="s">
        <v>128</v>
      </c>
      <c r="G32" s="2" t="s">
        <v>112</v>
      </c>
      <c r="H3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I32" s="4" t="str">
        <f>_xlfn.IFNA(VLOOKUP(VLOOKUP(ChargeLinks[[#This Row],[metering_point_id]],MeteringPointPeriods[],2,FALSE),MPTypeMapping[],2,FALSE),"")</f>
        <v>own_production</v>
      </c>
      <c r="J32" s="4" t="str">
        <f>_xlfn.IFNA(VLOOKUP(VLOOKUP(ChargeLinks[[#This Row],[metering_point_id]],MeteringPointPeriods[],4,FALSE),SettlementMapping[],2,FALSE),"")</f>
        <v/>
      </c>
      <c r="K3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tariff-daily-2--0000000000800--2000000000000--own_production</v>
      </c>
    </row>
    <row r="33" spans="1:11" x14ac:dyDescent="0.35">
      <c r="A33" s="2" t="s">
        <v>105</v>
      </c>
      <c r="B33" s="2" t="s">
        <v>2</v>
      </c>
      <c r="C33" s="2" t="s">
        <v>108</v>
      </c>
      <c r="D33" s="2" t="s">
        <v>116</v>
      </c>
      <c r="E33" s="2">
        <v>1</v>
      </c>
      <c r="F33" s="2" t="s">
        <v>141</v>
      </c>
      <c r="G33" s="2" t="s">
        <v>112</v>
      </c>
      <c r="H3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I33" s="4" t="str">
        <f>_xlfn.IFNA(VLOOKUP(VLOOKUP(ChargeLinks[[#This Row],[metering_point_id]],MeteringPointPeriods[],2,FALSE),MPTypeMapping[],2,FALSE),"")</f>
        <v>production</v>
      </c>
      <c r="J33" s="4" t="str">
        <f>_xlfn.IFNA(VLOOKUP(VLOOKUP(ChargeLinks[[#This Row],[metering_point_id]],MeteringPointPeriods[],4,FALSE),SettlementMapping[],2,FALSE),"")</f>
        <v/>
      </c>
      <c r="K3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tariff-daily-1--0000000000800--2000000000000--production</v>
      </c>
    </row>
    <row r="34" spans="1:11" x14ac:dyDescent="0.35">
      <c r="A34" s="2" t="s">
        <v>99</v>
      </c>
      <c r="B34" s="2" t="s">
        <v>15</v>
      </c>
      <c r="C34" s="2" t="s">
        <v>108</v>
      </c>
      <c r="D34" s="2" t="s">
        <v>118</v>
      </c>
      <c r="E34" s="2">
        <v>2</v>
      </c>
      <c r="F34" s="2" t="s">
        <v>141</v>
      </c>
      <c r="G34" s="2" t="s">
        <v>112</v>
      </c>
      <c r="H3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I34" s="4" t="str">
        <f>_xlfn.IFNA(VLOOKUP(VLOOKUP(ChargeLinks[[#This Row],[metering_point_id]],MeteringPointPeriods[],2,FALSE),MPTypeMapping[],2,FALSE),"")</f>
        <v>production</v>
      </c>
      <c r="J34" s="4" t="str">
        <f>_xlfn.IFNA(VLOOKUP(VLOOKUP(ChargeLinks[[#This Row],[metering_point_id]],MeteringPointPeriods[],4,FALSE),SettlementMapping[],2,FALSE),"")</f>
        <v/>
      </c>
      <c r="K3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subscription-1--0000000000800--2000000000000--production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55F0-E63E-40F1-976B-0ECD4E3D9CAB}">
  <dimension ref="A1:G25"/>
  <sheetViews>
    <sheetView workbookViewId="0">
      <selection activeCell="C11" sqref="C11"/>
    </sheetView>
  </sheetViews>
  <sheetFormatPr defaultRowHeight="14.5" x14ac:dyDescent="0.35"/>
  <cols>
    <col min="1" max="1" width="29.453125" bestFit="1" customWidth="1"/>
    <col min="2" max="2" width="13.1796875" bestFit="1" customWidth="1"/>
    <col min="3" max="3" width="17.1796875" bestFit="1" customWidth="1"/>
    <col min="4" max="4" width="16.453125" bestFit="1" customWidth="1"/>
    <col min="5" max="5" width="24.453125" bestFit="1" customWidth="1"/>
    <col min="6" max="6" width="24.453125" customWidth="1"/>
    <col min="7" max="7" width="22.81640625" bestFit="1" customWidth="1"/>
  </cols>
  <sheetData>
    <row r="1" spans="1:7" x14ac:dyDescent="0.35">
      <c r="A1" t="s">
        <v>7</v>
      </c>
      <c r="B1" t="s">
        <v>8</v>
      </c>
      <c r="C1" t="s">
        <v>9</v>
      </c>
      <c r="D1" t="s">
        <v>0</v>
      </c>
      <c r="E1" t="s">
        <v>61</v>
      </c>
      <c r="F1" t="s">
        <v>146</v>
      </c>
      <c r="G1" t="s">
        <v>70</v>
      </c>
    </row>
    <row r="2" spans="1:7" x14ac:dyDescent="0.35">
      <c r="A2" t="s">
        <v>96</v>
      </c>
      <c r="B2" t="s">
        <v>14</v>
      </c>
      <c r="C2" s="2" t="s">
        <v>108</v>
      </c>
      <c r="D2" s="2" t="s">
        <v>147</v>
      </c>
      <c r="E2" s="1" t="s">
        <v>62</v>
      </c>
      <c r="F2" s="10">
        <f>IFERROR(VALUE(SUBSTITUTE(ChargePricePoints[[#This Row],[charge_price]],".",",")),"")</f>
        <v>20</v>
      </c>
      <c r="G2" s="6" t="str">
        <f t="shared" ref="G2:G25" si="0">LEFT(E2,19)</f>
        <v>2023-02-01 23:00:00</v>
      </c>
    </row>
    <row r="3" spans="1:7" x14ac:dyDescent="0.35">
      <c r="A3" t="s">
        <v>96</v>
      </c>
      <c r="B3" t="s">
        <v>14</v>
      </c>
      <c r="C3" s="2" t="s">
        <v>108</v>
      </c>
      <c r="D3" s="2" t="s">
        <v>148</v>
      </c>
      <c r="E3" s="1" t="s">
        <v>63</v>
      </c>
      <c r="F3" s="10">
        <f>IFERROR(VALUE(SUBSTITUTE(ChargePricePoints[[#This Row],[charge_price]],".",",")),"")</f>
        <v>30</v>
      </c>
      <c r="G3" s="6" t="str">
        <f t="shared" si="0"/>
        <v>2023-02-02 23:00:00</v>
      </c>
    </row>
    <row r="4" spans="1:7" x14ac:dyDescent="0.35">
      <c r="A4" t="s">
        <v>97</v>
      </c>
      <c r="B4" t="s">
        <v>14</v>
      </c>
      <c r="C4" s="2" t="s">
        <v>108</v>
      </c>
      <c r="D4" s="2" t="s">
        <v>148</v>
      </c>
      <c r="E4" s="1" t="s">
        <v>63</v>
      </c>
      <c r="F4" s="10">
        <f>IFERROR(VALUE(SUBSTITUTE(ChargePricePoints[[#This Row],[charge_price]],".",",")),"")</f>
        <v>30</v>
      </c>
      <c r="G4" s="6" t="str">
        <f t="shared" si="0"/>
        <v>2023-02-02 23:00:00</v>
      </c>
    </row>
    <row r="5" spans="1:7" x14ac:dyDescent="0.35">
      <c r="A5" t="s">
        <v>98</v>
      </c>
      <c r="B5" t="s">
        <v>14</v>
      </c>
      <c r="C5" s="2" t="s">
        <v>108</v>
      </c>
      <c r="D5" s="2" t="s">
        <v>147</v>
      </c>
      <c r="E5" s="1" t="s">
        <v>63</v>
      </c>
      <c r="F5" s="10">
        <f>IFERROR(VALUE(SUBSTITUTE(ChargePricePoints[[#This Row],[charge_price]],".",",")),"")</f>
        <v>20</v>
      </c>
      <c r="G5" s="6" t="str">
        <f t="shared" si="0"/>
        <v>2023-02-02 23:00:00</v>
      </c>
    </row>
    <row r="6" spans="1:7" x14ac:dyDescent="0.35">
      <c r="A6" t="s">
        <v>99</v>
      </c>
      <c r="B6" t="s">
        <v>15</v>
      </c>
      <c r="C6" s="2" t="s">
        <v>108</v>
      </c>
      <c r="D6" s="2" t="s">
        <v>143</v>
      </c>
      <c r="E6" s="1" t="s">
        <v>64</v>
      </c>
      <c r="F6" s="10">
        <f>IFERROR(VALUE(SUBSTITUTE(ChargePricePoints[[#This Row],[charge_price]],".",",")),"")</f>
        <v>0.90860200000000002</v>
      </c>
      <c r="G6" s="6" t="str">
        <f t="shared" si="0"/>
        <v>2023-01-31 23:00:00</v>
      </c>
    </row>
    <row r="7" spans="1:7" x14ac:dyDescent="0.35">
      <c r="A7" t="s">
        <v>100</v>
      </c>
      <c r="B7" t="s">
        <v>15</v>
      </c>
      <c r="C7" s="2" t="s">
        <v>108</v>
      </c>
      <c r="D7" s="2" t="s">
        <v>149</v>
      </c>
      <c r="E7" s="1" t="s">
        <v>64</v>
      </c>
      <c r="F7" s="10">
        <f>IFERROR(VALUE(SUBSTITUTE(ChargePricePoints[[#This Row],[charge_price]],".",",")),"")</f>
        <v>3</v>
      </c>
      <c r="G7" s="6" t="str">
        <f t="shared" si="0"/>
        <v>2023-01-31 23:00:00</v>
      </c>
    </row>
    <row r="8" spans="1:7" x14ac:dyDescent="0.35">
      <c r="A8" t="s">
        <v>101</v>
      </c>
      <c r="B8" t="s">
        <v>15</v>
      </c>
      <c r="C8" s="2" t="s">
        <v>108</v>
      </c>
      <c r="D8" s="2" t="s">
        <v>149</v>
      </c>
      <c r="E8" s="1" t="s">
        <v>64</v>
      </c>
      <c r="F8" s="10">
        <f>IFERROR(VALUE(SUBSTITUTE(ChargePricePoints[[#This Row],[charge_price]],".",",")),"")</f>
        <v>3</v>
      </c>
      <c r="G8" s="6" t="str">
        <f t="shared" si="0"/>
        <v>2023-01-31 23:00:00</v>
      </c>
    </row>
    <row r="9" spans="1:7" x14ac:dyDescent="0.35">
      <c r="A9" t="s">
        <v>102</v>
      </c>
      <c r="B9" t="s">
        <v>2</v>
      </c>
      <c r="C9" s="2" t="s">
        <v>108</v>
      </c>
      <c r="D9" s="2" t="s">
        <v>150</v>
      </c>
      <c r="E9" s="1" t="s">
        <v>65</v>
      </c>
      <c r="F9" s="10">
        <f>IFERROR(VALUE(SUBSTITUTE(ChargePricePoints[[#This Row],[charge_price]],".",",")),"")</f>
        <v>10</v>
      </c>
      <c r="G9" s="6" t="str">
        <f t="shared" si="0"/>
        <v>2023-02-01 02:00:00</v>
      </c>
    </row>
    <row r="10" spans="1:7" x14ac:dyDescent="0.35">
      <c r="A10" t="s">
        <v>102</v>
      </c>
      <c r="B10" t="s">
        <v>2</v>
      </c>
      <c r="C10" s="2" t="s">
        <v>108</v>
      </c>
      <c r="D10" s="2" t="s">
        <v>150</v>
      </c>
      <c r="E10" s="1" t="s">
        <v>93</v>
      </c>
      <c r="F10" s="10">
        <f>IFERROR(VALUE(SUBSTITUTE(ChargePricePoints[[#This Row],[charge_price]],".",",")),"")</f>
        <v>10</v>
      </c>
      <c r="G10" s="6" t="str">
        <f t="shared" si="0"/>
        <v>2023-02-03 02:00:00</v>
      </c>
    </row>
    <row r="11" spans="1:7" x14ac:dyDescent="0.35">
      <c r="A11" t="s">
        <v>103</v>
      </c>
      <c r="B11" t="s">
        <v>2</v>
      </c>
      <c r="C11" s="2" t="s">
        <v>108</v>
      </c>
      <c r="D11" s="2" t="s">
        <v>150</v>
      </c>
      <c r="E11" s="1" t="s">
        <v>93</v>
      </c>
      <c r="F11" s="10">
        <f>IFERROR(VALUE(SUBSTITUTE(ChargePricePoints[[#This Row],[charge_price]],".",",")),"")</f>
        <v>10</v>
      </c>
      <c r="G11" s="6" t="str">
        <f t="shared" si="0"/>
        <v>2023-02-03 02:00:00</v>
      </c>
    </row>
    <row r="12" spans="1:7" x14ac:dyDescent="0.35">
      <c r="A12" t="s">
        <v>104</v>
      </c>
      <c r="B12" t="s">
        <v>2</v>
      </c>
      <c r="C12" s="2" t="s">
        <v>108</v>
      </c>
      <c r="D12" s="2" t="s">
        <v>151</v>
      </c>
      <c r="E12" s="1" t="s">
        <v>65</v>
      </c>
      <c r="F12" s="10">
        <f>IFERROR(VALUE(SUBSTITUTE(ChargePricePoints[[#This Row],[charge_price]],".",",")),"")</f>
        <v>7.6543210000000004</v>
      </c>
      <c r="G12" s="6" t="str">
        <f t="shared" si="0"/>
        <v>2023-02-01 02:00:00</v>
      </c>
    </row>
    <row r="13" spans="1:7" x14ac:dyDescent="0.35">
      <c r="A13" t="s">
        <v>81</v>
      </c>
      <c r="B13" t="s">
        <v>2</v>
      </c>
      <c r="C13" s="2" t="s">
        <v>84</v>
      </c>
      <c r="D13" s="2" t="s">
        <v>152</v>
      </c>
      <c r="E13" s="1" t="s">
        <v>65</v>
      </c>
      <c r="F13" s="10">
        <f>IFERROR(VALUE(SUBSTITUTE(ChargePricePoints[[#This Row],[charge_price]],".",",")),"")</f>
        <v>666.66666599999996</v>
      </c>
      <c r="G13" s="6" t="str">
        <f t="shared" si="0"/>
        <v>2023-02-01 02:00:00</v>
      </c>
    </row>
    <row r="14" spans="1:7" x14ac:dyDescent="0.35">
      <c r="A14" t="s">
        <v>105</v>
      </c>
      <c r="B14" t="s">
        <v>2</v>
      </c>
      <c r="C14" s="2" t="s">
        <v>108</v>
      </c>
      <c r="D14" s="2" t="s">
        <v>144</v>
      </c>
      <c r="E14" s="1" t="s">
        <v>64</v>
      </c>
      <c r="F14" s="10">
        <f>IFERROR(VALUE(SUBSTITUTE(ChargePricePoints[[#This Row],[charge_price]],".",",")),"")</f>
        <v>1E-3</v>
      </c>
      <c r="G14" s="6" t="str">
        <f t="shared" si="0"/>
        <v>2023-01-31 23:00:00</v>
      </c>
    </row>
    <row r="15" spans="1:7" x14ac:dyDescent="0.35">
      <c r="A15" s="2" t="s">
        <v>106</v>
      </c>
      <c r="B15" t="s">
        <v>2</v>
      </c>
      <c r="C15" s="2" t="s">
        <v>108</v>
      </c>
      <c r="D15" s="2" t="s">
        <v>57</v>
      </c>
      <c r="E15" s="1" t="s">
        <v>64</v>
      </c>
      <c r="F15" s="10">
        <f>IFERROR(VALUE(SUBSTITUTE(ChargePricePoints[[#This Row],[charge_price]],".",",")),"")</f>
        <v>1</v>
      </c>
      <c r="G15" s="6" t="str">
        <f t="shared" si="0"/>
        <v>2023-01-31 23:00:00</v>
      </c>
    </row>
    <row r="16" spans="1:7" x14ac:dyDescent="0.35">
      <c r="A16" t="s">
        <v>107</v>
      </c>
      <c r="B16" t="s">
        <v>2</v>
      </c>
      <c r="C16" s="2" t="s">
        <v>84</v>
      </c>
      <c r="D16" s="2" t="s">
        <v>152</v>
      </c>
      <c r="E16" s="1" t="s">
        <v>63</v>
      </c>
      <c r="F16" s="10">
        <f>IFERROR(VALUE(SUBSTITUTE(ChargePricePoints[[#This Row],[charge_price]],".",",")),"")</f>
        <v>666.66666599999996</v>
      </c>
      <c r="G16" s="6" t="str">
        <f t="shared" si="0"/>
        <v>2023-02-02 23:00:00</v>
      </c>
    </row>
    <row r="17" spans="1:7" x14ac:dyDescent="0.35">
      <c r="A17" t="s">
        <v>113</v>
      </c>
      <c r="B17" t="s">
        <v>2</v>
      </c>
      <c r="C17" s="2" t="s">
        <v>84</v>
      </c>
      <c r="D17" s="2" t="s">
        <v>150</v>
      </c>
      <c r="E17" s="1" t="s">
        <v>64</v>
      </c>
      <c r="F17" s="10">
        <f>IFERROR(VALUE(SUBSTITUTE(ChargePricePoints[[#This Row],[charge_price]],".",",")),"")</f>
        <v>10</v>
      </c>
      <c r="G17" s="6" t="str">
        <f t="shared" si="0"/>
        <v>2023-01-31 23:00:00</v>
      </c>
    </row>
    <row r="18" spans="1:7" x14ac:dyDescent="0.35">
      <c r="C18" s="2"/>
      <c r="D18" s="2"/>
      <c r="E18" s="1"/>
      <c r="F18" s="10" t="str">
        <f>IFERROR(VALUE(SUBSTITUTE(ChargePricePoints[[#This Row],[charge_price]],".",",")),"")</f>
        <v/>
      </c>
      <c r="G18" s="6" t="str">
        <f t="shared" si="0"/>
        <v/>
      </c>
    </row>
    <row r="19" spans="1:7" x14ac:dyDescent="0.35">
      <c r="C19" s="2"/>
      <c r="D19" s="2"/>
      <c r="E19" s="1"/>
      <c r="F19" s="10" t="str">
        <f>IFERROR(VALUE(SUBSTITUTE(ChargePricePoints[[#This Row],[charge_price]],".",",")),"")</f>
        <v/>
      </c>
      <c r="G19" s="6" t="str">
        <f t="shared" si="0"/>
        <v/>
      </c>
    </row>
    <row r="20" spans="1:7" x14ac:dyDescent="0.35">
      <c r="C20" s="2"/>
      <c r="D20" s="2"/>
      <c r="E20" s="1"/>
      <c r="F20" s="10" t="str">
        <f>IFERROR(VALUE(SUBSTITUTE(ChargePricePoints[[#This Row],[charge_price]],".",",")),"")</f>
        <v/>
      </c>
      <c r="G20" s="6" t="str">
        <f t="shared" si="0"/>
        <v/>
      </c>
    </row>
    <row r="21" spans="1:7" x14ac:dyDescent="0.35">
      <c r="C21" s="2"/>
      <c r="D21" s="2"/>
      <c r="E21" s="1"/>
      <c r="F21" s="10" t="str">
        <f>IFERROR(VALUE(SUBSTITUTE(ChargePricePoints[[#This Row],[charge_price]],".",",")),"")</f>
        <v/>
      </c>
      <c r="G21" s="6" t="str">
        <f t="shared" si="0"/>
        <v/>
      </c>
    </row>
    <row r="22" spans="1:7" x14ac:dyDescent="0.35">
      <c r="C22" s="2"/>
      <c r="D22" s="2"/>
      <c r="E22" s="1"/>
      <c r="F22" s="10" t="str">
        <f>IFERROR(VALUE(SUBSTITUTE(ChargePricePoints[[#This Row],[charge_price]],".",",")),"")</f>
        <v/>
      </c>
      <c r="G22" s="6" t="str">
        <f t="shared" si="0"/>
        <v/>
      </c>
    </row>
    <row r="23" spans="1:7" x14ac:dyDescent="0.35">
      <c r="C23" s="2"/>
      <c r="D23" s="2"/>
      <c r="E23" s="1"/>
      <c r="F23" s="10" t="str">
        <f>IFERROR(VALUE(SUBSTITUTE(ChargePricePoints[[#This Row],[charge_price]],".",",")),"")</f>
        <v/>
      </c>
      <c r="G23" s="6" t="str">
        <f t="shared" si="0"/>
        <v/>
      </c>
    </row>
    <row r="24" spans="1:7" x14ac:dyDescent="0.35">
      <c r="C24" s="2"/>
      <c r="D24" s="2"/>
      <c r="E24" s="1"/>
      <c r="F24" s="10" t="str">
        <f>IFERROR(VALUE(SUBSTITUTE(ChargePricePoints[[#This Row],[charge_price]],".",",")),"")</f>
        <v/>
      </c>
      <c r="G24" s="6" t="str">
        <f t="shared" si="0"/>
        <v/>
      </c>
    </row>
    <row r="25" spans="1:7" x14ac:dyDescent="0.35">
      <c r="C25" s="2"/>
      <c r="D25" s="2"/>
      <c r="E25" s="1"/>
      <c r="F25" s="10" t="str">
        <f>IFERROR(VALUE(SUBSTITUTE(ChargePricePoints[[#This Row],[charge_price]],".",",")),"")</f>
        <v/>
      </c>
      <c r="G25" s="6" t="str">
        <f t="shared" si="0"/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Calculations</vt:lpstr>
      <vt:lpstr>Calculation arguments</vt:lpstr>
      <vt:lpstr>TimeSeriesPoints</vt:lpstr>
      <vt:lpstr>MeteringPointPeriods</vt:lpstr>
      <vt:lpstr>ChargePriceInformationPeriods</vt:lpstr>
      <vt:lpstr>ChargeLinks</vt:lpstr>
      <vt:lpstr>ChargePricePoints</vt:lpstr>
      <vt:lpstr>TimeSeriesPoints!gridLoss1H_quarter1</vt:lpstr>
      <vt:lpstr>TimeSeriesPoints!gridLoss1H_quarter2</vt:lpstr>
      <vt:lpstr>TimeSeriesPoints!gridLoss1H_quarter3</vt:lpstr>
      <vt:lpstr>TimeSeriesPoints!gridLoss1H_quarter4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2024-06-20T13:39:54Z</dcterms:created>
  <dcterms:modified xsi:type="dcterms:W3CDTF">2024-10-03T12:52:52Z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2024-06-20T13:51:56Z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a7a49ec5-4ae1-4999-a166-9399b31be21f</vt:lpwstr>
  </property>
  <property fmtid="{D5CDD505-2E9C-101B-9397-08002B2CF9AE}" pid="8" name="MSIP_Label_388507bc-e780-4892-8083-f8b069738aec_ContentBits">
    <vt:lpwstr>0</vt:lpwstr>
  </property>
</Properties>
</file>