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with_only_one_glmp_and_skmp_and_E20-in-na-ga\"/>
    </mc:Choice>
  </mc:AlternateContent>
  <xr:revisionPtr revIDLastSave="0" documentId="13_ncr:1_{EAC0A69D-B1BD-4EC6-9622-60102F38E572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2" r:id="rId1"/>
  </sheets>
  <definedNames>
    <definedName name="gridLoss15M" localSheetId="0">Hour1!$Q$33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Hour1!$R$5</definedName>
    <definedName name="powerIn1H_quarter1" localSheetId="0">Hour1!$W$54</definedName>
    <definedName name="powerIn1H_quarter2" localSheetId="0">Hour1!$W$55</definedName>
    <definedName name="powerIn1H_quarter3" localSheetId="0">Hour1!$W$56</definedName>
    <definedName name="powerIn1H_quarter4" localSheetId="0">Hour1!$W$57</definedName>
    <definedName name="powerOut15M" localSheetId="0">Hour1!$R$6</definedName>
    <definedName name="powerOut1H_quarter1" localSheetId="0">Hour1!$W$60</definedName>
    <definedName name="powerOut1H_quarter2" localSheetId="0">Hour1!$W$61</definedName>
    <definedName name="powerOut1H_quarter3" localSheetId="0">Hour1!$W$62</definedName>
    <definedName name="powerOut1H_quarter4" localSheetId="0">Hour1!$W$63</definedName>
    <definedName name="totalConsumption_quarter1" localSheetId="0">Hour1!$W$66</definedName>
    <definedName name="totalConsumption_quarter2" localSheetId="0">Hour1!$W$67</definedName>
    <definedName name="totalConsumption_quarter3" localSheetId="0">Hour1!$W$68</definedName>
    <definedName name="totalConsumption_quarter4" localSheetId="0">Hour1!$W$69</definedName>
    <definedName name="totalConsumption15M" localSheetId="0">Hour1!$R$4</definedName>
    <definedName name="totalFlex15M" localSheetId="0">Hour1!$R$1</definedName>
    <definedName name="totalFlex1H_quarter1" localSheetId="0">Hour1!$W$36</definedName>
    <definedName name="totalFlex1H_quarter2" localSheetId="0">Hour1!$W$37</definedName>
    <definedName name="totalFlex1H_quarter3" localSheetId="0">Hour1!$W$38</definedName>
    <definedName name="totalFlex1H_quarter4" localSheetId="0">Hour1!$W$39</definedName>
    <definedName name="totalNonprofiled15M" localSheetId="0">Hour1!$R$2</definedName>
    <definedName name="totalNonprofiled1H_quarter1" localSheetId="0">Hour1!$W$48</definedName>
    <definedName name="totalNonprofiled1H_quarter2" localSheetId="0">Hour1!$W$49</definedName>
    <definedName name="totalNonprofiled1H_quarter3" localSheetId="0">Hour1!$W$50</definedName>
    <definedName name="totalNonprofiled1H_quarter4" localSheetId="0">Hour1!$W$51</definedName>
    <definedName name="totalProduction15M" localSheetId="0">Hour1!$R$3</definedName>
    <definedName name="totalProduction1H_quarter1" localSheetId="0">Hour1!$W$42</definedName>
    <definedName name="totalProduction1H_quarter2" localSheetId="0">Hour1!$W$43</definedName>
    <definedName name="totalProduction1H_quarter3" localSheetId="0">Hour1!$W$44</definedName>
    <definedName name="totalProduction1H_quarter4" localSheetId="0">Hour1!$W$45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2" l="1"/>
  <c r="AC27" i="12"/>
  <c r="AC42" i="12" s="1" a="1"/>
  <c r="AC42" i="12" s="1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J44" i="12"/>
  <c r="J43" i="12"/>
  <c r="T41" i="12"/>
  <c r="T44" i="12" s="1"/>
  <c r="J41" i="12"/>
  <c r="T40" i="12"/>
  <c r="J40" i="12"/>
  <c r="J39" i="12"/>
  <c r="J37" i="12"/>
  <c r="J36" i="12"/>
  <c r="T35" i="12"/>
  <c r="T39" i="12" s="1"/>
  <c r="X39" i="12" s="1"/>
  <c r="J35" i="12"/>
  <c r="T34" i="12"/>
  <c r="J33" i="12"/>
  <c r="S32" i="12"/>
  <c r="R32" i="12" s="1"/>
  <c r="J32" i="12"/>
  <c r="S31" i="12"/>
  <c r="R31" i="12"/>
  <c r="Q31" i="12"/>
  <c r="J31" i="12"/>
  <c r="S30" i="12"/>
  <c r="R30" i="12"/>
  <c r="Q30" i="12"/>
  <c r="S29" i="12"/>
  <c r="R29" i="12"/>
  <c r="Q29" i="12"/>
  <c r="J29" i="12"/>
  <c r="S28" i="12"/>
  <c r="R28" i="12"/>
  <c r="Q28" i="12"/>
  <c r="J28" i="12"/>
  <c r="S27" i="12"/>
  <c r="R27" i="12" s="1"/>
  <c r="Q27" i="12"/>
  <c r="J27" i="12"/>
  <c r="S25" i="12"/>
  <c r="R25" i="12"/>
  <c r="Q25" i="12"/>
  <c r="J25" i="12"/>
  <c r="X24" i="12" a="1"/>
  <c r="X24" i="12" s="1"/>
  <c r="S24" i="12"/>
  <c r="J24" i="12"/>
  <c r="X23" i="12" a="1"/>
  <c r="X23" i="12" s="1"/>
  <c r="S23" i="12"/>
  <c r="Q23" i="12" s="1"/>
  <c r="R23" i="12"/>
  <c r="J23" i="12"/>
  <c r="S22" i="12"/>
  <c r="R22" i="12"/>
  <c r="Q22" i="12"/>
  <c r="S21" i="12"/>
  <c r="R21" i="12"/>
  <c r="Q21" i="12"/>
  <c r="S20" i="12"/>
  <c r="R20" i="12"/>
  <c r="Q20" i="12"/>
  <c r="E20" i="12"/>
  <c r="S17" i="12"/>
  <c r="R17" i="12" s="1"/>
  <c r="AD13" i="12" a="1"/>
  <c r="AD13" i="12" s="1"/>
  <c r="AC13" i="12" a="1"/>
  <c r="AC13" i="12" s="1"/>
  <c r="R6" i="12"/>
  <c r="R5" i="12"/>
  <c r="R4" i="12"/>
  <c r="R3" i="12"/>
  <c r="AF2" i="12" a="1"/>
  <c r="T86" i="12" s="1"/>
  <c r="AE2" i="12"/>
  <c r="AD34" i="12" s="1" a="1"/>
  <c r="AD34" i="12" s="1"/>
  <c r="AB2" i="12" a="1"/>
  <c r="AB2" i="12" s="1"/>
  <c r="R2" i="12"/>
  <c r="R1" i="12"/>
  <c r="AC37" i="12" l="1" a="1"/>
  <c r="AC37" i="12" s="1"/>
  <c r="AC38" i="12" a="1"/>
  <c r="AC38" i="12" s="1"/>
  <c r="AC35" i="12" a="1"/>
  <c r="AC35" i="12" s="1"/>
  <c r="AC39" i="12" a="1"/>
  <c r="AC39" i="12" s="1"/>
  <c r="AC36" i="12" a="1"/>
  <c r="AC36" i="12" s="1"/>
  <c r="AC31" i="12" a="1"/>
  <c r="AC31" i="12" s="1"/>
  <c r="AD39" i="12" a="1"/>
  <c r="AD39" i="12" s="1"/>
  <c r="AC28" i="12" a="1"/>
  <c r="AC28" i="12" s="1"/>
  <c r="T25" i="12"/>
  <c r="T26" i="12" s="1"/>
  <c r="AC32" i="12" a="1"/>
  <c r="AC32" i="12" s="1"/>
  <c r="AC40" i="12" a="1"/>
  <c r="AC40" i="12" s="1"/>
  <c r="AD28" i="12" a="1"/>
  <c r="AD28" i="12" s="1"/>
  <c r="AD40" i="12" a="1"/>
  <c r="AD40" i="12" s="1"/>
  <c r="T17" i="12"/>
  <c r="T20" i="12" s="1"/>
  <c r="AC33" i="12" a="1"/>
  <c r="AC33" i="12" s="1"/>
  <c r="AC34" i="12" a="1"/>
  <c r="AC34" i="12" s="1"/>
  <c r="AD33" i="12" a="1"/>
  <c r="AD33" i="12" s="1"/>
  <c r="T29" i="12"/>
  <c r="T32" i="12" s="1"/>
  <c r="T21" i="12"/>
  <c r="T24" i="12" s="1"/>
  <c r="T90" i="12"/>
  <c r="U90" i="12"/>
  <c r="U92" i="12" s="1"/>
  <c r="T43" i="12"/>
  <c r="X43" i="12" s="1"/>
  <c r="T49" i="12"/>
  <c r="X49" i="12" s="1"/>
  <c r="T36" i="12"/>
  <c r="X36" i="12" s="1"/>
  <c r="T68" i="12"/>
  <c r="X68" i="12" s="1"/>
  <c r="U86" i="12"/>
  <c r="U87" i="12" s="1"/>
  <c r="T63" i="12"/>
  <c r="X63" i="12" s="1"/>
  <c r="T37" i="12"/>
  <c r="X37" i="12" s="1"/>
  <c r="T60" i="12"/>
  <c r="T54" i="12"/>
  <c r="X54" i="12" s="1"/>
  <c r="T38" i="12"/>
  <c r="X38" i="12" s="1"/>
  <c r="T42" i="12"/>
  <c r="U42" i="12" s="1"/>
  <c r="W42" i="12" s="1"/>
  <c r="T56" i="12"/>
  <c r="X56" i="12" s="1"/>
  <c r="T57" i="12"/>
  <c r="X57" i="12" s="1"/>
  <c r="Q32" i="12"/>
  <c r="X67" i="12"/>
  <c r="U109" i="12"/>
  <c r="U107" i="12"/>
  <c r="W107" i="12" s="1"/>
  <c r="V107" i="12" s="1"/>
  <c r="X107" i="12" s="1"/>
  <c r="U108" i="12"/>
  <c r="X62" i="12"/>
  <c r="X44" i="12"/>
  <c r="R24" i="12"/>
  <c r="Q24" i="12"/>
  <c r="Q17" i="12"/>
  <c r="V98" i="12"/>
  <c r="X98" i="12" s="1"/>
  <c r="U101" i="12"/>
  <c r="U99" i="12"/>
  <c r="S19" i="12"/>
  <c r="S18" i="12"/>
  <c r="V94" i="12"/>
  <c r="X94" i="12" s="1"/>
  <c r="U97" i="12"/>
  <c r="U95" i="12"/>
  <c r="U105" i="12"/>
  <c r="U103" i="12"/>
  <c r="V102" i="12"/>
  <c r="X102" i="12" s="1"/>
  <c r="T61" i="12"/>
  <c r="AD38" i="12" a="1"/>
  <c r="AD38" i="12" s="1"/>
  <c r="T45" i="12"/>
  <c r="AD37" i="12" a="1"/>
  <c r="AD37" i="12" s="1"/>
  <c r="AC30" i="12" a="1"/>
  <c r="AC30" i="12" s="1"/>
  <c r="AD32" i="12" a="1"/>
  <c r="AD32" i="12" s="1"/>
  <c r="T50" i="12"/>
  <c r="T66" i="12"/>
  <c r="T69" i="12"/>
  <c r="AC29" i="12" a="1"/>
  <c r="AC29" i="12" s="1"/>
  <c r="AD30" i="12" a="1"/>
  <c r="AD30" i="12" s="1"/>
  <c r="AD36" i="12" a="1"/>
  <c r="AD36" i="12" s="1"/>
  <c r="S26" i="12"/>
  <c r="AD41" i="12" a="1"/>
  <c r="AD41" i="12" s="1"/>
  <c r="AD29" i="12" a="1"/>
  <c r="AD29" i="12" s="1"/>
  <c r="AD31" i="12" a="1"/>
  <c r="AD31" i="12" s="1"/>
  <c r="AD35" i="12" a="1"/>
  <c r="AD35" i="12" s="1"/>
  <c r="AF2" i="12"/>
  <c r="T48" i="12"/>
  <c r="U36" i="12" l="1"/>
  <c r="W36" i="12" s="1"/>
  <c r="V37" i="12" s="1"/>
  <c r="U37" i="12" s="1"/>
  <c r="W37" i="12" s="1"/>
  <c r="T19" i="12"/>
  <c r="T30" i="12"/>
  <c r="T31" i="12"/>
  <c r="U21" i="12"/>
  <c r="W21" i="12" s="1"/>
  <c r="U25" i="12"/>
  <c r="W25" i="12" s="1"/>
  <c r="V26" i="12" s="1"/>
  <c r="U26" i="12" s="1"/>
  <c r="W26" i="12" s="1"/>
  <c r="U17" i="12"/>
  <c r="W17" i="12" s="1"/>
  <c r="T27" i="12"/>
  <c r="U29" i="12"/>
  <c r="W29" i="12" s="1"/>
  <c r="T22" i="12"/>
  <c r="T28" i="12"/>
  <c r="T23" i="12"/>
  <c r="T18" i="12"/>
  <c r="U91" i="12"/>
  <c r="U93" i="12"/>
  <c r="V90" i="12"/>
  <c r="X90" i="12" s="1"/>
  <c r="U54" i="12"/>
  <c r="W54" i="12" s="1"/>
  <c r="V55" i="12" s="1"/>
  <c r="U55" i="12" s="1"/>
  <c r="W55" i="12" s="1"/>
  <c r="V56" i="12" s="1"/>
  <c r="U56" i="12" s="1"/>
  <c r="W56" i="12" s="1"/>
  <c r="X42" i="12"/>
  <c r="W99" i="12"/>
  <c r="V99" i="12" s="1"/>
  <c r="X99" i="12" s="1"/>
  <c r="W100" i="12" s="1"/>
  <c r="V100" i="12" s="1"/>
  <c r="X100" i="12" s="1"/>
  <c r="W101" i="12" s="1"/>
  <c r="V101" i="12" s="1"/>
  <c r="X101" i="12" s="1"/>
  <c r="V86" i="12"/>
  <c r="X86" i="12" s="1"/>
  <c r="W87" i="12" s="1"/>
  <c r="V87" i="12" s="1"/>
  <c r="X87" i="12" s="1"/>
  <c r="U88" i="12"/>
  <c r="U89" i="12"/>
  <c r="X34" i="12"/>
  <c r="X52" i="12"/>
  <c r="U60" i="12"/>
  <c r="W60" i="12" s="1"/>
  <c r="V61" i="12" s="1"/>
  <c r="U61" i="12" s="1"/>
  <c r="W61" i="12" s="1"/>
  <c r="X60" i="12"/>
  <c r="AC2" i="12" a="1"/>
  <c r="AD2" i="12" a="1"/>
  <c r="AD2" i="12" s="1"/>
  <c r="W108" i="12"/>
  <c r="V108" i="12" s="1"/>
  <c r="X108" i="12" s="1"/>
  <c r="W109" i="12" s="1"/>
  <c r="V109" i="12" s="1"/>
  <c r="X109" i="12" s="1"/>
  <c r="X66" i="12"/>
  <c r="U66" i="12"/>
  <c r="W66" i="12" s="1"/>
  <c r="R19" i="12"/>
  <c r="Q19" i="12"/>
  <c r="H60" i="12"/>
  <c r="Q18" i="12"/>
  <c r="R18" i="12"/>
  <c r="W103" i="12"/>
  <c r="V103" i="12" s="1"/>
  <c r="X103" i="12" s="1"/>
  <c r="W104" i="12" s="1"/>
  <c r="V104" i="12" s="1"/>
  <c r="X104" i="12" s="1"/>
  <c r="W105" i="12" s="1"/>
  <c r="V105" i="12" s="1"/>
  <c r="X105" i="12" s="1"/>
  <c r="R26" i="12"/>
  <c r="Q26" i="12"/>
  <c r="X61" i="12"/>
  <c r="X50" i="12"/>
  <c r="V43" i="12"/>
  <c r="U43" i="12" s="1"/>
  <c r="W43" i="12" s="1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W97" i="12" s="1"/>
  <c r="V97" i="12" s="1"/>
  <c r="X97" i="12" s="1"/>
  <c r="X48" i="12"/>
  <c r="U48" i="12"/>
  <c r="W48" i="12" s="1"/>
  <c r="X45" i="12"/>
  <c r="X40" i="12" s="1"/>
  <c r="X69" i="12"/>
  <c r="V22" i="12" l="1"/>
  <c r="U22" i="12" s="1"/>
  <c r="W22" i="12" s="1"/>
  <c r="V30" i="12"/>
  <c r="U30" i="12" s="1"/>
  <c r="W30" i="12" s="1"/>
  <c r="V31" i="12" s="1"/>
  <c r="U31" i="12" s="1"/>
  <c r="W31" i="12" s="1"/>
  <c r="V32" i="12" s="1"/>
  <c r="U32" i="12" s="1"/>
  <c r="W32" i="12" s="1"/>
  <c r="V23" i="12"/>
  <c r="U23" i="12" s="1"/>
  <c r="W23" i="12" s="1"/>
  <c r="V24" i="12" s="1"/>
  <c r="U24" i="12" s="1"/>
  <c r="W24" i="12" s="1"/>
  <c r="V27" i="12"/>
  <c r="U27" i="12" s="1"/>
  <c r="W27" i="12" s="1"/>
  <c r="V28" i="12" s="1"/>
  <c r="U28" i="12" s="1"/>
  <c r="W28" i="12" s="1"/>
  <c r="H54" i="12"/>
  <c r="V18" i="12"/>
  <c r="U18" i="12" s="1"/>
  <c r="W18" i="12" s="1"/>
  <c r="V19" i="12"/>
  <c r="U19" i="12" s="1"/>
  <c r="W19" i="12" s="1"/>
  <c r="V20" i="12" s="1"/>
  <c r="U20" i="12" s="1"/>
  <c r="W20" i="12" s="1"/>
  <c r="W91" i="12"/>
  <c r="V91" i="12" s="1"/>
  <c r="X91" i="12" s="1"/>
  <c r="W92" i="12" s="1"/>
  <c r="V92" i="12" s="1"/>
  <c r="X92" i="12" s="1"/>
  <c r="W93" i="12" s="1"/>
  <c r="V93" i="12" s="1"/>
  <c r="X93" i="12" s="1"/>
  <c r="H48" i="12"/>
  <c r="H66" i="12" s="1"/>
  <c r="H81" i="12" s="1"/>
  <c r="H84" i="12" s="1"/>
  <c r="W88" i="12"/>
  <c r="V88" i="12" s="1"/>
  <c r="X88" i="12" s="1"/>
  <c r="W89" i="12" s="1"/>
  <c r="V89" i="12" s="1"/>
  <c r="X89" i="12" s="1"/>
  <c r="H93" i="12" s="1"/>
  <c r="S13" i="12"/>
  <c r="X58" i="12"/>
  <c r="AC2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G93" i="12"/>
  <c r="F93" i="12"/>
  <c r="X64" i="12"/>
  <c r="G96" i="12"/>
  <c r="F96" i="12"/>
  <c r="H96" i="12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H97" i="12"/>
  <c r="F97" i="12"/>
  <c r="H109" i="12"/>
  <c r="I109" i="12" a="1"/>
  <c r="I109" i="12" s="1"/>
  <c r="G109" i="12"/>
  <c r="F109" i="12"/>
  <c r="H95" i="12"/>
  <c r="G95" i="12"/>
  <c r="F95" i="12"/>
  <c r="G103" i="12"/>
  <c r="I103" i="12" a="1"/>
  <c r="I103" i="12" s="1"/>
  <c r="H103" i="12"/>
  <c r="F103" i="12"/>
  <c r="H110" i="12"/>
  <c r="G110" i="12"/>
  <c r="F110" i="12"/>
  <c r="I110" i="12" a="1"/>
  <c r="I110" i="12" s="1"/>
  <c r="H105" i="12"/>
  <c r="G105" i="12"/>
  <c r="I105" i="12" a="1"/>
  <c r="I105" i="12" s="1"/>
  <c r="F105" i="12"/>
  <c r="H61" i="12"/>
  <c r="V44" i="12"/>
  <c r="U44" i="12" s="1"/>
  <c r="W44" i="12" s="1"/>
  <c r="G94" i="12"/>
  <c r="F94" i="12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V57" i="12"/>
  <c r="U57" i="12" s="1"/>
  <c r="W57" i="12" s="1"/>
  <c r="G92" i="12"/>
  <c r="F92" i="12"/>
  <c r="H92" i="12"/>
  <c r="H55" i="12"/>
  <c r="V38" i="12"/>
  <c r="U38" i="12" s="1"/>
  <c r="W38" i="12" s="1"/>
  <c r="F112" i="12"/>
  <c r="I112" i="12" a="1"/>
  <c r="I112" i="12" s="1"/>
  <c r="H112" i="12"/>
  <c r="G112" i="12"/>
  <c r="H49" i="12"/>
  <c r="I96" i="12" a="1"/>
  <c r="I91" i="12" a="1"/>
  <c r="I92" i="12" a="1"/>
  <c r="I95" i="12" a="1"/>
  <c r="I97" i="12" a="1"/>
  <c r="I94" i="12" a="1"/>
  <c r="I90" i="12" a="1"/>
  <c r="I93" i="12" a="1"/>
  <c r="H75" i="12" l="1"/>
  <c r="I95" i="12"/>
  <c r="I97" i="12"/>
  <c r="I94" i="12"/>
  <c r="I96" i="12"/>
  <c r="S9" i="12"/>
  <c r="Q9" i="12" s="1"/>
  <c r="E34" i="12"/>
  <c r="E24" i="12"/>
  <c r="E45" i="12"/>
  <c r="E39" i="12"/>
  <c r="F39" i="12" s="1"/>
  <c r="G39" i="12" s="1"/>
  <c r="E29" i="12"/>
  <c r="F29" i="12" s="1"/>
  <c r="G29" i="12" s="1"/>
  <c r="C29" i="12" s="1"/>
  <c r="E33" i="12"/>
  <c r="F33" i="12" s="1"/>
  <c r="G33" i="12" s="1"/>
  <c r="E44" i="12"/>
  <c r="F44" i="12" s="1"/>
  <c r="G44" i="12" s="1"/>
  <c r="E38" i="12"/>
  <c r="E27" i="12"/>
  <c r="E23" i="12"/>
  <c r="F23" i="12" s="1"/>
  <c r="E43" i="12"/>
  <c r="F43" i="12" s="1"/>
  <c r="G43" i="12" s="1"/>
  <c r="E32" i="12"/>
  <c r="F32" i="12" s="1"/>
  <c r="G32" i="12" s="1"/>
  <c r="E28" i="12"/>
  <c r="F28" i="12" s="1"/>
  <c r="E37" i="12"/>
  <c r="F37" i="12" s="1"/>
  <c r="G37" i="12" s="1"/>
  <c r="E42" i="12"/>
  <c r="E22" i="12"/>
  <c r="E36" i="12"/>
  <c r="E41" i="12"/>
  <c r="F41" i="12" s="1"/>
  <c r="G41" i="12" s="1"/>
  <c r="E26" i="12"/>
  <c r="F26" i="12" s="1"/>
  <c r="E31" i="12"/>
  <c r="F31" i="12" s="1"/>
  <c r="G31" i="12" s="1"/>
  <c r="E35" i="12"/>
  <c r="F35" i="12" s="1"/>
  <c r="G35" i="12" s="1"/>
  <c r="E40" i="12"/>
  <c r="F40" i="12" s="1"/>
  <c r="G40" i="12" s="1"/>
  <c r="E30" i="12"/>
  <c r="E25" i="12"/>
  <c r="F25" i="12" s="1"/>
  <c r="F22" i="12"/>
  <c r="F24" i="12"/>
  <c r="H50" i="12"/>
  <c r="H68" i="12" s="1"/>
  <c r="W46" i="12"/>
  <c r="H67" i="12"/>
  <c r="H74" i="12" s="1"/>
  <c r="W58" i="12"/>
  <c r="I92" i="12"/>
  <c r="I91" i="12"/>
  <c r="I90" i="12"/>
  <c r="I93" i="12"/>
  <c r="T16" i="12"/>
  <c r="U13" i="12"/>
  <c r="W13" i="12" s="1"/>
  <c r="T15" i="12"/>
  <c r="T14" i="12"/>
  <c r="R16" i="12"/>
  <c r="Q16" i="12"/>
  <c r="W64" i="12"/>
  <c r="Q15" i="12"/>
  <c r="R15" i="12"/>
  <c r="V39" i="12"/>
  <c r="U39" i="12" s="1"/>
  <c r="W39" i="12" s="1"/>
  <c r="H57" i="12" s="1"/>
  <c r="H56" i="12"/>
  <c r="H51" i="12"/>
  <c r="W52" i="12"/>
  <c r="H62" i="12"/>
  <c r="V45" i="12"/>
  <c r="U45" i="12" s="1"/>
  <c r="W45" i="12" s="1"/>
  <c r="W40" i="12" s="1"/>
  <c r="Q14" i="12"/>
  <c r="R14" i="12"/>
  <c r="F27" i="12" l="1"/>
  <c r="G27" i="12"/>
  <c r="F38" i="12"/>
  <c r="G38" i="12" s="1"/>
  <c r="F30" i="12"/>
  <c r="J30" i="12" s="1"/>
  <c r="F34" i="12"/>
  <c r="J34" i="12" s="1"/>
  <c r="G28" i="12"/>
  <c r="B28" i="12" s="1"/>
  <c r="H80" i="12"/>
  <c r="H85" i="12" s="1"/>
  <c r="C27" i="12"/>
  <c r="B29" i="12"/>
  <c r="K29" i="12" s="1"/>
  <c r="H41" i="12"/>
  <c r="B41" i="12"/>
  <c r="C41" i="12"/>
  <c r="F42" i="12"/>
  <c r="H42" i="12"/>
  <c r="H37" i="12"/>
  <c r="B37" i="12"/>
  <c r="C37" i="12"/>
  <c r="H32" i="12"/>
  <c r="C32" i="12"/>
  <c r="B32" i="12"/>
  <c r="V14" i="12"/>
  <c r="U14" i="12" s="1"/>
  <c r="W14" i="12" s="1"/>
  <c r="V15" i="12" s="1"/>
  <c r="U15" i="12" s="1"/>
  <c r="W15" i="12" s="1"/>
  <c r="H43" i="12"/>
  <c r="C43" i="12"/>
  <c r="B43" i="12"/>
  <c r="G26" i="12"/>
  <c r="C26" i="12" s="1"/>
  <c r="J26" i="12"/>
  <c r="G24" i="12"/>
  <c r="C24" i="12"/>
  <c r="B24" i="12"/>
  <c r="H38" i="12"/>
  <c r="G22" i="12"/>
  <c r="C22" i="12" s="1"/>
  <c r="J22" i="12"/>
  <c r="H44" i="12"/>
  <c r="B44" i="12"/>
  <c r="C44" i="12"/>
  <c r="H30" i="12"/>
  <c r="F36" i="12"/>
  <c r="H36" i="12"/>
  <c r="G25" i="12"/>
  <c r="B25" i="12"/>
  <c r="C25" i="12"/>
  <c r="H33" i="12"/>
  <c r="B33" i="12"/>
  <c r="C33" i="12"/>
  <c r="G23" i="12"/>
  <c r="B23" i="12"/>
  <c r="C23" i="12"/>
  <c r="H39" i="12"/>
  <c r="C39" i="12"/>
  <c r="B39" i="12"/>
  <c r="F45" i="12"/>
  <c r="H45" i="12"/>
  <c r="H40" i="12"/>
  <c r="C40" i="12"/>
  <c r="B40" i="12"/>
  <c r="H35" i="12"/>
  <c r="B35" i="12"/>
  <c r="C35" i="12"/>
  <c r="H34" i="12"/>
  <c r="H31" i="12"/>
  <c r="C31" i="12"/>
  <c r="B31" i="12"/>
  <c r="S10" i="12"/>
  <c r="S11" i="12"/>
  <c r="R9" i="12"/>
  <c r="S12" i="12"/>
  <c r="I31" i="12" s="1"/>
  <c r="T9" i="12"/>
  <c r="H69" i="12"/>
  <c r="H63" i="12"/>
  <c r="H79" i="12"/>
  <c r="H73" i="12"/>
  <c r="W34" i="12"/>
  <c r="I36" i="12" l="1"/>
  <c r="I26" i="12"/>
  <c r="H26" i="12" s="1"/>
  <c r="G30" i="12"/>
  <c r="B30" i="12" s="1"/>
  <c r="G34" i="12"/>
  <c r="C34" i="12" s="1"/>
  <c r="B38" i="12"/>
  <c r="C28" i="12"/>
  <c r="K28" i="12" s="1"/>
  <c r="C30" i="12"/>
  <c r="C38" i="12"/>
  <c r="K38" i="12" s="1"/>
  <c r="J38" i="12"/>
  <c r="B27" i="12"/>
  <c r="K27" i="12" s="1"/>
  <c r="K41" i="12"/>
  <c r="B22" i="12"/>
  <c r="K22" i="12" s="1"/>
  <c r="K23" i="12"/>
  <c r="K33" i="12"/>
  <c r="K37" i="12"/>
  <c r="K35" i="12"/>
  <c r="K32" i="12"/>
  <c r="V16" i="12"/>
  <c r="U16" i="12" s="1"/>
  <c r="W16" i="12" s="1"/>
  <c r="I40" i="12"/>
  <c r="K43" i="12"/>
  <c r="K40" i="12"/>
  <c r="K44" i="12"/>
  <c r="I32" i="12"/>
  <c r="I33" i="12"/>
  <c r="K31" i="12"/>
  <c r="K39" i="12"/>
  <c r="I34" i="12"/>
  <c r="I27" i="12"/>
  <c r="H27" i="12" s="1"/>
  <c r="B26" i="12"/>
  <c r="K26" i="12" s="1"/>
  <c r="G36" i="12"/>
  <c r="C36" i="12" s="1"/>
  <c r="I35" i="12"/>
  <c r="I39" i="12"/>
  <c r="I28" i="12"/>
  <c r="H28" i="12" s="1"/>
  <c r="I44" i="12"/>
  <c r="U9" i="12"/>
  <c r="W9" i="12" s="1"/>
  <c r="I22" i="12" s="1"/>
  <c r="T10" i="12"/>
  <c r="T11" i="12"/>
  <c r="T12" i="12"/>
  <c r="I41" i="12"/>
  <c r="G45" i="12"/>
  <c r="B45" i="12" s="1"/>
  <c r="R11" i="12"/>
  <c r="Q11" i="12"/>
  <c r="I45" i="12" s="1"/>
  <c r="R12" i="12"/>
  <c r="Q12" i="12"/>
  <c r="R10" i="12"/>
  <c r="Q10" i="12"/>
  <c r="I30" i="12" s="1"/>
  <c r="I29" i="12"/>
  <c r="H29" i="12" s="1"/>
  <c r="G42" i="12"/>
  <c r="C42" i="12" s="1"/>
  <c r="J42" i="12"/>
  <c r="I38" i="12"/>
  <c r="I42" i="12"/>
  <c r="I43" i="12"/>
  <c r="I37" i="12"/>
  <c r="K24" i="12"/>
  <c r="H86" i="12"/>
  <c r="H72" i="12"/>
  <c r="H78" i="12"/>
  <c r="K30" i="12" l="1"/>
  <c r="B34" i="12"/>
  <c r="K34" i="12" s="1"/>
  <c r="H22" i="12"/>
  <c r="C45" i="12"/>
  <c r="K45" i="12" s="1"/>
  <c r="B42" i="12"/>
  <c r="K42" i="12" s="1"/>
  <c r="V10" i="12"/>
  <c r="U10" i="12" s="1"/>
  <c r="W10" i="12" s="1"/>
  <c r="B36" i="12"/>
  <c r="K36" i="12" s="1"/>
  <c r="K25" i="12"/>
  <c r="H87" i="12"/>
  <c r="I23" i="12" l="1"/>
  <c r="H23" i="12" s="1"/>
  <c r="V11" i="12"/>
  <c r="U11" i="12" s="1"/>
  <c r="W11" i="12" s="1"/>
  <c r="V12" i="12" l="1"/>
  <c r="U12" i="12" s="1"/>
  <c r="W12" i="12" s="1"/>
  <c r="I25" i="12" s="1"/>
  <c r="H25" i="12" s="1"/>
  <c r="I24" i="12"/>
  <c r="H24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<sst xmlns="http://schemas.openxmlformats.org/spreadsheetml/2006/main" count="338" uniqueCount="111">
  <si>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</si>
  <si>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</si>
  <si>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</si>
  <si>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</si>
  <si>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</si>
  <si>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</si>
  <si>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</si>
  <si>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</si>
  <si>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</si>
  <si>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</si>
  <si>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</si>
  <si>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</si>
  <si>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</si>
  <si>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</si>
  <si>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</si>
  <si>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</si>
  <si>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</si>
  <si>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</si>
  <si>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</si>
  <si>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</si>
  <si>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</si>
  <si>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</si>
  <si>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</si>
  <si>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</si>
  <si>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</si>
  <si>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</si>
  <si>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</si>
  <si>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</si>
  <si>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</si>
  <si>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</si>
  <si>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</si>
  <si>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</si>
  <si>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</si>
  <si>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</si>
  <si>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</si>
  <si>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</si>
  <si>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</si>
  <si>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</si>
  <si>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</si>
  <si>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</si>
  <si>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</si>
  <si>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</si>
  <si>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</si>
  <si>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</si>
  <si>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</si>
  <si>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</si>
  <si>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</si>
  <si>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</si>
  <si>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</si>
  <si>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</si>
  <si>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</si>
  <si>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</si>
  <si>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</si>
  <si>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</si>
  <si>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</si>
  <si>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</si>
  <si>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</si>
  <si>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</si>
  <si>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</si>
  <si>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</si>
  <si>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</si>
  <si>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</si>
  <si>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</si>
  <si>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</si>
  <si>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</si>
  <si>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</si>
  <si>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</si>
  <si>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</si>
  <si>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</si>
  <si>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</si>
  <si>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</si>
  <si>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</si>
  <si>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</si>
  <si>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</si>
  <si>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</si>
  <si>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</si>
  <si>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</si>
  <si>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</si>
  <si>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</si>
  <si>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</si>
  <si>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</si>
  <si>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</si>
  <si>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</si>
  <si>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</si>
  <si>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</si>
  <si>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</si>
  <si>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</si>
  <si>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</si>
  <si>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</si>
  <si>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</si>
  <si>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</si>
  <si>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</si>
  <si>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</si>
  <si>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</si>
  <si>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</si>
  <si>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</si>
  <si>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</si>
  <si>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</si>
  <si>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200000000000000001</t>
  </si>
  <si>
    <t>E18</t>
  </si>
  <si>
    <t>E20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</si>
  <si>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</si>
  <si>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</si>
  <si>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</si>
  <si>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</si>
  <si>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</si>
  <si>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</si>
  <si>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</si>
  <si>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180000015000001000</t>
  </si>
  <si>
    <t>170000015000001000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</si>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</sst>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19" dataDxfId="18">
  <autoFilter ref="C1:N19" xr:uid="{3814BBFA-A2E3-4A77-AAB1-6B1FF8D878B1}"/>
  <tableColumns count="12">
    <tableColumn id="1" xr3:uid="{A3A06534-7F85-40F5-B8E0-0D771CE26CB5}" name="mp id" dataDxfId="17"/>
    <tableColumn id="2" xr3:uid="{841C703A-9BA0-4F69-BA09-B5E0A1D4A9C1}" name="type" dataDxfId="16"/>
    <tableColumn id="3" xr3:uid="{AFE6E367-93A7-424D-8D93-F817ED34D222}" name="settlement_method" dataDxfId="15"/>
    <tableColumn id="4" xr3:uid="{691722AC-D158-4971-AAB2-6AF96C757CEB}" name="quantity" dataDxfId="14"/>
    <tableColumn id="5" xr3:uid="{85B47343-83A6-4407-B902-1D3FE526DB72}" name="quantity_quality" dataDxfId="13"/>
    <tableColumn id="6" xr3:uid="{6C46362C-259F-4DCE-A8B9-391E13A84CD9}" name="resolution" dataDxfId="12"/>
    <tableColumn id="7" xr3:uid="{27981C7E-4437-4001-AFFE-47128CB7F264}" name="es_id" dataDxfId="11"/>
    <tableColumn id="8" xr3:uid="{F736B847-BB31-40A2-A96E-DAF983D0C06E}" name="brp_id" dataDxfId="10"/>
    <tableColumn id="9" xr3:uid="{231A9F6A-C295-450F-A6FF-2FE6CCF6550C}" name="note" dataDxfId="9"/>
    <tableColumn id="10" xr3:uid="{42550C07-9FA7-4910-805E-03835DA5C066}" name="ga_id" dataDxfId="8"/>
    <tableColumn id="11" xr3:uid="{EADAF768-2B18-4C46-BE1A-189EC2FC656F}" name="from_ga" dataDxfId="7"/>
    <tableColumn id="12" xr3:uid="{A6E66F61-8086-4341-A84F-A633C3D72FCC}" name="to_ga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tabSelected="1" zoomScaleNormal="100" workbookViewId="0">
      <selection activeCell="F5" sqref="F5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107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110</v>
      </c>
      <c r="C2" s="10" t="s">
        <v>108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_xlfn._xlws.SORT(_xlfn.UNIQUE(_xlfn._xlws.FILTER(Tabel13423234[ga_id],Tabel13423234[ga_id] &lt;&gt; "")))</f>
        <v>800</v>
      </c>
      <c r="AC2" s="27" t="str" cm="1">
        <f t="array" ref="AC2">_xlfn._xlws.SORT(_xlfn.UNIQUE(_xlfn._xlws.FILTER(AC28:AC40,AC28:AC40 &lt;&gt; "")))</f>
        <v>2000000000000</v>
      </c>
      <c r="AD2" s="27" t="str" cm="1">
        <f t="array" ref="AD2">_xlfn._xlws.SORT(_xlfn.UNIQUE(_xlfn._xlws.FILTER(AD28:AD40,AD28:AD40 &lt;&gt; "")))</f>
        <v>2200000000000</v>
      </c>
      <c r="AE2" s="27" t="str">
        <f>IF(B$2="production","E18",IF($B$2="flex_consumption","D01","E02"))</f>
        <v>D01</v>
      </c>
      <c r="AF2" s="27" t="str" cm="1">
        <f t="array" ref="AF2:AF3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35">
      <c r="C3" s="10" t="s">
        <v>109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35">
      <c r="C4" s="10" t="s">
        <v>98</v>
      </c>
      <c r="D4" s="10" t="s">
        <v>100</v>
      </c>
      <c r="E4" s="11"/>
      <c r="F4" s="12">
        <v>800.32100000000003</v>
      </c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/>
      <c r="AG4" s="24"/>
      <c r="AH4" s="24"/>
    </row>
    <row r="5" spans="1:90" x14ac:dyDescent="0.35">
      <c r="C5" s="10"/>
      <c r="D5" s="10"/>
      <c r="E5" s="11"/>
      <c r="F5" s="12"/>
      <c r="G5" s="10"/>
      <c r="H5" s="10"/>
      <c r="I5" s="10"/>
      <c r="J5" s="10"/>
      <c r="K5" s="10"/>
      <c r="L5" s="10"/>
      <c r="M5" s="29"/>
      <c r="N5" s="29"/>
      <c r="P5" s="24"/>
      <c r="Q5" s="6" t="s">
        <v>32</v>
      </c>
      <c r="R5" s="9">
        <f>SUMIFS(Tabel13423234[quantity],Tabel13423234[type],"E20",Tabel13423234[resolution],"PT15M",Tabel13423234[to_ga],"800")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/>
      <c r="D6" s="10"/>
      <c r="E6" s="11"/>
      <c r="F6" s="12"/>
      <c r="G6" s="10"/>
      <c r="H6" s="10"/>
      <c r="I6" s="10"/>
      <c r="J6" s="10"/>
      <c r="K6" s="10"/>
      <c r="L6" s="10"/>
      <c r="M6" s="29"/>
      <c r="N6" s="29"/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/>
      <c r="D7" s="10"/>
      <c r="E7" s="11"/>
      <c r="F7" s="12"/>
      <c r="G7" s="10"/>
      <c r="H7" s="10"/>
      <c r="I7" s="10"/>
      <c r="J7" s="10"/>
      <c r="K7" s="10"/>
      <c r="L7" s="10"/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2200000000000</v>
      </c>
      <c r="S9" s="26" t="str">
        <f>IF(AC$2=0,"",AC$2)</f>
        <v>2000000000000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2200000000000</v>
      </c>
      <c r="S10" s="26" t="str">
        <f t="shared" ref="S10:T12" si="1">S$9</f>
        <v>2000000000000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2200000000000</v>
      </c>
      <c r="S11" s="26" t="str">
        <f t="shared" si="1"/>
        <v>2000000000000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2200000000000</v>
      </c>
      <c r="S12" s="26" t="str">
        <f t="shared" si="1"/>
        <v>2000000000000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106</v>
      </c>
      <c r="AE12" s="36"/>
      <c r="AF12" s="35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/>
      </c>
      <c r="R13" s="26" t="str">
        <f>_xlfn.IFNA(INDEX(Tabel13423234[brp_id],MATCH(S13,Tabel13423234[es_id],0)),"")</f>
        <v/>
      </c>
      <c r="S13" s="26" t="str">
        <f>IF(AC$3=0,"",AC$3)</f>
        <v/>
      </c>
      <c r="T13" s="20">
        <f>SUMIFS(Tabel13423234[quantity],Tabel13423234[es_id],S13,IF(B$2="production",Tabel13423234[type],Tabel13423234[settlement_method]),AE$2,Tabel13423234[resolution],"PT1H")/4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_xlfn._xlws.SORT(_xlfn.UNIQUE(_xlfn._xlws.FILTER(Tabel13423234[es_id],Tabel13423234[es_id] &lt;&gt; "")))</f>
        <v>1000000000000</v>
      </c>
      <c r="AD13" s="36" t="str" cm="1">
        <f t="array" ref="AD13:AD14">_xlfn._xlws.SORT(_xlfn.UNIQUE(_xlfn._xlws.FILTER(Tabel13423234[brp_id],Tabel13423234[brp_id] &lt;&gt; "")))</f>
        <v>1100000000000</v>
      </c>
      <c r="AE13" s="36"/>
      <c r="AF13" s="35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/>
      </c>
      <c r="R14" s="26" t="str">
        <f>_xlfn.IFNA(INDEX(Tabel13423234[brp_id],MATCH(S14,Tabel13423234[es_id],0)),"")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/>
      </c>
      <c r="R15" s="26" t="str">
        <f>_xlfn.IFNA(INDEX(Tabel13423234[brp_id],MATCH(S15,Tabel13423234[es_id],0)),"")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/>
      </c>
      <c r="R16" s="26" t="str">
        <f>_xlfn.IFNA(INDEX(Tabel13423234[brp_id],MATCH(S16,Tabel13423234[es_id],0)),"")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45" t="str">
        <f>CONCATENATE(B2,"_per_",B1)</f>
        <v>flex_consumption_per_ga_brp_es</v>
      </c>
      <c r="F20" s="45"/>
      <c r="G20" s="45"/>
      <c r="H20" s="45"/>
      <c r="I20" s="46" t="s">
        <v>22</v>
      </c>
      <c r="J20" s="47"/>
      <c r="K20" s="48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>glmp</v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/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2000000000000</v>
      </c>
      <c r="G22" s="31" t="str">
        <f>IF(B$1="ga",IF(E22="","","null"),IF(B$1="ga_es",IF(F22="","","null"),IF(B$1="ga_brp",IF(AD$2=0,"",AD$2),IF(F22="","",INDEX(Tabel13423234[brp_id],MATCH(F22,Tabel13423234[es_id],0),1)))))</f>
        <v>2200000000000</v>
      </c>
      <c r="H22" s="33" t="str">
        <f>SUBSTITUTE(IF(E22="","",I22+J22+K22),",",".")</f>
        <v>200.08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200.08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>glmp</v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/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2000000000000</v>
      </c>
      <c r="G23" s="31" t="str">
        <f>IF(B$1="ga",IF(E23="","","null"),IF(B$1="ga_es",IF(F23="","","null"),IF(B$1="ga_brp",IF(AD$2=0,"",AD$2),IF(F23="","",INDEX(Tabel13423234[brp_id],MATCH(F23,Tabel13423234[es_id],0),1)))))</f>
        <v>2200000000000</v>
      </c>
      <c r="H23" s="33" t="str">
        <f t="shared" ref="H23:H45" si="8">SUBSTITUTE(IF(E23="","",I23+J23+K23),",",".")</f>
        <v>200.081</v>
      </c>
      <c r="I23" s="9">
        <f t="shared" si="5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6"/>
        <v>200.08099999999999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>glmp</v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/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2000000000000</v>
      </c>
      <c r="G24" s="31" t="str">
        <f>IF(B$1="ga",IF(E24="","","null"),IF(B$1="ga_es",IF(F24="","","null"),IF(B$1="ga_brp",IF(AD$2=0,"",AD$2),IF(F24="","",INDEX(Tabel13423234[brp_id],MATCH(F24,Tabel13423234[es_id],0),1)))))</f>
        <v>2200000000000</v>
      </c>
      <c r="H24" s="33" t="str">
        <f t="shared" si="8"/>
        <v>200.08</v>
      </c>
      <c r="I24" s="9">
        <f t="shared" si="5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6"/>
        <v>200.08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>glmp</v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/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2000000000000</v>
      </c>
      <c r="G25" s="31" t="str">
        <f>IF(B$1="ga",IF(E25="","","null"),IF(B$1="ga_es",IF(F25="","","null"),IF(B$1="ga_brp",IF(AD$2=0,"",AD$2),IF(F25="","",INDEX(Tabel13423234[brp_id],MATCH(F25,Tabel13423234[es_id],0),1)))))</f>
        <v>2200000000000</v>
      </c>
      <c r="H25" s="33" t="str">
        <f t="shared" si="8"/>
        <v>200.08</v>
      </c>
      <c r="I25" s="9">
        <f t="shared" si="5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6"/>
        <v>200.08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IF(B$1="ga",IF(E26="","","null"),IF(B$1="ga_es",IF(F26="","","null"),IF(B$1="ga_brp",IF(AD$3=0,"",AD$3),IF(F26="","",INDEX(Tabel13423234[brp_id],MATCH(F26,Tabel13423234[es_id],0),1)))))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IF(B$1="ga",IF(E27="","","null"),IF(B$1="ga_es",IF(F27="","","null"),IF(B$1="ga_brp",IF(AD$3=0,"",AD$3),IF(F27="","",INDEX(Tabel13423234[brp_id],MATCH(F27,Tabel13423234[es_id],0),1)))))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flex_consumption</v>
      </c>
      <c r="AD27" s="36" t="str">
        <f>_xlfn.CONCAT("Balance responsibles for "&amp;B2)</f>
        <v>Balance responsibles for flex_consumption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IF(B$1="ga",IF(E28="","","null"),IF(B$1="ga_es",IF(F28="","","null"),IF(B$1="ga_brp",IF(AD$3=0,"",AD$3),IF(F28="","",INDEX(Tabel13423234[brp_id],MATCH(F28,Tabel13423234[es_id],0),1)))))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36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/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IF(B$1="ga",IF(E29="","","null"),IF(B$1="ga_es",IF(F29="","","null"),IF(B$1="ga_brp",IF(AD$3=0,"",AD$3),IF(F29="","",INDEX(Tabel13423234[brp_id],MATCH(F29,Tabel13423234[es_id],0),1)))))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2000000000000</v>
      </c>
      <c r="AD29" s="36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2200000000000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/>
      </c>
      <c r="AD30" s="36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36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36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36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0</v>
      </c>
      <c r="U34" s="49" t="s">
        <v>50</v>
      </c>
      <c r="V34" s="49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36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36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36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36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36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36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0</v>
      </c>
      <c r="U40" s="43" t="s">
        <v>50</v>
      </c>
      <c r="V40" s="44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36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45" t="s">
        <v>35</v>
      </c>
      <c r="F46" s="45"/>
      <c r="G46" s="45"/>
      <c r="H46" s="45"/>
      <c r="P46" s="24"/>
      <c r="Q46" s="24"/>
      <c r="R46" s="24"/>
      <c r="S46" s="24"/>
      <c r="T46" s="28">
        <f>SUMIFS(Tabel13423234[quantity],Tabel13423234[settlement_method],"E02",Tabel13423234[resolution],"PT1H")</f>
        <v>0</v>
      </c>
      <c r="U46" s="43" t="s">
        <v>50</v>
      </c>
      <c r="V46" s="44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200.08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200.08099999999999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200.08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200.08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39" t="s">
        <v>37</v>
      </c>
      <c r="F52" s="40"/>
      <c r="G52" s="40"/>
      <c r="H52" s="41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800.32100000000003</v>
      </c>
      <c r="U52" s="43" t="s">
        <v>50</v>
      </c>
      <c r="V52" s="44"/>
      <c r="W52" s="28">
        <f>ROUND(SUM(W54:W57),3)</f>
        <v>800.32100000000003</v>
      </c>
      <c r="X52" s="21">
        <f>SUM(X54:X57)</f>
        <v>800.32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200.08025000000001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200.08025000000001</v>
      </c>
      <c r="U54" s="19">
        <f>T54</f>
        <v>200.08025000000001</v>
      </c>
      <c r="V54" s="19"/>
      <c r="W54" s="23">
        <f>ROUND(U54, 3)</f>
        <v>200.08</v>
      </c>
      <c r="X54" s="23">
        <f>ROUND(T54,3)</f>
        <v>200.08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200.08025000000001</v>
      </c>
      <c r="U55" s="19">
        <f>V55+U54</f>
        <v>200.0805</v>
      </c>
      <c r="V55" s="19">
        <f>T55-W54</f>
        <v>2.4999999999408828E-4</v>
      </c>
      <c r="W55" s="23">
        <f>ROUND(U55, 3)</f>
        <v>200.08099999999999</v>
      </c>
      <c r="X55" s="23">
        <f>ROUND(T55,3)</f>
        <v>200.08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200.08025000000001</v>
      </c>
      <c r="U56" s="19">
        <f>V56+U55</f>
        <v>200.07975000000002</v>
      </c>
      <c r="V56" s="19">
        <f>T56-W55</f>
        <v>-7.4999999998226485E-4</v>
      </c>
      <c r="W56" s="23">
        <f>ROUND(U56, 3)</f>
        <v>200.08</v>
      </c>
      <c r="X56" s="23">
        <f>ROUND(T56,3)</f>
        <v>200.08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200.08025000000001</v>
      </c>
      <c r="U57" s="19">
        <f>V57+U56</f>
        <v>200.08</v>
      </c>
      <c r="V57" s="19">
        <f>T57-W56</f>
        <v>2.4999999999408828E-4</v>
      </c>
      <c r="W57" s="23">
        <f>ROUND(U57, 3)</f>
        <v>200.08</v>
      </c>
      <c r="X57" s="23">
        <f>ROUND(T57,3)</f>
        <v>200.08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39" t="s">
        <v>38</v>
      </c>
      <c r="F58" s="40"/>
      <c r="G58" s="40"/>
      <c r="H58" s="41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43" t="s">
        <v>50</v>
      </c>
      <c r="V58" s="44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39" t="s">
        <v>39</v>
      </c>
      <c r="F64" s="40"/>
      <c r="G64" s="40"/>
      <c r="H64" s="41"/>
      <c r="P64" s="24"/>
      <c r="Q64" s="24"/>
      <c r="R64" s="24"/>
      <c r="S64" s="24"/>
      <c r="T64" s="28">
        <f>ROUND(SUMIFS(Tabel13423234[quantity],Tabel13423234[type],"E17",Tabel13423234[resolution],"PT1H"),3)</f>
        <v>0</v>
      </c>
      <c r="U64" s="43" t="s">
        <v>50</v>
      </c>
      <c r="V64" s="44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200.08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200.08099999999999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200.08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200.08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39" t="s">
        <v>41</v>
      </c>
      <c r="F70" s="40"/>
      <c r="G70" s="40"/>
      <c r="H70" s="41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200.08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200.08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200.08099999999999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200.08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39" t="s">
        <v>42</v>
      </c>
      <c r="F76" s="40"/>
      <c r="G76" s="40"/>
      <c r="H76" s="4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39" t="s">
        <v>80</v>
      </c>
      <c r="F82" s="40"/>
      <c r="G82" s="40"/>
      <c r="H82" s="4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200.08</v>
      </c>
      <c r="I84" s="37"/>
      <c r="J84" s="2"/>
      <c r="S84" s="2"/>
      <c r="T84" s="42" t="s">
        <v>85</v>
      </c>
      <c r="U84" s="42"/>
      <c r="V84" s="42"/>
      <c r="W84" s="42"/>
      <c r="X84" s="42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200.081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200.08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0</v>
      </c>
      <c r="U86" s="6">
        <f>(SUMIFS(Tabel13423234[quantity],Tabel13423234[resolution],"PT1H",Tabel13423234[from_ga],AF$3)-SUMIFS(Tabel13423234[quantity],Tabel13423234[resolution],"PT1H",Tabel13423234[to_ga],AF$3))/4</f>
        <v>200.08025000000001</v>
      </c>
      <c r="V86" s="16">
        <f>U86</f>
        <v>200.08025000000001</v>
      </c>
      <c r="W86" s="16"/>
      <c r="X86" s="16">
        <f t="shared" ref="X86:X109" si="13">ROUND(V86, 3)</f>
        <v>200.08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200.08</v>
      </c>
      <c r="I87" s="2"/>
      <c r="J87" s="2"/>
      <c r="S87" s="2"/>
      <c r="T87" s="26"/>
      <c r="U87" s="16">
        <f>U$86</f>
        <v>200.08025000000001</v>
      </c>
      <c r="V87" s="16">
        <f>W87+V86</f>
        <v>200.0805</v>
      </c>
      <c r="W87" s="16">
        <f>U87-X86</f>
        <v>2.4999999999408828E-4</v>
      </c>
      <c r="X87" s="16">
        <f t="shared" si="13"/>
        <v>200.08099999999999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39" t="s">
        <v>81</v>
      </c>
      <c r="F88" s="40"/>
      <c r="G88" s="40"/>
      <c r="H88" s="40"/>
      <c r="I88" s="41"/>
      <c r="J88" s="2"/>
      <c r="S88" s="2"/>
      <c r="T88" s="26"/>
      <c r="U88" s="16">
        <f>U$86</f>
        <v>200.08025000000001</v>
      </c>
      <c r="V88" s="16">
        <f>W88+V87</f>
        <v>200.07975000000002</v>
      </c>
      <c r="W88" s="16">
        <f>U88-X87</f>
        <v>-7.4999999998226485E-4</v>
      </c>
      <c r="X88" s="16">
        <f t="shared" si="13"/>
        <v>200.08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200.08025000000001</v>
      </c>
      <c r="V89" s="16">
        <f>W89+V88</f>
        <v>200.08</v>
      </c>
      <c r="W89" s="16">
        <f>U89-X88</f>
        <v>2.4999999999408828E-4</v>
      </c>
      <c r="X89" s="16">
        <f t="shared" si="13"/>
        <v>200.08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200.08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200.081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200.08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200.08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4"/>
        <v/>
      </c>
      <c r="F94" s="31" t="str">
        <f t="shared" si="15"/>
        <v/>
      </c>
      <c r="G94" s="31" t="str">
        <f t="shared" si="16"/>
        <v/>
      </c>
      <c r="H94" s="32" t="str">
        <f t="shared" si="17"/>
        <v/>
      </c>
      <c r="I94" s="32" t="str" cm="1">
        <f t="array" aca="1" ref="I94" ca="1">IF(E94="","",INDIRECT("AF"&amp;ROUND((ROW()-80)*0.25,0)))</f>
        <v/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4"/>
        <v/>
      </c>
      <c r="F95" s="31" t="str">
        <f t="shared" si="15"/>
        <v/>
      </c>
      <c r="G95" s="31" t="str">
        <f t="shared" si="16"/>
        <v/>
      </c>
      <c r="H95" s="32" t="str">
        <f t="shared" si="17"/>
        <v/>
      </c>
      <c r="I95" s="32" t="str" cm="1">
        <f t="array" aca="1" ref="I95" ca="1">IF(E95="","",INDIRECT("AF"&amp;ROUND((ROW()-80)*0.25,0)))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4"/>
        <v/>
      </c>
      <c r="F96" s="31" t="str">
        <f t="shared" si="15"/>
        <v/>
      </c>
      <c r="G96" s="31" t="str">
        <f t="shared" si="16"/>
        <v/>
      </c>
      <c r="H96" s="32" t="str">
        <f t="shared" si="17"/>
        <v/>
      </c>
      <c r="I96" s="32" t="str" cm="1">
        <f t="array" aca="1" ref="I96" ca="1">IF(E96="","",INDIRECT("AF"&amp;ROUND((ROW()-80)*0.25,0)))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4"/>
        <v/>
      </c>
      <c r="F97" s="31" t="str">
        <f t="shared" si="15"/>
        <v/>
      </c>
      <c r="G97" s="31" t="str">
        <f t="shared" si="16"/>
        <v/>
      </c>
      <c r="H97" s="32" t="str">
        <f t="shared" si="17"/>
        <v/>
      </c>
      <c r="I97" s="32" t="str" cm="1">
        <f t="array" aca="1" ref="I97" ca="1">IF(E97="","",INDIRECT("AF"&amp;ROUND((ROW()-80)*0.25,0)))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52:H52"/>
    <mergeCell ref="U52:V52"/>
    <mergeCell ref="E58:H58"/>
    <mergeCell ref="U58:V58"/>
    <mergeCell ref="E64:H64"/>
    <mergeCell ref="U64:V64"/>
    <mergeCell ref="E70:H70"/>
    <mergeCell ref="E76:H76"/>
    <mergeCell ref="E82:H82"/>
    <mergeCell ref="T84:X84"/>
    <mergeCell ref="E88:I88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5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  <dataValidation type="list" allowBlank="1" showInputMessage="1" showErrorMessage="1" sqref="H2:H19" xr:uid="{1B98DDD7-906C-45C6-B71C-0BE4EC1CCC14}">
      <formula1>"PT15M,PT1H"</formula1>
    </dataValidation>
    <dataValidation type="list" allowBlank="1" showInputMessage="1" showErrorMessage="1" sqref="K2:K19" xr:uid="{353E3E6E-FACC-40B2-BA5F-7491C373D927}">
      <formula1>"glmp,skmp"</formula1>
    </dataValidation>
    <dataValidation type="list" allowBlank="1" showInputMessage="1" showErrorMessage="1" sqref="E2:E19" xr:uid="{E49E86CB-B5C0-4A05-9674-047F3FD645EC}">
      <formula1>"D01,E02"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43</vt:i4>
      </vt:variant>
    </vt:vector>
  </HeadingPairs>
  <TitlesOfParts>
    <vt:vector size="4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2024-05-06T10:41:58Z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