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\opengeh-wholesale\source\databricks\calculation_engine\tests\features\given_a_wholesale_calculation\when_minimal_standard_scenario\"/>
    </mc:Choice>
  </mc:AlternateContent>
  <xr:revisionPtr revIDLastSave="0" documentId="13_ncr:1_{29AAC6A7-92F3-44F7-A730-10ECA4DA9BDB}" xr6:coauthVersionLast="47" xr6:coauthVersionMax="47" xr10:uidLastSave="{00000000-0000-0000-0000-000000000000}"/>
  <bookViews>
    <workbookView xWindow="-120" yWindow="-120" windowWidth="38640" windowHeight="21120" xr2:uid="{029705A5-E2D6-4928-9AB0-F320876062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D4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X4" i="1"/>
  <c r="X5" i="1"/>
  <c r="X6" i="1"/>
  <c r="X7" i="1"/>
  <c r="X8" i="1"/>
  <c r="X9" i="1"/>
  <c r="X10" i="1"/>
  <c r="X11" i="1"/>
  <c r="X12" i="1"/>
  <c r="X13" i="1"/>
  <c r="X14" i="1"/>
  <c r="X16" i="1"/>
  <c r="X17" i="1"/>
  <c r="X18" i="1"/>
  <c r="X19" i="1"/>
  <c r="X20" i="1"/>
  <c r="X21" i="1"/>
  <c r="X22" i="1"/>
  <c r="X23" i="1"/>
  <c r="X24" i="1"/>
  <c r="X25" i="1"/>
  <c r="X26" i="1"/>
  <c r="X27" i="1"/>
  <c r="W4" i="1"/>
  <c r="W5" i="1"/>
  <c r="W6" i="1"/>
  <c r="W7" i="1"/>
  <c r="W8" i="1"/>
  <c r="W9" i="1"/>
  <c r="W10" i="1"/>
  <c r="W11" i="1"/>
  <c r="W12" i="1"/>
  <c r="W13" i="1"/>
  <c r="W14" i="1"/>
  <c r="W16" i="1"/>
  <c r="W17" i="1"/>
  <c r="W18" i="1"/>
  <c r="W19" i="1"/>
  <c r="W20" i="1"/>
  <c r="W21" i="1"/>
  <c r="W22" i="1"/>
  <c r="W23" i="1"/>
  <c r="W24" i="1"/>
  <c r="W25" i="1"/>
  <c r="W26" i="1"/>
  <c r="W27" i="1"/>
  <c r="V4" i="1"/>
  <c r="V5" i="1"/>
  <c r="V6" i="1"/>
  <c r="V7" i="1"/>
  <c r="V8" i="1"/>
  <c r="V9" i="1"/>
  <c r="V10" i="1"/>
  <c r="V11" i="1"/>
  <c r="V12" i="1"/>
  <c r="V13" i="1"/>
  <c r="V14" i="1"/>
  <c r="V16" i="1"/>
  <c r="V17" i="1"/>
  <c r="V18" i="1"/>
  <c r="V19" i="1"/>
  <c r="V20" i="1"/>
  <c r="V21" i="1"/>
  <c r="V22" i="1"/>
  <c r="V23" i="1"/>
  <c r="V24" i="1"/>
  <c r="V25" i="1"/>
  <c r="V26" i="1"/>
  <c r="V27" i="1"/>
  <c r="I33" i="1"/>
  <c r="H33" i="1"/>
  <c r="L37" i="1" a="1"/>
  <c r="L37" i="1" s="1"/>
  <c r="B7" i="1" s="1"/>
  <c r="C2" i="1" a="1"/>
  <c r="J4" i="1" s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J48" i="1" s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H34" i="1"/>
  <c r="I34" i="1"/>
  <c r="G33" i="1"/>
  <c r="G34" i="1"/>
  <c r="AE12" i="1"/>
  <c r="S29" i="1" s="1"/>
  <c r="AE4" i="1"/>
  <c r="AE5" i="1"/>
  <c r="AE6" i="1"/>
  <c r="AE7" i="1"/>
  <c r="AE8" i="1"/>
  <c r="AE9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3" i="1"/>
  <c r="J33" i="1" l="1"/>
  <c r="J38" i="1"/>
  <c r="J40" i="1"/>
  <c r="J56" i="1"/>
  <c r="J54" i="1"/>
  <c r="J42" i="1"/>
  <c r="P25" i="1"/>
  <c r="P19" i="1"/>
  <c r="P16" i="1"/>
  <c r="J41" i="1"/>
  <c r="P9" i="1"/>
  <c r="J50" i="1"/>
  <c r="J44" i="1"/>
  <c r="B6" i="1"/>
  <c r="J53" i="1"/>
  <c r="J37" i="1"/>
  <c r="B21" i="1"/>
  <c r="B5" i="1"/>
  <c r="P18" i="1"/>
  <c r="B20" i="1"/>
  <c r="B4" i="1"/>
  <c r="P17" i="1"/>
  <c r="J52" i="1"/>
  <c r="J36" i="1"/>
  <c r="B18" i="1"/>
  <c r="P15" i="1"/>
  <c r="B17" i="1"/>
  <c r="P14" i="1"/>
  <c r="J34" i="1"/>
  <c r="J46" i="1"/>
  <c r="B16" i="1"/>
  <c r="P13" i="1"/>
  <c r="J51" i="1"/>
  <c r="J35" i="1"/>
  <c r="B15" i="1"/>
  <c r="P12" i="1"/>
  <c r="J47" i="1"/>
  <c r="B19" i="1"/>
  <c r="B14" i="1"/>
  <c r="P27" i="1"/>
  <c r="P11" i="1"/>
  <c r="B22" i="1"/>
  <c r="J45" i="1"/>
  <c r="B13" i="1"/>
  <c r="P26" i="1"/>
  <c r="P10" i="1"/>
  <c r="P24" i="1"/>
  <c r="P8" i="1"/>
  <c r="J55" i="1"/>
  <c r="B27" i="1"/>
  <c r="B26" i="1"/>
  <c r="B10" i="1"/>
  <c r="P23" i="1"/>
  <c r="P7" i="1"/>
  <c r="B12" i="1"/>
  <c r="J49" i="1"/>
  <c r="B25" i="1"/>
  <c r="B9" i="1"/>
  <c r="P22" i="1"/>
  <c r="P6" i="1"/>
  <c r="B24" i="1"/>
  <c r="B8" i="1"/>
  <c r="P21" i="1"/>
  <c r="P5" i="1"/>
  <c r="J39" i="1"/>
  <c r="B11" i="1"/>
  <c r="J43" i="1"/>
  <c r="B23" i="1"/>
  <c r="P20" i="1"/>
  <c r="P4" i="1"/>
  <c r="J8" i="1"/>
  <c r="I17" i="1"/>
  <c r="I11" i="1"/>
  <c r="I7" i="1"/>
  <c r="J18" i="1"/>
  <c r="I16" i="1"/>
  <c r="I10" i="1"/>
  <c r="I8" i="1"/>
  <c r="J24" i="1"/>
  <c r="I27" i="1"/>
  <c r="J17" i="1"/>
  <c r="J19" i="1"/>
  <c r="I26" i="1"/>
  <c r="J16" i="1"/>
  <c r="I23" i="1"/>
  <c r="I9" i="1"/>
  <c r="J25" i="1"/>
  <c r="I25" i="1"/>
  <c r="J15" i="1"/>
  <c r="I24" i="1"/>
  <c r="J9" i="1"/>
  <c r="J13" i="1"/>
  <c r="I22" i="1"/>
  <c r="I6" i="1"/>
  <c r="I5" i="1"/>
  <c r="I20" i="1"/>
  <c r="I4" i="1"/>
  <c r="I19" i="1"/>
  <c r="J27" i="1"/>
  <c r="J11" i="1"/>
  <c r="J14" i="1"/>
  <c r="I21" i="1"/>
  <c r="J12" i="1"/>
  <c r="I18" i="1"/>
  <c r="J26" i="1"/>
  <c r="J10" i="1"/>
  <c r="I15" i="1"/>
  <c r="J23" i="1"/>
  <c r="J7" i="1"/>
  <c r="I14" i="1"/>
  <c r="J22" i="1"/>
  <c r="J6" i="1"/>
  <c r="I13" i="1"/>
  <c r="J21" i="1"/>
  <c r="J5" i="1"/>
  <c r="I12" i="1"/>
  <c r="J20" i="1"/>
  <c r="C2" i="1"/>
  <c r="C11" i="1"/>
  <c r="C16" i="1"/>
  <c r="C22" i="1"/>
  <c r="C14" i="1"/>
  <c r="C26" i="1"/>
  <c r="C10" i="1"/>
  <c r="C15" i="1"/>
  <c r="C17" i="1"/>
  <c r="C9" i="1"/>
  <c r="C18" i="1"/>
  <c r="C25" i="1"/>
  <c r="C19" i="1"/>
  <c r="C8" i="1"/>
  <c r="C27" i="1"/>
  <c r="C7" i="1"/>
  <c r="C6" i="1"/>
  <c r="C24" i="1"/>
  <c r="C23" i="1"/>
  <c r="C13" i="1"/>
  <c r="C12" i="1"/>
  <c r="C21" i="1"/>
  <c r="C5" i="1"/>
  <c r="C20" i="1"/>
  <c r="C4" i="1"/>
  <c r="N12" i="1" l="1"/>
  <c r="N13" i="1"/>
  <c r="N17" i="1"/>
  <c r="N14" i="1"/>
  <c r="N15" i="1"/>
  <c r="N16" i="1"/>
  <c r="N18" i="1"/>
  <c r="N19" i="1"/>
  <c r="N4" i="1"/>
  <c r="N20" i="1"/>
  <c r="N5" i="1"/>
  <c r="N21" i="1"/>
  <c r="N24" i="1"/>
  <c r="N6" i="1"/>
  <c r="N22" i="1"/>
  <c r="N7" i="1"/>
  <c r="N23" i="1"/>
  <c r="N8" i="1"/>
  <c r="N9" i="1"/>
  <c r="N25" i="1"/>
  <c r="N10" i="1"/>
  <c r="N26" i="1"/>
  <c r="N11" i="1"/>
  <c r="N27" i="1"/>
  <c r="K33" i="1" a="1"/>
  <c r="K3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<sst xmlns="http://schemas.openxmlformats.org/spreadsheetml/2006/main" count="317" uniqueCount="121">
  <si>
    <t>charge_price</t>
  </si>
  <si>
    <t>170000000000000101</t>
  </si>
  <si>
    <t>tariff-hourly-1-co_6660000000001</t>
  </si>
  <si>
    <t>tariff</t>
  </si>
  <si>
    <t>6660000000001</t>
  </si>
  <si>
    <t>180000000000000001</t>
  </si>
  <si>
    <t>090000000000180001</t>
  </si>
  <si>
    <t>180000000000000002</t>
  </si>
  <si>
    <t>170000000000000201</t>
  </si>
  <si>
    <t>charge_code</t>
  </si>
  <si>
    <t>charge_type</t>
  </si>
  <si>
    <t>charge_owner_id</t>
  </si>
  <si>
    <t>metering_point_id</t>
  </si>
  <si>
    <t>quantity</t>
  </si>
  <si>
    <t>Charge links</t>
  </si>
  <si>
    <t>resolution</t>
  </si>
  <si>
    <t>is_tax</t>
  </si>
  <si>
    <t>fee-1-co_7770000000001</t>
  </si>
  <si>
    <t>fee</t>
  </si>
  <si>
    <t>fee-2-co_7770000000001</t>
  </si>
  <si>
    <t>fee-3-co_7770000000002</t>
  </si>
  <si>
    <t>subscription-1-co_5550000000001</t>
  </si>
  <si>
    <t>subscription</t>
  </si>
  <si>
    <t>subscription-2-co_5550000000001</t>
  </si>
  <si>
    <t>subscription-3-co_5550000000002</t>
  </si>
  <si>
    <t>PT1H</t>
  </si>
  <si>
    <t>E17</t>
  </si>
  <si>
    <t>D01</t>
  </si>
  <si>
    <t>PT15M</t>
  </si>
  <si>
    <t>E18</t>
  </si>
  <si>
    <t>D07</t>
  </si>
  <si>
    <t>E02</t>
  </si>
  <si>
    <t>D09</t>
  </si>
  <si>
    <t>E20</t>
  </si>
  <si>
    <t>170000000150001000</t>
  </si>
  <si>
    <t>180000000150001000</t>
  </si>
  <si>
    <t>070000000000170201</t>
  </si>
  <si>
    <t>170000000000000102</t>
  </si>
  <si>
    <t>200000000000000001</t>
  </si>
  <si>
    <t>type</t>
  </si>
  <si>
    <t>calculation_type</t>
  </si>
  <si>
    <t>settlement_method</t>
  </si>
  <si>
    <t>grid_area_code</t>
  </si>
  <si>
    <t>from_grid_area_code</t>
  </si>
  <si>
    <t>to_grid_area_code</t>
  </si>
  <si>
    <t>parent_metering_point_id</t>
  </si>
  <si>
    <t>energy_supplier_id</t>
  </si>
  <si>
    <t>balance_responsible_id</t>
  </si>
  <si>
    <t>1000000000000</t>
  </si>
  <si>
    <t>2000000000000</t>
  </si>
  <si>
    <t>3000000000000</t>
  </si>
  <si>
    <t>4000000000000</t>
  </si>
  <si>
    <t>1100000000000</t>
  </si>
  <si>
    <t>2200000000000</t>
  </si>
  <si>
    <t>3300000000000</t>
  </si>
  <si>
    <t>4400000000000</t>
  </si>
  <si>
    <t>metering_point_type</t>
  </si>
  <si>
    <t>price</t>
  </si>
  <si>
    <t>amount</t>
  </si>
  <si>
    <t>MP type mapping</t>
  </si>
  <si>
    <t>consumption</t>
  </si>
  <si>
    <t>production</t>
  </si>
  <si>
    <t>own_production</t>
  </si>
  <si>
    <t>consumption_from_grid</t>
  </si>
  <si>
    <t>Settlement method mapping</t>
  </si>
  <si>
    <t>flex</t>
  </si>
  <si>
    <t>non_profiled</t>
  </si>
  <si>
    <t>1</t>
  </si>
  <si>
    <t>quality</t>
  </si>
  <si>
    <t>observation_time</t>
  </si>
  <si>
    <t>Time Series Points</t>
  </si>
  <si>
    <t>measured</t>
  </si>
  <si>
    <t>charge_time</t>
  </si>
  <si>
    <t>2023-02-01 23:00:00.000000</t>
  </si>
  <si>
    <t>2023-02-02 23:00:00.000000</t>
  </si>
  <si>
    <t>2023-01-31 23:00:00.000000</t>
  </si>
  <si>
    <t>2023-02-01 02:00:00.000000</t>
  </si>
  <si>
    <t>7770000000001</t>
  </si>
  <si>
    <t>7770000000002</t>
  </si>
  <si>
    <t>5550000000001</t>
  </si>
  <si>
    <t>5550000000002</t>
  </si>
  <si>
    <t>Charge Price Points</t>
  </si>
  <si>
    <t>2023-01-31 23:00:00</t>
  </si>
  <si>
    <t>2023-02-01 00:00:00</t>
  </si>
  <si>
    <t>2023-02-01 01:00:00</t>
  </si>
  <si>
    <t>2023-02-01 02:00:00</t>
  </si>
  <si>
    <t>2023-02-01 03:00:00</t>
  </si>
  <si>
    <t>2023-02-01 04:00:00</t>
  </si>
  <si>
    <t>2023-02-01 05:00:00</t>
  </si>
  <si>
    <t>2023-02-01 06:00:00</t>
  </si>
  <si>
    <t>2023-02-01 07:00:00</t>
  </si>
  <si>
    <t>2023-02-01 08:00:00</t>
  </si>
  <si>
    <t>2023-02-01 09:00:00</t>
  </si>
  <si>
    <t>2023-02-01 10:00:00</t>
  </si>
  <si>
    <t>2023-02-01 11:00:00</t>
  </si>
  <si>
    <t>2023-02-01 12:00:00</t>
  </si>
  <si>
    <t>2023-02-01 13:00:00</t>
  </si>
  <si>
    <t>2023-02-01 14:00:00</t>
  </si>
  <si>
    <t>2023-02-01 15:00:00</t>
  </si>
  <si>
    <t>2023-02-01 16:00:00</t>
  </si>
  <si>
    <t>2023-02-01 17:00:00</t>
  </si>
  <si>
    <t>2023-02-01 18:00:00</t>
  </si>
  <si>
    <t>2023-02-01 19:00:00</t>
  </si>
  <si>
    <t>2023-02-01 20:00:00</t>
  </si>
  <si>
    <t>2023-02-01 21:00:00</t>
  </si>
  <si>
    <t>2023-02-01 22:00:00</t>
  </si>
  <si>
    <t>2023-02-01 02:15:00</t>
  </si>
  <si>
    <t>2023-02-01 02:30:00</t>
  </si>
  <si>
    <t>2023-02-01 02:45:00</t>
  </si>
  <si>
    <t>charge_time_shortened</t>
  </si>
  <si>
    <t>Column1</t>
  </si>
  <si>
    <t>Aggregations</t>
  </si>
  <si>
    <t>tariff-hourly-1-co_6660000000001--6660000000001--3000000000000--consumption--non_profiled</t>
  </si>
  <si>
    <t>Grid areas</t>
  </si>
  <si>
    <t>quantity_qualities</t>
  </si>
  <si>
    <t>time</t>
  </si>
  <si>
    <t>exchange</t>
  </si>
  <si>
    <t>hour</t>
  </si>
  <si>
    <t>quantity_unit</t>
  </si>
  <si>
    <t>kWh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</si>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</sst>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0.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165" fontId="0" fillId="0" borderId="0" xfId="0" applyNumberFormat="1"/>
    <xf numFmtId="0" fontId="0" fillId="0" borderId="0" xfId="0" applyNumberFormat="1"/>
    <xf numFmtId="0" fontId="0" fillId="0" borderId="0" xfId="0" applyAlignment="1"/>
  </cellXfs>
  <cellStyles count="1">
    <cellStyle name="Normal" xfId="0" builtinId="0"/>
  </cellStyles>
  <dxfs count="47">
    <dxf>
      <numFmt numFmtId="30" formatCode="@"/>
    </dxf>
    <dxf>
      <numFmt numFmtId="0" formatCode="General"/>
    </dxf>
    <dxf>
      <numFmt numFmtId="165" formatCode="0.000"/>
    </dxf>
    <dxf>
      <numFmt numFmtId="165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0"/>
    </dxf>
    <dxf>
      <numFmt numFmtId="0" formatCode="General"/>
    </dxf>
    <dxf>
      <numFmt numFmtId="0" formatCode="General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165" formatCode="0.000"/>
    </dxf>
    <dxf>
      <numFmt numFmtId="165" formatCode="0.0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64" formatCode="yyyy/mm/dd\ hh:mm:ss"/>
    </dxf>
    <dxf>
      <numFmt numFmtId="164" formatCode="yyyy/mm/dd\ hh:mm:ss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016282-02DA-45DD-8144-000BF0AE3C4B}" name="ChargeLinks" displayName="ChargeLinks" ref="B32:J56" totalsRowShown="0" headerRowDxfId="29">
  <autoFilter ref="B32:J56" xr:uid="{4C016282-02DA-45DD-8144-000BF0AE3C4B}"/>
  <tableColumns count="9">
    <tableColumn id="1" xr3:uid="{5D866E37-33E8-4772-8058-91EEF8C237C2}" name="charge_code" dataDxfId="28"/>
    <tableColumn id="2" xr3:uid="{490CB0A2-0EF8-4653-8A5E-9B8094165BDC}" name="charge_type" dataDxfId="27"/>
    <tableColumn id="3" xr3:uid="{7135A3A1-5051-429E-8261-8AB31A739FB5}" name="charge_owner_id" dataDxfId="26"/>
    <tableColumn id="4" xr3:uid="{5C6B43BE-2B8F-4A1F-BF82-B40970FE2DC5}" name="metering_point_id" dataDxfId="25"/>
    <tableColumn id="5" xr3:uid="{59F6ECAA-71F3-40FF-846D-92E4C6D2132D}" name="quantity" dataDxfId="24"/>
    <tableColumn id="6" xr3:uid="{3847870A-615B-48A2-A325-CD1C7BAED26A}" name="energy_supplier_id" dataDxfId="23">
      <calculatedColumnFormula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calculatedColumnFormula>
    </tableColumn>
    <tableColumn id="7" xr3:uid="{58B714A4-DCC0-4728-99C2-D5D8472B5530}" name="metering_point_type" dataDxfId="22">
      <calculatedColumnFormula>_xlfn.IFNA(VLOOKUP(VLOOKUP(ChargeLinks[[#This Row],[metering_point_id]],MeteringPointPeriods[],2,FALSE),MPTypeMapping[],2,FALSE),"")</calculatedColumnFormula>
    </tableColumn>
    <tableColumn id="9" xr3:uid="{76EB7E81-9D94-4902-9DF2-1A4EF371DAF0}" name="settlement_method" dataDxfId="21">
      <calculatedColumnFormula>_xlfn.IFNA(VLOOKUP(VLOOKUP(ChargeLinks[[#This Row],[metering_point_id]],MeteringPointPeriods[],4,FALSE),SettlementMapping[],2,FALSE),"")</calculatedColumnFormula>
    </tableColumn>
    <tableColumn id="10" xr3:uid="{A2CD103B-C1B7-45F8-A620-EBFFDBF64097}" name="Column1" dataDxfId="20">
      <calculatedColumnFormula>_xlfn.TEXTJOIN("--",TRUE,ChargeLinks[[#This Row],[charge_code]],ChargeLinks[[#This Row],[charge_owner_id]],ChargeLinks[[#This Row],[energy_supplier_id]],ChargeLinks[[#This Row],[metering_point_type]],ChargeLinks[[#This Row],[settlement_method]])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8F0617-F039-41D8-8DF9-B9925F5FD292}" name="TimeSeriesPoints" displayName="TimeSeriesPoints" ref="R3:X27" totalsRowShown="0">
  <autoFilter ref="R3:X27" xr:uid="{3C8F0617-F039-41D8-8DF9-B9925F5FD292}"/>
  <tableColumns count="7">
    <tableColumn id="1" xr3:uid="{ED5AEA4E-C692-4374-B1CE-C8D8084741D8}" name="metering_point_id"/>
    <tableColumn id="2" xr3:uid="{DBE4F15E-E8C9-4215-9F8E-1B98001B79C1}" name="quantity" dataDxfId="15"/>
    <tableColumn id="3" xr3:uid="{D9F5ACD6-F0C4-4862-A8B2-60E7B62AC08B}" name="quality"/>
    <tableColumn id="4" xr3:uid="{920B490A-353A-458C-88EB-A4C7A92A30BF}" name="observation_time" dataDxfId="46"/>
    <tableColumn id="5" xr3:uid="{2111F635-3CBD-450C-8956-C061F4C2F263}" name="metering_point_type" dataDxfId="19"/>
    <tableColumn id="6" xr3:uid="{111D7211-7EE4-420E-A428-72724271B430}" name="settlement_method" dataDxfId="18"/>
    <tableColumn id="7" xr3:uid="{E3FD1FFD-3A22-44CC-B91A-56AD78045817}" name="hour" dataDxfId="17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2FF87A6-8F25-416A-AF7A-DA3500DDFC40}" name="OutPut" displayName="OutPut" ref="B3:P27" totalsRowShown="0">
  <autoFilter ref="B3:P27" xr:uid="{D2FF87A6-8F25-416A-AF7A-DA3500DDFC40}"/>
  <tableColumns count="15">
    <tableColumn id="2" xr3:uid="{0DDB3581-9EFD-4CD5-A5E4-AA25CC64A8EA}" name="grid_area_code" dataDxfId="14">
      <calculatedColumnFormula>$L$37</calculatedColumnFormula>
    </tableColumn>
    <tableColumn id="3" xr3:uid="{9ECD4A31-B204-4AAA-BCE0-A55479D4D6F9}" name="energy_supplier_id" dataDxfId="13">
      <calculatedColumnFormula>$E$2</calculatedColumnFormula>
    </tableColumn>
    <tableColumn id="4" xr3:uid="{08094514-49A8-4D25-A69E-A75EB3232592}" name="quantity" dataDxfId="4">
      <calculatedColumnFormula>SUBSTITUTE(SUMIFS(TimeSeriesPoints[quantity],TimeSeriesPoints[metering_point_type],OutPut[[#This Row],[metering_point_type]],TimeSeriesPoints[settlement_method],OutPut[[#This Row],[settlement_method]],TimeSeriesPoints[hour],OutPut[[#This Row],[time]]),",",".")</calculatedColumnFormula>
    </tableColumn>
    <tableColumn id="5" xr3:uid="{88D10A42-9475-42BD-ADCA-A3FFA72BC973}" name="quantity_unit" dataDxfId="12"/>
    <tableColumn id="6" xr3:uid="{A3DD608C-4E56-40B0-B1F7-95AC815014A7}" name="quantity_qualities" dataDxfId="1">
      <calculatedColumnFormula>IF(SUMIFS(TimeSeriesPoints[quantity],TimeSeriesPoints[metering_point_type],OutPut[[#This Row],[metering_point_type]],TimeSeriesPoints[settlement_method],OutPut[[#This Row],[settlement_method]],TimeSeriesPoints[hour],OutPut[[#This Row],[time]])&gt;0,"['measured']","['missing]")</calculatedColumnFormula>
    </tableColumn>
    <tableColumn id="7" xr3:uid="{FBD9FA55-93F5-4E1A-96F5-ED949010179F}" name="time" dataDxfId="11"/>
    <tableColumn id="8" xr3:uid="{9932B718-7F22-4D96-BEE4-F0152DC66C3C}" name="resolution" dataDxfId="10"/>
    <tableColumn id="9" xr3:uid="{E64C45EC-3ECC-46FF-85E7-A6E4C66A6B05}" name="metering_point_type" dataDxfId="9">
      <calculatedColumnFormula>$F$2</calculatedColumnFormula>
    </tableColumn>
    <tableColumn id="10" xr3:uid="{0EF4D2F5-DCAF-46F8-9394-603FD6C1F55C}" name="settlement_method" dataDxfId="8">
      <calculatedColumnFormula>$G$2</calculatedColumnFormula>
    </tableColumn>
    <tableColumn id="11" xr3:uid="{DBC31B41-AB04-4AC3-9F13-BFC4F3EEAA92}" name="price" dataDxfId="3">
      <calculatedColumnFormula>SUBSTITUTE(SUMIFS(ChargePricePoints[charge_price],ChargePricePoints[charge_time_shortened],OutPut[[#This Row],[time]],ChargePricePoints[charge_code],OutPut[[#This Row],[charge_code]]),",",".")</calculatedColumnFormula>
    </tableColumn>
    <tableColumn id="12" xr3:uid="{D1E8A453-6F3B-41B3-A143-A8DCE8CA5BCA}" name="amount" dataDxfId="2">
      <calculatedColumnFormula>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</calculatedColumnFormula>
    </tableColumn>
    <tableColumn id="13" xr3:uid="{1EB903FD-EE7B-4893-8B3E-F5CD1AE80C04}" name="is_tax" dataDxfId="0"/>
    <tableColumn id="14" xr3:uid="{6EA78CDA-CA22-44EA-8F2B-84698D2E2563}" name="charge_code" dataDxfId="7">
      <calculatedColumnFormula>$C$2</calculatedColumnFormula>
    </tableColumn>
    <tableColumn id="15" xr3:uid="{736A1B4A-102F-483A-AA11-B763F06372FC}" name="charge_type" dataDxfId="6"/>
    <tableColumn id="16" xr3:uid="{64C92314-FA8E-4583-B04E-521FB24FEAD6}" name="charge_owner_id" dataDxfId="5">
      <calculatedColumnFormula>$D$2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C8E1B98-9587-45C5-95FD-F3B94687A50B}" name="ChargePricePoints" displayName="ChargePricePoints" ref="Z2:AE26" totalsRowShown="0">
  <autoFilter ref="Z2:AE26" xr:uid="{CC8E1B98-9587-45C5-95FD-F3B94687A50B}"/>
  <tableColumns count="6">
    <tableColumn id="1" xr3:uid="{69DFFE3D-C209-469C-93C2-67D70897CECD}" name="charge_code"/>
    <tableColumn id="2" xr3:uid="{C2BA6440-DC16-4F9B-96BE-A9A0F237B7ED}" name="charge_type"/>
    <tableColumn id="3" xr3:uid="{DE42A2CB-11DB-40C9-972F-4996A60A2655}" name="charge_owner_id" dataDxfId="45"/>
    <tableColumn id="4" xr3:uid="{C462E5E9-79F8-4B90-AE92-B40FC6B4334A}" name="charge_price" dataDxfId="16"/>
    <tableColumn id="5" xr3:uid="{C24479F8-FACC-4841-9EBA-38DC21F5176A}" name="charge_time" dataDxfId="44"/>
    <tableColumn id="6" xr3:uid="{95636D1A-8B9F-4BA2-BBFA-C07691BB959D}" name="charge_time_shortened" dataDxfId="43">
      <calculatedColumnFormula>LEFT(AD3,19)</calculatedColumnFormula>
    </tableColumn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23C94B-085F-44ED-9C29-B56B92F1B82F}" name="MeteringPointPeriods" displayName="MeteringPointPeriods" ref="N32:X57" totalsRowShown="0">
  <autoFilter ref="N32:X57" xr:uid="{9C23C94B-085F-44ED-9C29-B56B92F1B82F}"/>
  <tableColumns count="11">
    <tableColumn id="1" xr3:uid="{BDDD221E-D8D0-4820-9E79-C550EEFB1552}" name="metering_point_id" dataDxfId="42"/>
    <tableColumn id="2" xr3:uid="{3264101E-B7CE-433E-95D3-ECAF67C4B197}" name="type" dataDxfId="41"/>
    <tableColumn id="3" xr3:uid="{7C0D9AD3-5F1E-4528-9C99-D7C9C0B81870}" name="calculation_type" dataDxfId="40"/>
    <tableColumn id="4" xr3:uid="{A7E122D3-3055-4D9F-A63D-DBCBA9074AEF}" name="settlement_method" dataDxfId="39"/>
    <tableColumn id="5" xr3:uid="{BDA72DCA-8178-4B49-AC99-64FE311CA920}" name="grid_area_code" dataDxfId="38"/>
    <tableColumn id="6" xr3:uid="{7C4FD7ED-486D-43F5-8209-FB7F4E50B817}" name="resolution" dataDxfId="37"/>
    <tableColumn id="7" xr3:uid="{EA876C75-481F-4F0C-BFAD-2B6485E386C9}" name="from_grid_area_code" dataDxfId="36"/>
    <tableColumn id="8" xr3:uid="{DDADF541-4D21-429F-AD29-34F72E0F5DB0}" name="to_grid_area_code" dataDxfId="35"/>
    <tableColumn id="9" xr3:uid="{6873E7DA-25ED-4F63-9CC3-142EBFD5C96C}" name="parent_metering_point_id" dataDxfId="34"/>
    <tableColumn id="10" xr3:uid="{5E7B70BE-3917-4AE6-83EA-8A871F97FB99}" name="energy_supplier_id" dataDxfId="33"/>
    <tableColumn id="11" xr3:uid="{BE1BF5F2-4168-4BEC-B68C-E044D0519557}" name="balance_responsible_id" dataDxfId="32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9288B3-D090-4897-AD89-5C04D501F267}" name="MPTypeMapping" displayName="MPTypeMapping" ref="Z32:AA58" totalsRowShown="0">
  <autoFilter ref="Z32:AA58" xr:uid="{4D9288B3-D090-4897-AD89-5C04D501F267}"/>
  <tableColumns count="2">
    <tableColumn id="1" xr3:uid="{7A432737-3E15-4ECB-BE3F-D5902A6BDC2B}" name="MP type mapping" dataDxfId="31"/>
    <tableColumn id="2" xr3:uid="{FDB8F8B6-CF45-4A18-8759-8120EBE28034}" name="Column1" dataDxfId="30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8218855-94F9-4AAF-B51E-818503732FDE}" name="SettlementMapping" displayName="SettlementMapping" ref="Z28:AA30" totalsRowShown="0">
  <autoFilter ref="Z28:AA30" xr:uid="{78218855-94F9-4AAF-B51E-818503732FDE}"/>
  <tableColumns count="2">
    <tableColumn id="1" xr3:uid="{09776318-E643-49BC-83B0-C37A38FFE072}" name="Settlement method mapping"/>
    <tableColumn id="2" xr3:uid="{D6412985-2D80-4076-945F-216E94C8E760}" name="Column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CB6AB-141A-4E8A-8579-9357A3BEFD45}">
  <dimension ref="B1:AE67"/>
  <sheetViews>
    <sheetView tabSelected="1" topLeftCell="G1" zoomScaleNormal="100" workbookViewId="0">
      <selection activeCell="K6" sqref="K6"/>
    </sheetView>
  </sheetViews>
  <sheetFormatPr defaultRowHeight="15" x14ac:dyDescent="0.25"/>
  <cols>
    <col min="2" max="2" width="28.5703125" bestFit="1" customWidth="1"/>
    <col min="3" max="3" width="31.5703125" customWidth="1"/>
    <col min="4" max="4" width="20.5703125" bestFit="1" customWidth="1"/>
    <col min="5" max="5" width="19" bestFit="1" customWidth="1"/>
    <col min="6" max="6" width="19.7109375" bestFit="1" customWidth="1"/>
    <col min="7" max="7" width="19.140625" customWidth="1"/>
    <col min="8" max="8" width="20.42578125" bestFit="1" customWidth="1"/>
    <col min="9" max="9" width="19.5703125" bestFit="1" customWidth="1"/>
    <col min="10" max="10" width="20.7109375" customWidth="1"/>
    <col min="11" max="11" width="19" bestFit="1" customWidth="1"/>
    <col min="12" max="12" width="13.5703125" bestFit="1" customWidth="1"/>
    <col min="13" max="13" width="16.140625" customWidth="1"/>
    <col min="14" max="14" width="30.140625" customWidth="1"/>
    <col min="15" max="15" width="15.140625" customWidth="1"/>
    <col min="16" max="16" width="12.42578125" customWidth="1"/>
    <col min="17" max="17" width="19.5703125" customWidth="1"/>
    <col min="18" max="18" width="19.85546875" bestFit="1" customWidth="1"/>
    <col min="19" max="19" width="29.42578125" bestFit="1" customWidth="1"/>
    <col min="20" max="21" width="22.140625" bestFit="1" customWidth="1"/>
    <col min="22" max="22" width="26.7109375" bestFit="1" customWidth="1"/>
    <col min="23" max="23" width="24.42578125" bestFit="1" customWidth="1"/>
    <col min="24" max="24" width="21.85546875" customWidth="1"/>
    <col min="25" max="25" width="31.28515625" bestFit="1" customWidth="1"/>
    <col min="26" max="26" width="25.5703125" customWidth="1"/>
    <col min="27" max="27" width="22.42578125" bestFit="1" customWidth="1"/>
    <col min="29" max="29" width="25" bestFit="1" customWidth="1"/>
    <col min="30" max="31" width="24.85546875" bestFit="1" customWidth="1"/>
  </cols>
  <sheetData>
    <row r="1" spans="2:31" x14ac:dyDescent="0.25">
      <c r="C1" s="2" t="s">
        <v>112</v>
      </c>
      <c r="Z1" s="5" t="s">
        <v>81</v>
      </c>
      <c r="AA1" s="5"/>
      <c r="AB1" s="5"/>
      <c r="AC1" s="5"/>
      <c r="AD1" s="5"/>
    </row>
    <row r="2" spans="2:31" x14ac:dyDescent="0.25">
      <c r="C2" t="str" cm="1">
        <f t="array" ref="C2:G2">_xlfn.TEXTSPLIT(C1,"--")</f>
        <v>tariff-hourly-1-co_6660000000001</v>
      </c>
      <c r="D2" t="str">
        <v>6660000000001</v>
      </c>
      <c r="E2" t="str">
        <v>3000000000000</v>
      </c>
      <c r="F2" t="str">
        <v>consumption</v>
      </c>
      <c r="G2" t="str">
        <v>non_profiled</v>
      </c>
      <c r="R2" s="5" t="s">
        <v>70</v>
      </c>
      <c r="S2" s="5"/>
      <c r="T2" s="5"/>
      <c r="U2" s="5"/>
      <c r="Z2" t="s">
        <v>9</v>
      </c>
      <c r="AA2" t="s">
        <v>10</v>
      </c>
      <c r="AB2" t="s">
        <v>11</v>
      </c>
      <c r="AC2" t="s">
        <v>0</v>
      </c>
      <c r="AD2" t="s">
        <v>72</v>
      </c>
      <c r="AE2" t="s">
        <v>109</v>
      </c>
    </row>
    <row r="3" spans="2:31" x14ac:dyDescent="0.25">
      <c r="B3" t="s">
        <v>42</v>
      </c>
      <c r="C3" t="s">
        <v>46</v>
      </c>
      <c r="D3" t="s">
        <v>13</v>
      </c>
      <c r="E3" t="s">
        <v>118</v>
      </c>
      <c r="F3" t="s">
        <v>114</v>
      </c>
      <c r="G3" t="s">
        <v>115</v>
      </c>
      <c r="H3" t="s">
        <v>15</v>
      </c>
      <c r="I3" t="s">
        <v>56</v>
      </c>
      <c r="J3" t="s">
        <v>41</v>
      </c>
      <c r="K3" t="s">
        <v>57</v>
      </c>
      <c r="L3" t="s">
        <v>58</v>
      </c>
      <c r="M3" t="s">
        <v>16</v>
      </c>
      <c r="N3" t="s">
        <v>9</v>
      </c>
      <c r="O3" t="s">
        <v>10</v>
      </c>
      <c r="P3" t="s">
        <v>11</v>
      </c>
      <c r="R3" t="s">
        <v>12</v>
      </c>
      <c r="S3" t="s">
        <v>13</v>
      </c>
      <c r="T3" t="s">
        <v>68</v>
      </c>
      <c r="U3" t="s">
        <v>69</v>
      </c>
      <c r="V3" t="s">
        <v>56</v>
      </c>
      <c r="W3" s="2" t="s">
        <v>41</v>
      </c>
      <c r="X3" t="s">
        <v>117</v>
      </c>
      <c r="Z3" t="s">
        <v>17</v>
      </c>
      <c r="AA3" t="s">
        <v>18</v>
      </c>
      <c r="AB3" s="2" t="s">
        <v>77</v>
      </c>
      <c r="AC3" s="3">
        <v>20</v>
      </c>
      <c r="AD3" s="1" t="s">
        <v>73</v>
      </c>
      <c r="AE3" s="1" t="str">
        <f>LEFT(AD3,19)</f>
        <v>2023-02-01 23:00:00</v>
      </c>
    </row>
    <row r="4" spans="2:31" x14ac:dyDescent="0.25">
      <c r="B4">
        <f t="shared" ref="B4:B27" si="0">$L$37</f>
        <v>800</v>
      </c>
      <c r="C4" t="str">
        <f t="shared" ref="C4:C27" si="1">$E$2</f>
        <v>3000000000000</v>
      </c>
      <c r="D4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E4" s="4" t="s">
        <v>119</v>
      </c>
      <c r="F4" s="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Row],[time]])&gt;0,"['measured']","['missing]")</f>
        <v>['missing]</v>
      </c>
      <c r="G4" s="2" t="s">
        <v>82</v>
      </c>
      <c r="H4" s="4" t="s">
        <v>25</v>
      </c>
      <c r="I4" s="4" t="str">
        <f>$F$2</f>
        <v>consumption</v>
      </c>
      <c r="J4" s="3" t="str">
        <f t="shared" ref="J4:J27" si="2">$G$2</f>
        <v>non_profiled</v>
      </c>
      <c r="K4" s="3" t="str">
        <f>SUBSTITUTE(SUMIFS(ChargePricePoints[charge_price],ChargePricePoints[charge_time_shortened],OutPut[[#This Row],[time]],ChargePricePoints[charge_code],OutPut[[#This Row],[charge_code]]),",",".")</f>
        <v>0</v>
      </c>
      <c r="L4" s="3" t="str">
        <f>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</f>
        <v>0</v>
      </c>
      <c r="M4" s="2" t="s">
        <v>120</v>
      </c>
      <c r="N4" s="4" t="str">
        <f t="shared" ref="N4:N27" si="3">$C$2</f>
        <v>tariff-hourly-1-co_6660000000001</v>
      </c>
      <c r="O4" s="4" t="s">
        <v>3</v>
      </c>
      <c r="P4" s="4" t="str">
        <f t="shared" ref="P4:P27" si="4">$D$2</f>
        <v>6660000000001</v>
      </c>
      <c r="R4" s="2" t="s">
        <v>1</v>
      </c>
      <c r="S4" s="3">
        <v>20</v>
      </c>
      <c r="T4" s="2" t="s">
        <v>71</v>
      </c>
      <c r="U4" s="2" t="s">
        <v>85</v>
      </c>
      <c r="V4" t="str">
        <f>_xlfn.IFNA(VLOOKUP(VLOOKUP(TimeSeriesPoints[[#This Row],[metering_point_id]],MeteringPointPeriods[],2,FALSE),MPTypeMapping[],2,FALSE),"")</f>
        <v>consumption</v>
      </c>
      <c r="W4" t="str">
        <f>_xlfn.IFNA(VLOOKUP(VLOOKUP(TimeSeriesPoints[[#This Row],[metering_point_id]],MeteringPointPeriods[],4,FALSE),SettlementMapping[],2,FALSE),"")</f>
        <v>non_profiled</v>
      </c>
      <c r="X4" t="str">
        <f>SUBSTITUTE(SUBSTITUTE(SUBSTITUTE(TimeSeriesPoints[[#This Row],[observation_time]],":15:00",":00:00"),":30:00",":00:00"),":45:00",":00:00")</f>
        <v>2023-02-01 02:00:00</v>
      </c>
      <c r="Z4" t="s">
        <v>17</v>
      </c>
      <c r="AA4" t="s">
        <v>18</v>
      </c>
      <c r="AB4" s="2" t="s">
        <v>77</v>
      </c>
      <c r="AC4" s="3">
        <v>30</v>
      </c>
      <c r="AD4" s="1" t="s">
        <v>74</v>
      </c>
      <c r="AE4" s="1" t="str">
        <f t="shared" ref="AE4:AE26" si="5">LEFT(AD4,19)</f>
        <v>2023-02-02 23:00:00</v>
      </c>
    </row>
    <row r="5" spans="2:31" x14ac:dyDescent="0.25">
      <c r="B5">
        <f t="shared" si="0"/>
        <v>800</v>
      </c>
      <c r="C5" t="str">
        <f t="shared" si="1"/>
        <v>3000000000000</v>
      </c>
      <c r="D5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E5" s="4" t="s">
        <v>119</v>
      </c>
      <c r="F5" s="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Row],[time]])&gt;0,"['measured']","['missing]")</f>
        <v>['missing]</v>
      </c>
      <c r="G5" s="2" t="s">
        <v>83</v>
      </c>
      <c r="H5" s="4" t="s">
        <v>25</v>
      </c>
      <c r="I5" s="4" t="str">
        <f>$F$2</f>
        <v>consumption</v>
      </c>
      <c r="J5" s="3" t="str">
        <f t="shared" si="2"/>
        <v>non_profiled</v>
      </c>
      <c r="K5" s="3" t="str">
        <f>SUBSTITUTE(SUMIFS(ChargePricePoints[charge_price],ChargePricePoints[charge_time_shortened],OutPut[[#This Row],[time]],ChargePricePoints[charge_code],OutPut[[#This Row],[charge_code]]),",",".")</f>
        <v>0</v>
      </c>
      <c r="L5" s="3" t="str">
        <f>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</f>
        <v>0</v>
      </c>
      <c r="M5" s="2" t="s">
        <v>120</v>
      </c>
      <c r="N5" s="4" t="str">
        <f t="shared" si="3"/>
        <v>tariff-hourly-1-co_6660000000001</v>
      </c>
      <c r="O5" s="4" t="s">
        <v>3</v>
      </c>
      <c r="P5" s="4" t="str">
        <f t="shared" si="4"/>
        <v>6660000000001</v>
      </c>
      <c r="R5" s="2" t="s">
        <v>37</v>
      </c>
      <c r="S5" s="3">
        <v>2.5</v>
      </c>
      <c r="T5" s="2" t="s">
        <v>71</v>
      </c>
      <c r="U5" s="2" t="s">
        <v>85</v>
      </c>
      <c r="V5" t="str">
        <f>_xlfn.IFNA(VLOOKUP(VLOOKUP(TimeSeriesPoints[[#This Row],[metering_point_id]],MeteringPointPeriods[],2,FALSE),MPTypeMapping[],2,FALSE),"")</f>
        <v>consumption</v>
      </c>
      <c r="W5" t="str">
        <f>_xlfn.IFNA(VLOOKUP(VLOOKUP(TimeSeriesPoints[[#This Row],[metering_point_id]],MeteringPointPeriods[],4,FALSE),SettlementMapping[],2,FALSE),"")</f>
        <v>non_profiled</v>
      </c>
      <c r="X5" t="str">
        <f>SUBSTITUTE(SUBSTITUTE(SUBSTITUTE(TimeSeriesPoints[[#This Row],[observation_time]],":15:00",":00:00"),":30:00",":00:00"),":45:00",":00:00")</f>
        <v>2023-02-01 02:00:00</v>
      </c>
      <c r="Z5" t="s">
        <v>19</v>
      </c>
      <c r="AA5" t="s">
        <v>18</v>
      </c>
      <c r="AB5" s="2" t="s">
        <v>77</v>
      </c>
      <c r="AC5" s="3">
        <v>30</v>
      </c>
      <c r="AD5" s="1" t="s">
        <v>74</v>
      </c>
      <c r="AE5" s="1" t="str">
        <f t="shared" si="5"/>
        <v>2023-02-02 23:00:00</v>
      </c>
    </row>
    <row r="6" spans="2:31" x14ac:dyDescent="0.25">
      <c r="B6">
        <f t="shared" si="0"/>
        <v>800</v>
      </c>
      <c r="C6" t="str">
        <f t="shared" si="1"/>
        <v>3000000000000</v>
      </c>
      <c r="D6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E6" s="4" t="s">
        <v>119</v>
      </c>
      <c r="F6" s="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Row],[time]])&gt;0,"['measured']","['missing]")</f>
        <v>['missing]</v>
      </c>
      <c r="G6" s="2" t="s">
        <v>84</v>
      </c>
      <c r="H6" s="4" t="s">
        <v>25</v>
      </c>
      <c r="I6" s="4" t="str">
        <f>$F$2</f>
        <v>consumption</v>
      </c>
      <c r="J6" s="3" t="str">
        <f t="shared" si="2"/>
        <v>non_profiled</v>
      </c>
      <c r="K6" s="3" t="str">
        <f>SUBSTITUTE(SUMIFS(ChargePricePoints[charge_price],ChargePricePoints[charge_time_shortened],OutPut[[#This Row],[time]],ChargePricePoints[charge_code],OutPut[[#This Row],[charge_code]]),",",".")</f>
        <v>0</v>
      </c>
      <c r="L6" s="3" t="str">
        <f>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</f>
        <v>0</v>
      </c>
      <c r="M6" s="2" t="s">
        <v>120</v>
      </c>
      <c r="N6" s="4" t="str">
        <f t="shared" si="3"/>
        <v>tariff-hourly-1-co_6660000000001</v>
      </c>
      <c r="O6" s="4" t="s">
        <v>3</v>
      </c>
      <c r="P6" s="4" t="str">
        <f t="shared" si="4"/>
        <v>6660000000001</v>
      </c>
      <c r="R6" s="2" t="s">
        <v>37</v>
      </c>
      <c r="S6" s="3">
        <v>2.5</v>
      </c>
      <c r="T6" s="2" t="s">
        <v>71</v>
      </c>
      <c r="U6" s="2" t="s">
        <v>106</v>
      </c>
      <c r="V6" t="str">
        <f>_xlfn.IFNA(VLOOKUP(VLOOKUP(TimeSeriesPoints[[#This Row],[metering_point_id]],MeteringPointPeriods[],2,FALSE),MPTypeMapping[],2,FALSE),"")</f>
        <v>consumption</v>
      </c>
      <c r="W6" t="str">
        <f>_xlfn.IFNA(VLOOKUP(VLOOKUP(TimeSeriesPoints[[#This Row],[metering_point_id]],MeteringPointPeriods[],4,FALSE),SettlementMapping[],2,FALSE),"")</f>
        <v>non_profiled</v>
      </c>
      <c r="X6" t="str">
        <f>SUBSTITUTE(SUBSTITUTE(SUBSTITUTE(TimeSeriesPoints[[#This Row],[observation_time]],":15:00",":00:00"),":30:00",":00:00"),":45:00",":00:00")</f>
        <v>2023-02-01 02:00:00</v>
      </c>
      <c r="Z6" t="s">
        <v>20</v>
      </c>
      <c r="AA6" t="s">
        <v>18</v>
      </c>
      <c r="AB6" s="2" t="s">
        <v>78</v>
      </c>
      <c r="AC6" s="3">
        <v>20</v>
      </c>
      <c r="AD6" s="1" t="s">
        <v>74</v>
      </c>
      <c r="AE6" s="1" t="str">
        <f t="shared" si="5"/>
        <v>2023-02-02 23:00:00</v>
      </c>
    </row>
    <row r="7" spans="2:31" x14ac:dyDescent="0.25">
      <c r="B7">
        <f t="shared" si="0"/>
        <v>800</v>
      </c>
      <c r="C7" t="str">
        <f t="shared" si="1"/>
        <v>3000000000000</v>
      </c>
      <c r="D7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30</v>
      </c>
      <c r="E7" s="4" t="s">
        <v>119</v>
      </c>
      <c r="F7" s="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Row],[time]])&gt;0,"['measured']","['missing]")</f>
        <v>['measured']</v>
      </c>
      <c r="G7" s="2" t="s">
        <v>85</v>
      </c>
      <c r="H7" s="4" t="s">
        <v>25</v>
      </c>
      <c r="I7" s="4" t="str">
        <f>$F$2</f>
        <v>consumption</v>
      </c>
      <c r="J7" s="3" t="str">
        <f t="shared" si="2"/>
        <v>non_profiled</v>
      </c>
      <c r="K7" s="3" t="str">
        <f>SUBSTITUTE(SUMIFS(ChargePricePoints[charge_price],ChargePricePoints[charge_time_shortened],OutPut[[#This Row],[time]],ChargePricePoints[charge_code],OutPut[[#This Row],[charge_code]]),",",".")</f>
        <v>10</v>
      </c>
      <c r="L7" s="3" t="str">
        <f>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</f>
        <v>300</v>
      </c>
      <c r="M7" s="2" t="s">
        <v>120</v>
      </c>
      <c r="N7" s="4" t="str">
        <f t="shared" si="3"/>
        <v>tariff-hourly-1-co_6660000000001</v>
      </c>
      <c r="O7" s="4" t="s">
        <v>3</v>
      </c>
      <c r="P7" s="4" t="str">
        <f t="shared" si="4"/>
        <v>6660000000001</v>
      </c>
      <c r="R7" s="2" t="s">
        <v>37</v>
      </c>
      <c r="S7" s="3">
        <v>2.5</v>
      </c>
      <c r="T7" s="2" t="s">
        <v>71</v>
      </c>
      <c r="U7" s="2" t="s">
        <v>107</v>
      </c>
      <c r="V7" t="str">
        <f>_xlfn.IFNA(VLOOKUP(VLOOKUP(TimeSeriesPoints[[#This Row],[metering_point_id]],MeteringPointPeriods[],2,FALSE),MPTypeMapping[],2,FALSE),"")</f>
        <v>consumption</v>
      </c>
      <c r="W7" t="str">
        <f>_xlfn.IFNA(VLOOKUP(VLOOKUP(TimeSeriesPoints[[#This Row],[metering_point_id]],MeteringPointPeriods[],4,FALSE),SettlementMapping[],2,FALSE),"")</f>
        <v>non_profiled</v>
      </c>
      <c r="X7" t="str">
        <f>SUBSTITUTE(SUBSTITUTE(SUBSTITUTE(TimeSeriesPoints[[#This Row],[observation_time]],":15:00",":00:00"),":30:00",":00:00"),":45:00",":00:00")</f>
        <v>2023-02-01 02:00:00</v>
      </c>
      <c r="Z7" t="s">
        <v>21</v>
      </c>
      <c r="AA7" t="s">
        <v>22</v>
      </c>
      <c r="AB7" s="2" t="s">
        <v>79</v>
      </c>
      <c r="AC7" s="3">
        <v>3</v>
      </c>
      <c r="AD7" s="1" t="s">
        <v>75</v>
      </c>
      <c r="AE7" s="1" t="str">
        <f t="shared" si="5"/>
        <v>2023-01-31 23:00:00</v>
      </c>
    </row>
    <row r="8" spans="2:31" x14ac:dyDescent="0.25">
      <c r="B8">
        <f t="shared" si="0"/>
        <v>800</v>
      </c>
      <c r="C8" t="str">
        <f t="shared" si="1"/>
        <v>3000000000000</v>
      </c>
      <c r="D8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E8" s="4" t="s">
        <v>119</v>
      </c>
      <c r="F8" s="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Row],[time]])&gt;0,"['measured']","['missing]")</f>
        <v>['missing]</v>
      </c>
      <c r="G8" s="2" t="s">
        <v>86</v>
      </c>
      <c r="H8" s="4" t="s">
        <v>25</v>
      </c>
      <c r="I8" s="4" t="str">
        <f>$F$2</f>
        <v>consumption</v>
      </c>
      <c r="J8" s="3" t="str">
        <f t="shared" si="2"/>
        <v>non_profiled</v>
      </c>
      <c r="K8" s="3" t="str">
        <f>SUBSTITUTE(SUMIFS(ChargePricePoints[charge_price],ChargePricePoints[charge_time_shortened],OutPut[[#This Row],[time]],ChargePricePoints[charge_code],OutPut[[#This Row],[charge_code]]),",",".")</f>
        <v>0</v>
      </c>
      <c r="L8" s="3" t="str">
        <f>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</f>
        <v>0</v>
      </c>
      <c r="M8" s="2" t="s">
        <v>120</v>
      </c>
      <c r="N8" s="4" t="str">
        <f t="shared" si="3"/>
        <v>tariff-hourly-1-co_6660000000001</v>
      </c>
      <c r="O8" s="4" t="s">
        <v>3</v>
      </c>
      <c r="P8" s="4" t="str">
        <f t="shared" si="4"/>
        <v>6660000000001</v>
      </c>
      <c r="R8" s="2" t="s">
        <v>37</v>
      </c>
      <c r="S8" s="3">
        <v>2.5</v>
      </c>
      <c r="T8" s="2" t="s">
        <v>71</v>
      </c>
      <c r="U8" s="2" t="s">
        <v>108</v>
      </c>
      <c r="V8" t="str">
        <f>_xlfn.IFNA(VLOOKUP(VLOOKUP(TimeSeriesPoints[[#This Row],[metering_point_id]],MeteringPointPeriods[],2,FALSE),MPTypeMapping[],2,FALSE),"")</f>
        <v>consumption</v>
      </c>
      <c r="W8" t="str">
        <f>_xlfn.IFNA(VLOOKUP(VLOOKUP(TimeSeriesPoints[[#This Row],[metering_point_id]],MeteringPointPeriods[],4,FALSE),SettlementMapping[],2,FALSE),"")</f>
        <v>non_profiled</v>
      </c>
      <c r="X8" t="str">
        <f>SUBSTITUTE(SUBSTITUTE(SUBSTITUTE(TimeSeriesPoints[[#This Row],[observation_time]],":15:00",":00:00"),":30:00",":00:00"),":45:00",":00:00")</f>
        <v>2023-02-01 02:00:00</v>
      </c>
      <c r="Z8" t="s">
        <v>23</v>
      </c>
      <c r="AA8" t="s">
        <v>22</v>
      </c>
      <c r="AB8" s="2" t="s">
        <v>79</v>
      </c>
      <c r="AC8" s="3">
        <v>3</v>
      </c>
      <c r="AD8" s="1" t="s">
        <v>75</v>
      </c>
      <c r="AE8" s="1" t="str">
        <f t="shared" si="5"/>
        <v>2023-01-31 23:00:00</v>
      </c>
    </row>
    <row r="9" spans="2:31" x14ac:dyDescent="0.25">
      <c r="B9">
        <f t="shared" si="0"/>
        <v>800</v>
      </c>
      <c r="C9" t="str">
        <f t="shared" si="1"/>
        <v>3000000000000</v>
      </c>
      <c r="D9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E9" s="4" t="s">
        <v>119</v>
      </c>
      <c r="F9" s="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Row],[time]])&gt;0,"['measured']","['missing]")</f>
        <v>['missing]</v>
      </c>
      <c r="G9" s="2" t="s">
        <v>87</v>
      </c>
      <c r="H9" s="4" t="s">
        <v>25</v>
      </c>
      <c r="I9" s="4" t="str">
        <f>$F$2</f>
        <v>consumption</v>
      </c>
      <c r="J9" s="3" t="str">
        <f t="shared" si="2"/>
        <v>non_profiled</v>
      </c>
      <c r="K9" s="3" t="str">
        <f>SUBSTITUTE(SUMIFS(ChargePricePoints[charge_price],ChargePricePoints[charge_time_shortened],OutPut[[#This Row],[time]],ChargePricePoints[charge_code],OutPut[[#This Row],[charge_code]]),",",".")</f>
        <v>0</v>
      </c>
      <c r="L9" s="3" t="str">
        <f>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</f>
        <v>0</v>
      </c>
      <c r="M9" s="2" t="s">
        <v>120</v>
      </c>
      <c r="N9" s="4" t="str">
        <f t="shared" si="3"/>
        <v>tariff-hourly-1-co_6660000000001</v>
      </c>
      <c r="O9" s="4" t="s">
        <v>3</v>
      </c>
      <c r="P9" s="4" t="str">
        <f t="shared" si="4"/>
        <v>6660000000001</v>
      </c>
      <c r="R9" s="2" t="s">
        <v>36</v>
      </c>
      <c r="S9" s="3">
        <v>10</v>
      </c>
      <c r="T9" s="2" t="s">
        <v>71</v>
      </c>
      <c r="U9" s="2" t="s">
        <v>85</v>
      </c>
      <c r="V9" t="str">
        <f>_xlfn.IFNA(VLOOKUP(VLOOKUP(TimeSeriesPoints[[#This Row],[metering_point_id]],MeteringPointPeriods[],2,FALSE),MPTypeMapping[],2,FALSE),"")</f>
        <v>consumption_from_grid</v>
      </c>
      <c r="W9" t="str">
        <f>_xlfn.IFNA(VLOOKUP(VLOOKUP(TimeSeriesPoints[[#This Row],[metering_point_id]],MeteringPointPeriods[],4,FALSE),SettlementMapping[],2,FALSE),"")</f>
        <v/>
      </c>
      <c r="X9" t="str">
        <f>SUBSTITUTE(SUBSTITUTE(SUBSTITUTE(TimeSeriesPoints[[#This Row],[observation_time]],":15:00",":00:00"),":30:00",":00:00"),":45:00",":00:00")</f>
        <v>2023-02-01 02:00:00</v>
      </c>
      <c r="Z9" t="s">
        <v>24</v>
      </c>
      <c r="AA9" t="s">
        <v>22</v>
      </c>
      <c r="AB9" s="2" t="s">
        <v>80</v>
      </c>
      <c r="AC9" s="3">
        <v>3</v>
      </c>
      <c r="AD9" s="1" t="s">
        <v>75</v>
      </c>
      <c r="AE9" s="1" t="str">
        <f t="shared" si="5"/>
        <v>2023-01-31 23:00:00</v>
      </c>
    </row>
    <row r="10" spans="2:31" x14ac:dyDescent="0.25">
      <c r="B10">
        <f t="shared" si="0"/>
        <v>800</v>
      </c>
      <c r="C10" t="str">
        <f t="shared" si="1"/>
        <v>3000000000000</v>
      </c>
      <c r="D10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E10" s="4" t="s">
        <v>119</v>
      </c>
      <c r="F10" s="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Row],[time]])&gt;0,"['measured']","['missing]")</f>
        <v>['missing]</v>
      </c>
      <c r="G10" s="2" t="s">
        <v>88</v>
      </c>
      <c r="H10" s="4" t="s">
        <v>25</v>
      </c>
      <c r="I10" s="4" t="str">
        <f>$F$2</f>
        <v>consumption</v>
      </c>
      <c r="J10" s="3" t="str">
        <f t="shared" si="2"/>
        <v>non_profiled</v>
      </c>
      <c r="K10" s="3" t="str">
        <f>SUBSTITUTE(SUMIFS(ChargePricePoints[charge_price],ChargePricePoints[charge_time_shortened],OutPut[[#This Row],[time]],ChargePricePoints[charge_code],OutPut[[#This Row],[charge_code]]),",",".")</f>
        <v>0</v>
      </c>
      <c r="L10" s="3" t="str">
        <f>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</f>
        <v>0</v>
      </c>
      <c r="M10" s="2" t="s">
        <v>120</v>
      </c>
      <c r="N10" s="4" t="str">
        <f t="shared" si="3"/>
        <v>tariff-hourly-1-co_6660000000001</v>
      </c>
      <c r="O10" s="4" t="s">
        <v>3</v>
      </c>
      <c r="P10" s="4" t="str">
        <f t="shared" si="4"/>
        <v>6660000000001</v>
      </c>
      <c r="R10" s="2" t="s">
        <v>36</v>
      </c>
      <c r="S10" s="3">
        <v>5</v>
      </c>
      <c r="T10" s="2" t="s">
        <v>71</v>
      </c>
      <c r="U10" s="2" t="s">
        <v>85</v>
      </c>
      <c r="V10" t="str">
        <f>_xlfn.IFNA(VLOOKUP(VLOOKUP(TimeSeriesPoints[[#This Row],[metering_point_id]],MeteringPointPeriods[],2,FALSE),MPTypeMapping[],2,FALSE),"")</f>
        <v>consumption_from_grid</v>
      </c>
      <c r="W10" t="str">
        <f>_xlfn.IFNA(VLOOKUP(VLOOKUP(TimeSeriesPoints[[#This Row],[metering_point_id]],MeteringPointPeriods[],4,FALSE),SettlementMapping[],2,FALSE),"")</f>
        <v/>
      </c>
      <c r="X10" t="str">
        <f>SUBSTITUTE(SUBSTITUTE(SUBSTITUTE(TimeSeriesPoints[[#This Row],[observation_time]],":15:00",":00:00"),":30:00",":00:00"),":45:00",":00:00")</f>
        <v>2023-02-01 02:00:00</v>
      </c>
      <c r="AB10" s="2"/>
      <c r="AC10" s="3"/>
      <c r="AD10" s="1"/>
      <c r="AE10" s="1"/>
    </row>
    <row r="11" spans="2:31" x14ac:dyDescent="0.25">
      <c r="B11">
        <f t="shared" si="0"/>
        <v>800</v>
      </c>
      <c r="C11" t="str">
        <f t="shared" si="1"/>
        <v>3000000000000</v>
      </c>
      <c r="D11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E11" s="4" t="s">
        <v>119</v>
      </c>
      <c r="F11" s="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Row],[time]])&gt;0,"['measured']","['missing]")</f>
        <v>['missing]</v>
      </c>
      <c r="G11" s="2" t="s">
        <v>89</v>
      </c>
      <c r="H11" s="4" t="s">
        <v>25</v>
      </c>
      <c r="I11" s="4" t="str">
        <f>$F$2</f>
        <v>consumption</v>
      </c>
      <c r="J11" s="3" t="str">
        <f t="shared" si="2"/>
        <v>non_profiled</v>
      </c>
      <c r="K11" s="3" t="str">
        <f>SUBSTITUTE(SUMIFS(ChargePricePoints[charge_price],ChargePricePoints[charge_time_shortened],OutPut[[#This Row],[time]],ChargePricePoints[charge_code],OutPut[[#This Row],[charge_code]]),",",".")</f>
        <v>0</v>
      </c>
      <c r="L11" s="3" t="str">
        <f>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</f>
        <v>0</v>
      </c>
      <c r="M11" s="2" t="s">
        <v>120</v>
      </c>
      <c r="N11" s="4" t="str">
        <f t="shared" si="3"/>
        <v>tariff-hourly-1-co_6660000000001</v>
      </c>
      <c r="O11" s="4" t="s">
        <v>3</v>
      </c>
      <c r="P11" s="4" t="str">
        <f t="shared" si="4"/>
        <v>6660000000001</v>
      </c>
      <c r="R11" s="2" t="s">
        <v>38</v>
      </c>
      <c r="S11" s="3">
        <v>3.3570000000000002</v>
      </c>
      <c r="T11" s="2" t="s">
        <v>71</v>
      </c>
      <c r="U11" s="2" t="s">
        <v>85</v>
      </c>
      <c r="V11" t="str">
        <f>_xlfn.IFNA(VLOOKUP(VLOOKUP(TimeSeriesPoints[[#This Row],[metering_point_id]],MeteringPointPeriods[],2,FALSE),MPTypeMapping[],2,FALSE),"")</f>
        <v>exchange</v>
      </c>
      <c r="W11" t="str">
        <f>_xlfn.IFNA(VLOOKUP(VLOOKUP(TimeSeriesPoints[[#This Row],[metering_point_id]],MeteringPointPeriods[],4,FALSE),SettlementMapping[],2,FALSE),"")</f>
        <v/>
      </c>
      <c r="X11" t="str">
        <f>SUBSTITUTE(SUBSTITUTE(SUBSTITUTE(TimeSeriesPoints[[#This Row],[observation_time]],":15:00",":00:00"),":30:00",":00:00"),":45:00",":00:00")</f>
        <v>2023-02-01 02:00:00</v>
      </c>
      <c r="AB11" s="2"/>
      <c r="AC11" s="3"/>
      <c r="AD11" s="1"/>
      <c r="AE11" s="1"/>
    </row>
    <row r="12" spans="2:31" x14ac:dyDescent="0.25">
      <c r="B12">
        <f t="shared" si="0"/>
        <v>800</v>
      </c>
      <c r="C12" t="str">
        <f t="shared" si="1"/>
        <v>3000000000000</v>
      </c>
      <c r="D12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E12" s="4" t="s">
        <v>119</v>
      </c>
      <c r="F12" s="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Row],[time]])&gt;0,"['measured']","['missing]")</f>
        <v>['missing]</v>
      </c>
      <c r="G12" s="2" t="s">
        <v>90</v>
      </c>
      <c r="H12" s="4" t="s">
        <v>25</v>
      </c>
      <c r="I12" s="4" t="str">
        <f>$F$2</f>
        <v>consumption</v>
      </c>
      <c r="J12" s="3" t="str">
        <f t="shared" si="2"/>
        <v>non_profiled</v>
      </c>
      <c r="K12" s="3" t="str">
        <f>SUBSTITUTE(SUMIFS(ChargePricePoints[charge_price],ChargePricePoints[charge_time_shortened],OutPut[[#This Row],[time]],ChargePricePoints[charge_code],OutPut[[#This Row],[charge_code]]),",",".")</f>
        <v>0</v>
      </c>
      <c r="L12" s="3" t="str">
        <f>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</f>
        <v>0</v>
      </c>
      <c r="M12" s="2" t="s">
        <v>120</v>
      </c>
      <c r="N12" s="4" t="str">
        <f t="shared" si="3"/>
        <v>tariff-hourly-1-co_6660000000001</v>
      </c>
      <c r="O12" s="4" t="s">
        <v>3</v>
      </c>
      <c r="P12" s="4" t="str">
        <f t="shared" si="4"/>
        <v>6660000000001</v>
      </c>
      <c r="R12" s="2" t="s">
        <v>5</v>
      </c>
      <c r="S12" s="3">
        <v>19.158999999999999</v>
      </c>
      <c r="T12" s="2" t="s">
        <v>71</v>
      </c>
      <c r="U12" s="2" t="s">
        <v>85</v>
      </c>
      <c r="V12" t="str">
        <f>_xlfn.IFNA(VLOOKUP(VLOOKUP(TimeSeriesPoints[[#This Row],[metering_point_id]],MeteringPointPeriods[],2,FALSE),MPTypeMapping[],2,FALSE),"")</f>
        <v>production</v>
      </c>
      <c r="W12" t="str">
        <f>_xlfn.IFNA(VLOOKUP(VLOOKUP(TimeSeriesPoints[[#This Row],[metering_point_id]],MeteringPointPeriods[],4,FALSE),SettlementMapping[],2,FALSE),"")</f>
        <v/>
      </c>
      <c r="X12" t="str">
        <f>SUBSTITUTE(SUBSTITUTE(SUBSTITUTE(TimeSeriesPoints[[#This Row],[observation_time]],":15:00",":00:00"),":30:00",":00:00"),":45:00",":00:00")</f>
        <v>2023-02-01 02:00:00</v>
      </c>
      <c r="Z12" t="s">
        <v>2</v>
      </c>
      <c r="AA12" t="s">
        <v>3</v>
      </c>
      <c r="AB12" s="2" t="s">
        <v>4</v>
      </c>
      <c r="AC12" s="3">
        <v>10</v>
      </c>
      <c r="AD12" s="1" t="s">
        <v>76</v>
      </c>
      <c r="AE12" s="1" t="str">
        <f>LEFT(AD12,19)</f>
        <v>2023-02-01 02:00:00</v>
      </c>
    </row>
    <row r="13" spans="2:31" x14ac:dyDescent="0.25">
      <c r="B13">
        <f t="shared" si="0"/>
        <v>800</v>
      </c>
      <c r="C13" t="str">
        <f t="shared" si="1"/>
        <v>3000000000000</v>
      </c>
      <c r="D13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E13" s="4" t="s">
        <v>119</v>
      </c>
      <c r="F13" s="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Row],[time]])&gt;0,"['measured']","['missing]")</f>
        <v>['missing]</v>
      </c>
      <c r="G13" s="2" t="s">
        <v>91</v>
      </c>
      <c r="H13" s="4" t="s">
        <v>25</v>
      </c>
      <c r="I13" s="4" t="str">
        <f>$F$2</f>
        <v>consumption</v>
      </c>
      <c r="J13" s="3" t="str">
        <f t="shared" si="2"/>
        <v>non_profiled</v>
      </c>
      <c r="K13" s="3" t="str">
        <f>SUBSTITUTE(SUMIFS(ChargePricePoints[charge_price],ChargePricePoints[charge_time_shortened],OutPut[[#This Row],[time]],ChargePricePoints[charge_code],OutPut[[#This Row],[charge_code]]),",",".")</f>
        <v>0</v>
      </c>
      <c r="L13" s="3" t="str">
        <f>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</f>
        <v>0</v>
      </c>
      <c r="M13" s="2" t="s">
        <v>120</v>
      </c>
      <c r="N13" s="4" t="str">
        <f t="shared" si="3"/>
        <v>tariff-hourly-1-co_6660000000001</v>
      </c>
      <c r="O13" s="4" t="s">
        <v>3</v>
      </c>
      <c r="P13" s="4" t="str">
        <f t="shared" si="4"/>
        <v>6660000000001</v>
      </c>
      <c r="R13" s="2"/>
      <c r="S13" s="3"/>
      <c r="T13" s="2"/>
      <c r="U13" s="2"/>
      <c r="V13" t="str">
        <f>_xlfn.IFNA(VLOOKUP(VLOOKUP(TimeSeriesPoints[[#This Row],[metering_point_id]],MeteringPointPeriods[],2,FALSE),MPTypeMapping[],2,FALSE),"")</f>
        <v/>
      </c>
      <c r="W13" t="str">
        <f>_xlfn.IFNA(VLOOKUP(VLOOKUP(TimeSeriesPoints[[#This Row],[metering_point_id]],MeteringPointPeriods[],4,FALSE),SettlementMapping[],2,FALSE),"")</f>
        <v/>
      </c>
      <c r="X13" t="str">
        <f>SUBSTITUTE(SUBSTITUTE(SUBSTITUTE(TimeSeriesPoints[[#This Row],[observation_time]],":15:00",":00:00"),":30:00",":00:00"),":45:00",":00:00")</f>
        <v/>
      </c>
      <c r="AB13" s="2"/>
      <c r="AC13" s="3"/>
      <c r="AD13" s="1"/>
      <c r="AE13" s="1" t="str">
        <f t="shared" si="5"/>
        <v/>
      </c>
    </row>
    <row r="14" spans="2:31" x14ac:dyDescent="0.25">
      <c r="B14">
        <f t="shared" si="0"/>
        <v>800</v>
      </c>
      <c r="C14" t="str">
        <f t="shared" si="1"/>
        <v>3000000000000</v>
      </c>
      <c r="D14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E14" s="4" t="s">
        <v>119</v>
      </c>
      <c r="F14" s="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Row],[time]])&gt;0,"['measured']","['missing]")</f>
        <v>['missing]</v>
      </c>
      <c r="G14" s="2" t="s">
        <v>92</v>
      </c>
      <c r="H14" s="4" t="s">
        <v>25</v>
      </c>
      <c r="I14" s="4" t="str">
        <f>$F$2</f>
        <v>consumption</v>
      </c>
      <c r="J14" s="3" t="str">
        <f t="shared" si="2"/>
        <v>non_profiled</v>
      </c>
      <c r="K14" s="3" t="str">
        <f>SUBSTITUTE(SUMIFS(ChargePricePoints[charge_price],ChargePricePoints[charge_time_shortened],OutPut[[#This Row],[time]],ChargePricePoints[charge_code],OutPut[[#This Row],[charge_code]]),",",".")</f>
        <v>0</v>
      </c>
      <c r="L14" s="3" t="str">
        <f>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</f>
        <v>0</v>
      </c>
      <c r="M14" s="2" t="s">
        <v>120</v>
      </c>
      <c r="N14" s="4" t="str">
        <f t="shared" si="3"/>
        <v>tariff-hourly-1-co_6660000000001</v>
      </c>
      <c r="O14" s="4" t="s">
        <v>3</v>
      </c>
      <c r="P14" s="4" t="str">
        <f t="shared" si="4"/>
        <v>6660000000001</v>
      </c>
      <c r="S14" s="3"/>
      <c r="U14" s="2"/>
      <c r="V14" t="str">
        <f>_xlfn.IFNA(VLOOKUP(VLOOKUP(TimeSeriesPoints[[#This Row],[metering_point_id]],MeteringPointPeriods[],2,FALSE),MPTypeMapping[],2,FALSE),"")</f>
        <v/>
      </c>
      <c r="W14" t="str">
        <f>_xlfn.IFNA(VLOOKUP(VLOOKUP(TimeSeriesPoints[[#This Row],[metering_point_id]],MeteringPointPeriods[],4,FALSE),SettlementMapping[],2,FALSE),"")</f>
        <v/>
      </c>
      <c r="X14" t="str">
        <f>SUBSTITUTE(SUBSTITUTE(SUBSTITUTE(TimeSeriesPoints[[#This Row],[observation_time]],":15:00",":00:00"),":30:00",":00:00"),":45:00",":00:00")</f>
        <v/>
      </c>
      <c r="AB14" s="2"/>
      <c r="AC14" s="3"/>
      <c r="AD14" s="1"/>
      <c r="AE14" s="1" t="str">
        <f t="shared" si="5"/>
        <v/>
      </c>
    </row>
    <row r="15" spans="2:31" x14ac:dyDescent="0.25">
      <c r="B15">
        <f t="shared" si="0"/>
        <v>800</v>
      </c>
      <c r="C15" t="str">
        <f t="shared" si="1"/>
        <v>3000000000000</v>
      </c>
      <c r="D15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E15" s="4" t="s">
        <v>119</v>
      </c>
      <c r="F15" s="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Row],[time]])&gt;0,"['measured']","['missing]")</f>
        <v>['missing]</v>
      </c>
      <c r="G15" s="2" t="s">
        <v>93</v>
      </c>
      <c r="H15" s="4" t="s">
        <v>25</v>
      </c>
      <c r="I15" s="4" t="str">
        <f>$F$2</f>
        <v>consumption</v>
      </c>
      <c r="J15" s="3" t="str">
        <f t="shared" si="2"/>
        <v>non_profiled</v>
      </c>
      <c r="K15" s="3" t="str">
        <f>SUBSTITUTE(SUMIFS(ChargePricePoints[charge_price],ChargePricePoints[charge_time_shortened],OutPut[[#This Row],[time]],ChargePricePoints[charge_code],OutPut[[#This Row],[charge_code]]),",",".")</f>
        <v>0</v>
      </c>
      <c r="L15" s="3" t="str">
        <f>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</f>
        <v>0</v>
      </c>
      <c r="M15" s="2" t="s">
        <v>120</v>
      </c>
      <c r="N15" s="4" t="str">
        <f t="shared" si="3"/>
        <v>tariff-hourly-1-co_6660000000001</v>
      </c>
      <c r="O15" s="4" t="s">
        <v>3</v>
      </c>
      <c r="P15" s="4" t="str">
        <f t="shared" si="4"/>
        <v>6660000000001</v>
      </c>
      <c r="R15" s="2"/>
      <c r="S15" s="3"/>
      <c r="T15" s="2"/>
      <c r="U15" s="2"/>
      <c r="AB15" s="2"/>
      <c r="AC15" s="3"/>
      <c r="AD15" s="1"/>
      <c r="AE15" s="1" t="str">
        <f t="shared" si="5"/>
        <v/>
      </c>
    </row>
    <row r="16" spans="2:31" x14ac:dyDescent="0.25">
      <c r="B16">
        <f t="shared" si="0"/>
        <v>800</v>
      </c>
      <c r="C16" t="str">
        <f t="shared" si="1"/>
        <v>3000000000000</v>
      </c>
      <c r="D16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E16" s="4" t="s">
        <v>119</v>
      </c>
      <c r="F16" s="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Row],[time]])&gt;0,"['measured']","['missing]")</f>
        <v>['missing]</v>
      </c>
      <c r="G16" s="2" t="s">
        <v>94</v>
      </c>
      <c r="H16" s="4" t="s">
        <v>25</v>
      </c>
      <c r="I16" s="4" t="str">
        <f>$F$2</f>
        <v>consumption</v>
      </c>
      <c r="J16" s="3" t="str">
        <f t="shared" si="2"/>
        <v>non_profiled</v>
      </c>
      <c r="K16" s="3" t="str">
        <f>SUBSTITUTE(SUMIFS(ChargePricePoints[charge_price],ChargePricePoints[charge_time_shortened],OutPut[[#This Row],[time]],ChargePricePoints[charge_code],OutPut[[#This Row],[charge_code]]),",",".")</f>
        <v>0</v>
      </c>
      <c r="L16" s="3" t="str">
        <f>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</f>
        <v>0</v>
      </c>
      <c r="M16" s="2" t="s">
        <v>120</v>
      </c>
      <c r="N16" s="4" t="str">
        <f t="shared" si="3"/>
        <v>tariff-hourly-1-co_6660000000001</v>
      </c>
      <c r="O16" s="4" t="s">
        <v>3</v>
      </c>
      <c r="P16" s="4" t="str">
        <f t="shared" si="4"/>
        <v>6660000000001</v>
      </c>
      <c r="S16" s="3"/>
      <c r="U16" s="2"/>
      <c r="V16" t="str">
        <f>_xlfn.IFNA(VLOOKUP(VLOOKUP(TimeSeriesPoints[[#This Row],[metering_point_id]],MeteringPointPeriods[],2,FALSE),MPTypeMapping[],2,FALSE),"")</f>
        <v/>
      </c>
      <c r="W16" t="str">
        <f>_xlfn.IFNA(VLOOKUP(VLOOKUP(TimeSeriesPoints[[#This Row],[metering_point_id]],MeteringPointPeriods[],4,FALSE),SettlementMapping[],2,FALSE),"")</f>
        <v/>
      </c>
      <c r="X16" t="str">
        <f>SUBSTITUTE(SUBSTITUTE(SUBSTITUTE(TimeSeriesPoints[[#This Row],[observation_time]],":15:00",":00:00"),":30:00",":00:00"),":45:00",":00:00")</f>
        <v/>
      </c>
      <c r="AB16" s="2"/>
      <c r="AC16" s="3"/>
      <c r="AD16" s="1"/>
      <c r="AE16" s="1" t="str">
        <f t="shared" si="5"/>
        <v/>
      </c>
    </row>
    <row r="17" spans="2:31" x14ac:dyDescent="0.25">
      <c r="B17">
        <f t="shared" si="0"/>
        <v>800</v>
      </c>
      <c r="C17" t="str">
        <f t="shared" si="1"/>
        <v>3000000000000</v>
      </c>
      <c r="D17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E17" s="4" t="s">
        <v>119</v>
      </c>
      <c r="F17" s="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Row],[time]])&gt;0,"['measured']","['missing]")</f>
        <v>['missing]</v>
      </c>
      <c r="G17" s="2" t="s">
        <v>95</v>
      </c>
      <c r="H17" s="4" t="s">
        <v>25</v>
      </c>
      <c r="I17" s="4" t="str">
        <f>$F$2</f>
        <v>consumption</v>
      </c>
      <c r="J17" s="3" t="str">
        <f t="shared" si="2"/>
        <v>non_profiled</v>
      </c>
      <c r="K17" s="3" t="str">
        <f>SUBSTITUTE(SUMIFS(ChargePricePoints[charge_price],ChargePricePoints[charge_time_shortened],OutPut[[#This Row],[time]],ChargePricePoints[charge_code],OutPut[[#This Row],[charge_code]]),",",".")</f>
        <v>0</v>
      </c>
      <c r="L17" s="3" t="str">
        <f>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</f>
        <v>0</v>
      </c>
      <c r="M17" s="2" t="s">
        <v>120</v>
      </c>
      <c r="N17" s="4" t="str">
        <f t="shared" si="3"/>
        <v>tariff-hourly-1-co_6660000000001</v>
      </c>
      <c r="O17" s="4" t="s">
        <v>3</v>
      </c>
      <c r="P17" s="4" t="str">
        <f t="shared" si="4"/>
        <v>6660000000001</v>
      </c>
      <c r="S17" s="3"/>
      <c r="U17" s="2"/>
      <c r="V17" t="str">
        <f>_xlfn.IFNA(VLOOKUP(VLOOKUP(TimeSeriesPoints[[#This Row],[metering_point_id]],MeteringPointPeriods[],2,FALSE),MPTypeMapping[],2,FALSE),"")</f>
        <v/>
      </c>
      <c r="W17" t="str">
        <f>_xlfn.IFNA(VLOOKUP(VLOOKUP(TimeSeriesPoints[[#This Row],[metering_point_id]],MeteringPointPeriods[],4,FALSE),SettlementMapping[],2,FALSE),"")</f>
        <v/>
      </c>
      <c r="X17" t="str">
        <f>SUBSTITUTE(SUBSTITUTE(SUBSTITUTE(TimeSeriesPoints[[#This Row],[observation_time]],":15:00",":00:00"),":30:00",":00:00"),":45:00",":00:00")</f>
        <v/>
      </c>
      <c r="AB17" s="2"/>
      <c r="AC17" s="3"/>
      <c r="AD17" s="1"/>
      <c r="AE17" s="1" t="str">
        <f t="shared" si="5"/>
        <v/>
      </c>
    </row>
    <row r="18" spans="2:31" x14ac:dyDescent="0.25">
      <c r="B18">
        <f t="shared" si="0"/>
        <v>800</v>
      </c>
      <c r="C18" t="str">
        <f t="shared" si="1"/>
        <v>3000000000000</v>
      </c>
      <c r="D18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E18" s="4" t="s">
        <v>119</v>
      </c>
      <c r="F18" s="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Row],[time]])&gt;0,"['measured']","['missing]")</f>
        <v>['missing]</v>
      </c>
      <c r="G18" s="2" t="s">
        <v>96</v>
      </c>
      <c r="H18" s="4" t="s">
        <v>25</v>
      </c>
      <c r="I18" s="4" t="str">
        <f>$F$2</f>
        <v>consumption</v>
      </c>
      <c r="J18" s="3" t="str">
        <f t="shared" si="2"/>
        <v>non_profiled</v>
      </c>
      <c r="K18" s="3" t="str">
        <f>SUBSTITUTE(SUMIFS(ChargePricePoints[charge_price],ChargePricePoints[charge_time_shortened],OutPut[[#This Row],[time]],ChargePricePoints[charge_code],OutPut[[#This Row],[charge_code]]),",",".")</f>
        <v>0</v>
      </c>
      <c r="L18" s="3" t="str">
        <f>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</f>
        <v>0</v>
      </c>
      <c r="M18" s="2" t="s">
        <v>120</v>
      </c>
      <c r="N18" s="4" t="str">
        <f t="shared" si="3"/>
        <v>tariff-hourly-1-co_6660000000001</v>
      </c>
      <c r="O18" s="4" t="s">
        <v>3</v>
      </c>
      <c r="P18" s="4" t="str">
        <f t="shared" si="4"/>
        <v>6660000000001</v>
      </c>
      <c r="S18" s="3"/>
      <c r="U18" s="2"/>
      <c r="V18" t="str">
        <f>_xlfn.IFNA(VLOOKUP(VLOOKUP(TimeSeriesPoints[[#This Row],[metering_point_id]],MeteringPointPeriods[],2,FALSE),MPTypeMapping[],2,FALSE),"")</f>
        <v/>
      </c>
      <c r="W18" t="str">
        <f>_xlfn.IFNA(VLOOKUP(VLOOKUP(TimeSeriesPoints[[#This Row],[metering_point_id]],MeteringPointPeriods[],4,FALSE),SettlementMapping[],2,FALSE),"")</f>
        <v/>
      </c>
      <c r="X18" t="str">
        <f>SUBSTITUTE(SUBSTITUTE(SUBSTITUTE(TimeSeriesPoints[[#This Row],[observation_time]],":15:00",":00:00"),":30:00",":00:00"),":45:00",":00:00")</f>
        <v/>
      </c>
      <c r="AB18" s="2"/>
      <c r="AC18" s="3"/>
      <c r="AD18" s="1"/>
      <c r="AE18" s="1" t="str">
        <f t="shared" si="5"/>
        <v/>
      </c>
    </row>
    <row r="19" spans="2:31" x14ac:dyDescent="0.25">
      <c r="B19">
        <f t="shared" si="0"/>
        <v>800</v>
      </c>
      <c r="C19" t="str">
        <f t="shared" si="1"/>
        <v>3000000000000</v>
      </c>
      <c r="D19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E19" s="4" t="s">
        <v>119</v>
      </c>
      <c r="F19" s="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Row],[time]])&gt;0,"['measured']","['missing]")</f>
        <v>['missing]</v>
      </c>
      <c r="G19" s="2" t="s">
        <v>97</v>
      </c>
      <c r="H19" s="4" t="s">
        <v>25</v>
      </c>
      <c r="I19" s="4" t="str">
        <f>$F$2</f>
        <v>consumption</v>
      </c>
      <c r="J19" s="3" t="str">
        <f t="shared" si="2"/>
        <v>non_profiled</v>
      </c>
      <c r="K19" s="3" t="str">
        <f>SUBSTITUTE(SUMIFS(ChargePricePoints[charge_price],ChargePricePoints[charge_time_shortened],OutPut[[#This Row],[time]],ChargePricePoints[charge_code],OutPut[[#This Row],[charge_code]]),",",".")</f>
        <v>0</v>
      </c>
      <c r="L19" s="3" t="str">
        <f>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</f>
        <v>0</v>
      </c>
      <c r="M19" s="2" t="s">
        <v>120</v>
      </c>
      <c r="N19" s="4" t="str">
        <f t="shared" si="3"/>
        <v>tariff-hourly-1-co_6660000000001</v>
      </c>
      <c r="O19" s="4" t="s">
        <v>3</v>
      </c>
      <c r="P19" s="4" t="str">
        <f t="shared" si="4"/>
        <v>6660000000001</v>
      </c>
      <c r="S19" s="3"/>
      <c r="U19" s="2"/>
      <c r="V19" t="str">
        <f>_xlfn.IFNA(VLOOKUP(VLOOKUP(TimeSeriesPoints[[#This Row],[metering_point_id]],MeteringPointPeriods[],2,FALSE),MPTypeMapping[],2,FALSE),"")</f>
        <v/>
      </c>
      <c r="W19" t="str">
        <f>_xlfn.IFNA(VLOOKUP(VLOOKUP(TimeSeriesPoints[[#This Row],[metering_point_id]],MeteringPointPeriods[],4,FALSE),SettlementMapping[],2,FALSE),"")</f>
        <v/>
      </c>
      <c r="X19" t="str">
        <f>SUBSTITUTE(SUBSTITUTE(SUBSTITUTE(TimeSeriesPoints[[#This Row],[observation_time]],":15:00",":00:00"),":30:00",":00:00"),":45:00",":00:00")</f>
        <v/>
      </c>
      <c r="AB19" s="2"/>
      <c r="AC19" s="3"/>
      <c r="AD19" s="1"/>
      <c r="AE19" s="1" t="str">
        <f t="shared" si="5"/>
        <v/>
      </c>
    </row>
    <row r="20" spans="2:31" x14ac:dyDescent="0.25">
      <c r="B20">
        <f t="shared" si="0"/>
        <v>800</v>
      </c>
      <c r="C20" t="str">
        <f t="shared" si="1"/>
        <v>3000000000000</v>
      </c>
      <c r="D20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E20" s="4" t="s">
        <v>119</v>
      </c>
      <c r="F20" s="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Row],[time]])&gt;0,"['measured']","['missing]")</f>
        <v>['missing]</v>
      </c>
      <c r="G20" s="2" t="s">
        <v>98</v>
      </c>
      <c r="H20" s="4" t="s">
        <v>25</v>
      </c>
      <c r="I20" s="4" t="str">
        <f>$F$2</f>
        <v>consumption</v>
      </c>
      <c r="J20" s="3" t="str">
        <f t="shared" si="2"/>
        <v>non_profiled</v>
      </c>
      <c r="K20" s="3" t="str">
        <f>SUBSTITUTE(SUMIFS(ChargePricePoints[charge_price],ChargePricePoints[charge_time_shortened],OutPut[[#This Row],[time]],ChargePricePoints[charge_code],OutPut[[#This Row],[charge_code]]),",",".")</f>
        <v>0</v>
      </c>
      <c r="L20" s="3" t="str">
        <f>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</f>
        <v>0</v>
      </c>
      <c r="M20" s="2" t="s">
        <v>120</v>
      </c>
      <c r="N20" s="4" t="str">
        <f t="shared" si="3"/>
        <v>tariff-hourly-1-co_6660000000001</v>
      </c>
      <c r="O20" s="4" t="s">
        <v>3</v>
      </c>
      <c r="P20" s="4" t="str">
        <f t="shared" si="4"/>
        <v>6660000000001</v>
      </c>
      <c r="S20" s="3"/>
      <c r="U20" s="2"/>
      <c r="V20" t="str">
        <f>_xlfn.IFNA(VLOOKUP(VLOOKUP(TimeSeriesPoints[[#This Row],[metering_point_id]],MeteringPointPeriods[],2,FALSE),MPTypeMapping[],2,FALSE),"")</f>
        <v/>
      </c>
      <c r="W20" t="str">
        <f>_xlfn.IFNA(VLOOKUP(VLOOKUP(TimeSeriesPoints[[#This Row],[metering_point_id]],MeteringPointPeriods[],4,FALSE),SettlementMapping[],2,FALSE),"")</f>
        <v/>
      </c>
      <c r="X20" t="str">
        <f>SUBSTITUTE(SUBSTITUTE(SUBSTITUTE(TimeSeriesPoints[[#This Row],[observation_time]],":15:00",":00:00"),":30:00",":00:00"),":45:00",":00:00")</f>
        <v/>
      </c>
      <c r="AB20" s="2"/>
      <c r="AC20" s="3"/>
      <c r="AD20" s="1"/>
      <c r="AE20" s="1" t="str">
        <f t="shared" si="5"/>
        <v/>
      </c>
    </row>
    <row r="21" spans="2:31" x14ac:dyDescent="0.25">
      <c r="B21">
        <f t="shared" si="0"/>
        <v>800</v>
      </c>
      <c r="C21" t="str">
        <f t="shared" si="1"/>
        <v>3000000000000</v>
      </c>
      <c r="D21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E21" s="4" t="s">
        <v>119</v>
      </c>
      <c r="F21" s="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Row],[time]])&gt;0,"['measured']","['missing]")</f>
        <v>['missing]</v>
      </c>
      <c r="G21" s="2" t="s">
        <v>99</v>
      </c>
      <c r="H21" s="4" t="s">
        <v>25</v>
      </c>
      <c r="I21" s="4" t="str">
        <f>$F$2</f>
        <v>consumption</v>
      </c>
      <c r="J21" s="3" t="str">
        <f t="shared" si="2"/>
        <v>non_profiled</v>
      </c>
      <c r="K21" s="3" t="str">
        <f>SUBSTITUTE(SUMIFS(ChargePricePoints[charge_price],ChargePricePoints[charge_time_shortened],OutPut[[#This Row],[time]],ChargePricePoints[charge_code],OutPut[[#This Row],[charge_code]]),",",".")</f>
        <v>0</v>
      </c>
      <c r="L21" s="3" t="str">
        <f>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</f>
        <v>0</v>
      </c>
      <c r="M21" s="2" t="s">
        <v>120</v>
      </c>
      <c r="N21" s="4" t="str">
        <f t="shared" si="3"/>
        <v>tariff-hourly-1-co_6660000000001</v>
      </c>
      <c r="O21" s="4" t="s">
        <v>3</v>
      </c>
      <c r="P21" s="4" t="str">
        <f t="shared" si="4"/>
        <v>6660000000001</v>
      </c>
      <c r="S21" s="3"/>
      <c r="U21" s="2"/>
      <c r="V21" t="str">
        <f>_xlfn.IFNA(VLOOKUP(VLOOKUP(TimeSeriesPoints[[#This Row],[metering_point_id]],MeteringPointPeriods[],2,FALSE),MPTypeMapping[],2,FALSE),"")</f>
        <v/>
      </c>
      <c r="W21" t="str">
        <f>_xlfn.IFNA(VLOOKUP(VLOOKUP(TimeSeriesPoints[[#This Row],[metering_point_id]],MeteringPointPeriods[],4,FALSE),SettlementMapping[],2,FALSE),"")</f>
        <v/>
      </c>
      <c r="X21" t="str">
        <f>SUBSTITUTE(SUBSTITUTE(SUBSTITUTE(TimeSeriesPoints[[#This Row],[observation_time]],":15:00",":00:00"),":30:00",":00:00"),":45:00",":00:00")</f>
        <v/>
      </c>
      <c r="AB21" s="2"/>
      <c r="AC21" s="3"/>
      <c r="AD21" s="1"/>
      <c r="AE21" s="1" t="str">
        <f t="shared" si="5"/>
        <v/>
      </c>
    </row>
    <row r="22" spans="2:31" x14ac:dyDescent="0.25">
      <c r="B22">
        <f t="shared" si="0"/>
        <v>800</v>
      </c>
      <c r="C22" t="str">
        <f t="shared" si="1"/>
        <v>3000000000000</v>
      </c>
      <c r="D22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E22" s="4" t="s">
        <v>119</v>
      </c>
      <c r="F22" s="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Row],[time]])&gt;0,"['measured']","['missing]")</f>
        <v>['missing]</v>
      </c>
      <c r="G22" s="2" t="s">
        <v>100</v>
      </c>
      <c r="H22" s="4" t="s">
        <v>25</v>
      </c>
      <c r="I22" s="4" t="str">
        <f>$F$2</f>
        <v>consumption</v>
      </c>
      <c r="J22" s="3" t="str">
        <f t="shared" si="2"/>
        <v>non_profiled</v>
      </c>
      <c r="K22" s="3" t="str">
        <f>SUBSTITUTE(SUMIFS(ChargePricePoints[charge_price],ChargePricePoints[charge_time_shortened],OutPut[[#This Row],[time]],ChargePricePoints[charge_code],OutPut[[#This Row],[charge_code]]),",",".")</f>
        <v>0</v>
      </c>
      <c r="L22" s="3" t="str">
        <f>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</f>
        <v>0</v>
      </c>
      <c r="M22" s="2" t="s">
        <v>120</v>
      </c>
      <c r="N22" s="4" t="str">
        <f t="shared" si="3"/>
        <v>tariff-hourly-1-co_6660000000001</v>
      </c>
      <c r="O22" s="4" t="s">
        <v>3</v>
      </c>
      <c r="P22" s="4" t="str">
        <f t="shared" si="4"/>
        <v>6660000000001</v>
      </c>
      <c r="S22" s="3"/>
      <c r="U22" s="2"/>
      <c r="V22" t="str">
        <f>_xlfn.IFNA(VLOOKUP(VLOOKUP(TimeSeriesPoints[[#This Row],[metering_point_id]],MeteringPointPeriods[],2,FALSE),MPTypeMapping[],2,FALSE),"")</f>
        <v/>
      </c>
      <c r="W22" t="str">
        <f>_xlfn.IFNA(VLOOKUP(VLOOKUP(TimeSeriesPoints[[#This Row],[metering_point_id]],MeteringPointPeriods[],4,FALSE),SettlementMapping[],2,FALSE),"")</f>
        <v/>
      </c>
      <c r="X22" t="str">
        <f>SUBSTITUTE(SUBSTITUTE(SUBSTITUTE(TimeSeriesPoints[[#This Row],[observation_time]],":15:00",":00:00"),":30:00",":00:00"),":45:00",":00:00")</f>
        <v/>
      </c>
      <c r="AB22" s="2"/>
      <c r="AC22" s="3"/>
      <c r="AD22" s="1"/>
      <c r="AE22" s="1" t="str">
        <f t="shared" si="5"/>
        <v/>
      </c>
    </row>
    <row r="23" spans="2:31" x14ac:dyDescent="0.25">
      <c r="B23">
        <f t="shared" si="0"/>
        <v>800</v>
      </c>
      <c r="C23" t="str">
        <f t="shared" si="1"/>
        <v>3000000000000</v>
      </c>
      <c r="D23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E23" s="4" t="s">
        <v>119</v>
      </c>
      <c r="F23" s="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Row],[time]])&gt;0,"['measured']","['missing]")</f>
        <v>['missing]</v>
      </c>
      <c r="G23" s="2" t="s">
        <v>101</v>
      </c>
      <c r="H23" s="4" t="s">
        <v>25</v>
      </c>
      <c r="I23" s="4" t="str">
        <f>$F$2</f>
        <v>consumption</v>
      </c>
      <c r="J23" s="3" t="str">
        <f t="shared" si="2"/>
        <v>non_profiled</v>
      </c>
      <c r="K23" s="3" t="str">
        <f>SUBSTITUTE(SUMIFS(ChargePricePoints[charge_price],ChargePricePoints[charge_time_shortened],OutPut[[#This Row],[time]],ChargePricePoints[charge_code],OutPut[[#This Row],[charge_code]]),",",".")</f>
        <v>0</v>
      </c>
      <c r="L23" s="3" t="str">
        <f>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</f>
        <v>0</v>
      </c>
      <c r="M23" s="2" t="s">
        <v>120</v>
      </c>
      <c r="N23" s="4" t="str">
        <f t="shared" si="3"/>
        <v>tariff-hourly-1-co_6660000000001</v>
      </c>
      <c r="O23" s="4" t="s">
        <v>3</v>
      </c>
      <c r="P23" s="4" t="str">
        <f t="shared" si="4"/>
        <v>6660000000001</v>
      </c>
      <c r="S23" s="3"/>
      <c r="U23" s="2"/>
      <c r="V23" t="str">
        <f>_xlfn.IFNA(VLOOKUP(VLOOKUP(TimeSeriesPoints[[#This Row],[metering_point_id]],MeteringPointPeriods[],2,FALSE),MPTypeMapping[],2,FALSE),"")</f>
        <v/>
      </c>
      <c r="W23" t="str">
        <f>_xlfn.IFNA(VLOOKUP(VLOOKUP(TimeSeriesPoints[[#This Row],[metering_point_id]],MeteringPointPeriods[],4,FALSE),SettlementMapping[],2,FALSE),"")</f>
        <v/>
      </c>
      <c r="X23" t="str">
        <f>SUBSTITUTE(SUBSTITUTE(SUBSTITUTE(TimeSeriesPoints[[#This Row],[observation_time]],":15:00",":00:00"),":30:00",":00:00"),":45:00",":00:00")</f>
        <v/>
      </c>
      <c r="AB23" s="2"/>
      <c r="AC23" s="3"/>
      <c r="AD23" s="1"/>
      <c r="AE23" s="1" t="str">
        <f t="shared" si="5"/>
        <v/>
      </c>
    </row>
    <row r="24" spans="2:31" x14ac:dyDescent="0.25">
      <c r="B24">
        <f t="shared" si="0"/>
        <v>800</v>
      </c>
      <c r="C24" t="str">
        <f t="shared" si="1"/>
        <v>3000000000000</v>
      </c>
      <c r="D24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E24" s="4" t="s">
        <v>119</v>
      </c>
      <c r="F24" s="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Row],[time]])&gt;0,"['measured']","['missing]")</f>
        <v>['missing]</v>
      </c>
      <c r="G24" s="2" t="s">
        <v>102</v>
      </c>
      <c r="H24" s="4" t="s">
        <v>25</v>
      </c>
      <c r="I24" s="4" t="str">
        <f>$F$2</f>
        <v>consumption</v>
      </c>
      <c r="J24" s="3" t="str">
        <f t="shared" si="2"/>
        <v>non_profiled</v>
      </c>
      <c r="K24" s="3" t="str">
        <f>SUBSTITUTE(SUMIFS(ChargePricePoints[charge_price],ChargePricePoints[charge_time_shortened],OutPut[[#This Row],[time]],ChargePricePoints[charge_code],OutPut[[#This Row],[charge_code]]),",",".")</f>
        <v>0</v>
      </c>
      <c r="L24" s="3" t="str">
        <f>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</f>
        <v>0</v>
      </c>
      <c r="M24" s="2" t="s">
        <v>120</v>
      </c>
      <c r="N24" s="4" t="str">
        <f t="shared" si="3"/>
        <v>tariff-hourly-1-co_6660000000001</v>
      </c>
      <c r="O24" s="4" t="s">
        <v>3</v>
      </c>
      <c r="P24" s="4" t="str">
        <f t="shared" si="4"/>
        <v>6660000000001</v>
      </c>
      <c r="S24" s="3"/>
      <c r="U24" s="2"/>
      <c r="V24" t="str">
        <f>_xlfn.IFNA(VLOOKUP(VLOOKUP(TimeSeriesPoints[[#This Row],[metering_point_id]],MeteringPointPeriods[],2,FALSE),MPTypeMapping[],2,FALSE),"")</f>
        <v/>
      </c>
      <c r="W24" t="str">
        <f>_xlfn.IFNA(VLOOKUP(VLOOKUP(TimeSeriesPoints[[#This Row],[metering_point_id]],MeteringPointPeriods[],4,FALSE),SettlementMapping[],2,FALSE),"")</f>
        <v/>
      </c>
      <c r="X24" t="str">
        <f>SUBSTITUTE(SUBSTITUTE(SUBSTITUTE(TimeSeriesPoints[[#This Row],[observation_time]],":15:00",":00:00"),":30:00",":00:00"),":45:00",":00:00")</f>
        <v/>
      </c>
      <c r="AB24" s="2"/>
      <c r="AC24" s="3"/>
      <c r="AD24" s="1"/>
      <c r="AE24" s="1" t="str">
        <f t="shared" si="5"/>
        <v/>
      </c>
    </row>
    <row r="25" spans="2:31" x14ac:dyDescent="0.25">
      <c r="B25">
        <f t="shared" si="0"/>
        <v>800</v>
      </c>
      <c r="C25" t="str">
        <f t="shared" si="1"/>
        <v>3000000000000</v>
      </c>
      <c r="D25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E25" s="4" t="s">
        <v>119</v>
      </c>
      <c r="F25" s="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Row],[time]])&gt;0,"['measured']","['missing]")</f>
        <v>['missing]</v>
      </c>
      <c r="G25" s="2" t="s">
        <v>103</v>
      </c>
      <c r="H25" s="4" t="s">
        <v>25</v>
      </c>
      <c r="I25" s="4" t="str">
        <f>$F$2</f>
        <v>consumption</v>
      </c>
      <c r="J25" s="3" t="str">
        <f t="shared" si="2"/>
        <v>non_profiled</v>
      </c>
      <c r="K25" s="3" t="str">
        <f>SUBSTITUTE(SUMIFS(ChargePricePoints[charge_price],ChargePricePoints[charge_time_shortened],OutPut[[#This Row],[time]],ChargePricePoints[charge_code],OutPut[[#This Row],[charge_code]]),",",".")</f>
        <v>0</v>
      </c>
      <c r="L25" s="3" t="str">
        <f>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</f>
        <v>0</v>
      </c>
      <c r="M25" s="2" t="s">
        <v>120</v>
      </c>
      <c r="N25" s="4" t="str">
        <f t="shared" si="3"/>
        <v>tariff-hourly-1-co_6660000000001</v>
      </c>
      <c r="O25" s="4" t="s">
        <v>3</v>
      </c>
      <c r="P25" s="4" t="str">
        <f t="shared" si="4"/>
        <v>6660000000001</v>
      </c>
      <c r="S25" s="3"/>
      <c r="U25" s="2"/>
      <c r="V25" t="str">
        <f>_xlfn.IFNA(VLOOKUP(VLOOKUP(TimeSeriesPoints[[#This Row],[metering_point_id]],MeteringPointPeriods[],2,FALSE),MPTypeMapping[],2,FALSE),"")</f>
        <v/>
      </c>
      <c r="W25" t="str">
        <f>_xlfn.IFNA(VLOOKUP(VLOOKUP(TimeSeriesPoints[[#This Row],[metering_point_id]],MeteringPointPeriods[],4,FALSE),SettlementMapping[],2,FALSE),"")</f>
        <v/>
      </c>
      <c r="X25" t="str">
        <f>SUBSTITUTE(SUBSTITUTE(SUBSTITUTE(TimeSeriesPoints[[#This Row],[observation_time]],":15:00",":00:00"),":30:00",":00:00"),":45:00",":00:00")</f>
        <v/>
      </c>
      <c r="AB25" s="2"/>
      <c r="AC25" s="3"/>
      <c r="AD25" s="1"/>
      <c r="AE25" s="1" t="str">
        <f t="shared" si="5"/>
        <v/>
      </c>
    </row>
    <row r="26" spans="2:31" x14ac:dyDescent="0.25">
      <c r="B26">
        <f t="shared" si="0"/>
        <v>800</v>
      </c>
      <c r="C26" t="str">
        <f t="shared" si="1"/>
        <v>3000000000000</v>
      </c>
      <c r="D26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E26" s="4" t="s">
        <v>119</v>
      </c>
      <c r="F26" s="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Row],[time]])&gt;0,"['measured']","['missing]")</f>
        <v>['missing]</v>
      </c>
      <c r="G26" s="2" t="s">
        <v>104</v>
      </c>
      <c r="H26" s="4" t="s">
        <v>25</v>
      </c>
      <c r="I26" s="4" t="str">
        <f>$F$2</f>
        <v>consumption</v>
      </c>
      <c r="J26" s="3" t="str">
        <f t="shared" si="2"/>
        <v>non_profiled</v>
      </c>
      <c r="K26" s="3" t="str">
        <f>SUBSTITUTE(SUMIFS(ChargePricePoints[charge_price],ChargePricePoints[charge_time_shortened],OutPut[[#This Row],[time]],ChargePricePoints[charge_code],OutPut[[#This Row],[charge_code]]),",",".")</f>
        <v>0</v>
      </c>
      <c r="L26" s="3" t="str">
        <f>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</f>
        <v>0</v>
      </c>
      <c r="M26" s="2" t="s">
        <v>120</v>
      </c>
      <c r="N26" s="4" t="str">
        <f t="shared" si="3"/>
        <v>tariff-hourly-1-co_6660000000001</v>
      </c>
      <c r="O26" s="4" t="s">
        <v>3</v>
      </c>
      <c r="P26" s="4" t="str">
        <f t="shared" si="4"/>
        <v>6660000000001</v>
      </c>
      <c r="S26" s="3"/>
      <c r="U26" s="2"/>
      <c r="V26" t="str">
        <f>_xlfn.IFNA(VLOOKUP(VLOOKUP(TimeSeriesPoints[[#This Row],[metering_point_id]],MeteringPointPeriods[],2,FALSE),MPTypeMapping[],2,FALSE),"")</f>
        <v/>
      </c>
      <c r="W26" t="str">
        <f>_xlfn.IFNA(VLOOKUP(VLOOKUP(TimeSeriesPoints[[#This Row],[metering_point_id]],MeteringPointPeriods[],4,FALSE),SettlementMapping[],2,FALSE),"")</f>
        <v/>
      </c>
      <c r="X26" t="str">
        <f>SUBSTITUTE(SUBSTITUTE(SUBSTITUTE(TimeSeriesPoints[[#This Row],[observation_time]],":15:00",":00:00"),":30:00",":00:00"),":45:00",":00:00")</f>
        <v/>
      </c>
      <c r="AB26" s="2"/>
      <c r="AC26" s="3"/>
      <c r="AD26" s="1"/>
      <c r="AE26" s="1" t="str">
        <f t="shared" si="5"/>
        <v/>
      </c>
    </row>
    <row r="27" spans="2:31" x14ac:dyDescent="0.25">
      <c r="B27">
        <f t="shared" si="0"/>
        <v>800</v>
      </c>
      <c r="C27" t="str">
        <f t="shared" si="1"/>
        <v>3000000000000</v>
      </c>
      <c r="D27" t="str">
        <f>SUBSTITUTE(SUMIFS(TimeSeriesPoints[quantity],TimeSeriesPoints[metering_point_type],OutPut[[#This Row],[metering_point_type]],TimeSeriesPoints[settlement_method],OutPut[[#This Row],[settlement_method]],TimeSeriesPoints[hour],OutPut[[#This Row],[time]]),",",".")</f>
        <v>0</v>
      </c>
      <c r="E27" s="4" t="s">
        <v>119</v>
      </c>
      <c r="F27" s="4" t="str">
        <f>IF(SUMIFS(TimeSeriesPoints[quantity],TimeSeriesPoints[metering_point_type],OutPut[[#This Row],[metering_point_type]],TimeSeriesPoints[settlement_method],OutPut[[#This Row],[settlement_method]],TimeSeriesPoints[hour],OutPut[[#This Row],[time]])&gt;0,"['measured']","['missing]")</f>
        <v>['missing]</v>
      </c>
      <c r="G27" s="2" t="s">
        <v>105</v>
      </c>
      <c r="H27" s="4" t="s">
        <v>25</v>
      </c>
      <c r="I27" s="4" t="str">
        <f>$F$2</f>
        <v>consumption</v>
      </c>
      <c r="J27" s="3" t="str">
        <f t="shared" si="2"/>
        <v>non_profiled</v>
      </c>
      <c r="K27" s="3" t="str">
        <f>SUBSTITUTE(SUMIFS(ChargePricePoints[charge_price],ChargePricePoints[charge_time_shortened],OutPut[[#This Row],[time]],ChargePricePoints[charge_code],OutPut[[#This Row],[charge_code]]),",",".")</f>
        <v>0</v>
      </c>
      <c r="L27" s="3" t="str">
        <f>SUBSTITUTE(SUMIFS(TimeSeriesPoints[quantity],TimeSeriesPoints[metering_point_type],OutPut[[#This Row],[metering_point_type]],TimeSeriesPoints[settlement_method],OutPut[[#This Row],[settlement_method]],TimeSeriesPoints[hour],OutPut[[#This Row],[time]])*SUMIFS(ChargePricePoints[charge_price],ChargePricePoints[charge_time_shortened],OutPut[[#This Row],[time]],ChargePricePoints[charge_code],OutPut[[#This Row],[charge_code]]),",",".")</f>
        <v>0</v>
      </c>
      <c r="M27" s="2" t="s">
        <v>120</v>
      </c>
      <c r="N27" s="4" t="str">
        <f t="shared" si="3"/>
        <v>tariff-hourly-1-co_6660000000001</v>
      </c>
      <c r="O27" s="4" t="s">
        <v>3</v>
      </c>
      <c r="P27" s="4" t="str">
        <f t="shared" si="4"/>
        <v>6660000000001</v>
      </c>
      <c r="S27" s="3"/>
      <c r="U27" s="2"/>
      <c r="V27" t="str">
        <f>_xlfn.IFNA(VLOOKUP(VLOOKUP(TimeSeriesPoints[[#This Row],[metering_point_id]],MeteringPointPeriods[],2,FALSE),MPTypeMapping[],2,FALSE),"")</f>
        <v/>
      </c>
      <c r="W27" t="str">
        <f>_xlfn.IFNA(VLOOKUP(VLOOKUP(TimeSeriesPoints[[#This Row],[metering_point_id]],MeteringPointPeriods[],4,FALSE),SettlementMapping[],2,FALSE),"")</f>
        <v/>
      </c>
      <c r="X27" t="str">
        <f>SUBSTITUTE(SUBSTITUTE(SUBSTITUTE(TimeSeriesPoints[[#This Row],[observation_time]],":15:00",":00:00"),":30:00",":00:00"),":45:00",":00:00")</f>
        <v/>
      </c>
    </row>
    <row r="28" spans="2:31" x14ac:dyDescent="0.25">
      <c r="Z28" t="s">
        <v>64</v>
      </c>
      <c r="AA28" t="s">
        <v>110</v>
      </c>
    </row>
    <row r="29" spans="2:31" x14ac:dyDescent="0.25">
      <c r="S29" t="b">
        <f>G7=AE12</f>
        <v>1</v>
      </c>
      <c r="Z29" t="s">
        <v>27</v>
      </c>
      <c r="AA29" t="s">
        <v>65</v>
      </c>
    </row>
    <row r="30" spans="2:31" x14ac:dyDescent="0.25">
      <c r="I30" s="2"/>
      <c r="V30" s="2"/>
      <c r="Y30" s="2"/>
      <c r="Z30" s="2" t="s">
        <v>31</v>
      </c>
      <c r="AA30" s="2" t="s">
        <v>66</v>
      </c>
      <c r="AB30" s="2"/>
    </row>
    <row r="31" spans="2:31" x14ac:dyDescent="0.25">
      <c r="B31" t="s">
        <v>14</v>
      </c>
      <c r="I31" s="2"/>
      <c r="V31" s="2"/>
      <c r="Y31" s="2"/>
      <c r="Z31" s="2"/>
      <c r="AA31" s="2"/>
      <c r="AB31" s="2"/>
    </row>
    <row r="32" spans="2:31" x14ac:dyDescent="0.25">
      <c r="B32" s="2" t="s">
        <v>9</v>
      </c>
      <c r="C32" s="2" t="s">
        <v>10</v>
      </c>
      <c r="D32" s="2" t="s">
        <v>11</v>
      </c>
      <c r="E32" s="2" t="s">
        <v>12</v>
      </c>
      <c r="F32" s="2" t="s">
        <v>13</v>
      </c>
      <c r="G32" t="s">
        <v>46</v>
      </c>
      <c r="H32" t="s">
        <v>56</v>
      </c>
      <c r="I32" s="2" t="s">
        <v>41</v>
      </c>
      <c r="J32" s="2" t="s">
        <v>110</v>
      </c>
      <c r="K32" t="s">
        <v>111</v>
      </c>
      <c r="N32" t="s">
        <v>12</v>
      </c>
      <c r="O32" t="s">
        <v>39</v>
      </c>
      <c r="P32" t="s">
        <v>40</v>
      </c>
      <c r="Q32" t="s">
        <v>41</v>
      </c>
      <c r="R32" t="s">
        <v>42</v>
      </c>
      <c r="S32" t="s">
        <v>15</v>
      </c>
      <c r="T32" t="s">
        <v>43</v>
      </c>
      <c r="U32" t="s">
        <v>44</v>
      </c>
      <c r="V32" t="s">
        <v>45</v>
      </c>
      <c r="W32" t="s">
        <v>46</v>
      </c>
      <c r="X32" t="s">
        <v>47</v>
      </c>
      <c r="Y32" s="2"/>
      <c r="Z32" t="s">
        <v>59</v>
      </c>
      <c r="AA32" t="s">
        <v>110</v>
      </c>
      <c r="AB32" s="2"/>
    </row>
    <row r="33" spans="2:28" x14ac:dyDescent="0.25">
      <c r="B33" s="2" t="s">
        <v>2</v>
      </c>
      <c r="C33" s="2" t="s">
        <v>3</v>
      </c>
      <c r="D33" s="2" t="s">
        <v>4</v>
      </c>
      <c r="E33" s="2" t="s">
        <v>1</v>
      </c>
      <c r="F33" s="2" t="s">
        <v>67</v>
      </c>
      <c r="G33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H33" t="str">
        <f>_xlfn.IFNA(VLOOKUP(VLOOKUP(ChargeLinks[[#This Row],[metering_point_id]],MeteringPointPeriods[],2,FALSE),MPTypeMapping[],2,FALSE),"")</f>
        <v>consumption</v>
      </c>
      <c r="I33" t="str">
        <f>_xlfn.IFNA(VLOOKUP(VLOOKUP(ChargeLinks[[#This Row],[metering_point_id]],MeteringPointPeriods[],4,FALSE),SettlementMapping[],2,FALSE),"")</f>
        <v>non_profiled</v>
      </c>
      <c r="J33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tariff-hourly-1-co_6660000000001--6660000000001--3000000000000--consumption--non_profiled</v>
      </c>
      <c r="K33" t="str" cm="1">
        <f t="array" ref="K33:K35">_xlfn.UNIQUE(ChargeLinks[Column1])</f>
        <v>tariff-hourly-1-co_6660000000001--6660000000001--3000000000000--consumption--non_profiled</v>
      </c>
      <c r="N33" s="2" t="s">
        <v>34</v>
      </c>
      <c r="O33" s="2" t="s">
        <v>26</v>
      </c>
      <c r="P33" s="2"/>
      <c r="Q33" s="2" t="s">
        <v>27</v>
      </c>
      <c r="R33" s="2">
        <v>800</v>
      </c>
      <c r="S33" s="2" t="s">
        <v>28</v>
      </c>
      <c r="T33" s="2"/>
      <c r="U33" s="2"/>
      <c r="V33" s="2"/>
      <c r="W33" s="2" t="s">
        <v>48</v>
      </c>
      <c r="X33" s="2" t="s">
        <v>52</v>
      </c>
      <c r="Y33" s="2"/>
      <c r="Z33" t="s">
        <v>26</v>
      </c>
      <c r="AA33" t="s">
        <v>60</v>
      </c>
      <c r="AB33" s="2"/>
    </row>
    <row r="34" spans="2:28" x14ac:dyDescent="0.25">
      <c r="B34" s="2" t="s">
        <v>2</v>
      </c>
      <c r="C34" s="2" t="s">
        <v>3</v>
      </c>
      <c r="D34" s="2" t="s">
        <v>4</v>
      </c>
      <c r="E34" s="2" t="s">
        <v>37</v>
      </c>
      <c r="F34" s="2" t="s">
        <v>67</v>
      </c>
      <c r="G3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3000000000000</v>
      </c>
      <c r="H34" t="str">
        <f>_xlfn.IFNA(VLOOKUP(VLOOKUP(ChargeLinks[[#This Row],[metering_point_id]],MeteringPointPeriods[],2,FALSE),MPTypeMapping[],2,FALSE),"")</f>
        <v>consumption</v>
      </c>
      <c r="I34" t="str">
        <f>_xlfn.IFNA(VLOOKUP(VLOOKUP(ChargeLinks[[#This Row],[metering_point_id]],MeteringPointPeriods[],4,FALSE),SettlementMapping[],2,FALSE),"")</f>
        <v>non_profiled</v>
      </c>
      <c r="J3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tariff-hourly-1-co_6660000000001--6660000000001--3000000000000--consumption--non_profiled</v>
      </c>
      <c r="K34" t="str">
        <v>tariff-hourly-1-co_6660000000001--6660000000001--1000000000000--consumption--flex</v>
      </c>
      <c r="N34" s="2" t="s">
        <v>35</v>
      </c>
      <c r="O34" s="2" t="s">
        <v>29</v>
      </c>
      <c r="P34" s="2"/>
      <c r="Q34" s="2"/>
      <c r="R34" s="2">
        <v>800</v>
      </c>
      <c r="S34" s="2" t="s">
        <v>28</v>
      </c>
      <c r="T34" s="2"/>
      <c r="U34" s="2"/>
      <c r="V34" s="2"/>
      <c r="W34" s="2" t="s">
        <v>49</v>
      </c>
      <c r="X34" s="2" t="s">
        <v>53</v>
      </c>
      <c r="Y34" s="2"/>
      <c r="Z34" s="2" t="s">
        <v>29</v>
      </c>
      <c r="AA34" s="2" t="s">
        <v>61</v>
      </c>
      <c r="AB34" s="2"/>
    </row>
    <row r="35" spans="2:28" x14ac:dyDescent="0.25">
      <c r="B35" s="2" t="s">
        <v>2</v>
      </c>
      <c r="C35" s="2" t="s">
        <v>3</v>
      </c>
      <c r="D35" s="2" t="s">
        <v>4</v>
      </c>
      <c r="E35" s="2" t="s">
        <v>8</v>
      </c>
      <c r="F35" s="2" t="s">
        <v>67</v>
      </c>
      <c r="G35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>1000000000000</v>
      </c>
      <c r="H35" t="str">
        <f>_xlfn.IFNA(VLOOKUP(VLOOKUP(ChargeLinks[[#This Row],[metering_point_id]],MeteringPointPeriods[],2,FALSE),MPTypeMapping[],2,FALSE),"")</f>
        <v>consumption</v>
      </c>
      <c r="I35" t="str">
        <f>_xlfn.IFNA(VLOOKUP(VLOOKUP(ChargeLinks[[#This Row],[metering_point_id]],MeteringPointPeriods[],4,FALSE),SettlementMapping[],2,FALSE),"")</f>
        <v>flex</v>
      </c>
      <c r="J35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>tariff-hourly-1-co_6660000000001--6660000000001--1000000000000--consumption--flex</v>
      </c>
      <c r="K35" t="str">
        <v/>
      </c>
      <c r="N35" s="2" t="s">
        <v>8</v>
      </c>
      <c r="O35" s="2" t="s">
        <v>26</v>
      </c>
      <c r="P35" s="2"/>
      <c r="Q35" s="2" t="s">
        <v>27</v>
      </c>
      <c r="R35" s="2">
        <v>800</v>
      </c>
      <c r="S35" s="2" t="s">
        <v>25</v>
      </c>
      <c r="T35" s="2"/>
      <c r="U35" s="2"/>
      <c r="V35" s="2"/>
      <c r="W35" s="2" t="s">
        <v>48</v>
      </c>
      <c r="X35" s="2" t="s">
        <v>52</v>
      </c>
      <c r="Y35" s="2"/>
      <c r="Z35" s="2" t="s">
        <v>30</v>
      </c>
      <c r="AA35" s="2" t="s">
        <v>63</v>
      </c>
      <c r="AB35" s="2"/>
    </row>
    <row r="36" spans="2:28" x14ac:dyDescent="0.25">
      <c r="B36" s="2"/>
      <c r="C36" s="2"/>
      <c r="D36" s="2"/>
      <c r="E36" s="2"/>
      <c r="F36" s="2"/>
      <c r="G3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H36" t="str">
        <f>_xlfn.IFNA(VLOOKUP(VLOOKUP(ChargeLinks[[#This Row],[metering_point_id]],MeteringPointPeriods[],2,FALSE),MPTypeMapping[],2,FALSE),"")</f>
        <v/>
      </c>
      <c r="I36" t="str">
        <f>_xlfn.IFNA(VLOOKUP(VLOOKUP(ChargeLinks[[#This Row],[metering_point_id]],MeteringPointPeriods[],4,FALSE),SettlementMapping[],2,FALSE),"")</f>
        <v/>
      </c>
      <c r="J36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  <c r="L36" t="s">
        <v>113</v>
      </c>
      <c r="N36" s="2" t="s">
        <v>36</v>
      </c>
      <c r="O36" s="2" t="s">
        <v>30</v>
      </c>
      <c r="P36" s="2"/>
      <c r="Q36" s="2"/>
      <c r="R36" s="2">
        <v>800</v>
      </c>
      <c r="S36" s="2" t="s">
        <v>25</v>
      </c>
      <c r="T36" s="2"/>
      <c r="U36" s="2"/>
      <c r="V36" s="2" t="s">
        <v>8</v>
      </c>
      <c r="W36" s="2"/>
      <c r="X36" s="2"/>
      <c r="Y36" s="2"/>
      <c r="Z36" s="2" t="s">
        <v>32</v>
      </c>
      <c r="AA36" s="2" t="s">
        <v>62</v>
      </c>
      <c r="AB36" s="2"/>
    </row>
    <row r="37" spans="2:28" x14ac:dyDescent="0.25">
      <c r="B37" s="2"/>
      <c r="C37" s="2"/>
      <c r="D37" s="2"/>
      <c r="E37" s="2"/>
      <c r="F37" s="2"/>
      <c r="G37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H37" t="str">
        <f>_xlfn.IFNA(VLOOKUP(VLOOKUP(ChargeLinks[[#This Row],[metering_point_id]],MeteringPointPeriods[],2,FALSE),MPTypeMapping[],2,FALSE),"")</f>
        <v/>
      </c>
      <c r="I37" t="str">
        <f>_xlfn.IFNA(VLOOKUP(VLOOKUP(ChargeLinks[[#This Row],[metering_point_id]],MeteringPointPeriods[],4,FALSE),SettlementMapping[],2,FALSE),"")</f>
        <v/>
      </c>
      <c r="J37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  <c r="L37" cm="1">
        <f t="array" ref="L37:L39">_xlfn._xlws.SORT(_xlfn.UNIQUE(MeteringPointPeriods[grid_area_code]))</f>
        <v>800</v>
      </c>
      <c r="N37" s="2" t="s">
        <v>1</v>
      </c>
      <c r="O37" s="2" t="s">
        <v>26</v>
      </c>
      <c r="P37" s="2"/>
      <c r="Q37" s="2" t="s">
        <v>31</v>
      </c>
      <c r="R37" s="2">
        <v>800</v>
      </c>
      <c r="S37" s="2" t="s">
        <v>25</v>
      </c>
      <c r="T37" s="2"/>
      <c r="U37" s="2"/>
      <c r="V37" s="2"/>
      <c r="W37" s="2" t="s">
        <v>50</v>
      </c>
      <c r="X37" s="2" t="s">
        <v>54</v>
      </c>
      <c r="Y37" s="2"/>
      <c r="Z37" s="2" t="s">
        <v>33</v>
      </c>
      <c r="AA37" s="2" t="s">
        <v>116</v>
      </c>
      <c r="AB37" s="2"/>
    </row>
    <row r="38" spans="2:28" x14ac:dyDescent="0.25">
      <c r="B38" s="2"/>
      <c r="C38" s="2"/>
      <c r="D38" s="2"/>
      <c r="E38" s="2"/>
      <c r="F38" s="2"/>
      <c r="G38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H38" t="str">
        <f>_xlfn.IFNA(VLOOKUP(VLOOKUP(ChargeLinks[[#This Row],[metering_point_id]],MeteringPointPeriods[],2,FALSE),MPTypeMapping[],2,FALSE),"")</f>
        <v/>
      </c>
      <c r="I38" t="str">
        <f>_xlfn.IFNA(VLOOKUP(VLOOKUP(ChargeLinks[[#This Row],[metering_point_id]],MeteringPointPeriods[],4,FALSE),SettlementMapping[],2,FALSE),"")</f>
        <v/>
      </c>
      <c r="J38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  <c r="L38">
        <v>801</v>
      </c>
      <c r="N38" s="2" t="s">
        <v>37</v>
      </c>
      <c r="O38" s="2" t="s">
        <v>26</v>
      </c>
      <c r="P38" s="2"/>
      <c r="Q38" s="2" t="s">
        <v>31</v>
      </c>
      <c r="R38" s="2">
        <v>800</v>
      </c>
      <c r="S38" s="2" t="s">
        <v>28</v>
      </c>
      <c r="T38" s="2"/>
      <c r="U38" s="2"/>
      <c r="V38" s="2"/>
      <c r="W38" s="2" t="s">
        <v>50</v>
      </c>
      <c r="X38" s="2" t="s">
        <v>54</v>
      </c>
      <c r="Y38" s="2"/>
      <c r="Z38" s="2"/>
      <c r="AA38" s="2"/>
      <c r="AB38" s="2"/>
    </row>
    <row r="39" spans="2:28" x14ac:dyDescent="0.25">
      <c r="B39" s="2"/>
      <c r="C39" s="2"/>
      <c r="D39" s="2"/>
      <c r="E39" s="2"/>
      <c r="F39" s="2"/>
      <c r="G39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H39" t="str">
        <f>_xlfn.IFNA(VLOOKUP(VLOOKUP(ChargeLinks[[#This Row],[metering_point_id]],MeteringPointPeriods[],2,FALSE),MPTypeMapping[],2,FALSE),"")</f>
        <v/>
      </c>
      <c r="I39" t="str">
        <f>_xlfn.IFNA(VLOOKUP(VLOOKUP(ChargeLinks[[#This Row],[metering_point_id]],MeteringPointPeriods[],4,FALSE),SettlementMapping[],2,FALSE),"")</f>
        <v/>
      </c>
      <c r="J39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  <c r="L39">
        <v>0</v>
      </c>
      <c r="N39" s="2" t="s">
        <v>5</v>
      </c>
      <c r="O39" s="2" t="s">
        <v>29</v>
      </c>
      <c r="P39" s="2"/>
      <c r="Q39" s="2"/>
      <c r="R39" s="2">
        <v>800</v>
      </c>
      <c r="S39" s="2" t="s">
        <v>25</v>
      </c>
      <c r="T39" s="2"/>
      <c r="U39" s="2"/>
      <c r="V39" s="2"/>
      <c r="W39" s="2" t="s">
        <v>49</v>
      </c>
      <c r="X39" s="2" t="s">
        <v>53</v>
      </c>
      <c r="Y39" s="2"/>
      <c r="Z39" s="2"/>
      <c r="AA39" s="2"/>
      <c r="AB39" s="2"/>
    </row>
    <row r="40" spans="2:28" x14ac:dyDescent="0.25">
      <c r="B40" s="2"/>
      <c r="C40" s="2"/>
      <c r="D40" s="2"/>
      <c r="E40" s="2"/>
      <c r="F40" s="2"/>
      <c r="G40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H40" t="str">
        <f>_xlfn.IFNA(VLOOKUP(VLOOKUP(ChargeLinks[[#This Row],[metering_point_id]],MeteringPointPeriods[],2,FALSE),MPTypeMapping[],2,FALSE),"")</f>
        <v/>
      </c>
      <c r="I40" t="str">
        <f>_xlfn.IFNA(VLOOKUP(VLOOKUP(ChargeLinks[[#This Row],[metering_point_id]],MeteringPointPeriods[],4,FALSE),SettlementMapping[],2,FALSE),"")</f>
        <v/>
      </c>
      <c r="J40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  <c r="N40" s="2" t="s">
        <v>6</v>
      </c>
      <c r="O40" s="2" t="s">
        <v>32</v>
      </c>
      <c r="P40" s="2"/>
      <c r="Q40" s="2"/>
      <c r="R40" s="2">
        <v>800</v>
      </c>
      <c r="S40" s="2" t="s">
        <v>25</v>
      </c>
      <c r="T40" s="2"/>
      <c r="U40" s="2"/>
      <c r="V40" s="2" t="s">
        <v>5</v>
      </c>
      <c r="W40" s="2"/>
      <c r="X40" s="2"/>
      <c r="Y40" s="2"/>
      <c r="Z40" s="2"/>
      <c r="AA40" s="2"/>
      <c r="AB40" s="2"/>
    </row>
    <row r="41" spans="2:28" x14ac:dyDescent="0.25">
      <c r="B41" s="2"/>
      <c r="C41" s="2"/>
      <c r="D41" s="2"/>
      <c r="E41" s="2"/>
      <c r="F41" s="2"/>
      <c r="G41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H41" t="str">
        <f>_xlfn.IFNA(VLOOKUP(VLOOKUP(ChargeLinks[[#This Row],[metering_point_id]],MeteringPointPeriods[],2,FALSE),MPTypeMapping[],2,FALSE),"")</f>
        <v/>
      </c>
      <c r="I41" t="str">
        <f>_xlfn.IFNA(VLOOKUP(VLOOKUP(ChargeLinks[[#This Row],[metering_point_id]],MeteringPointPeriods[],4,FALSE),SettlementMapping[],2,FALSE),"")</f>
        <v/>
      </c>
      <c r="J41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  <c r="N41" s="2" t="s">
        <v>7</v>
      </c>
      <c r="O41" s="2" t="s">
        <v>29</v>
      </c>
      <c r="P41" s="2"/>
      <c r="Q41" s="2"/>
      <c r="R41" s="2">
        <v>800</v>
      </c>
      <c r="S41" s="2" t="s">
        <v>28</v>
      </c>
      <c r="T41" s="2"/>
      <c r="U41" s="2"/>
      <c r="V41" s="2"/>
      <c r="W41" s="2" t="s">
        <v>51</v>
      </c>
      <c r="X41" s="2" t="s">
        <v>55</v>
      </c>
      <c r="Y41" s="2"/>
      <c r="Z41" s="2"/>
      <c r="AA41" s="2"/>
      <c r="AB41" s="2"/>
    </row>
    <row r="42" spans="2:28" x14ac:dyDescent="0.25">
      <c r="B42" s="2"/>
      <c r="C42" s="2"/>
      <c r="D42" s="2"/>
      <c r="E42" s="2"/>
      <c r="F42" s="2"/>
      <c r="G42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H42" t="str">
        <f>_xlfn.IFNA(VLOOKUP(VLOOKUP(ChargeLinks[[#This Row],[metering_point_id]],MeteringPointPeriods[],2,FALSE),MPTypeMapping[],2,FALSE),"")</f>
        <v/>
      </c>
      <c r="I42" t="str">
        <f>_xlfn.IFNA(VLOOKUP(VLOOKUP(ChargeLinks[[#This Row],[metering_point_id]],MeteringPointPeriods[],4,FALSE),SettlementMapping[],2,FALSE),"")</f>
        <v/>
      </c>
      <c r="J42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  <c r="N42" s="2" t="s">
        <v>38</v>
      </c>
      <c r="O42" s="2" t="s">
        <v>33</v>
      </c>
      <c r="P42" s="2"/>
      <c r="Q42" s="2"/>
      <c r="R42" s="2">
        <v>801</v>
      </c>
      <c r="S42" s="2" t="s">
        <v>25</v>
      </c>
      <c r="T42" s="2">
        <v>801</v>
      </c>
      <c r="U42" s="2">
        <v>800</v>
      </c>
      <c r="V42" s="2"/>
      <c r="W42" s="2"/>
      <c r="X42" s="2"/>
      <c r="Y42" s="2"/>
      <c r="Z42" s="2"/>
      <c r="AA42" s="2"/>
      <c r="AB42" s="2"/>
    </row>
    <row r="43" spans="2:28" x14ac:dyDescent="0.25">
      <c r="B43" s="2"/>
      <c r="C43" s="2"/>
      <c r="D43" s="2"/>
      <c r="E43" s="2"/>
      <c r="F43" s="2"/>
      <c r="G43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H43" t="str">
        <f>_xlfn.IFNA(VLOOKUP(VLOOKUP(ChargeLinks[[#This Row],[metering_point_id]],MeteringPointPeriods[],2,FALSE),MPTypeMapping[],2,FALSE),"")</f>
        <v/>
      </c>
      <c r="I43" t="str">
        <f>_xlfn.IFNA(VLOOKUP(VLOOKUP(ChargeLinks[[#This Row],[metering_point_id]],MeteringPointPeriods[],4,FALSE),SettlementMapping[],2,FALSE),"")</f>
        <v/>
      </c>
      <c r="J43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2:28" x14ac:dyDescent="0.25">
      <c r="B44" s="2"/>
      <c r="C44" s="2"/>
      <c r="D44" s="2"/>
      <c r="E44" s="2"/>
      <c r="F44" s="2"/>
      <c r="G4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H44" t="str">
        <f>_xlfn.IFNA(VLOOKUP(VLOOKUP(ChargeLinks[[#This Row],[metering_point_id]],MeteringPointPeriods[],2,FALSE),MPTypeMapping[],2,FALSE),"")</f>
        <v/>
      </c>
      <c r="I44" t="str">
        <f>_xlfn.IFNA(VLOOKUP(VLOOKUP(ChargeLinks[[#This Row],[metering_point_id]],MeteringPointPeriods[],4,FALSE),SettlementMapping[],2,FALSE),"")</f>
        <v/>
      </c>
      <c r="J4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2:28" x14ac:dyDescent="0.25">
      <c r="B45" s="2"/>
      <c r="C45" s="2"/>
      <c r="D45" s="2"/>
      <c r="E45" s="2"/>
      <c r="F45" s="2"/>
      <c r="G45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H45" t="str">
        <f>_xlfn.IFNA(VLOOKUP(VLOOKUP(ChargeLinks[[#This Row],[metering_point_id]],MeteringPointPeriods[],2,FALSE),MPTypeMapping[],2,FALSE),"")</f>
        <v/>
      </c>
      <c r="I45" t="str">
        <f>_xlfn.IFNA(VLOOKUP(VLOOKUP(ChargeLinks[[#This Row],[metering_point_id]],MeteringPointPeriods[],4,FALSE),SettlementMapping[],2,FALSE),"")</f>
        <v/>
      </c>
      <c r="J45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</row>
    <row r="46" spans="2:28" x14ac:dyDescent="0.25">
      <c r="B46" s="2"/>
      <c r="C46" s="2"/>
      <c r="D46" s="2"/>
      <c r="E46" s="2"/>
      <c r="F46" s="2"/>
      <c r="G4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H46" t="str">
        <f>_xlfn.IFNA(VLOOKUP(VLOOKUP(ChargeLinks[[#This Row],[metering_point_id]],MeteringPointPeriods[],2,FALSE),MPTypeMapping[],2,FALSE),"")</f>
        <v/>
      </c>
      <c r="I46" t="str">
        <f>_xlfn.IFNA(VLOOKUP(VLOOKUP(ChargeLinks[[#This Row],[metering_point_id]],MeteringPointPeriods[],4,FALSE),SettlementMapping[],2,FALSE),"")</f>
        <v/>
      </c>
      <c r="J46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</row>
    <row r="47" spans="2:28" x14ac:dyDescent="0.25">
      <c r="B47" s="2"/>
      <c r="C47" s="2"/>
      <c r="D47" s="2"/>
      <c r="E47" s="2"/>
      <c r="F47" s="2"/>
      <c r="G47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H47" t="str">
        <f>_xlfn.IFNA(VLOOKUP(VLOOKUP(ChargeLinks[[#This Row],[metering_point_id]],MeteringPointPeriods[],2,FALSE),MPTypeMapping[],2,FALSE),"")</f>
        <v/>
      </c>
      <c r="I47" t="str">
        <f>_xlfn.IFNA(VLOOKUP(VLOOKUP(ChargeLinks[[#This Row],[metering_point_id]],MeteringPointPeriods[],4,FALSE),SettlementMapping[],2,FALSE),"")</f>
        <v/>
      </c>
      <c r="J47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2:28" x14ac:dyDescent="0.25">
      <c r="B48" s="2"/>
      <c r="C48" s="2"/>
      <c r="D48" s="2"/>
      <c r="E48" s="2"/>
      <c r="F48" s="2"/>
      <c r="G48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H48" t="str">
        <f>_xlfn.IFNA(VLOOKUP(VLOOKUP(ChargeLinks[[#This Row],[metering_point_id]],MeteringPointPeriods[],2,FALSE),MPTypeMapping[],2,FALSE),"")</f>
        <v/>
      </c>
      <c r="I48" t="str">
        <f>_xlfn.IFNA(VLOOKUP(VLOOKUP(ChargeLinks[[#This Row],[metering_point_id]],MeteringPointPeriods[],4,FALSE),SettlementMapping[],2,FALSE),"")</f>
        <v/>
      </c>
      <c r="J48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2:28" x14ac:dyDescent="0.25">
      <c r="B49" s="2"/>
      <c r="C49" s="2"/>
      <c r="D49" s="2"/>
      <c r="E49" s="2"/>
      <c r="F49" s="2"/>
      <c r="G49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H49" t="str">
        <f>_xlfn.IFNA(VLOOKUP(VLOOKUP(ChargeLinks[[#This Row],[metering_point_id]],MeteringPointPeriods[],2,FALSE),MPTypeMapping[],2,FALSE),"")</f>
        <v/>
      </c>
      <c r="I49" t="str">
        <f>_xlfn.IFNA(VLOOKUP(VLOOKUP(ChargeLinks[[#This Row],[metering_point_id]],MeteringPointPeriods[],4,FALSE),SettlementMapping[],2,FALSE),"")</f>
        <v/>
      </c>
      <c r="J49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2:28" x14ac:dyDescent="0.25">
      <c r="B50" s="2"/>
      <c r="C50" s="2"/>
      <c r="D50" s="2"/>
      <c r="E50" s="2"/>
      <c r="F50" s="2"/>
      <c r="G50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H50" t="str">
        <f>_xlfn.IFNA(VLOOKUP(VLOOKUP(ChargeLinks[[#This Row],[metering_point_id]],MeteringPointPeriods[],2,FALSE),MPTypeMapping[],2,FALSE),"")</f>
        <v/>
      </c>
      <c r="I50" t="str">
        <f>_xlfn.IFNA(VLOOKUP(VLOOKUP(ChargeLinks[[#This Row],[metering_point_id]],MeteringPointPeriods[],4,FALSE),SettlementMapping[],2,FALSE),"")</f>
        <v/>
      </c>
      <c r="J50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2:28" x14ac:dyDescent="0.25">
      <c r="B51" s="2"/>
      <c r="C51" s="2"/>
      <c r="D51" s="2"/>
      <c r="E51" s="2"/>
      <c r="F51" s="2"/>
      <c r="G51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H51" t="str">
        <f>_xlfn.IFNA(VLOOKUP(VLOOKUP(ChargeLinks[[#This Row],[metering_point_id]],MeteringPointPeriods[],2,FALSE),MPTypeMapping[],2,FALSE),"")</f>
        <v/>
      </c>
      <c r="I51" t="str">
        <f>_xlfn.IFNA(VLOOKUP(VLOOKUP(ChargeLinks[[#This Row],[metering_point_id]],MeteringPointPeriods[],4,FALSE),SettlementMapping[],2,FALSE),"")</f>
        <v/>
      </c>
      <c r="J51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2:28" x14ac:dyDescent="0.25">
      <c r="B52" s="2"/>
      <c r="C52" s="2"/>
      <c r="D52" s="2"/>
      <c r="E52" s="2"/>
      <c r="F52" s="2"/>
      <c r="G52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H52" t="str">
        <f>_xlfn.IFNA(VLOOKUP(VLOOKUP(ChargeLinks[[#This Row],[metering_point_id]],MeteringPointPeriods[],2,FALSE),MPTypeMapping[],2,FALSE),"")</f>
        <v/>
      </c>
      <c r="I52" t="str">
        <f>_xlfn.IFNA(VLOOKUP(VLOOKUP(ChargeLinks[[#This Row],[metering_point_id]],MeteringPointPeriods[],4,FALSE),SettlementMapping[],2,FALSE),"")</f>
        <v/>
      </c>
      <c r="J52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2:28" x14ac:dyDescent="0.25">
      <c r="B53" s="2"/>
      <c r="C53" s="2"/>
      <c r="D53" s="2"/>
      <c r="E53" s="2"/>
      <c r="F53" s="2"/>
      <c r="G53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H53" t="str">
        <f>_xlfn.IFNA(VLOOKUP(VLOOKUP(ChargeLinks[[#This Row],[metering_point_id]],MeteringPointPeriods[],2,FALSE),MPTypeMapping[],2,FALSE),"")</f>
        <v/>
      </c>
      <c r="I53" t="str">
        <f>_xlfn.IFNA(VLOOKUP(VLOOKUP(ChargeLinks[[#This Row],[metering_point_id]],MeteringPointPeriods[],4,FALSE),SettlementMapping[],2,FALSE),"")</f>
        <v/>
      </c>
      <c r="J53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</row>
    <row r="54" spans="2:28" x14ac:dyDescent="0.25">
      <c r="B54" s="2"/>
      <c r="C54" s="2"/>
      <c r="D54" s="2"/>
      <c r="E54" s="2"/>
      <c r="F54" s="2"/>
      <c r="G54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H54" t="str">
        <f>_xlfn.IFNA(VLOOKUP(VLOOKUP(ChargeLinks[[#This Row],[metering_point_id]],MeteringPointPeriods[],2,FALSE),MPTypeMapping[],2,FALSE),"")</f>
        <v/>
      </c>
      <c r="I54" t="str">
        <f>_xlfn.IFNA(VLOOKUP(VLOOKUP(ChargeLinks[[#This Row],[metering_point_id]],MeteringPointPeriods[],4,FALSE),SettlementMapping[],2,FALSE),"")</f>
        <v/>
      </c>
      <c r="J54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2:28" x14ac:dyDescent="0.25">
      <c r="B55" s="2"/>
      <c r="C55" s="2"/>
      <c r="D55" s="2"/>
      <c r="E55" s="2"/>
      <c r="F55" s="2"/>
      <c r="G55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H55" t="str">
        <f>_xlfn.IFNA(VLOOKUP(VLOOKUP(ChargeLinks[[#This Row],[metering_point_id]],MeteringPointPeriods[],2,FALSE),MPTypeMapping[],2,FALSE),"")</f>
        <v/>
      </c>
      <c r="I55" t="str">
        <f>_xlfn.IFNA(VLOOKUP(VLOOKUP(ChargeLinks[[#This Row],[metering_point_id]],MeteringPointPeriods[],4,FALSE),SettlementMapping[],2,FALSE),"")</f>
        <v/>
      </c>
      <c r="J55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  <c r="K55" s="2"/>
      <c r="L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2:28" x14ac:dyDescent="0.25">
      <c r="B56" s="2"/>
      <c r="C56" s="2"/>
      <c r="D56" s="2"/>
      <c r="E56" s="2"/>
      <c r="F56" s="2"/>
      <c r="G56" t="str">
        <f>_xlfn.IFNA(IF(AND(VLOOKUP(ChargeLinks[[#This Row],[metering_point_id]],MeteringPointPeriods[],2,FALSE)&lt;&gt;"E17",VLOOKUP(ChargeLinks[[#This Row],[metering_point_id]],MeteringPointPeriods[],2,FALSE)&lt;&gt;"E18"),VLOOKUP(VLOOKUP(ChargeLinks[[#This Row],[metering_point_id]],MeteringPointPeriods[],9,FALSE),MeteringPointPeriods[],10,FALSE),VLOOKUP(ChargeLinks[[#This Row],[metering_point_id]],MeteringPointPeriods[],10,FALSE)),"")</f>
        <v/>
      </c>
      <c r="H56" t="str">
        <f>_xlfn.IFNA(VLOOKUP(VLOOKUP(ChargeLinks[[#This Row],[metering_point_id]],MeteringPointPeriods[],2,FALSE),MPTypeMapping[],2,FALSE),"")</f>
        <v/>
      </c>
      <c r="I56" t="str">
        <f>_xlfn.IFNA(VLOOKUP(VLOOKUP(ChargeLinks[[#This Row],[metering_point_id]],MeteringPointPeriods[],4,FALSE),SettlementMapping[],2,FALSE),"")</f>
        <v/>
      </c>
      <c r="J56" t="str">
        <f>_xlfn.TEXTJOIN("--",TRUE,ChargeLinks[[#This Row],[charge_code]],ChargeLinks[[#This Row],[charge_owner_id]],ChargeLinks[[#This Row],[energy_supplier_id]],ChargeLinks[[#This Row],[metering_point_type]],ChargeLinks[[#This Row],[settlement_method]])</f>
        <v/>
      </c>
      <c r="K56" s="2"/>
      <c r="L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</row>
    <row r="57" spans="2:28" x14ac:dyDescent="0.25">
      <c r="B57" s="2"/>
      <c r="C57" s="2"/>
      <c r="D57" s="2"/>
      <c r="E57" s="2"/>
      <c r="F57" s="2"/>
      <c r="G57" s="2"/>
      <c r="H57" s="2"/>
      <c r="K57" s="2"/>
      <c r="L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</row>
    <row r="58" spans="2:28" x14ac:dyDescent="0.25">
      <c r="B58" s="2"/>
      <c r="C58" s="2"/>
      <c r="D58" s="2"/>
      <c r="E58" s="2"/>
      <c r="F58" s="2"/>
      <c r="G58" s="2"/>
      <c r="H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2:28" x14ac:dyDescent="0.25">
      <c r="B59" s="2"/>
      <c r="C59" s="2"/>
      <c r="D59" s="2"/>
      <c r="E59" s="2"/>
      <c r="F59" s="2"/>
      <c r="G59" s="2"/>
      <c r="H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2:28" x14ac:dyDescent="0.25">
      <c r="B60" s="2"/>
      <c r="C60" s="2"/>
      <c r="D60" s="2"/>
      <c r="E60" s="2"/>
      <c r="F60" s="2"/>
      <c r="G60" s="2"/>
      <c r="H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</row>
    <row r="61" spans="2:28" x14ac:dyDescent="0.25"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2:28" x14ac:dyDescent="0.25"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2:28" x14ac:dyDescent="0.25"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</row>
    <row r="64" spans="2:28" x14ac:dyDescent="0.25"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1:28" x14ac:dyDescent="0.25"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</row>
    <row r="66" spans="11:28" x14ac:dyDescent="0.25"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1:28" x14ac:dyDescent="0.25"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</row>
  </sheetData>
  <dataValidations disablePrompts="1" count="1">
    <dataValidation type="list" allowBlank="1" showInputMessage="1" showErrorMessage="1" sqref="C1" xr:uid="{2E219B63-EF29-459D-A57D-F647F4C2EE29}">
      <formula1>$K$33:$K$56</formula1>
    </dataValidation>
  </dataValidation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Energinet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Petersen</dc:creator>
  <cp:lastModifiedBy>Claus Petersen</cp:lastModifiedBy>
  <dcterms:created xsi:type="dcterms:W3CDTF">2024-06-20T13:39:54Z</dcterms:created>
  <dcterms:modified xsi:type="dcterms:W3CDTF">2024-06-21T13:58:41Z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8507bc-e780-4892-8083-f8b069738aec_Enabled">
    <vt:lpwstr>true</vt:lpwstr>
  </property>
  <property fmtid="{D5CDD505-2E9C-101B-9397-08002B2CF9AE}" pid="3" name="MSIP_Label_388507bc-e780-4892-8083-f8b069738aec_SetDate">
    <vt:lpwstr>2024-06-20T13:51:56Z</vt:lpwstr>
  </property>
  <property fmtid="{D5CDD505-2E9C-101B-9397-08002B2CF9AE}" pid="4" name="MSIP_Label_388507bc-e780-4892-8083-f8b069738aec_Method">
    <vt:lpwstr>Privileged</vt:lpwstr>
  </property>
  <property fmtid="{D5CDD505-2E9C-101B-9397-08002B2CF9AE}" pid="5" name="MSIP_Label_388507bc-e780-4892-8083-f8b069738aec_Name">
    <vt:lpwstr>Til arbejdsbrug</vt:lpwstr>
  </property>
  <property fmtid="{D5CDD505-2E9C-101B-9397-08002B2CF9AE}" pid="6" name="MSIP_Label_388507bc-e780-4892-8083-f8b069738aec_SiteId">
    <vt:lpwstr>f7619355-6c67-4100-9a78-1847f30742e2</vt:lpwstr>
  </property>
  <property fmtid="{D5CDD505-2E9C-101B-9397-08002B2CF9AE}" pid="7" name="MSIP_Label_388507bc-e780-4892-8083-f8b069738aec_ActionId">
    <vt:lpwstr>a7a49ec5-4ae1-4999-a166-9399b31be21f</vt:lpwstr>
  </property>
  <property fmtid="{D5CDD505-2E9C-101B-9397-08002B2CF9AE}" pid="8" name="MSIP_Label_388507bc-e780-4892-8083-f8b069738aec_ContentBits">
    <vt:lpwstr>0</vt:lpwstr>
  </property>
</Properties>
</file>