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mp_end\"/>
    </mc:Choice>
  </mc:AlternateContent>
  <xr:revisionPtr revIDLastSave="0" documentId="13_ncr:1_{DA261DEC-BB53-48E5-829C-A1CD7A50F512}" xr6:coauthVersionLast="47" xr6:coauthVersionMax="47" xr10:uidLastSave="{00000000-0000-0000-0000-000000000000}"/>
  <bookViews>
    <workbookView xWindow="-66" yWindow="-66" windowWidth="23172" windowHeight="12372" xr2:uid="{B26405EC-4681-4CC9-BF80-F87B3459AD72}"/>
  </bookViews>
  <sheets>
    <sheet name="Day1" sheetId="11" r:id="rId1"/>
  </sheets>
  <definedNames>
    <definedName name="gridLoss15M" localSheetId="0">'Day1'!$S$34</definedName>
    <definedName name="gridLoss1H_quarter1" localSheetId="0">'Day1'!$H$66</definedName>
    <definedName name="gridLoss1H_quarter2" localSheetId="0">'Day1'!$H$67</definedName>
    <definedName name="gridLoss1H_quarter3" localSheetId="0">'Day1'!$H$68</definedName>
    <definedName name="gridLoss1H_quarter4" localSheetId="0">'Day1'!$H$69</definedName>
    <definedName name="negGridLossQuarter1" localSheetId="0">'Day1'!$H$81</definedName>
    <definedName name="negGridLossQuarter2" localSheetId="0">'Day1'!$H$80</definedName>
    <definedName name="negGridLossQuarter3" localSheetId="0">'Day1'!$H$79</definedName>
    <definedName name="negGridLossQuarter4" localSheetId="0">'Day1'!$H$78</definedName>
    <definedName name="netEx_quarter1" localSheetId="0">'Day1'!$H$48</definedName>
    <definedName name="netEx_quarter2" localSheetId="0">'Day1'!$H$49</definedName>
    <definedName name="netEx_quarter3" localSheetId="0">'Day1'!$H$50</definedName>
    <definedName name="netEx_quarter4" localSheetId="0">'Day1'!$H$51</definedName>
    <definedName name="powerIn15M" localSheetId="0">'Day1'!$T$6</definedName>
    <definedName name="powerIn15M_quarter1" localSheetId="0">'Day1'!$U$6</definedName>
    <definedName name="powerIn15M_quarter2" localSheetId="0">'Day1'!$V$6</definedName>
    <definedName name="powerIn15M_quarter3" localSheetId="0">'Day1'!$W$6</definedName>
    <definedName name="powerIn15M_quarter4" localSheetId="0">'Day1'!$X$6</definedName>
    <definedName name="powerIn1H_quarter1" localSheetId="0">'Day1'!$Y$55</definedName>
    <definedName name="powerIn1H_quarter2" localSheetId="0">'Day1'!$Y$56</definedName>
    <definedName name="powerIn1H_quarter3" localSheetId="0">'Day1'!$Y$57</definedName>
    <definedName name="powerIn1H_quarter4" localSheetId="0">'Day1'!$Y$58</definedName>
    <definedName name="powerOut15M" localSheetId="0">'Day1'!$T$7</definedName>
    <definedName name="powerOut15M_quarter1" localSheetId="0">'Day1'!$U$7</definedName>
    <definedName name="powerOut15M_quarter2" localSheetId="0">'Day1'!$V$7</definedName>
    <definedName name="powerOut15M_quarter3" localSheetId="0">'Day1'!$W$7</definedName>
    <definedName name="powerOut15M_quarter4" localSheetId="0">'Day1'!$X$7</definedName>
    <definedName name="powerOut1H_quarter1" localSheetId="0">'Day1'!$Y$61</definedName>
    <definedName name="powerOut1H_quarter2" localSheetId="0">'Day1'!$Y$62</definedName>
    <definedName name="powerOut1H_quarter3" localSheetId="0">'Day1'!$Y$63</definedName>
    <definedName name="powerOut1H_quarter4" localSheetId="0">'Day1'!$Y$64</definedName>
    <definedName name="totalConsumption_quarter1" localSheetId="0">'Day1'!$Y$67</definedName>
    <definedName name="totalConsumption_quarter2" localSheetId="0">'Day1'!$Y$68</definedName>
    <definedName name="totalConsumption_quarter3" localSheetId="0">'Day1'!$Y$69</definedName>
    <definedName name="totalConsumption_quarter4" localSheetId="0">'Day1'!$Y$70</definedName>
    <definedName name="totalConsumption15M" localSheetId="0">'Day1'!$T$5</definedName>
    <definedName name="totalFlex15M" localSheetId="0">'Day1'!$T$2</definedName>
    <definedName name="totalFlex15M_quarter1" localSheetId="0">'Day1'!$U$2</definedName>
    <definedName name="totalFlex15M_quarter2" localSheetId="0">'Day1'!$V$2</definedName>
    <definedName name="totalFlex15M_quarter3" localSheetId="0">'Day1'!$W$2</definedName>
    <definedName name="totalFlex15M_quarter4" localSheetId="0">'Day1'!$X$2</definedName>
    <definedName name="totalFlex1H_quarter1" localSheetId="0">'Day1'!$Y$37</definedName>
    <definedName name="totalFlex1H_quarter2" localSheetId="0">'Day1'!$Y$38</definedName>
    <definedName name="totalFlex1H_quarter3" localSheetId="0">'Day1'!$Y$39</definedName>
    <definedName name="totalFlex1H_quarter4" localSheetId="0">'Day1'!$Y$40</definedName>
    <definedName name="totalNonprofiled15M" localSheetId="0">'Day1'!$T$3</definedName>
    <definedName name="totalNonprofiled15M_quarter1" localSheetId="0">'Day1'!$U$3</definedName>
    <definedName name="totalNonprofiled15M_quarter2" localSheetId="0">'Day1'!$V$3</definedName>
    <definedName name="totalNonprofiled15M_quarter3" localSheetId="0">'Day1'!$W$3</definedName>
    <definedName name="totalNonprofiled15M_quarter4" localSheetId="0">'Day1'!$X$3</definedName>
    <definedName name="totalNonprofiled1H_quarter1" localSheetId="0">'Day1'!$Y$49</definedName>
    <definedName name="totalNonprofiled1H_quarter2" localSheetId="0">'Day1'!$Y$50</definedName>
    <definedName name="totalNonprofiled1H_quarter3" localSheetId="0">'Day1'!$Y$51</definedName>
    <definedName name="totalNonprofiled1H_quarter4" localSheetId="0">'Day1'!$Y$52</definedName>
    <definedName name="totalProduction15M" localSheetId="0">'Day1'!$T$4</definedName>
    <definedName name="totalProduction15M_quarter1" localSheetId="0">'Day1'!$U$4</definedName>
    <definedName name="totalProduction15M_quarter2" localSheetId="0">'Day1'!$V$4</definedName>
    <definedName name="totalProduction15M_quarter3" localSheetId="0">'Day1'!$W$4</definedName>
    <definedName name="totalProduction15M_quarter4" localSheetId="0">'Day1'!$X$4</definedName>
    <definedName name="totalProduction1H_quarter1" localSheetId="0">'Day1'!$Y$43</definedName>
    <definedName name="totalProduction1H_quarter2" localSheetId="0">'Day1'!$Y$44</definedName>
    <definedName name="totalProduction1H_quarter3" localSheetId="0">'Day1'!$Y$45</definedName>
    <definedName name="totalProduction1H_quarter4" localSheetId="0">'Day1'!$Y$46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108" i="11" a="1"/>
  <c r="V97" i="11" a="1"/>
  <c r="V90" i="11" a="1"/>
  <c r="V87" i="11" a="1"/>
  <c r="V99" i="11" a="1"/>
  <c r="V106" i="11" a="1"/>
  <c r="V88" i="11" a="1"/>
  <c r="V98" i="11" a="1"/>
  <c r="V94" i="11" a="1"/>
  <c r="V95" i="11" a="1"/>
  <c r="V105" i="11" a="1"/>
  <c r="V93" i="11" a="1"/>
  <c r="V86" i="11" a="1"/>
  <c r="V91" i="11" a="1"/>
  <c r="V109" i="11" a="1"/>
  <c r="V104" i="11" a="1"/>
  <c r="V92" i="11" a="1"/>
  <c r="V102" i="11" a="1"/>
  <c r="V89" i="11" a="1"/>
  <c r="V107" i="11" a="1"/>
  <c r="V101" i="11" a="1"/>
  <c r="V103" i="11" a="1"/>
  <c r="V100" i="11" a="1"/>
  <c r="V96" i="11" a="1"/>
  <c r="AF42" i="11" l="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18" i="1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U18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57" i="11" l="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AE2" i="11" s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I96" i="11" s="1" a="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I97" i="11" s="1" a="1"/>
  <c r="E95" i="11"/>
  <c r="I95" i="11" s="1" a="1"/>
  <c r="E93" i="11"/>
  <c r="E91" i="11"/>
  <c r="E109" i="11"/>
  <c r="E107" i="11"/>
  <c r="E111" i="11"/>
  <c r="W89" i="11"/>
  <c r="W88" i="11"/>
  <c r="W87" i="11"/>
  <c r="X86" i="11"/>
  <c r="Z86" i="11" s="1"/>
  <c r="H90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U19" i="11"/>
  <c r="U20" i="11"/>
  <c r="T18" i="11"/>
  <c r="S18" i="11"/>
  <c r="U21" i="11"/>
  <c r="I91" i="11" a="1"/>
  <c r="I92" i="11" a="1"/>
  <c r="I90" i="11" a="1"/>
  <c r="I93" i="11" a="1"/>
  <c r="I94" i="11" l="1" a="1"/>
  <c r="I94" i="11" s="1"/>
  <c r="W55" i="11"/>
  <c r="Y55" i="11" s="1"/>
  <c r="H48" i="11" s="1"/>
  <c r="E27" i="11"/>
  <c r="E43" i="11"/>
  <c r="E28" i="11"/>
  <c r="E44" i="11"/>
  <c r="E31" i="11"/>
  <c r="E29" i="11"/>
  <c r="E45" i="11"/>
  <c r="E30" i="11"/>
  <c r="E33" i="11"/>
  <c r="E36" i="11"/>
  <c r="E34" i="11"/>
  <c r="E23" i="11"/>
  <c r="E25" i="11"/>
  <c r="E26" i="11"/>
  <c r="E22" i="11"/>
  <c r="E35" i="11"/>
  <c r="E37" i="11"/>
  <c r="E38" i="11"/>
  <c r="E39" i="11"/>
  <c r="E24" i="11"/>
  <c r="E41" i="11"/>
  <c r="E40" i="11"/>
  <c r="E32" i="11"/>
  <c r="E42" i="11"/>
  <c r="I113" i="11" a="1"/>
  <c r="I113" i="11" s="1"/>
  <c r="H113" i="11"/>
  <c r="I104" i="11" a="1"/>
  <c r="I104" i="11" s="1"/>
  <c r="H104" i="11"/>
  <c r="I99" i="11" a="1"/>
  <c r="I99" i="11" s="1"/>
  <c r="H99" i="11"/>
  <c r="I106" i="11" a="1"/>
  <c r="I106" i="11" s="1"/>
  <c r="H106" i="11"/>
  <c r="I105" i="11" a="1"/>
  <c r="I105" i="11" s="1"/>
  <c r="H105" i="11"/>
  <c r="I101" i="11" a="1"/>
  <c r="I101" i="11" s="1"/>
  <c r="H101" i="11"/>
  <c r="I103" i="11" a="1"/>
  <c r="I103" i="11" s="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I98" i="11" a="1"/>
  <c r="I98" i="11" s="1"/>
  <c r="H98" i="11"/>
  <c r="I100" i="11" a="1"/>
  <c r="I100" i="11" s="1"/>
  <c r="H100" i="11"/>
  <c r="I102" i="11" a="1"/>
  <c r="I102" i="11" s="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T21" i="11"/>
  <c r="S21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T19" i="11"/>
  <c r="S19" i="11"/>
  <c r="G112" i="11"/>
  <c r="F112" i="11"/>
  <c r="G96" i="11"/>
  <c r="F96" i="11"/>
  <c r="G106" i="11"/>
  <c r="F106" i="11"/>
  <c r="G91" i="11"/>
  <c r="F91" i="11"/>
  <c r="V19" i="11"/>
  <c r="W18" i="11"/>
  <c r="Y18" i="11" s="1"/>
  <c r="V20" i="11"/>
  <c r="V21" i="11"/>
  <c r="T20" i="11"/>
  <c r="S20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X56" i="11" l="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X19" i="11"/>
  <c r="W19" i="11" s="1"/>
  <c r="Y19" i="11" s="1"/>
  <c r="X57" i="11" l="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0" i="11"/>
  <c r="W20" i="11" s="1"/>
  <c r="Y20" i="11" s="1"/>
  <c r="X25" i="11"/>
  <c r="W25" i="11" s="1"/>
  <c r="Y25" i="11" s="1"/>
  <c r="Y41" i="11"/>
  <c r="X58" i="11" l="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X21" i="11"/>
  <c r="W21" i="11" s="1"/>
  <c r="Y21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B36" i="11" l="1"/>
  <c r="K36" i="11" s="1"/>
  <c r="B31" i="11"/>
  <c r="C31" i="11"/>
  <c r="F26" i="11"/>
  <c r="J26" i="11"/>
  <c r="K31" i="11" l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37" i="11"/>
  <c r="J23" i="11"/>
  <c r="J25" i="11"/>
  <c r="H84" i="11" l="1"/>
  <c r="K30" i="1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C25" i="11"/>
  <c r="K25" i="11" s="1"/>
  <c r="H25" i="11" s="1"/>
  <c r="K23" i="11"/>
  <c r="H23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<sst xmlns="http://schemas.openxmlformats.org/spreadsheetml/2006/main" count="403" uniqueCount="119">
  <si>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</si>
  <si>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</si>
  <si>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</si>
  <si>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</si>
  <si>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</si>
  <si>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</si>
  <si>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</si>
  <si>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</si>
  <si>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</si>
  <si>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</si>
  <si>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</si>
  <si>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</si>
  <si>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</si>
  <si>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</si>
  <si>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</si>
  <si>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</si>
  <si>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</si>
  <si>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</si>
  <si>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</si>
  <si>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</si>
  <si>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</si>
  <si>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</si>
  <si>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</si>
  <si>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</si>
  <si>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</si>
  <si>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</si>
  <si>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</si>
  <si>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</si>
  <si>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</si>
  <si>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</si>
  <si>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</si>
  <si>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</si>
  <si>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</si>
  <si>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</si>
  <si>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</si>
  <si>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</si>
  <si>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</si>
  <si>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</si>
  <si>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</si>
  <si>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</si>
  <si>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</si>
  <si>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</si>
  <si>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</si>
  <si>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</si>
  <si>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</si>
  <si>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</si>
  <si>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</si>
  <si>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</si>
  <si>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</si>
  <si>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</si>
  <si>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</si>
  <si>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</si>
  <si>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</si>
  <si>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</si>
  <si>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</si>
  <si>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</si>
  <si>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</si>
  <si>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</si>
  <si>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</si>
  <si>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</si>
  <si>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</si>
  <si>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</si>
  <si>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</si>
  <si>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</si>
  <si>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</si>
  <si>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</si>
  <si>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</si>
  <si>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</si>
  <si>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</si>
  <si>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</si>
  <si>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</si>
  <si>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</si>
  <si>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</si>
  <si>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</si>
  <si>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</si>
  <si>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</si>
  <si>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</si>
  <si>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</si>
  <si>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</si>
  <si>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</si>
  <si>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</si>
  <si>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</si>
  <si>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</si>
  <si>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</si>
  <si>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</si>
  <si>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</si>
  <si>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</si>
  <si>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</si>
  <si>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</si>
  <si>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</si>
  <si>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</si>
  <si>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</si>
  <si>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</si>
  <si>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</si>
  <si>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</si>
  <si>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</si>
  <si>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</si>
  <si>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</si>
  <si>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</si>
  <si>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</si>
  <si>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</si>
  <si>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</si>
  <si>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</si>
  <si>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</si>
  <si>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</si>
  <si>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</si>
  <si>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</si>
  <si>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</si>
  <si>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</si>
  <si>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</si>
  <si>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</si>
  <si>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</si>
  <si>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</si>
  <si>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</si>
  <si>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</si>
  <si>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</si>
  <si>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170000000000000202</t>
  </si>
  <si>
    <t>3300000000000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</si>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</sst>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I4" sqref="I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113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118</v>
      </c>
      <c r="C2" s="10" t="s">
        <v>89</v>
      </c>
      <c r="D2" s="10" t="s">
        <v>90</v>
      </c>
      <c r="E2" s="11" t="s">
        <v>91</v>
      </c>
      <c r="F2" s="12"/>
      <c r="G2" s="12"/>
      <c r="H2" s="41"/>
      <c r="I2" s="41"/>
      <c r="J2" s="43">
        <f>IF(C2="","",SUM(F2:I2))</f>
        <v>0</v>
      </c>
      <c r="K2" s="10" t="s">
        <v>107</v>
      </c>
      <c r="L2" s="10" t="s">
        <v>93</v>
      </c>
      <c r="M2" s="10" t="s">
        <v>94</v>
      </c>
      <c r="N2" s="10" t="s">
        <v>97</v>
      </c>
      <c r="O2" s="10" t="s">
        <v>95</v>
      </c>
      <c r="P2" s="29"/>
      <c r="Q2" s="29"/>
      <c r="R2" s="24"/>
      <c r="S2" s="7" t="s">
        <v>35</v>
      </c>
      <c r="T2" s="9">
        <f>SUMIFS(Tabel1342323[TotalHour],Tabel1342323[settlement_method],"D01",Tabel1342323[resolution],"PT15M")</f>
        <v>1</v>
      </c>
      <c r="U2" s="42">
        <f>SUMIFS(Tabel1342323[Quarter1],Tabel1342323[settlement_method],"D01",Tabel1342323[resolution],"PT15M")</f>
        <v>0.1</v>
      </c>
      <c r="V2" s="42">
        <f>SUMIFS(Tabel1342323[Quarter2],Tabel1342323[settlement_method],"D01",Tabel1342323[resolution],"PT15M")</f>
        <v>0.2</v>
      </c>
      <c r="W2" s="42">
        <f>SUMIFS(Tabel1342323[Quarter3],Tabel1342323[settlement_method],"D01",Tabel1342323[resolution],"PT15M")</f>
        <v>0.3</v>
      </c>
      <c r="X2" s="42">
        <f>SUMIFS(Tabel1342323[Quarter4],Tabel1342323[settlement_method],"D01",Tabel1342323[resolution],"PT15M")</f>
        <v>0.4</v>
      </c>
      <c r="Y2" s="24"/>
      <c r="Z2" s="24"/>
      <c r="AA2" s="24"/>
      <c r="AC2" s="24"/>
      <c r="AD2" s="27" t="str" cm="1">
        <f t="array" ref="AD2">_xlfn._xlws.SORT(_xlfn.UNIQUE(_xlfn._xlws.FILTER(Tabel1342323[ga_id],Tabel1342323[ga_id] &lt;&gt; "")))</f>
        <v>800</v>
      </c>
      <c r="AE2" s="27" t="str" cm="1">
        <f t="array" ref="AE2">_xlfn._xlws.SORT(_xlfn.UNIQUE(_xlfn._xlws.FILTER(AE28:AE41,AE28:AE41 &lt;&gt; "")))</f>
        <v>2000000000000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tr" cm="1">
        <f t="array" ref="AH2:AH3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35">
      <c r="C3" s="10" t="s">
        <v>98</v>
      </c>
      <c r="D3" s="10" t="s">
        <v>103</v>
      </c>
      <c r="E3" s="11"/>
      <c r="F3" s="12"/>
      <c r="G3" s="12"/>
      <c r="H3" s="41"/>
      <c r="I3" s="41"/>
      <c r="J3" s="43">
        <f t="shared" ref="J3:J19" si="0">IF(C3="","",SUM(F3:I3))</f>
        <v>0</v>
      </c>
      <c r="K3" s="10" t="s">
        <v>107</v>
      </c>
      <c r="L3" s="10" t="s">
        <v>108</v>
      </c>
      <c r="M3" s="10" t="s">
        <v>109</v>
      </c>
      <c r="N3" s="10" t="s">
        <v>106</v>
      </c>
      <c r="O3" s="10" t="s">
        <v>95</v>
      </c>
      <c r="P3" s="29"/>
      <c r="Q3" s="29"/>
      <c r="R3" s="24"/>
      <c r="S3" s="7" t="s">
        <v>39</v>
      </c>
      <c r="T3" s="9">
        <f>SUMIFS(Tabel1342323[TotalHour],Tabel1342323[settlement_method],"E02",Tabel1342323[resolution],"PT15M")</f>
        <v>26</v>
      </c>
      <c r="U3" s="42">
        <f>SUMIFS(Tabel1342323[Quarter1],Tabel1342323[settlement_method],"E02",Tabel1342323[resolution],"PT15M")</f>
        <v>1</v>
      </c>
      <c r="V3" s="42">
        <f>SUMIFS(Tabel1342323[Quarter2],Tabel1342323[settlement_method],"E02",Tabel1342323[resolution],"PT15M")</f>
        <v>2</v>
      </c>
      <c r="W3" s="42">
        <f>SUMIFS(Tabel1342323[Quarter3],Tabel1342323[settlement_method],"E02",Tabel1342323[resolution],"PT15M")</f>
        <v>3</v>
      </c>
      <c r="X3" s="42">
        <f>SUMIFS(Tabel1342323[Quarter4],Tabel1342323[settlement_method],"E02",Tabel1342323[resolution],"PT15M")</f>
        <v>20</v>
      </c>
      <c r="Y3" s="24"/>
      <c r="Z3" s="24"/>
      <c r="AA3" s="24"/>
      <c r="AC3" s="24"/>
      <c r="AD3" s="24"/>
      <c r="AE3" s="24"/>
      <c r="AF3" s="24"/>
      <c r="AG3" s="24"/>
      <c r="AH3" s="24" t="str">
        <v>801</v>
      </c>
      <c r="AI3" s="24"/>
      <c r="AJ3" s="24"/>
    </row>
    <row r="4" spans="1:92" x14ac:dyDescent="0.35">
      <c r="C4" s="10" t="s">
        <v>100</v>
      </c>
      <c r="D4" s="10" t="s">
        <v>90</v>
      </c>
      <c r="E4" s="11" t="s">
        <v>110</v>
      </c>
      <c r="F4" s="12">
        <v>1</v>
      </c>
      <c r="G4" s="12">
        <v>2</v>
      </c>
      <c r="H4" s="41">
        <v>3</v>
      </c>
      <c r="I4" s="41">
        <v>20</v>
      </c>
      <c r="J4" s="43">
        <f t="shared" si="0"/>
        <v>26</v>
      </c>
      <c r="K4" s="10" t="s">
        <v>107</v>
      </c>
      <c r="L4" s="10" t="s">
        <v>105</v>
      </c>
      <c r="M4" s="10" t="s">
        <v>117</v>
      </c>
      <c r="N4" s="10"/>
      <c r="O4" s="10" t="s">
        <v>95</v>
      </c>
      <c r="P4" s="29"/>
      <c r="Q4" s="29"/>
      <c r="R4" s="24"/>
      <c r="S4" s="7" t="s">
        <v>28</v>
      </c>
      <c r="T4" s="9">
        <f>SUMIFS(Tabel1342323[TotalHour],Tabel1342323[type],"E18",Tabel1342323[resolution],"PT15M")</f>
        <v>11</v>
      </c>
      <c r="U4" s="42">
        <f>SUMIFS(Tabel1342323[Quarter1],Tabel1342323[type],"E18",Tabel1342323[resolution],"PT15M")</f>
        <v>1</v>
      </c>
      <c r="V4" s="42">
        <f>SUMIFS(Tabel1342323[Quarter2],Tabel1342323[type],"E18",Tabel1342323[resolution],"PT15M")</f>
        <v>2</v>
      </c>
      <c r="W4" s="42">
        <f>SUMIFS(Tabel1342323[Quarter3],Tabel1342323[type],"E18",Tabel1342323[resolution],"PT15M")</f>
        <v>3</v>
      </c>
      <c r="X4" s="42">
        <f>SUMIFS(Tabel1342323[Quarter4],Tabel1342323[type],"E18",Tabel1342323[resolution],"PT15M")</f>
        <v>5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 t="s">
        <v>115</v>
      </c>
      <c r="D5" s="10" t="s">
        <v>90</v>
      </c>
      <c r="E5" s="11" t="s">
        <v>110</v>
      </c>
      <c r="F5" s="12">
        <v>5.0110000000000001</v>
      </c>
      <c r="G5" s="12"/>
      <c r="H5" s="41"/>
      <c r="I5" s="41"/>
      <c r="J5" s="43">
        <f t="shared" si="0"/>
        <v>5.0110000000000001</v>
      </c>
      <c r="K5" s="10" t="s">
        <v>92</v>
      </c>
      <c r="L5" s="10" t="s">
        <v>93</v>
      </c>
      <c r="M5" s="10" t="s">
        <v>94</v>
      </c>
      <c r="N5" s="10"/>
      <c r="O5" s="10" t="s">
        <v>95</v>
      </c>
      <c r="P5" s="29"/>
      <c r="Q5" s="29"/>
      <c r="R5" s="24"/>
      <c r="S5" s="7" t="s">
        <v>26</v>
      </c>
      <c r="T5" s="9">
        <f>SUMIFS(Tabel1342323[TotalHour],Tabel1342323[type],"E17",Tabel1342323[resolution],"PT15M")</f>
        <v>27</v>
      </c>
      <c r="U5" s="42">
        <f>SUMIFS(Tabel1342323[Quarter1],Tabel1342323[type],"E17",Tabel1342323[resolution],"PT15M")</f>
        <v>1.1000000000000001</v>
      </c>
      <c r="V5" s="42">
        <f>SUMIFS(Tabel1342323[Quarter2],Tabel1342323[type],"E17",Tabel1342323[resolution],"PT15M")</f>
        <v>2.2000000000000002</v>
      </c>
      <c r="W5" s="42">
        <f>SUMIFS(Tabel1342323[Quarter3],Tabel1342323[type],"E17",Tabel1342323[resolution],"PT15M")</f>
        <v>3.3</v>
      </c>
      <c r="X5" s="42">
        <f>SUMIFS(Tabel1342323[Quarter4],Tabel1342323[type],"E17",Tabel1342323[resolution],"PT15M")</f>
        <v>20.399999999999999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99</v>
      </c>
      <c r="D6" s="10" t="s">
        <v>90</v>
      </c>
      <c r="E6" s="11" t="s">
        <v>91</v>
      </c>
      <c r="F6" s="12">
        <v>0.1</v>
      </c>
      <c r="G6" s="12">
        <v>0.2</v>
      </c>
      <c r="H6" s="12">
        <v>0.3</v>
      </c>
      <c r="I6" s="12">
        <v>0.4</v>
      </c>
      <c r="J6" s="43">
        <f t="shared" si="0"/>
        <v>1</v>
      </c>
      <c r="K6" s="10" t="s">
        <v>107</v>
      </c>
      <c r="L6" s="10" t="s">
        <v>105</v>
      </c>
      <c r="M6" s="10" t="s">
        <v>117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0</v>
      </c>
      <c r="U6" s="42">
        <f>SUMIFS(Tabel1342323[Quarter1],Tabel1342323[type],"E20",Tabel1342323[resolution],"PT15M",Tabel1342323[to_ga],"800")</f>
        <v>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 t="s">
        <v>116</v>
      </c>
      <c r="D7" s="10" t="s">
        <v>90</v>
      </c>
      <c r="E7" s="11" t="s">
        <v>91</v>
      </c>
      <c r="F7" s="12">
        <v>4.0110000000000001</v>
      </c>
      <c r="G7" s="12"/>
      <c r="H7" s="41"/>
      <c r="I7" s="41"/>
      <c r="J7" s="43">
        <f t="shared" si="0"/>
        <v>4.0110000000000001</v>
      </c>
      <c r="K7" s="10" t="s">
        <v>92</v>
      </c>
      <c r="L7" s="10" t="s">
        <v>93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0</v>
      </c>
      <c r="U7" s="42">
        <f>SUMIFS(Tabel1342323[Quarter1],Tabel1342323[type],"E20",Tabel1342323[resolution],"PT15M",Tabel1342323[from_ga],"800")</f>
        <v>0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101</v>
      </c>
      <c r="D8" s="10" t="s">
        <v>103</v>
      </c>
      <c r="E8" s="11"/>
      <c r="F8" s="12">
        <v>1</v>
      </c>
      <c r="G8" s="12">
        <v>2</v>
      </c>
      <c r="H8" s="41">
        <v>3</v>
      </c>
      <c r="I8" s="41">
        <v>5</v>
      </c>
      <c r="J8" s="43">
        <f t="shared" si="0"/>
        <v>11</v>
      </c>
      <c r="K8" s="10" t="s">
        <v>107</v>
      </c>
      <c r="L8" s="10" t="s">
        <v>108</v>
      </c>
      <c r="M8" s="10" t="s">
        <v>109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102</v>
      </c>
      <c r="D9" s="10" t="s">
        <v>104</v>
      </c>
      <c r="E9" s="11"/>
      <c r="F9" s="12">
        <v>30.501000000000001</v>
      </c>
      <c r="G9" s="12"/>
      <c r="H9" s="41"/>
      <c r="I9" s="41"/>
      <c r="J9" s="43">
        <f t="shared" si="0"/>
        <v>30.501000000000001</v>
      </c>
      <c r="K9" s="10" t="s">
        <v>92</v>
      </c>
      <c r="L9" s="10"/>
      <c r="M9" s="10"/>
      <c r="N9" s="10"/>
      <c r="O9" s="10" t="s">
        <v>95</v>
      </c>
      <c r="P9" s="29" t="s">
        <v>96</v>
      </c>
      <c r="Q9" s="29" t="s">
        <v>95</v>
      </c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2200000000000</v>
      </c>
      <c r="U10" s="26" t="str">
        <f>IF(AE$2=0,"",AE$2)</f>
        <v>2000000000000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2200000000000</v>
      </c>
      <c r="U11" s="26" t="str">
        <f t="shared" ref="U11:V13" si="2">U$10</f>
        <v>2000000000000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2200000000000</v>
      </c>
      <c r="U12" s="26" t="str">
        <f t="shared" si="2"/>
        <v>2000000000000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111</v>
      </c>
      <c r="AF12" s="36" t="s">
        <v>112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2200000000000</v>
      </c>
      <c r="U13" s="26" t="str">
        <f t="shared" si="2"/>
        <v>2000000000000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5">_xlfn._xlws.SORT(_xlfn.UNIQUE(_xlfn._xlws.FILTER(Tabel1342323[brp_id],Tabel1342323[brp_id]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_xlfn.IFNA(INDEX(Tabel1342323[ga_id],MATCH(U14,Tabel1342323[es_id],0)),"")</f>
        <v/>
      </c>
      <c r="T14" s="26" t="str">
        <f>_xlfn.IFNA(INDEX(Tabel1342323[brp_id],MATCH(U14,Tabel1342323[es_id],0)),"")</f>
        <v/>
      </c>
      <c r="U14" s="26" t="str">
        <f>IF(AE$3=0,"",AE$3)</f>
        <v/>
      </c>
      <c r="V14" s="20">
        <f>SUMIFS(Tabel1342323[TotalHour],Tabel1342323[es_id],U14,IF(B$2="production",Tabel1342323[type],Tabel1342323[settlement_method]),AG$2,Tabel1342323[resolution],"PT1H")/4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_xlfn.IFNA(INDEX(Tabel1342323[ga_id],MATCH(U15,Tabel1342323[es_id],0)),"")</f>
        <v/>
      </c>
      <c r="T15" s="26" t="str">
        <f>_xlfn.IFNA(INDEX(Tabel1342323[brp_id],MATCH(U15,Tabel1342323[es_id],0)),"")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_xlfn.IFNA(INDEX(Tabel1342323[ga_id],MATCH(U16,Tabel1342323[es_id],0)),"")</f>
        <v/>
      </c>
      <c r="T16" s="26" t="str">
        <f>_xlfn.IFNA(INDEX(Tabel1342323[brp_id],MATCH(U16,Tabel1342323[es_id],0)),"")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/>
      </c>
      <c r="T17" s="26" t="str">
        <f>_xlfn.IFNA(INDEX(Tabel1342323[brp_id],MATCH(U17,Tabel1342323[es_id],0)),"")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/>
      </c>
      <c r="T18" s="26" t="str">
        <f>_xlfn.IFNA(INDEX(Tabel1342323[brp_id],MATCH(U18,Tabel1342323[es_id],0)),"")</f>
        <v/>
      </c>
      <c r="U18" s="26" t="str">
        <f>IF(AE$4=0,"",AE$4)</f>
        <v/>
      </c>
      <c r="V18" s="20">
        <f>SUMIFS(Tabel1342323[TotalHour],Tabel1342323[es_id],U18,IF(B$2="production",Tabel1342323[type],Tabel1342323[settlement_method]),AG$2,Tabel1342323[resolution],"PT1H")/4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/>
      </c>
      <c r="T19" s="26" t="str">
        <f>_xlfn.IFNA(INDEX(Tabel1342323[brp_id],MATCH(U19,Tabel1342323[es_id],0)),"")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production_per_ga_brp_es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/>
      </c>
      <c r="T20" s="26" t="str">
        <f>_xlfn.IFNA(INDEX(Tabel1342323[brp_id],MATCH(U20,Tabel1342323[es_id],0)),"")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/>
      </c>
      <c r="T21" s="26" t="str">
        <f>_xlfn.IFNA(INDEX(Tabel1342323[brp_id],MATCH(U21,Tabel1342323[es_id],0)),"")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IF(B$1="ga",IF(E22="","","null"),IF(B$1="ga_es",IF(F22="","","null"),IF(B$1="ga_brp",IF(AF$2=0,"",AF$2),IF(F22="","",INDEX(Tabel1342323[brp_id],MATCH(F22,Tabel1342323[es_id],0),1)))))</f>
        <v>2200000000000</v>
      </c>
      <c r="H22" s="33" t="str">
        <f t="shared" ref="H22:H45" ca="1" si="5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IF(B$1="ga",IF(E23="","","null"),IF(B$1="ga_es",IF(F23="","","null"),IF(B$1="ga_brp",IF(AF$2=0,"",AF$2),IF(F23="","",INDEX(Tabel1342323[brp_id],MATCH(F23,Tabel1342323[es_id],0),1)))))</f>
        <v>2200000000000</v>
      </c>
      <c r="H23" s="33" t="str">
        <f t="shared" ca="1" si="5"/>
        <v>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2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IF(B$1="ga",IF(E24="","","null"),IF(B$1="ga_es",IF(F24="","","null"),IF(B$1="ga_brp",IF(AF$2=0,"",AF$2),IF(F24="","",INDEX(Tabel1342323[brp_id],MATCH(F24,Tabel1342323[es_id],0),1)))))</f>
        <v>2200000000000</v>
      </c>
      <c r="H24" s="33" t="str">
        <f t="shared" ca="1" si="5"/>
        <v>3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3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IF(B$1="ga",IF(E25="","","null"),IF(B$1="ga_es",IF(F25="","","null"),IF(B$1="ga_brp",IF(AF$2=0,"",AF$2),IF(F25="","",INDEX(Tabel1342323[brp_id],MATCH(F25,Tabel1342323[es_id],0),1)))))</f>
        <v>2200000000000</v>
      </c>
      <c r="H25" s="33" t="str">
        <f t="shared" ca="1" si="5"/>
        <v>15.031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5</v>
      </c>
      <c r="K25" s="9">
        <f t="shared" si="6"/>
        <v>10.031000000000001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IF(B$1="ga",IF(E26="","","null"),IF(B$1="ga_es",IF(F26="","","null"),IF(B$1="ga_brp",IF(AF$3=0,"",AF$3),IF(F26="","",INDEX(Tabel1342323[brp_id],MATCH(F26,Tabel1342323[es_id],0),1)))))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IF(B$1="ga",IF(E27="","","null"),IF(B$1="ga_es",IF(F27="","","null"),IF(B$1="ga_brp",IF(AF$3=0,"",AF$3),IF(F27="","",INDEX(Tabel1342323[brp_id],MATCH(F27,Tabel1342323[es_id],0),1)))))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IF(B$1="ga",IF(E28="","","null"),IF(B$1="ga_es",IF(F28="","","null"),IF(B$1="ga_brp",IF(AF$3=0,"",AF$3),IF(F28="","",INDEX(Tabel1342323[brp_id],MATCH(F28,Tabel1342323[es_id],0),1)))))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/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IF(B$1="ga",IF(E29="","","null"),IF(B$1="ga_es",IF(F29="","","null"),IF(B$1="ga_brp",IF(AF$3=0,"",AF$3),IF(F29="","",INDEX(Tabel1342323[brp_id],MATCH(F29,Tabel1342323[es_id],0),1)))))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IF(B$1="ga",IF(E30="","","null"),IF(B$1="ga_es",IF(F30="","","null"),IF(B$1="ga_brp",IF(AF$4=0,"",AF$4),IF(F30="","",INDEX(Tabel1342323[brp_id],MATCH(F30,Tabel1342323[es_id],0),1)))))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IF(B$1="ga",IF(E31="","","null"),IF(B$1="ga_es",IF(F31="","","null"),IF(B$1="ga_brp",IF(AF$4=0,"",AF$4),IF(F31="","",INDEX(Tabel1342323[brp_id],MATCH(F31,Tabel1342323[es_id],0),1)))))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/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IF(B$1="ga",IF(E32="","","null"),IF(B$1="ga_es",IF(F32="","","null"),IF(B$1="ga_brp",IF(AF$4=0,"",AF$4),IF(F32="","",INDEX(Tabel1342323[brp_id],MATCH(F32,Tabel1342323[es_id],0),1)))))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IF(B$1="ga",IF(E33="","","null"),IF(B$1="ga_es",IF(F33="","","null"),IF(B$1="ga_brp",IF(AF$4=0,"",AF$4),IF(F33="","",INDEX(Tabel1342323[brp_id],MATCH(F33,Tabel1342323[es_id],0),1)))))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4.0110000000000001</v>
      </c>
      <c r="W35" s="16" t="s">
        <v>49</v>
      </c>
      <c r="X35" s="16"/>
      <c r="Y35" s="28">
        <f>SUM(Y37:Y40)</f>
        <v>4.0110000000000001</v>
      </c>
      <c r="Z35" s="21">
        <f>SUM(Z37:Z40)</f>
        <v>4.0119999999999996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1.00275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1.00275</v>
      </c>
      <c r="W37" s="19">
        <f>V37</f>
        <v>1.00275</v>
      </c>
      <c r="X37" s="19"/>
      <c r="Y37" s="23">
        <f>ROUND(W37, 3)</f>
        <v>1.0029999999999999</v>
      </c>
      <c r="Z37" s="23">
        <f>ROUND(V37,3)</f>
        <v>1.0029999999999999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1.00275</v>
      </c>
      <c r="W38" s="19">
        <f>X38+W37</f>
        <v>1.0025000000000002</v>
      </c>
      <c r="X38" s="19">
        <f>V38-Y37</f>
        <v>-2.4999999999986144E-4</v>
      </c>
      <c r="Y38" s="23">
        <f>ROUND(W38, 3)</f>
        <v>1.0029999999999999</v>
      </c>
      <c r="Z38" s="23">
        <f>ROUND(V38,3)</f>
        <v>1.0029999999999999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1.00275</v>
      </c>
      <c r="W39" s="19">
        <f>X39+W38</f>
        <v>1.0022500000000003</v>
      </c>
      <c r="X39" s="19">
        <f>V39-Y38</f>
        <v>-2.4999999999986144E-4</v>
      </c>
      <c r="Y39" s="23">
        <f>ROUND(W39, 3)</f>
        <v>1.002</v>
      </c>
      <c r="Z39" s="23">
        <f>ROUND(V39,3)</f>
        <v>1.0029999999999999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1.00275</v>
      </c>
      <c r="W40" s="19">
        <f>X40+W39</f>
        <v>1.0030000000000003</v>
      </c>
      <c r="X40" s="19">
        <f>V40-Y39</f>
        <v>7.5000000000002842E-4</v>
      </c>
      <c r="Y40" s="23">
        <f>ROUND(W40, 3)</f>
        <v>1.0029999999999999</v>
      </c>
      <c r="Z40" s="23">
        <f>ROUND(V40,3)</f>
        <v>1.0029999999999999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5.0110000000000001</v>
      </c>
      <c r="W47" s="39" t="s">
        <v>49</v>
      </c>
      <c r="X47" s="40"/>
      <c r="Y47" s="28">
        <f>SUM(Y49:Y52)</f>
        <v>5.0110000000000001</v>
      </c>
      <c r="Z47" s="21">
        <f>SUM(Z49:Z52)</f>
        <v>5.0119999999999996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7.625</v>
      </c>
      <c r="I48" s="2"/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1.25275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7.6260000000000003</v>
      </c>
      <c r="I49" s="2"/>
      <c r="R49" s="24"/>
      <c r="S49" s="24"/>
      <c r="T49" s="24"/>
      <c r="U49" s="15" t="s">
        <v>58</v>
      </c>
      <c r="V49" s="19">
        <f>V$48</f>
        <v>1.25275</v>
      </c>
      <c r="W49" s="19">
        <f>V49</f>
        <v>1.25275</v>
      </c>
      <c r="X49" s="19"/>
      <c r="Y49" s="23">
        <f>ROUND(W49, 3)</f>
        <v>1.2529999999999999</v>
      </c>
      <c r="Z49" s="23">
        <f>ROUND(V49,3)</f>
        <v>1.2529999999999999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7.625</v>
      </c>
      <c r="I50" s="2"/>
      <c r="R50" s="24"/>
      <c r="S50" s="24"/>
      <c r="T50" s="24"/>
      <c r="U50" s="15" t="s">
        <v>59</v>
      </c>
      <c r="V50" s="19">
        <f>V$48</f>
        <v>1.25275</v>
      </c>
      <c r="W50" s="19">
        <f>X50+W49</f>
        <v>1.2525000000000002</v>
      </c>
      <c r="X50" s="19">
        <f>V50-Y49</f>
        <v>-2.4999999999986144E-4</v>
      </c>
      <c r="Y50" s="23">
        <f>ROUND(W50, 3)</f>
        <v>1.2529999999999999</v>
      </c>
      <c r="Z50" s="23">
        <f>ROUND(V50,3)</f>
        <v>1.2529999999999999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7.625</v>
      </c>
      <c r="I51" s="2"/>
      <c r="R51" s="24"/>
      <c r="S51" s="24"/>
      <c r="T51" s="24"/>
      <c r="U51" s="15" t="s">
        <v>60</v>
      </c>
      <c r="V51" s="19">
        <f>V$48</f>
        <v>1.25275</v>
      </c>
      <c r="W51" s="19">
        <f>X51+W50</f>
        <v>1.2522500000000003</v>
      </c>
      <c r="X51" s="19">
        <f>V51-Y50</f>
        <v>-2.4999999999986144E-4</v>
      </c>
      <c r="Y51" s="23">
        <f>ROUND(W51, 3)</f>
        <v>1.252</v>
      </c>
      <c r="Z51" s="23">
        <f>ROUND(V51,3)</f>
        <v>1.2529999999999999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1.25275</v>
      </c>
      <c r="W52" s="19">
        <f>X52+W51</f>
        <v>1.2530000000000003</v>
      </c>
      <c r="X52" s="19">
        <f>V52-Y51</f>
        <v>7.5000000000002842E-4</v>
      </c>
      <c r="Y52" s="23">
        <f>ROUND(W52, 3)</f>
        <v>1.2529999999999999</v>
      </c>
      <c r="Z52" s="23">
        <f>ROUND(V52,3)</f>
        <v>1.2529999999999999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30.501000000000001</v>
      </c>
      <c r="W53" s="39" t="s">
        <v>49</v>
      </c>
      <c r="X53" s="40"/>
      <c r="Y53" s="28">
        <f>ROUND(SUM(Y55:Y58),3)</f>
        <v>30.501000000000001</v>
      </c>
      <c r="Z53" s="21">
        <f>SUM(Z55:Z58)</f>
        <v>30.5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1.103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7.6252500000000003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1.2029999999999998</v>
      </c>
      <c r="R55" s="24"/>
      <c r="S55" s="24"/>
      <c r="T55" s="24"/>
      <c r="U55" s="15" t="s">
        <v>62</v>
      </c>
      <c r="V55" s="19">
        <f>V$54</f>
        <v>7.6252500000000003</v>
      </c>
      <c r="W55" s="19">
        <f>V55</f>
        <v>7.6252500000000003</v>
      </c>
      <c r="X55" s="19"/>
      <c r="Y55" s="23">
        <f>ROUND(W55, 3)</f>
        <v>7.625</v>
      </c>
      <c r="Z55" s="23">
        <f>ROUND(V55,3)</f>
        <v>7.625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1.302</v>
      </c>
      <c r="R56" s="24"/>
      <c r="S56" s="24"/>
      <c r="T56" s="24"/>
      <c r="U56" s="15" t="s">
        <v>63</v>
      </c>
      <c r="V56" s="19">
        <f>V$54</f>
        <v>7.6252500000000003</v>
      </c>
      <c r="W56" s="19">
        <f>X56+W55</f>
        <v>7.6255000000000006</v>
      </c>
      <c r="X56" s="19">
        <f>V56-Y55</f>
        <v>2.5000000000030553E-4</v>
      </c>
      <c r="Y56" s="23">
        <f>ROUND(W56, 3)</f>
        <v>7.6260000000000003</v>
      </c>
      <c r="Z56" s="23">
        <f>ROUND(V56,3)</f>
        <v>7.625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1.403</v>
      </c>
      <c r="R57" s="24"/>
      <c r="S57" s="24"/>
      <c r="T57" s="24"/>
      <c r="U57" s="15" t="s">
        <v>64</v>
      </c>
      <c r="V57" s="19">
        <f>V$54</f>
        <v>7.6252500000000003</v>
      </c>
      <c r="W57" s="19">
        <f>X57+W56</f>
        <v>7.6247500000000006</v>
      </c>
      <c r="X57" s="19">
        <f>V57-Y56</f>
        <v>-7.5000000000002842E-4</v>
      </c>
      <c r="Y57" s="23">
        <f>ROUND(W57, 3)</f>
        <v>7.625</v>
      </c>
      <c r="Z57" s="23">
        <f>ROUND(V57,3)</f>
        <v>7.625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7.6252500000000003</v>
      </c>
      <c r="W58" s="19">
        <f>X58+W57</f>
        <v>7.6250000000000009</v>
      </c>
      <c r="X58" s="19">
        <f>V58-Y57</f>
        <v>2.5000000000030553E-4</v>
      </c>
      <c r="Y58" s="23">
        <f>ROUND(W58, 3)</f>
        <v>7.625</v>
      </c>
      <c r="Z58" s="23">
        <f>ROUND(V58,3)</f>
        <v>7.625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2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3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5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9.0220000000000002</v>
      </c>
      <c r="W65" s="52" t="s">
        <v>49</v>
      </c>
      <c r="X65" s="53"/>
      <c r="Y65" s="28">
        <f>ROUND(SUM(Y67:Y70),3)</f>
        <v>9.0220000000000002</v>
      </c>
      <c r="Z65" s="21">
        <f>SUM(Z67:Z70)</f>
        <v>9.0239999999999991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5.2690000000000001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2.2555000000000001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5.1700000000000017</v>
      </c>
      <c r="R67" s="24"/>
      <c r="S67" s="24"/>
      <c r="T67" s="24"/>
      <c r="U67" s="15" t="s">
        <v>70</v>
      </c>
      <c r="V67" s="19">
        <f>V$66</f>
        <v>2.2555000000000001</v>
      </c>
      <c r="W67" s="19">
        <f>V67</f>
        <v>2.2555000000000001</v>
      </c>
      <c r="X67" s="19"/>
      <c r="Y67" s="23">
        <f>ROUND(W67, 3)</f>
        <v>2.2559999999999998</v>
      </c>
      <c r="Z67" s="23">
        <f>ROUND(V67,3)</f>
        <v>2.2559999999999998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5.070999999999998</v>
      </c>
      <c r="R68" s="24"/>
      <c r="S68" s="24"/>
      <c r="T68" s="24"/>
      <c r="U68" s="15" t="s">
        <v>71</v>
      </c>
      <c r="V68" s="19">
        <f>V$66</f>
        <v>2.2555000000000001</v>
      </c>
      <c r="W68" s="19">
        <f>X68+W67</f>
        <v>2.2550000000000003</v>
      </c>
      <c r="X68" s="19">
        <f>V68-Y67</f>
        <v>-4.9999999999972289E-4</v>
      </c>
      <c r="Y68" s="23">
        <f>ROUND(W68, 3)</f>
        <v>2.2549999999999999</v>
      </c>
      <c r="Z68" s="23">
        <f>ROUND(V68,3)</f>
        <v>2.2559999999999998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-10.031000000000001</v>
      </c>
      <c r="J69" s="2"/>
      <c r="R69" s="24"/>
      <c r="S69" s="24"/>
      <c r="T69" s="24"/>
      <c r="U69" s="15" t="s">
        <v>72</v>
      </c>
      <c r="V69" s="19">
        <f>V$66</f>
        <v>2.2555000000000001</v>
      </c>
      <c r="W69" s="19">
        <f>X69+W68</f>
        <v>2.2555000000000005</v>
      </c>
      <c r="X69" s="19">
        <f>V69-Y68</f>
        <v>5.0000000000016698E-4</v>
      </c>
      <c r="Y69" s="23">
        <f>ROUND(W69, 3)</f>
        <v>2.2559999999999998</v>
      </c>
      <c r="Z69" s="23">
        <f>ROUND(V69,3)</f>
        <v>2.2559999999999998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2.2555000000000001</v>
      </c>
      <c r="W70" s="19">
        <f>X70+W69</f>
        <v>2.2550000000000008</v>
      </c>
      <c r="X70" s="19">
        <f>V70-Y69</f>
        <v>-4.9999999999972289E-4</v>
      </c>
      <c r="Y70" s="23">
        <f>ROUND(W70, 3)</f>
        <v>2.2549999999999999</v>
      </c>
      <c r="Z70" s="23">
        <f>ROUND(V70,3)</f>
        <v>2.2559999999999998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5.070999999999998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5.1700000000000017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5.2690000000000001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10.031000000000001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8.625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9.626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10.625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0</v>
      </c>
      <c r="W86" s="6">
        <f>(SUMIFS(Tabel1342323[Quarter1],Tabel1342323[resolution],"PT1H",Tabel1342323[from_ga],AH$3)-SUMIFS(Tabel1342323[Quarter1],Tabel1342323[resolution],"PT1H",Tabel1342323[to_ga],AH$3))/4</f>
        <v>7.6252500000000003</v>
      </c>
      <c r="X86" s="16">
        <f>W86</f>
        <v>7.6252500000000003</v>
      </c>
      <c r="Y86" s="16"/>
      <c r="Z86" s="16">
        <f t="shared" ref="Z86:Z109" si="19">ROUND(X86, 3)</f>
        <v>7.625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22.656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7.6252500000000003</v>
      </c>
      <c r="X87" s="16">
        <f>Y87+X86</f>
        <v>7.6255000000000006</v>
      </c>
      <c r="Y87" s="16">
        <f>W87-Z86</f>
        <v>2.5000000000030553E-4</v>
      </c>
      <c r="Z87" s="16">
        <f t="shared" si="19"/>
        <v>7.6260000000000003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7.6252500000000003</v>
      </c>
      <c r="X88" s="16">
        <f>Y88+X87</f>
        <v>7.6247500000000006</v>
      </c>
      <c r="Y88" s="16">
        <f>W88-Z87</f>
        <v>-7.5000000000002842E-4</v>
      </c>
      <c r="Z88" s="16">
        <f t="shared" si="19"/>
        <v>7.625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7.6252500000000003</v>
      </c>
      <c r="X89" s="16">
        <f>Y89+X88</f>
        <v>7.6250000000000009</v>
      </c>
      <c r="Y89" s="16">
        <f>W89-Z88</f>
        <v>2.5000000000030553E-4</v>
      </c>
      <c r="Z89" s="16">
        <f t="shared" si="19"/>
        <v>7.625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7.625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7.626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7.625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7.625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0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Day1</vt:lpstr>
      <vt:lpstr>'Day1'!gridLoss15M</vt:lpstr>
      <vt:lpstr>'Day1'!gridLoss1H_quarter1</vt:lpstr>
      <vt:lpstr>'Day1'!gridLoss1H_quarter2</vt:lpstr>
      <vt:lpstr>'Day1'!gridLoss1H_quarter3</vt:lpstr>
      <vt:lpstr>'Day1'!gridLoss1H_quarter4</vt:lpstr>
      <vt:lpstr>'Day1'!negGridLossQuarter1</vt:lpstr>
      <vt:lpstr>'Day1'!negGridLossQuarter2</vt:lpstr>
      <vt:lpstr>'Day1'!negGridLossQuarter3</vt:lpstr>
      <vt:lpstr>'Day1'!negGridLossQuarter4</vt:lpstr>
      <vt:lpstr>'Day1'!netEx_quarter1</vt:lpstr>
      <vt:lpstr>'Day1'!netEx_quarter2</vt:lpstr>
      <vt:lpstr>'Day1'!netEx_quarter3</vt:lpstr>
      <vt:lpstr>'Day1'!netEx_quarter4</vt:lpstr>
      <vt:lpstr>'Day1'!powerIn15M</vt:lpstr>
      <vt:lpstr>'Day1'!powerIn15M_quarter1</vt:lpstr>
      <vt:lpstr>'Day1'!powerIn15M_quarter2</vt:lpstr>
      <vt:lpstr>'Day1'!powerIn15M_quarter3</vt:lpstr>
      <vt:lpstr>'Day1'!powerIn15M_quarter4</vt:lpstr>
      <vt:lpstr>'Day1'!powerIn1H_quarter1</vt:lpstr>
      <vt:lpstr>'Day1'!powerIn1H_quarter2</vt:lpstr>
      <vt:lpstr>'Day1'!powerIn1H_quarter3</vt:lpstr>
      <vt:lpstr>'Day1'!powerIn1H_quarter4</vt:lpstr>
      <vt:lpstr>'Day1'!powerOut15M</vt:lpstr>
      <vt:lpstr>'Day1'!powerOut15M_quarter1</vt:lpstr>
      <vt:lpstr>'Day1'!powerOut15M_quarter2</vt:lpstr>
      <vt:lpstr>'Day1'!powerOut15M_quarter3</vt:lpstr>
      <vt:lpstr>'Day1'!powerOut15M_quarter4</vt:lpstr>
      <vt:lpstr>'Day1'!powerOut1H_quarter1</vt:lpstr>
      <vt:lpstr>'Day1'!powerOut1H_quarter2</vt:lpstr>
      <vt:lpstr>'Day1'!powerOut1H_quarter3</vt:lpstr>
      <vt:lpstr>'Day1'!powerOut1H_quarter4</vt:lpstr>
      <vt:lpstr>'Day1'!totalConsumption_quarter1</vt:lpstr>
      <vt:lpstr>'Day1'!totalConsumption_quarter2</vt:lpstr>
      <vt:lpstr>'Day1'!totalConsumption_quarter3</vt:lpstr>
      <vt:lpstr>'Day1'!totalConsumption_quarter4</vt:lpstr>
      <vt:lpstr>'Day1'!totalConsumption15M</vt:lpstr>
      <vt:lpstr>'Day1'!totalFlex15M</vt:lpstr>
      <vt:lpstr>'Day1'!totalFlex15M_quarter1</vt:lpstr>
      <vt:lpstr>'Day1'!totalFlex15M_quarter2</vt:lpstr>
      <vt:lpstr>'Day1'!totalFlex15M_quarter3</vt:lpstr>
      <vt:lpstr>'Day1'!totalFlex15M_quarter4</vt:lpstr>
      <vt:lpstr>'Day1'!totalFlex1H_quarter1</vt:lpstr>
      <vt:lpstr>'Day1'!totalFlex1H_quarter2</vt:lpstr>
      <vt:lpstr>'Day1'!totalFlex1H_quarter3</vt:lpstr>
      <vt:lpstr>'Day1'!totalFlex1H_quarter4</vt:lpstr>
      <vt:lpstr>'Day1'!totalNonprofiled15M</vt:lpstr>
      <vt:lpstr>'Day1'!totalNonprofiled15M_quarter1</vt:lpstr>
      <vt:lpstr>'Day1'!totalNonprofiled15M_quarter2</vt:lpstr>
      <vt:lpstr>'Day1'!totalNonprofiled15M_quarter3</vt:lpstr>
      <vt:lpstr>'Day1'!totalNonprofiled15M_quarter4</vt:lpstr>
      <vt:lpstr>'Day1'!totalNonprofiled1H_quarter1</vt:lpstr>
      <vt:lpstr>'Day1'!totalNonprofiled1H_quarter2</vt:lpstr>
      <vt:lpstr>'Day1'!totalNonprofiled1H_quarter3</vt:lpstr>
      <vt:lpstr>'Day1'!totalNonprofiled1H_quarter4</vt:lpstr>
      <vt:lpstr>'Day1'!totalProduction15M</vt:lpstr>
      <vt:lpstr>'Day1'!totalProduction15M_quarter1</vt:lpstr>
      <vt:lpstr>'Day1'!totalProduction15M_quarter2</vt:lpstr>
      <vt:lpstr>'Day1'!totalProduction15M_quarter3</vt:lpstr>
      <vt:lpstr>'Day1'!totalProduction15M_quarter4</vt:lpstr>
      <vt:lpstr>'Day1'!totalProduction1H_quarter1</vt:lpstr>
      <vt:lpstr>'Day1'!totalProduction1H_quarter2</vt:lpstr>
      <vt:lpstr>'Day1'!totalProduction1H_quarter3</vt:lpstr>
      <vt:lpstr>'Day1'!totalProduction1H_quarter4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2024-05-27T09:34:15Z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