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FD5D9B41-4629-42D1-BE4C-FE1156115C12}" xr6:coauthVersionLast="47" xr6:coauthVersionMax="47" xr10:uidLastSave="{00000000-0000-0000-0000-000000000000}"/>
  <bookViews>
    <workbookView xWindow="-110" yWindow="-110" windowWidth="51420" windowHeight="21100" xr2:uid="{029705A5-E2D6-4928-9AB0-F32087606243}"/>
  </bookViews>
  <sheets>
    <sheet name="Calculations" sheetId="1" r:id="rId1"/>
    <sheet name="ChargePricePoints" sheetId="6" r:id="rId2"/>
    <sheet name="TimeSeriesPoints" sheetId="5" r:id="rId3"/>
    <sheet name="MeteringPointPeriods" sheetId="4" r:id="rId4"/>
    <sheet name="ChargePriceInformationPeriods" sheetId="3" r:id="rId5"/>
    <sheet name="ChargeLinks" sheetId="2" r:id="rId6"/>
  </sheets>
  <definedNames>
    <definedName name="gridLoss1H_quarter1" localSheetId="2">TimeSeriesPoints!$H$66</definedName>
    <definedName name="gridLoss1H_quarter2" localSheetId="2">TimeSeriesPoints!$H$67</definedName>
    <definedName name="gridLoss1H_quarter3" localSheetId="2">TimeSeriesPoints!$H$68</definedName>
    <definedName name="gridLoss1H_quarter4" localSheetId="2">TimeSeriesPoints!$H$69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F5" i="2" l="1"/>
  <c r="F4" i="2"/>
  <c r="G4" i="2"/>
  <c r="H4" i="2"/>
  <c r="F3" i="6"/>
  <c r="F2" i="6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H3" i="2"/>
  <c r="G3" i="2"/>
  <c r="F3" i="2"/>
  <c r="H2" i="2"/>
  <c r="G2" i="2"/>
  <c r="F2" i="2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30" i="1" a="1"/>
  <c r="AC30" i="1" s="1"/>
  <c r="K5" i="1" s="1" a="1"/>
  <c r="K5" i="1" s="1"/>
  <c r="AC4" i="1" a="1"/>
  <c r="AC4" i="1" s="1"/>
  <c r="F8" i="1" s="1"/>
  <c r="C3" i="1" a="1"/>
  <c r="I4" i="2" l="1"/>
  <c r="G5" i="1"/>
  <c r="N7" i="1"/>
  <c r="N27" i="1"/>
  <c r="N8" i="1"/>
  <c r="N2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N25" i="1"/>
  <c r="N6" i="1"/>
  <c r="N26" i="1"/>
  <c r="G18" i="1"/>
  <c r="T27" i="1"/>
  <c r="M26" i="1"/>
  <c r="T7" i="1"/>
  <c r="T5" i="1"/>
  <c r="G20" i="1"/>
  <c r="T26" i="1"/>
  <c r="M20" i="1"/>
  <c r="G23" i="1"/>
  <c r="T28" i="1"/>
  <c r="T25" i="1"/>
  <c r="M19" i="1"/>
  <c r="T6" i="1"/>
  <c r="G21" i="1"/>
  <c r="G19" i="1"/>
  <c r="T18" i="1"/>
  <c r="M18" i="1"/>
  <c r="M17" i="1"/>
  <c r="G24" i="1"/>
  <c r="G22" i="1"/>
  <c r="G10" i="1"/>
  <c r="T12" i="1"/>
  <c r="T11" i="1"/>
  <c r="M16" i="1"/>
  <c r="M6" i="1"/>
  <c r="T10" i="1"/>
  <c r="M15" i="1"/>
  <c r="T8" i="1"/>
  <c r="T9" i="1"/>
  <c r="M14" i="1"/>
  <c r="G17" i="1"/>
  <c r="M12" i="1"/>
  <c r="T23" i="1"/>
  <c r="M11" i="1"/>
  <c r="T22" i="1"/>
  <c r="M10" i="1"/>
  <c r="G14" i="1"/>
  <c r="M13" i="1"/>
  <c r="T24" i="1"/>
  <c r="G16" i="1"/>
  <c r="G15" i="1"/>
  <c r="T21" i="1"/>
  <c r="M9" i="1"/>
  <c r="G13" i="1"/>
  <c r="T20" i="1"/>
  <c r="M28" i="1"/>
  <c r="M8" i="1"/>
  <c r="G12" i="1"/>
  <c r="T19" i="1"/>
  <c r="M27" i="1"/>
  <c r="M7" i="1"/>
  <c r="G11" i="1"/>
  <c r="T17" i="1"/>
  <c r="M25" i="1"/>
  <c r="M5" i="1"/>
  <c r="G9" i="1"/>
  <c r="T16" i="1"/>
  <c r="M24" i="1"/>
  <c r="G28" i="1"/>
  <c r="G8" i="1"/>
  <c r="T15" i="1"/>
  <c r="M23" i="1"/>
  <c r="G27" i="1"/>
  <c r="G7" i="1"/>
  <c r="T14" i="1"/>
  <c r="M22" i="1"/>
  <c r="G26" i="1"/>
  <c r="G6" i="1"/>
  <c r="T13" i="1"/>
  <c r="M21" i="1"/>
  <c r="G25" i="1"/>
  <c r="I23" i="2"/>
  <c r="I13" i="2"/>
  <c r="I18" i="2"/>
  <c r="I20" i="2"/>
  <c r="I7" i="2"/>
  <c r="I5" i="2"/>
  <c r="I24" i="2"/>
  <c r="I25" i="2"/>
  <c r="I14" i="2"/>
  <c r="I15" i="2"/>
  <c r="I17" i="2"/>
  <c r="I21" i="2"/>
  <c r="I8" i="2"/>
  <c r="I9" i="2"/>
  <c r="I16" i="2"/>
  <c r="I3" i="2"/>
  <c r="I19" i="2"/>
  <c r="I12" i="2"/>
  <c r="I10" i="2"/>
  <c r="I11" i="2"/>
  <c r="I22" i="2"/>
  <c r="I6" i="2"/>
  <c r="I2" i="2"/>
  <c r="F7" i="1"/>
  <c r="F22" i="1"/>
  <c r="F6" i="1"/>
  <c r="F21" i="1"/>
  <c r="F5" i="1"/>
  <c r="F19" i="1"/>
  <c r="F18" i="1"/>
  <c r="F17" i="1"/>
  <c r="F16" i="1"/>
  <c r="F20" i="1"/>
  <c r="F15" i="1"/>
  <c r="F23" i="1"/>
  <c r="F14" i="1"/>
  <c r="F28" i="1"/>
  <c r="F27" i="1"/>
  <c r="F11" i="1"/>
  <c r="F13" i="1"/>
  <c r="F26" i="1"/>
  <c r="F10" i="1"/>
  <c r="F25" i="1"/>
  <c r="F9" i="1"/>
  <c r="F12" i="1"/>
  <c r="F24" i="1"/>
  <c r="C3" i="1"/>
  <c r="J27" i="1" l="1"/>
  <c r="J28" i="1"/>
  <c r="J25" i="1"/>
  <c r="J26" i="1"/>
  <c r="J24" i="1"/>
  <c r="J11" i="1"/>
  <c r="J23" i="1"/>
  <c r="J5" i="1"/>
  <c r="J12" i="1"/>
  <c r="J19" i="1"/>
  <c r="J7" i="1"/>
  <c r="J15" i="1"/>
  <c r="J6" i="1"/>
  <c r="J21" i="1"/>
  <c r="J16" i="1"/>
  <c r="H9" i="1"/>
  <c r="J9" i="1"/>
  <c r="H8" i="1"/>
  <c r="J8" i="1"/>
  <c r="J17" i="1"/>
  <c r="J20" i="1"/>
  <c r="J18" i="1"/>
  <c r="J14" i="1"/>
  <c r="J22" i="1"/>
  <c r="J13" i="1"/>
  <c r="J10" i="1"/>
  <c r="H19" i="1"/>
  <c r="H14" i="1"/>
  <c r="H22" i="1"/>
  <c r="H15" i="1"/>
  <c r="H6" i="1"/>
  <c r="H28" i="1"/>
  <c r="H16" i="1"/>
  <c r="H24" i="1"/>
  <c r="H27" i="1"/>
  <c r="H7" i="1"/>
  <c r="H23" i="1"/>
  <c r="H12" i="1"/>
  <c r="H21" i="1"/>
  <c r="H13" i="1"/>
  <c r="H26" i="1"/>
  <c r="H5" i="1"/>
  <c r="H25" i="1"/>
  <c r="H17" i="1"/>
  <c r="H20" i="1"/>
  <c r="H18" i="1"/>
  <c r="Q22" i="1"/>
  <c r="Q25" i="1"/>
  <c r="Q8" i="1"/>
  <c r="Q28" i="1"/>
  <c r="Q12" i="1"/>
  <c r="Q13" i="1"/>
  <c r="Q15" i="1"/>
  <c r="Q18" i="1"/>
  <c r="Q20" i="1"/>
  <c r="Q21" i="1"/>
  <c r="Q24" i="1"/>
  <c r="Q26" i="1"/>
  <c r="Q9" i="1"/>
  <c r="Q23" i="1"/>
  <c r="Q7" i="1"/>
  <c r="Q10" i="1"/>
  <c r="Q14" i="1"/>
  <c r="Q17" i="1"/>
  <c r="Q19" i="1"/>
  <c r="Q5" i="1"/>
  <c r="Q11" i="1"/>
  <c r="Q27" i="1"/>
  <c r="Q16" i="1"/>
  <c r="Q6" i="1"/>
  <c r="H11" i="1"/>
  <c r="H10" i="1"/>
  <c r="R13" i="1"/>
  <c r="R14" i="1"/>
  <c r="R18" i="1"/>
  <c r="R15" i="1"/>
  <c r="R16" i="1"/>
  <c r="R17" i="1"/>
  <c r="R19" i="1"/>
  <c r="O19" i="1" s="1"/>
  <c r="R20" i="1"/>
  <c r="R5" i="1"/>
  <c r="R21" i="1"/>
  <c r="O21" i="1" s="1"/>
  <c r="R6" i="1"/>
  <c r="O6" i="1" s="1"/>
  <c r="R22" i="1"/>
  <c r="R25" i="1"/>
  <c r="R7" i="1"/>
  <c r="O7" i="1" s="1"/>
  <c r="R23" i="1"/>
  <c r="R8" i="1"/>
  <c r="R24" i="1"/>
  <c r="R9" i="1"/>
  <c r="R10" i="1"/>
  <c r="O10" i="1" s="1"/>
  <c r="R26" i="1"/>
  <c r="R11" i="1"/>
  <c r="O11" i="1" s="1"/>
  <c r="R27" i="1"/>
  <c r="R12" i="1"/>
  <c r="R28" i="1"/>
  <c r="AD4" i="1" a="1"/>
  <c r="AD4" i="1" s="1"/>
  <c r="O5" i="1" l="1"/>
  <c r="P5" i="1" s="1"/>
  <c r="O12" i="1"/>
  <c r="P12" i="1" s="1"/>
  <c r="O18" i="1"/>
  <c r="P18" i="1" s="1"/>
  <c r="O28" i="1"/>
  <c r="P28" i="1" s="1"/>
  <c r="O15" i="1"/>
  <c r="P15" i="1" s="1"/>
  <c r="O27" i="1"/>
  <c r="P27" i="1" s="1"/>
  <c r="O14" i="1"/>
  <c r="P14" i="1" s="1"/>
  <c r="O25" i="1"/>
  <c r="P25" i="1" s="1"/>
  <c r="O20" i="1"/>
  <c r="P20" i="1" s="1"/>
  <c r="O16" i="1"/>
  <c r="P16" i="1" s="1"/>
  <c r="O13" i="1"/>
  <c r="P13" i="1" s="1"/>
  <c r="O17" i="1"/>
  <c r="P17" i="1" s="1"/>
  <c r="O22" i="1"/>
  <c r="P22" i="1" s="1"/>
  <c r="O26" i="1"/>
  <c r="P26" i="1" s="1"/>
  <c r="O9" i="1"/>
  <c r="P9" i="1" s="1"/>
  <c r="O8" i="1"/>
  <c r="P8" i="1" s="1"/>
  <c r="O24" i="1"/>
  <c r="P24" i="1" s="1"/>
  <c r="O23" i="1"/>
  <c r="P23" i="1" s="1"/>
  <c r="P6" i="1"/>
  <c r="P21" i="1"/>
  <c r="P19" i="1"/>
  <c r="P11" i="1"/>
  <c r="P10" i="1"/>
  <c r="P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<sst xmlns="http://schemas.openxmlformats.org/spreadsheetml/2006/main" count="609" uniqueCount="119">
  <si>
    <t>charge_price</t>
  </si>
  <si>
    <t>170000000000000101</t>
  </si>
  <si>
    <t>tariff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</si>
  <si>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</si>
  <si>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</si>
  <si>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</si>
  <si>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</si>
  <si>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</si>
  <si>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</si>
  <si>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</si>
  <si>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</si>
  <si>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</si>
  <si>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</si>
  <si>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</si>
  <si>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</si>
  <si>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</si>
  <si>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</si>
  <si>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</si>
  <si>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</si>
  <si>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</si>
  <si>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</si>
  <si>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</si>
  <si>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</si>
  <si>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</si>
  <si>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</si>
  <si>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</si>
  <si>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</si>
  <si>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</si>
  <si>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</si>
  <si>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</si>
  <si>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</si>
  <si>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</si>
  <si>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</si>
  <si>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</si>
  <si>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</si>
  <si>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</si>
  <si>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</si>
  <si>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</si>
  <si>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balance_responsible_id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</si>
  <si>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</si>
  <si>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</si>
  <si>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</si>
  <si>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</si>
  <si>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</si>
  <si>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</si>
  <si>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</si>
  <si>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</si>
  <si>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</si>
  <si>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</si>
  <si>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</si>
  <si>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</si>
  <si>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</si>
  <si>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</si>
  <si>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</si>
  <si>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</si>
  <si>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</si>
  <si>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</si>
  <si>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</si>
  <si>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</si>
  <si>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</si>
  <si>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</si>
  <si>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</si>
  <si>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</si>
  <si>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</si>
  <si>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</si>
  <si>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</si>
  <si>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</si>
  <si>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2023-02-01 02:00:00</t>
  </si>
  <si>
    <t>2023-02-01 02:15:00</t>
  </si>
  <si>
    <t>2023-02-01 02:30:00</t>
  </si>
  <si>
    <t>2023-02-01 02:45:00</t>
  </si>
  <si>
    <t>charge_time_shortened</t>
  </si>
  <si>
    <t>Column1</t>
  </si>
  <si>
    <t>Aggregations</t>
  </si>
  <si>
    <t>Grid areas</t>
  </si>
  <si>
    <t>quantity_qualities</t>
  </si>
  <si>
    <t>time</t>
  </si>
  <si>
    <t>exchange</t>
  </si>
  <si>
    <t>hour</t>
  </si>
  <si>
    <t>quantity_unit</t>
  </si>
  <si>
    <t>kWh</t>
  </si>
  <si>
    <t>false</t>
  </si>
  <si>
    <t>Available dates</t>
  </si>
  <si>
    <t>Day</t>
  </si>
  <si>
    <t>P1M</t>
  </si>
  <si>
    <t>tariff-hourly-4-co_is_tax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</si>
  <si>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</si>
  <si>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</si>
  <si>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</si>
  <si>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</si>
  <si>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</si>
  <si>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</si>
  <si>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</si>
  <si>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</si>
  <si>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</si>
  <si>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</si>
  <si>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</si>
  <si>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IGNORED</t>
  </si>
  <si>
    <t>amount_per_charge</t>
  </si>
  <si>
    <t>2023-02-03 02:00:00.000000</t>
  </si>
  <si>
    <t>2023-02-03 02:00:00</t>
  </si>
  <si>
    <t>calculated</t>
  </si>
  <si>
    <t>OutputCombination</t>
  </si>
  <si>
    <t>fee-1</t>
  </si>
  <si>
    <t>fee-2</t>
  </si>
  <si>
    <t>fee-3</t>
  </si>
  <si>
    <t>subscription-1</t>
  </si>
  <si>
    <t>subscription-2</t>
  </si>
  <si>
    <t>subscription-3</t>
  </si>
  <si>
    <t>tariff-hourly-1</t>
  </si>
  <si>
    <t>tariff-hourly-2</t>
  </si>
  <si>
    <t>tariff-hourly-3</t>
  </si>
  <si>
    <t>tariff-daily-1</t>
  </si>
  <si>
    <t>tariff-daily-2</t>
  </si>
  <si>
    <t>tariff-daily-3-co_is_tax</t>
  </si>
  <si>
    <t>0000000000800</t>
  </si>
  <si>
    <t>P1D</t>
  </si>
  <si>
    <t>tariff-hourly-1--0000000000800--3000000000000--consumption--non_profiled</t>
  </si>
  <si>
    <t>2023-02-03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</si>
</sst>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0.000"/>
    <numFmt numFmtId="166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166" fontId="0" fillId="0" borderId="0" xfId="0" applyNumberFormat="1"/>
    <xf numFmtId="49" fontId="0" fillId="3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56">
    <dxf>
      <numFmt numFmtId="165" formatCode="0.000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165" formatCode="0.000"/>
    </dxf>
    <dxf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numFmt numFmtId="164" formatCode="yyyy/mm/dd\ hh:mm:ss"/>
    </dxf>
    <dxf>
      <numFmt numFmtId="166" formatCode="0.00000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28" totalsRowShown="0">
  <autoFilter ref="B4:U28" xr:uid="{D2FF87A6-8F25-416A-AF7A-DA3500DDFC40}"/>
  <tableColumns count="20">
    <tableColumn id="17" xr3:uid="{F4A59025-41CA-47AD-952B-2428959E8A50}" name="calculation_id" dataDxfId="55"/>
    <tableColumn id="18" xr3:uid="{F095173D-E1DC-4697-B288-D95D5945D253}" name="calculation_type" dataDxfId="54"/>
    <tableColumn id="19" xr3:uid="{2C01FBCF-AEED-47E5-874A-D9CB2BD9D409}" name="calculation_execution_time_start" dataDxfId="53"/>
    <tableColumn id="20" xr3:uid="{37341BB6-4D32-46E1-825A-6DF5D1A0D770}" name="calculation_result_id" dataDxfId="52"/>
    <tableColumn id="2" xr3:uid="{0DDB3581-9EFD-4CD5-A5E4-AA25CC64A8EA}" name="grid_area_code" dataDxfId="51">
      <calculatedColumnFormula>$AC$4</calculatedColumnFormula>
    </tableColumn>
    <tableColumn id="3" xr3:uid="{9ECD4A31-B204-4AAA-BCE0-A55479D4D6F9}" name="energy_supplier_id" dataDxfId="50">
      <calculatedColumnFormula>$E$3</calculatedColumnFormula>
    </tableColumn>
    <tableColumn id="4" xr3:uid="{08094514-49A8-4D25-A69E-A75EB3232592}" name="quantity" dataDxfId="49">
      <calculatedColumnFormula>SUBSTITUTE(SUMIFS(TimeSeriesPoints[quantity],TimeSeriesPoints[metering_point_type],OutPut[[#This Row],[metering_point_type]],TimeSeriesPoints[settlement_method],OutPut[[#This Row],[settlement_method]],TimeSeriesPoints[hour],OutPut[[#This Row],[time]]),",",".")</calculatedColumnFormula>
    </tableColumn>
    <tableColumn id="5" xr3:uid="{88D10A42-9475-42BD-ADCA-A3FFA72BC973}" name="quantity_unit" dataDxfId="48"/>
    <tableColumn id="6" xr3:uid="{A3DD608C-4E56-40B0-B1F7-95AC815014A7}" name="quantity_qualities" dataDxfId="47">
      <calculatedColumnFormula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calculatedColumnFormula>
    </tableColumn>
    <tableColumn id="7" xr3:uid="{FBD9FA55-93F5-4E1A-96F5-ED949010179F}" name="time" dataDxfId="46"/>
    <tableColumn id="8" xr3:uid="{9932B718-7F22-4D96-BEE4-F0152DC66C3C}" name="resolution" dataDxfId="45"/>
    <tableColumn id="9" xr3:uid="{E64C45EC-3ECC-46FF-85E7-A6E4C66A6B05}" name="metering_point_type" dataDxfId="44">
      <calculatedColumnFormula>$F$3</calculatedColumnFormula>
    </tableColumn>
    <tableColumn id="10" xr3:uid="{0EF4D2F5-DCAF-46F8-9394-603FD6C1F55C}" name="settlement_method" dataDxfId="43">
      <calculatedColumnFormula>IF($G$3="","",$G$3)</calculatedColumnFormula>
    </tableColumn>
    <tableColumn id="11" xr3:uid="{DBC31B41-AB04-4AC3-9F13-BFC4F3EEAA92}" name="price" dataDxfId="0">
      <calculatedColumnFormula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calculatedColumnFormula>
    </tableColumn>
    <tableColumn id="12" xr3:uid="{D1E8A453-6F3B-41B3-A143-A8DCE8CA5BCA}" name="amount" dataDxfId="42">
      <calculatedColumnFormula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calculatedColumnFormula>
    </tableColumn>
    <tableColumn id="13" xr3:uid="{1EB903FD-EE7B-4893-8B3E-F5CD1AE80C04}" name="is_tax" dataDxfId="41">
      <calculatedColumnFormula>VLOOKUP(C$3,ChargePriceInformationPeriods[],5,FALSE)</calculatedColumnFormula>
    </tableColumn>
    <tableColumn id="14" xr3:uid="{6EA78CDA-CA22-44EA-8F2B-84698D2E2563}" name="charge_code" dataDxfId="40">
      <calculatedColumnFormula>$C$3</calculatedColumnFormula>
    </tableColumn>
    <tableColumn id="15" xr3:uid="{736A1B4A-102F-483A-AA11-B763F06372FC}" name="charge_type" dataDxfId="39"/>
    <tableColumn id="16" xr3:uid="{64C92314-FA8E-4583-B04E-521FB24FEAD6}" name="charge_owner_id" dataDxfId="38">
      <calculatedColumnFormula>$D$3</calculatedColumnFormula>
    </tableColumn>
    <tableColumn id="1" xr3:uid="{F22DD871-796B-4BA4-81DC-7842494D2C98}" name="amount_type" dataDxfId="3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Z32:AA58" totalsRowShown="0">
  <autoFilter ref="Z32:AA58" xr:uid="{4D9288B3-D090-4897-AD89-5C04D501F267}"/>
  <tableColumns count="2">
    <tableColumn id="1" xr3:uid="{7A432737-3E15-4ECB-BE3F-D5902A6BDC2B}" name="MP type mapping" dataDxfId="36"/>
    <tableColumn id="2" xr3:uid="{FDB8F8B6-CF45-4A18-8759-8120EBE28034}" name="Column1" dataDxfId="3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Z28:AA30" totalsRowShown="0">
  <autoFilter ref="Z28:AA30" xr:uid="{78218855-94F9-4AAF-B51E-818503732FDE}"/>
  <tableColumns count="2">
    <tableColumn id="1" xr3:uid="{09776318-E643-49BC-83B0-C37A38FFE072}" name="Settlement method mapping"/>
    <tableColumn id="2" xr3:uid="{D6412985-2D80-4076-945F-216E94C8E760}" name="Column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F25" totalsRowShown="0">
  <autoFilter ref="A1:F25" xr:uid="{CC8E1B98-9587-45C5-95FD-F3B94687A50B}"/>
  <tableColumns count="6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34"/>
    <tableColumn id="4" xr3:uid="{C462E5E9-79F8-4B90-AE92-B40FC6B4334A}" name="charge_price" dataDxfId="33"/>
    <tableColumn id="5" xr3:uid="{C24479F8-FACC-4841-9EBA-38DC21F5176A}" name="charge_time" dataDxfId="32"/>
    <tableColumn id="6" xr3:uid="{95636D1A-8B9F-4BA2-BBFA-C07691BB959D}" name="charge_time_shortened" dataDxfId="31">
      <calculatedColumnFormula>LEFT(E2,19)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G26" totalsRowShown="0">
  <autoFilter ref="A1:G26" xr:uid="{3C8F0617-F039-41D8-8DF9-B9925F5FD292}"/>
  <tableColumns count="7">
    <tableColumn id="1" xr3:uid="{ED5AEA4E-C692-4374-B1CE-C8D8084741D8}" name="metering_point_id"/>
    <tableColumn id="2" xr3:uid="{DBE4F15E-E8C9-4215-9F8E-1B98001B79C1}" name="quantity" dataDxfId="30"/>
    <tableColumn id="3" xr3:uid="{D9F5ACD6-F0C4-4862-A8B2-60E7B62AC08B}" name="quality"/>
    <tableColumn id="4" xr3:uid="{920B490A-353A-458C-88EB-A4C7A92A30BF}" name="observation_time" dataDxfId="29"/>
    <tableColumn id="5" xr3:uid="{2111F635-3CBD-450C-8956-C061F4C2F263}" name="metering_point_type" dataDxfId="28"/>
    <tableColumn id="6" xr3:uid="{111D7211-7EE4-420E-A428-72724271B430}" name="settlement_method" dataDxfId="27"/>
    <tableColumn id="7" xr3:uid="{E3FD1FFD-3A22-44CC-B91A-56AD78045817}" name="hour" dataDxfId="2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K26" totalsRowShown="0">
  <autoFilter ref="A1:K26" xr:uid="{9C23C94B-085F-44ED-9C29-B56B92F1B82F}"/>
  <tableColumns count="11">
    <tableColumn id="1" xr3:uid="{BDDD221E-D8D0-4820-9E79-C550EEFB1552}" name="metering_point_id" dataDxfId="25"/>
    <tableColumn id="2" xr3:uid="{3264101E-B7CE-433E-95D3-ECAF67C4B197}" name="type" dataDxfId="24"/>
    <tableColumn id="3" xr3:uid="{7C0D9AD3-5F1E-4528-9C99-D7C9C0B81870}" name="calculation_type" dataDxfId="23"/>
    <tableColumn id="4" xr3:uid="{A7E122D3-3055-4D9F-A63D-DBCBA9074AEF}" name="settlement_method" dataDxfId="22"/>
    <tableColumn id="5" xr3:uid="{BDA72DCA-8178-4B49-AC99-64FE311CA920}" name="grid_area_code" dataDxfId="21"/>
    <tableColumn id="6" xr3:uid="{7C4FD7ED-486D-43F5-8209-FB7F4E50B817}" name="resolution" dataDxfId="20"/>
    <tableColumn id="7" xr3:uid="{EA876C75-481F-4F0C-BFAD-2B6485E386C9}" name="from_grid_area_code" dataDxfId="19"/>
    <tableColumn id="8" xr3:uid="{DDADF541-4D21-429F-AD29-34F72E0F5DB0}" name="to_grid_area_code" dataDxfId="18"/>
    <tableColumn id="9" xr3:uid="{6873E7DA-25ED-4F63-9CC3-142EBFD5C96C}" name="parent_metering_point_id" dataDxfId="17"/>
    <tableColumn id="10" xr3:uid="{5E7B70BE-3917-4AE6-83EA-8A871F97FB99}" name="energy_supplier_id" dataDxfId="16"/>
    <tableColumn id="11" xr3:uid="{BE1BF5F2-4168-4BEC-B68C-E044D0519557}" name="balance_responsible_id" dataDxfId="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4" totalsRowShown="0">
  <autoFilter ref="A1:G14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14"/>
    <tableColumn id="4" xr3:uid="{AD6E792C-2C46-4350-8BAD-EFB6FA436C58}" name="resolution"/>
    <tableColumn id="5" xr3:uid="{30067025-C046-41BD-B06F-E0FF1088CE27}" name="is_tax" dataDxfId="13"/>
    <tableColumn id="6" xr3:uid="{0AB395C0-A6FB-4B10-918C-5C09E228F063}" name="from_date" dataDxfId="12"/>
    <tableColumn id="7" xr3:uid="{62861BBF-4C0E-43ED-8B6A-11C6ED2A05A8}" name="to_date" dataDxfId="1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I25" totalsRowShown="0" headerRowDxfId="10">
  <autoFilter ref="A1:I25" xr:uid="{4C016282-02DA-45DD-8144-000BF0AE3C4B}"/>
  <tableColumns count="9">
    <tableColumn id="1" xr3:uid="{5D866E37-33E8-4772-8058-91EEF8C237C2}" name="charge_code" dataDxfId="9"/>
    <tableColumn id="2" xr3:uid="{490CB0A2-0EF8-4653-8A5E-9B8094165BDC}" name="charge_type" dataDxfId="8"/>
    <tableColumn id="3" xr3:uid="{7135A3A1-5051-429E-8261-8AB31A739FB5}" name="charge_owner_id" dataDxfId="7"/>
    <tableColumn id="4" xr3:uid="{5C6B43BE-2B8F-4A1F-BF82-B40970FE2DC5}" name="metering_point_id" dataDxfId="6"/>
    <tableColumn id="5" xr3:uid="{59F6ECAA-71F3-40FF-846D-92E4C6D2132D}" name="quantity" dataDxfId="5"/>
    <tableColumn id="6" xr3:uid="{3847870A-615B-48A2-A325-CD1C7BAED26A}" name="energy_supplier_id" dataDxfId="4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3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2">
      <calculatedColumnFormula>_xlfn.IFNA(VLOOKUP(VLOOKUP(ChargeLinks[[#This Row],[metering_point_id]],MeteringPointPeriods[],4,FALSE),SettlementMapping[],2,FALSE),"")</calculatedColumnFormula>
    </tableColumn>
    <tableColumn id="10" xr3:uid="{A2CD103B-C1B7-45F8-A620-EBFFDBF64097}" name="OutputCombination" dataDxfId="1">
      <calculatedColumnFormula>_xlfn.TEXTJOIN("--",TRUE,ChargeLinks[[#This Row],[charge_code]],ChargeLinks[[#This Row],[charge_owner_id]],ChargeLinks[[#This Row],[energy_supplier_id]],ChargeLinks[[#This Row],[metering_point_type]],ChargeLinks[[#This Row],[settlement_method]])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67"/>
  <sheetViews>
    <sheetView tabSelected="1" zoomScaleNormal="100" workbookViewId="0">
      <selection activeCell="D43" sqref="D43"/>
    </sheetView>
  </sheetViews>
  <sheetFormatPr defaultRowHeight="14.5" x14ac:dyDescent="0.35"/>
  <cols>
    <col min="2" max="2" width="35" bestFit="1" customWidth="1"/>
    <col min="3" max="3" width="29.453125" customWidth="1"/>
    <col min="4" max="4" width="31.26953125" bestFit="1" customWidth="1"/>
    <col min="5" max="5" width="19" bestFit="1" customWidth="1"/>
    <col min="6" max="6" width="19.7265625" bestFit="1" customWidth="1"/>
    <col min="7" max="7" width="19.1796875" customWidth="1"/>
    <col min="8" max="8" width="20.453125" bestFit="1" customWidth="1"/>
    <col min="9" max="9" width="19.54296875" bestFit="1" customWidth="1"/>
    <col min="10" max="10" width="20.7265625" customWidth="1"/>
    <col min="11" max="11" width="19" bestFit="1" customWidth="1"/>
    <col min="12" max="12" width="13.54296875" bestFit="1" customWidth="1"/>
    <col min="13" max="13" width="20.453125" bestFit="1" customWidth="1"/>
    <col min="14" max="14" width="30.1796875" customWidth="1"/>
    <col min="15" max="15" width="15.1796875" customWidth="1"/>
    <col min="16" max="16" width="17.1796875" bestFit="1" customWidth="1"/>
    <col min="17" max="17" width="19.54296875" customWidth="1"/>
    <col min="18" max="18" width="19.81640625" bestFit="1" customWidth="1"/>
    <col min="19" max="19" width="29.453125" bestFit="1" customWidth="1"/>
    <col min="20" max="21" width="22.1796875" bestFit="1" customWidth="1"/>
    <col min="22" max="22" width="26.7265625" bestFit="1" customWidth="1"/>
    <col min="23" max="23" width="24.453125" bestFit="1" customWidth="1"/>
    <col min="24" max="24" width="21.81640625" customWidth="1"/>
    <col min="25" max="25" width="31.26953125" bestFit="1" customWidth="1"/>
    <col min="26" max="26" width="29.453125" bestFit="1" customWidth="1"/>
    <col min="27" max="27" width="22.453125" bestFit="1" customWidth="1"/>
    <col min="28" max="28" width="17.1796875" bestFit="1" customWidth="1"/>
    <col min="29" max="29" width="25" bestFit="1" customWidth="1"/>
    <col min="30" max="31" width="24.81640625" bestFit="1" customWidth="1"/>
    <col min="32" max="32" width="17.1796875" bestFit="1" customWidth="1"/>
    <col min="33" max="33" width="10.81640625" customWidth="1"/>
    <col min="35" max="35" width="17.7265625" bestFit="1" customWidth="1"/>
    <col min="36" max="36" width="8.81640625" customWidth="1"/>
  </cols>
  <sheetData>
    <row r="1" spans="2:30" x14ac:dyDescent="0.35">
      <c r="C1" s="2" t="s">
        <v>117</v>
      </c>
      <c r="G1" t="s">
        <v>83</v>
      </c>
      <c r="H1" t="s">
        <v>118</v>
      </c>
    </row>
    <row r="3" spans="2:30" x14ac:dyDescent="0.35">
      <c r="C3" t="str" cm="1">
        <f t="array" ref="C3:G3">_xlfn.TEXTSPLIT(C1,"--")</f>
        <v>tariff-hourly-1</v>
      </c>
      <c r="D3" t="str">
        <v>0000000000800</v>
      </c>
      <c r="E3" t="str">
        <v>3000000000000</v>
      </c>
      <c r="F3" t="str">
        <v>consumption</v>
      </c>
      <c r="G3" t="str">
        <v>non_profiled</v>
      </c>
      <c r="AC3" t="s">
        <v>74</v>
      </c>
      <c r="AD3" t="s">
        <v>73</v>
      </c>
    </row>
    <row r="4" spans="2:30" x14ac:dyDescent="0.35">
      <c r="B4" t="s">
        <v>90</v>
      </c>
      <c r="C4" t="s">
        <v>31</v>
      </c>
      <c r="D4" t="s">
        <v>91</v>
      </c>
      <c r="E4" t="s">
        <v>92</v>
      </c>
      <c r="F4" t="s">
        <v>33</v>
      </c>
      <c r="G4" t="s">
        <v>37</v>
      </c>
      <c r="H4" t="s">
        <v>11</v>
      </c>
      <c r="I4" t="s">
        <v>79</v>
      </c>
      <c r="J4" t="s">
        <v>75</v>
      </c>
      <c r="K4" t="s">
        <v>76</v>
      </c>
      <c r="L4" t="s">
        <v>12</v>
      </c>
      <c r="M4" t="s">
        <v>47</v>
      </c>
      <c r="N4" t="s">
        <v>32</v>
      </c>
      <c r="O4" t="s">
        <v>48</v>
      </c>
      <c r="P4" t="s">
        <v>49</v>
      </c>
      <c r="Q4" t="s">
        <v>13</v>
      </c>
      <c r="R4" t="s">
        <v>7</v>
      </c>
      <c r="S4" t="s">
        <v>8</v>
      </c>
      <c r="T4" t="s">
        <v>9</v>
      </c>
      <c r="U4" t="s">
        <v>93</v>
      </c>
      <c r="AC4" cm="1">
        <f t="array" ref="AC4:AC6">_xlfn._xlws.SORT(_xlfn.UNIQUE(MeteringPointPeriods[grid_area_code]))</f>
        <v>800</v>
      </c>
      <c r="AD4" t="str" cm="1">
        <f t="array" ref="AD4:AD21">_xlfn.UNIQUE(ChargeLinks[OutputCombination])</f>
        <v>fee-1--0000000000800--1000000000000--consumption--flex</v>
      </c>
    </row>
    <row r="5" spans="2:30" x14ac:dyDescent="0.35">
      <c r="B5" t="s">
        <v>94</v>
      </c>
      <c r="C5" t="s">
        <v>95</v>
      </c>
      <c r="D5" s="2" t="s">
        <v>96</v>
      </c>
      <c r="E5" t="s">
        <v>97</v>
      </c>
      <c r="F5">
        <f t="shared" ref="F5:F28" si="0">$AC$4</f>
        <v>800</v>
      </c>
      <c r="G5" t="str">
        <f t="shared" ref="G5:G28" si="1">$E$3</f>
        <v>3000000000000</v>
      </c>
      <c r="H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5" t="s">
        <v>80</v>
      </c>
      <c r="J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5" t="str" cm="1">
        <f t="array" ref="K5">CONCATENATE(INDEX(AC30:AC58,MATCH(H1,AC30:AC58,0)-1,1)," 23:00:00")</f>
        <v>2023-02-02 23:00:00</v>
      </c>
      <c r="L5" t="s">
        <v>16</v>
      </c>
      <c r="M5" t="str">
        <f t="shared" ref="M5:M28" si="2">$F$3</f>
        <v>consumption</v>
      </c>
      <c r="N5" s="3" t="str">
        <f t="shared" ref="N5:N28" si="3">IF($G$3="","",$G$3)</f>
        <v>non_profiled</v>
      </c>
      <c r="O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5" t="str">
        <f>VLOOKUP(C$3,ChargePriceInformationPeriods[],5,FALSE)</f>
        <v>false</v>
      </c>
      <c r="R5" t="str">
        <f t="shared" ref="R5:R28" si="4">$C$3</f>
        <v>tariff-hourly-1</v>
      </c>
      <c r="S5" t="s">
        <v>2</v>
      </c>
      <c r="T5" t="str">
        <f t="shared" ref="T5:T28" si="5">$D$3</f>
        <v>0000000000800</v>
      </c>
      <c r="U5" t="s">
        <v>98</v>
      </c>
      <c r="AC5">
        <v>801</v>
      </c>
      <c r="AD5" t="str">
        <v>fee-2--0000000000800--1000000000000--consumption_from_grid</v>
      </c>
    </row>
    <row r="6" spans="2:30" x14ac:dyDescent="0.35">
      <c r="B6" t="s">
        <v>94</v>
      </c>
      <c r="C6" t="s">
        <v>95</v>
      </c>
      <c r="D6" s="2" t="s">
        <v>96</v>
      </c>
      <c r="E6" t="s">
        <v>97</v>
      </c>
      <c r="F6">
        <f t="shared" si="0"/>
        <v>800</v>
      </c>
      <c r="G6" t="str">
        <f t="shared" si="1"/>
        <v>3000000000000</v>
      </c>
      <c r="H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6" t="s">
        <v>80</v>
      </c>
      <c r="J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6" t="str">
        <f>CONCATENATE(H$1," 00:00:00")</f>
        <v>2023-02-03 00:00:00</v>
      </c>
      <c r="L6" t="s">
        <v>16</v>
      </c>
      <c r="M6" t="str">
        <f t="shared" si="2"/>
        <v>consumption</v>
      </c>
      <c r="N6" s="3" t="str">
        <f t="shared" si="3"/>
        <v>non_profiled</v>
      </c>
      <c r="O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6" t="str">
        <f>VLOOKUP(C$3,ChargePriceInformationPeriods[],5,FALSE)</f>
        <v>false</v>
      </c>
      <c r="R6" t="str">
        <f t="shared" si="4"/>
        <v>tariff-hourly-1</v>
      </c>
      <c r="S6" t="s">
        <v>2</v>
      </c>
      <c r="T6" t="str">
        <f t="shared" si="5"/>
        <v>0000000000800</v>
      </c>
      <c r="U6" t="s">
        <v>98</v>
      </c>
      <c r="AC6">
        <v>0</v>
      </c>
      <c r="AD6" t="str">
        <v>fee-2--0000000000800--3000000000000--consumption--non_profiled</v>
      </c>
    </row>
    <row r="7" spans="2:30" x14ac:dyDescent="0.35">
      <c r="B7" t="s">
        <v>94</v>
      </c>
      <c r="C7" t="s">
        <v>95</v>
      </c>
      <c r="D7" s="2" t="s">
        <v>96</v>
      </c>
      <c r="E7" t="s">
        <v>97</v>
      </c>
      <c r="F7">
        <f t="shared" si="0"/>
        <v>800</v>
      </c>
      <c r="G7" t="str">
        <f t="shared" si="1"/>
        <v>3000000000000</v>
      </c>
      <c r="H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7" t="s">
        <v>80</v>
      </c>
      <c r="J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7" t="str">
        <f>CONCATENATE(H$1," 01:00:00")</f>
        <v>2023-02-03 01:00:00</v>
      </c>
      <c r="L7" t="s">
        <v>16</v>
      </c>
      <c r="M7" t="str">
        <f t="shared" si="2"/>
        <v>consumption</v>
      </c>
      <c r="N7" s="3" t="str">
        <f t="shared" si="3"/>
        <v>non_profiled</v>
      </c>
      <c r="O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7" t="str">
        <f>VLOOKUP(C$3,ChargePriceInformationPeriods[],5,FALSE)</f>
        <v>false</v>
      </c>
      <c r="R7" t="str">
        <f t="shared" si="4"/>
        <v>tariff-hourly-1</v>
      </c>
      <c r="S7" t="s">
        <v>2</v>
      </c>
      <c r="T7" t="str">
        <f t="shared" si="5"/>
        <v>0000000000800</v>
      </c>
      <c r="U7" t="s">
        <v>98</v>
      </c>
      <c r="AD7" t="str">
        <v>fee-3--0000000000800--2000000000000--production</v>
      </c>
    </row>
    <row r="8" spans="2:30" x14ac:dyDescent="0.35">
      <c r="B8" t="s">
        <v>94</v>
      </c>
      <c r="C8" t="s">
        <v>95</v>
      </c>
      <c r="D8" s="2" t="s">
        <v>96</v>
      </c>
      <c r="E8" t="s">
        <v>97</v>
      </c>
      <c r="F8">
        <f t="shared" si="0"/>
        <v>800</v>
      </c>
      <c r="G8" t="str">
        <f t="shared" si="1"/>
        <v>3000000000000</v>
      </c>
      <c r="H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8" t="s">
        <v>80</v>
      </c>
      <c r="J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8" t="str">
        <f>CONCATENATE(H$1," 02:00:00")</f>
        <v>2023-02-03 02:00:00</v>
      </c>
      <c r="L8" t="s">
        <v>16</v>
      </c>
      <c r="M8" t="str">
        <f t="shared" si="2"/>
        <v>consumption</v>
      </c>
      <c r="N8" s="3" t="str">
        <f t="shared" si="3"/>
        <v>non_profiled</v>
      </c>
      <c r="O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>10</v>
      </c>
      <c r="P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>0</v>
      </c>
      <c r="Q8" t="str">
        <f>VLOOKUP(C$3,ChargePriceInformationPeriods[],5,FALSE)</f>
        <v>false</v>
      </c>
      <c r="R8" t="str">
        <f t="shared" si="4"/>
        <v>tariff-hourly-1</v>
      </c>
      <c r="S8" t="s">
        <v>2</v>
      </c>
      <c r="T8" t="str">
        <f t="shared" si="5"/>
        <v>0000000000800</v>
      </c>
      <c r="U8" t="s">
        <v>98</v>
      </c>
      <c r="AD8" t="str">
        <v>subscription-1--0000000000800--1000000000000--consumption--flex</v>
      </c>
    </row>
    <row r="9" spans="2:30" x14ac:dyDescent="0.35">
      <c r="B9" t="s">
        <v>94</v>
      </c>
      <c r="C9" t="s">
        <v>95</v>
      </c>
      <c r="D9" s="2" t="s">
        <v>96</v>
      </c>
      <c r="E9" t="s">
        <v>97</v>
      </c>
      <c r="F9">
        <f t="shared" si="0"/>
        <v>800</v>
      </c>
      <c r="G9" t="str">
        <f t="shared" si="1"/>
        <v>3000000000000</v>
      </c>
      <c r="H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9" t="s">
        <v>80</v>
      </c>
      <c r="J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9" t="str">
        <f>CONCATENATE(H$1," 03:00:00")</f>
        <v>2023-02-03 03:00:00</v>
      </c>
      <c r="L9" t="s">
        <v>16</v>
      </c>
      <c r="M9" t="str">
        <f t="shared" si="2"/>
        <v>consumption</v>
      </c>
      <c r="N9" s="3" t="str">
        <f t="shared" si="3"/>
        <v>non_profiled</v>
      </c>
      <c r="O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9" t="str">
        <f>VLOOKUP(C$3,ChargePriceInformationPeriods[],5,FALSE)</f>
        <v>false</v>
      </c>
      <c r="R9" t="str">
        <f t="shared" si="4"/>
        <v>tariff-hourly-1</v>
      </c>
      <c r="S9" t="s">
        <v>2</v>
      </c>
      <c r="T9" t="str">
        <f t="shared" si="5"/>
        <v>0000000000800</v>
      </c>
      <c r="U9" t="s">
        <v>98</v>
      </c>
      <c r="AD9" t="str">
        <v>subscription-2--0000000000800--3000000000000--consumption--non_profiled</v>
      </c>
    </row>
    <row r="10" spans="2:30" x14ac:dyDescent="0.35">
      <c r="B10" t="s">
        <v>94</v>
      </c>
      <c r="C10" t="s">
        <v>95</v>
      </c>
      <c r="D10" s="2" t="s">
        <v>96</v>
      </c>
      <c r="E10" t="s">
        <v>97</v>
      </c>
      <c r="F10">
        <f t="shared" si="0"/>
        <v>800</v>
      </c>
      <c r="G10" t="str">
        <f t="shared" si="1"/>
        <v>3000000000000</v>
      </c>
      <c r="H1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0" t="s">
        <v>80</v>
      </c>
      <c r="J1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0" t="str">
        <f>CONCATENATE(H$1," 04:00:00")</f>
        <v>2023-02-03 04:00:00</v>
      </c>
      <c r="L10" t="s">
        <v>16</v>
      </c>
      <c r="M10" t="str">
        <f t="shared" si="2"/>
        <v>consumption</v>
      </c>
      <c r="N10" s="3" t="str">
        <f t="shared" si="3"/>
        <v>non_profiled</v>
      </c>
      <c r="O1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0" t="str">
        <f>VLOOKUP(C$3,ChargePriceInformationPeriods[],5,FALSE)</f>
        <v>false</v>
      </c>
      <c r="R10" t="str">
        <f t="shared" si="4"/>
        <v>tariff-hourly-1</v>
      </c>
      <c r="S10" t="s">
        <v>2</v>
      </c>
      <c r="T10" t="str">
        <f t="shared" si="5"/>
        <v>0000000000800</v>
      </c>
      <c r="U10" t="s">
        <v>98</v>
      </c>
      <c r="AD10" t="str">
        <v>subscription-2--0000000000800--2000000000000--production</v>
      </c>
    </row>
    <row r="11" spans="2:30" x14ac:dyDescent="0.35">
      <c r="B11" t="s">
        <v>94</v>
      </c>
      <c r="C11" t="s">
        <v>95</v>
      </c>
      <c r="D11" s="2" t="s">
        <v>96</v>
      </c>
      <c r="E11" t="s">
        <v>97</v>
      </c>
      <c r="F11">
        <f t="shared" si="0"/>
        <v>800</v>
      </c>
      <c r="G11" t="str">
        <f t="shared" si="1"/>
        <v>3000000000000</v>
      </c>
      <c r="H1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1" t="s">
        <v>80</v>
      </c>
      <c r="J1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1" t="str">
        <f>CONCATENATE(H$1," 05:00:00")</f>
        <v>2023-02-03 05:00:00</v>
      </c>
      <c r="L11" t="s">
        <v>16</v>
      </c>
      <c r="M11" t="str">
        <f t="shared" si="2"/>
        <v>consumption</v>
      </c>
      <c r="N11" s="3" t="str">
        <f t="shared" si="3"/>
        <v>non_profiled</v>
      </c>
      <c r="O1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1" t="str">
        <f>VLOOKUP(C$3,ChargePriceInformationPeriods[],5,FALSE)</f>
        <v>false</v>
      </c>
      <c r="R11" t="str">
        <f t="shared" si="4"/>
        <v>tariff-hourly-1</v>
      </c>
      <c r="S11" t="s">
        <v>2</v>
      </c>
      <c r="T11" t="str">
        <f t="shared" si="5"/>
        <v>0000000000800</v>
      </c>
      <c r="U11" t="s">
        <v>98</v>
      </c>
      <c r="AD11" t="str">
        <v>subscription-3--0000000000800--2000000000000--own_production</v>
      </c>
    </row>
    <row r="12" spans="2:30" x14ac:dyDescent="0.35">
      <c r="B12" t="s">
        <v>94</v>
      </c>
      <c r="C12" t="s">
        <v>95</v>
      </c>
      <c r="D12" s="2" t="s">
        <v>96</v>
      </c>
      <c r="E12" t="s">
        <v>97</v>
      </c>
      <c r="F12">
        <f t="shared" si="0"/>
        <v>800</v>
      </c>
      <c r="G12" t="str">
        <f t="shared" si="1"/>
        <v>3000000000000</v>
      </c>
      <c r="H1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2" t="s">
        <v>80</v>
      </c>
      <c r="J1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2" t="str">
        <f>CONCATENATE(H$1," 06:00:00")</f>
        <v>2023-02-03 06:00:00</v>
      </c>
      <c r="L12" t="s">
        <v>16</v>
      </c>
      <c r="M12" t="str">
        <f t="shared" si="2"/>
        <v>consumption</v>
      </c>
      <c r="N12" s="3" t="str">
        <f t="shared" si="3"/>
        <v>non_profiled</v>
      </c>
      <c r="O1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2" t="str">
        <f>VLOOKUP(C$3,ChargePriceInformationPeriods[],5,FALSE)</f>
        <v>false</v>
      </c>
      <c r="R12" t="str">
        <f t="shared" si="4"/>
        <v>tariff-hourly-1</v>
      </c>
      <c r="S12" t="s">
        <v>2</v>
      </c>
      <c r="T12" t="str">
        <f t="shared" si="5"/>
        <v>0000000000800</v>
      </c>
      <c r="U12" t="s">
        <v>98</v>
      </c>
      <c r="AD12" t="str">
        <v>tariff-hourly-1--0000000000800--3000000000000--consumption--non_profiled</v>
      </c>
    </row>
    <row r="13" spans="2:30" x14ac:dyDescent="0.35">
      <c r="B13" t="s">
        <v>94</v>
      </c>
      <c r="C13" t="s">
        <v>95</v>
      </c>
      <c r="D13" s="2" t="s">
        <v>96</v>
      </c>
      <c r="E13" t="s">
        <v>97</v>
      </c>
      <c r="F13">
        <f t="shared" si="0"/>
        <v>800</v>
      </c>
      <c r="G13" t="str">
        <f t="shared" si="1"/>
        <v>3000000000000</v>
      </c>
      <c r="H1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3" t="s">
        <v>80</v>
      </c>
      <c r="J1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3" t="str">
        <f>CONCATENATE(H$1," 07:00:00")</f>
        <v>2023-02-03 07:00:00</v>
      </c>
      <c r="L13" t="s">
        <v>16</v>
      </c>
      <c r="M13" t="str">
        <f t="shared" si="2"/>
        <v>consumption</v>
      </c>
      <c r="N13" s="3" t="str">
        <f t="shared" si="3"/>
        <v>non_profiled</v>
      </c>
      <c r="O1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3" t="str">
        <f>VLOOKUP(C$3,ChargePriceInformationPeriods[],5,FALSE)</f>
        <v>false</v>
      </c>
      <c r="R13" t="str">
        <f t="shared" si="4"/>
        <v>tariff-hourly-1</v>
      </c>
      <c r="S13" t="s">
        <v>2</v>
      </c>
      <c r="T13" t="str">
        <f t="shared" si="5"/>
        <v>0000000000800</v>
      </c>
      <c r="U13" t="s">
        <v>98</v>
      </c>
      <c r="AD13" t="str">
        <v>tariff-hourly-1--0000000000800--1000000000000--consumption--flex</v>
      </c>
    </row>
    <row r="14" spans="2:30" x14ac:dyDescent="0.35">
      <c r="B14" t="s">
        <v>94</v>
      </c>
      <c r="C14" t="s">
        <v>95</v>
      </c>
      <c r="D14" s="2" t="s">
        <v>96</v>
      </c>
      <c r="E14" t="s">
        <v>97</v>
      </c>
      <c r="F14">
        <f t="shared" si="0"/>
        <v>800</v>
      </c>
      <c r="G14" t="str">
        <f t="shared" si="1"/>
        <v>3000000000000</v>
      </c>
      <c r="H1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4" t="s">
        <v>80</v>
      </c>
      <c r="J1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4" t="str">
        <f>CONCATENATE(H$1," 08:00:00")</f>
        <v>2023-02-03 08:00:00</v>
      </c>
      <c r="L14" t="s">
        <v>16</v>
      </c>
      <c r="M14" t="str">
        <f t="shared" si="2"/>
        <v>consumption</v>
      </c>
      <c r="N14" s="3" t="str">
        <f t="shared" si="3"/>
        <v>non_profiled</v>
      </c>
      <c r="O1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4" t="str">
        <f>VLOOKUP(C$3,ChargePriceInformationPeriods[],5,FALSE)</f>
        <v>false</v>
      </c>
      <c r="R14" t="str">
        <f t="shared" si="4"/>
        <v>tariff-hourly-1</v>
      </c>
      <c r="S14" t="s">
        <v>2</v>
      </c>
      <c r="T14" t="str">
        <f t="shared" si="5"/>
        <v>0000000000800</v>
      </c>
      <c r="U14" t="s">
        <v>98</v>
      </c>
      <c r="AD14" t="str">
        <v>tariff-hourly-2--0000000000800--1000000000000--consumption_from_grid</v>
      </c>
    </row>
    <row r="15" spans="2:30" x14ac:dyDescent="0.35">
      <c r="B15" t="s">
        <v>94</v>
      </c>
      <c r="C15" t="s">
        <v>95</v>
      </c>
      <c r="D15" s="2" t="s">
        <v>96</v>
      </c>
      <c r="E15" t="s">
        <v>97</v>
      </c>
      <c r="F15">
        <f t="shared" si="0"/>
        <v>800</v>
      </c>
      <c r="G15" t="str">
        <f t="shared" si="1"/>
        <v>3000000000000</v>
      </c>
      <c r="H1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5" t="s">
        <v>80</v>
      </c>
      <c r="J1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5" t="str">
        <f>CONCATENATE(H$1," 09:00:00")</f>
        <v>2023-02-03 09:00:00</v>
      </c>
      <c r="L15" t="s">
        <v>16</v>
      </c>
      <c r="M15" t="str">
        <f t="shared" si="2"/>
        <v>consumption</v>
      </c>
      <c r="N15" s="3" t="str">
        <f t="shared" si="3"/>
        <v>non_profiled</v>
      </c>
      <c r="O1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5" t="str">
        <f>VLOOKUP(C$3,ChargePriceInformationPeriods[],5,FALSE)</f>
        <v>false</v>
      </c>
      <c r="R15" t="str">
        <f t="shared" si="4"/>
        <v>tariff-hourly-1</v>
      </c>
      <c r="S15" t="s">
        <v>2</v>
      </c>
      <c r="T15" t="str">
        <f t="shared" si="5"/>
        <v>0000000000800</v>
      </c>
      <c r="U15" t="s">
        <v>98</v>
      </c>
      <c r="AD15" t="str">
        <v>tariff-hourly-3--0000000000800--2000000000000--production</v>
      </c>
    </row>
    <row r="16" spans="2:30" x14ac:dyDescent="0.35">
      <c r="B16" t="s">
        <v>94</v>
      </c>
      <c r="C16" t="s">
        <v>95</v>
      </c>
      <c r="D16" s="2" t="s">
        <v>96</v>
      </c>
      <c r="E16" t="s">
        <v>97</v>
      </c>
      <c r="F16">
        <f t="shared" si="0"/>
        <v>800</v>
      </c>
      <c r="G16" t="str">
        <f t="shared" si="1"/>
        <v>3000000000000</v>
      </c>
      <c r="H1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6" t="s">
        <v>80</v>
      </c>
      <c r="J1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6" t="str">
        <f>CONCATENATE(H$1," 10:00:00")</f>
        <v>2023-02-03 10:00:00</v>
      </c>
      <c r="L16" t="s">
        <v>16</v>
      </c>
      <c r="M16" t="str">
        <f t="shared" si="2"/>
        <v>consumption</v>
      </c>
      <c r="N16" s="3" t="str">
        <f t="shared" si="3"/>
        <v>non_profiled</v>
      </c>
      <c r="O1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6" t="str">
        <f>VLOOKUP(C$3,ChargePriceInformationPeriods[],5,FALSE)</f>
        <v>false</v>
      </c>
      <c r="R16" t="str">
        <f t="shared" si="4"/>
        <v>tariff-hourly-1</v>
      </c>
      <c r="S16" t="s">
        <v>2</v>
      </c>
      <c r="T16" t="str">
        <f t="shared" si="5"/>
        <v>0000000000800</v>
      </c>
      <c r="U16" t="s">
        <v>98</v>
      </c>
      <c r="AD16" t="str">
        <v>tariff-hourly-4-co_is_tax--6660000000666--1000000000000--consumption--flex</v>
      </c>
    </row>
    <row r="17" spans="2:30" x14ac:dyDescent="0.35">
      <c r="B17" t="s">
        <v>94</v>
      </c>
      <c r="C17" t="s">
        <v>95</v>
      </c>
      <c r="D17" s="2" t="s">
        <v>96</v>
      </c>
      <c r="E17" t="s">
        <v>97</v>
      </c>
      <c r="F17">
        <f t="shared" si="0"/>
        <v>800</v>
      </c>
      <c r="G17" t="str">
        <f t="shared" si="1"/>
        <v>3000000000000</v>
      </c>
      <c r="H1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7" t="s">
        <v>80</v>
      </c>
      <c r="J1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7" t="str">
        <f>CONCATENATE(H$1," 11:00:00")</f>
        <v>2023-02-03 11:00:00</v>
      </c>
      <c r="L17" t="s">
        <v>16</v>
      </c>
      <c r="M17" t="str">
        <f t="shared" si="2"/>
        <v>consumption</v>
      </c>
      <c r="N17" s="3" t="str">
        <f t="shared" si="3"/>
        <v>non_profiled</v>
      </c>
      <c r="O1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7" t="str">
        <f>VLOOKUP(C$3,ChargePriceInformationPeriods[],5,FALSE)</f>
        <v>false</v>
      </c>
      <c r="R17" t="str">
        <f t="shared" si="4"/>
        <v>tariff-hourly-1</v>
      </c>
      <c r="S17" t="s">
        <v>2</v>
      </c>
      <c r="T17" t="str">
        <f t="shared" si="5"/>
        <v>0000000000800</v>
      </c>
      <c r="U17" t="s">
        <v>98</v>
      </c>
      <c r="AD17" t="str">
        <v>tariff-daily-1--0000000000800--3000000000000--consumption--non_profiled</v>
      </c>
    </row>
    <row r="18" spans="2:30" x14ac:dyDescent="0.35">
      <c r="B18" t="s">
        <v>94</v>
      </c>
      <c r="C18" t="s">
        <v>95</v>
      </c>
      <c r="D18" s="2" t="s">
        <v>96</v>
      </c>
      <c r="E18" t="s">
        <v>97</v>
      </c>
      <c r="F18">
        <f t="shared" si="0"/>
        <v>800</v>
      </c>
      <c r="G18" t="str">
        <f t="shared" si="1"/>
        <v>3000000000000</v>
      </c>
      <c r="H1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8" t="s">
        <v>80</v>
      </c>
      <c r="J1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8" t="str">
        <f>CONCATENATE(H$1," 12:00:00")</f>
        <v>2023-02-03 12:00:00</v>
      </c>
      <c r="L18" t="s">
        <v>16</v>
      </c>
      <c r="M18" t="str">
        <f t="shared" si="2"/>
        <v>consumption</v>
      </c>
      <c r="N18" s="3" t="str">
        <f t="shared" si="3"/>
        <v>non_profiled</v>
      </c>
      <c r="O1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8" t="str">
        <f>VLOOKUP(C$3,ChargePriceInformationPeriods[],5,FALSE)</f>
        <v>false</v>
      </c>
      <c r="R18" t="str">
        <f t="shared" si="4"/>
        <v>tariff-hourly-1</v>
      </c>
      <c r="S18" t="s">
        <v>2</v>
      </c>
      <c r="T18" t="str">
        <f t="shared" si="5"/>
        <v>0000000000800</v>
      </c>
      <c r="U18" t="s">
        <v>98</v>
      </c>
      <c r="AD18" t="str">
        <v>tariff-daily-1--0000000000800--1000000000000--consumption--flex</v>
      </c>
    </row>
    <row r="19" spans="2:30" x14ac:dyDescent="0.35">
      <c r="B19" t="s">
        <v>94</v>
      </c>
      <c r="C19" t="s">
        <v>95</v>
      </c>
      <c r="D19" s="2" t="s">
        <v>96</v>
      </c>
      <c r="E19" t="s">
        <v>97</v>
      </c>
      <c r="F19">
        <f t="shared" si="0"/>
        <v>800</v>
      </c>
      <c r="G19" t="str">
        <f t="shared" si="1"/>
        <v>3000000000000</v>
      </c>
      <c r="H1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9" t="s">
        <v>80</v>
      </c>
      <c r="J1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9" t="str">
        <f>CONCATENATE(H$1," 13:00:00")</f>
        <v>2023-02-03 13:00:00</v>
      </c>
      <c r="L19" t="s">
        <v>16</v>
      </c>
      <c r="M19" t="str">
        <f t="shared" si="2"/>
        <v>consumption</v>
      </c>
      <c r="N19" s="3" t="str">
        <f t="shared" si="3"/>
        <v>non_profiled</v>
      </c>
      <c r="O1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9" t="str">
        <f>VLOOKUP(C$3,ChargePriceInformationPeriods[],5,FALSE)</f>
        <v>false</v>
      </c>
      <c r="R19" t="str">
        <f t="shared" si="4"/>
        <v>tariff-hourly-1</v>
      </c>
      <c r="S19" t="s">
        <v>2</v>
      </c>
      <c r="T19" t="str">
        <f t="shared" si="5"/>
        <v>0000000000800</v>
      </c>
      <c r="U19" t="s">
        <v>98</v>
      </c>
      <c r="AD19" t="str">
        <v>tariff-daily-2--0000000000800--2000000000000--production</v>
      </c>
    </row>
    <row r="20" spans="2:30" x14ac:dyDescent="0.35">
      <c r="B20" t="s">
        <v>94</v>
      </c>
      <c r="C20" t="s">
        <v>95</v>
      </c>
      <c r="D20" s="2" t="s">
        <v>96</v>
      </c>
      <c r="E20" t="s">
        <v>97</v>
      </c>
      <c r="F20">
        <f t="shared" si="0"/>
        <v>800</v>
      </c>
      <c r="G20" t="str">
        <f t="shared" si="1"/>
        <v>3000000000000</v>
      </c>
      <c r="H2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0" t="s">
        <v>80</v>
      </c>
      <c r="J2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0" t="str">
        <f>CONCATENATE(H$1," 14:00:00")</f>
        <v>2023-02-03 14:00:00</v>
      </c>
      <c r="L20" t="s">
        <v>16</v>
      </c>
      <c r="M20" t="str">
        <f t="shared" si="2"/>
        <v>consumption</v>
      </c>
      <c r="N20" s="3" t="str">
        <f t="shared" si="3"/>
        <v>non_profiled</v>
      </c>
      <c r="O2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0" t="str">
        <f>VLOOKUP(C$3,ChargePriceInformationPeriods[],5,FALSE)</f>
        <v>false</v>
      </c>
      <c r="R20" t="str">
        <f t="shared" si="4"/>
        <v>tariff-hourly-1</v>
      </c>
      <c r="S20" t="s">
        <v>2</v>
      </c>
      <c r="T20" t="str">
        <f t="shared" si="5"/>
        <v>0000000000800</v>
      </c>
      <c r="U20" t="s">
        <v>98</v>
      </c>
      <c r="AD20" t="str">
        <v>tariff-daily-3-co_is_tax--6660000000666--1000000000000--consumption_from_grid</v>
      </c>
    </row>
    <row r="21" spans="2:30" x14ac:dyDescent="0.35">
      <c r="B21" t="s">
        <v>94</v>
      </c>
      <c r="C21" t="s">
        <v>95</v>
      </c>
      <c r="D21" s="2" t="s">
        <v>96</v>
      </c>
      <c r="E21" t="s">
        <v>97</v>
      </c>
      <c r="F21">
        <f t="shared" si="0"/>
        <v>800</v>
      </c>
      <c r="G21" t="str">
        <f t="shared" si="1"/>
        <v>3000000000000</v>
      </c>
      <c r="H2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1" t="s">
        <v>80</v>
      </c>
      <c r="J2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1" t="str">
        <f>CONCATENATE(H$1," 15:00:00")</f>
        <v>2023-02-03 15:00:00</v>
      </c>
      <c r="L21" t="s">
        <v>16</v>
      </c>
      <c r="M21" t="str">
        <f t="shared" si="2"/>
        <v>consumption</v>
      </c>
      <c r="N21" s="3" t="str">
        <f t="shared" si="3"/>
        <v>non_profiled</v>
      </c>
      <c r="O2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1" t="str">
        <f>VLOOKUP(C$3,ChargePriceInformationPeriods[],5,FALSE)</f>
        <v>false</v>
      </c>
      <c r="R21" t="str">
        <f t="shared" si="4"/>
        <v>tariff-hourly-1</v>
      </c>
      <c r="S21" t="s">
        <v>2</v>
      </c>
      <c r="T21" t="str">
        <f t="shared" si="5"/>
        <v>0000000000800</v>
      </c>
      <c r="U21" t="s">
        <v>98</v>
      </c>
      <c r="AD21" t="str">
        <v/>
      </c>
    </row>
    <row r="22" spans="2:30" x14ac:dyDescent="0.35">
      <c r="B22" t="s">
        <v>94</v>
      </c>
      <c r="C22" t="s">
        <v>95</v>
      </c>
      <c r="D22" s="2" t="s">
        <v>96</v>
      </c>
      <c r="E22" t="s">
        <v>97</v>
      </c>
      <c r="F22">
        <f t="shared" si="0"/>
        <v>800</v>
      </c>
      <c r="G22" t="str">
        <f t="shared" si="1"/>
        <v>3000000000000</v>
      </c>
      <c r="H2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2" t="s">
        <v>80</v>
      </c>
      <c r="J2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2" t="str">
        <f>CONCATENATE(H$1," 16:00:00")</f>
        <v>2023-02-03 16:00:00</v>
      </c>
      <c r="L22" t="s">
        <v>16</v>
      </c>
      <c r="M22" t="str">
        <f t="shared" si="2"/>
        <v>consumption</v>
      </c>
      <c r="N22" s="3" t="str">
        <f t="shared" si="3"/>
        <v>non_profiled</v>
      </c>
      <c r="O2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2" t="str">
        <f>VLOOKUP(C$3,ChargePriceInformationPeriods[],5,FALSE)</f>
        <v>false</v>
      </c>
      <c r="R22" t="str">
        <f t="shared" si="4"/>
        <v>tariff-hourly-1</v>
      </c>
      <c r="S22" t="s">
        <v>2</v>
      </c>
      <c r="T22" t="str">
        <f t="shared" si="5"/>
        <v>0000000000800</v>
      </c>
      <c r="U22" t="s">
        <v>98</v>
      </c>
    </row>
    <row r="23" spans="2:30" x14ac:dyDescent="0.35">
      <c r="B23" t="s">
        <v>94</v>
      </c>
      <c r="C23" t="s">
        <v>95</v>
      </c>
      <c r="D23" s="2" t="s">
        <v>96</v>
      </c>
      <c r="E23" t="s">
        <v>97</v>
      </c>
      <c r="F23">
        <f t="shared" si="0"/>
        <v>800</v>
      </c>
      <c r="G23" t="str">
        <f t="shared" si="1"/>
        <v>3000000000000</v>
      </c>
      <c r="H2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3" t="s">
        <v>80</v>
      </c>
      <c r="J2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3" t="str">
        <f>CONCATENATE(H$1," 17:00:00")</f>
        <v>2023-02-03 17:00:00</v>
      </c>
      <c r="L23" t="s">
        <v>16</v>
      </c>
      <c r="M23" t="str">
        <f t="shared" si="2"/>
        <v>consumption</v>
      </c>
      <c r="N23" s="3" t="str">
        <f t="shared" si="3"/>
        <v>non_profiled</v>
      </c>
      <c r="O2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3" t="str">
        <f>VLOOKUP(C$3,ChargePriceInformationPeriods[],5,FALSE)</f>
        <v>false</v>
      </c>
      <c r="R23" t="str">
        <f t="shared" si="4"/>
        <v>tariff-hourly-1</v>
      </c>
      <c r="S23" t="s">
        <v>2</v>
      </c>
      <c r="T23" t="str">
        <f t="shared" si="5"/>
        <v>0000000000800</v>
      </c>
      <c r="U23" t="s">
        <v>98</v>
      </c>
    </row>
    <row r="24" spans="2:30" x14ac:dyDescent="0.35">
      <c r="B24" t="s">
        <v>94</v>
      </c>
      <c r="C24" t="s">
        <v>95</v>
      </c>
      <c r="D24" s="2" t="s">
        <v>96</v>
      </c>
      <c r="E24" t="s">
        <v>97</v>
      </c>
      <c r="F24">
        <f t="shared" si="0"/>
        <v>800</v>
      </c>
      <c r="G24" t="str">
        <f t="shared" si="1"/>
        <v>3000000000000</v>
      </c>
      <c r="H2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4" t="s">
        <v>80</v>
      </c>
      <c r="J2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4" t="str">
        <f>CONCATENATE(H$1," 18:00:00")</f>
        <v>2023-02-03 18:00:00</v>
      </c>
      <c r="L24" t="s">
        <v>16</v>
      </c>
      <c r="M24" t="str">
        <f t="shared" si="2"/>
        <v>consumption</v>
      </c>
      <c r="N24" s="3" t="str">
        <f t="shared" si="3"/>
        <v>non_profiled</v>
      </c>
      <c r="O2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4" t="str">
        <f>VLOOKUP(C$3,ChargePriceInformationPeriods[],5,FALSE)</f>
        <v>false</v>
      </c>
      <c r="R24" t="str">
        <f t="shared" si="4"/>
        <v>tariff-hourly-1</v>
      </c>
      <c r="S24" t="s">
        <v>2</v>
      </c>
      <c r="T24" t="str">
        <f t="shared" si="5"/>
        <v>0000000000800</v>
      </c>
      <c r="U24" t="s">
        <v>98</v>
      </c>
    </row>
    <row r="25" spans="2:30" x14ac:dyDescent="0.35">
      <c r="B25" t="s">
        <v>94</v>
      </c>
      <c r="C25" t="s">
        <v>95</v>
      </c>
      <c r="D25" s="2" t="s">
        <v>96</v>
      </c>
      <c r="E25" t="s">
        <v>97</v>
      </c>
      <c r="F25">
        <f t="shared" si="0"/>
        <v>800</v>
      </c>
      <c r="G25" t="str">
        <f t="shared" si="1"/>
        <v>3000000000000</v>
      </c>
      <c r="H2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5" t="s">
        <v>80</v>
      </c>
      <c r="J2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5" t="str">
        <f>CONCATENATE(H$1," 19:00:00")</f>
        <v>2023-02-03 19:00:00</v>
      </c>
      <c r="L25" t="s">
        <v>16</v>
      </c>
      <c r="M25" t="str">
        <f t="shared" si="2"/>
        <v>consumption</v>
      </c>
      <c r="N25" s="3" t="str">
        <f t="shared" si="3"/>
        <v>non_profiled</v>
      </c>
      <c r="O2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5" t="str">
        <f>VLOOKUP(C$3,ChargePriceInformationPeriods[],5,FALSE)</f>
        <v>false</v>
      </c>
      <c r="R25" t="str">
        <f t="shared" si="4"/>
        <v>tariff-hourly-1</v>
      </c>
      <c r="S25" t="s">
        <v>2</v>
      </c>
      <c r="T25" t="str">
        <f t="shared" si="5"/>
        <v>0000000000800</v>
      </c>
      <c r="U25" t="s">
        <v>98</v>
      </c>
    </row>
    <row r="26" spans="2:30" x14ac:dyDescent="0.35">
      <c r="B26" t="s">
        <v>94</v>
      </c>
      <c r="C26" t="s">
        <v>95</v>
      </c>
      <c r="D26" s="2" t="s">
        <v>96</v>
      </c>
      <c r="E26" t="s">
        <v>97</v>
      </c>
      <c r="F26">
        <f t="shared" si="0"/>
        <v>800</v>
      </c>
      <c r="G26" t="str">
        <f t="shared" si="1"/>
        <v>3000000000000</v>
      </c>
      <c r="H2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6" t="s">
        <v>80</v>
      </c>
      <c r="J2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6" t="str">
        <f>CONCATENATE(H$1," 20:00:00")</f>
        <v>2023-02-03 20:00:00</v>
      </c>
      <c r="L26" t="s">
        <v>16</v>
      </c>
      <c r="M26" t="str">
        <f t="shared" si="2"/>
        <v>consumption</v>
      </c>
      <c r="N26" s="3" t="str">
        <f t="shared" si="3"/>
        <v>non_profiled</v>
      </c>
      <c r="O2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6" t="str">
        <f>VLOOKUP(C$3,ChargePriceInformationPeriods[],5,FALSE)</f>
        <v>false</v>
      </c>
      <c r="R26" t="str">
        <f t="shared" si="4"/>
        <v>tariff-hourly-1</v>
      </c>
      <c r="S26" t="s">
        <v>2</v>
      </c>
      <c r="T26" t="str">
        <f t="shared" si="5"/>
        <v>0000000000800</v>
      </c>
      <c r="U26" t="s">
        <v>98</v>
      </c>
    </row>
    <row r="27" spans="2:30" x14ac:dyDescent="0.35">
      <c r="B27" t="s">
        <v>94</v>
      </c>
      <c r="C27" t="s">
        <v>95</v>
      </c>
      <c r="D27" s="2" t="s">
        <v>96</v>
      </c>
      <c r="E27" t="s">
        <v>97</v>
      </c>
      <c r="F27">
        <f t="shared" si="0"/>
        <v>800</v>
      </c>
      <c r="G27" t="str">
        <f t="shared" si="1"/>
        <v>3000000000000</v>
      </c>
      <c r="H2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7" t="s">
        <v>80</v>
      </c>
      <c r="J2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7" t="str">
        <f>CONCATENATE(H$1," 21:00:00")</f>
        <v>2023-02-03 21:00:00</v>
      </c>
      <c r="L27" t="s">
        <v>16</v>
      </c>
      <c r="M27" t="str">
        <f t="shared" si="2"/>
        <v>consumption</v>
      </c>
      <c r="N27" s="3" t="str">
        <f t="shared" si="3"/>
        <v>non_profiled</v>
      </c>
      <c r="O2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7" t="str">
        <f>VLOOKUP(C$3,ChargePriceInformationPeriods[],5,FALSE)</f>
        <v>false</v>
      </c>
      <c r="R27" t="str">
        <f t="shared" si="4"/>
        <v>tariff-hourly-1</v>
      </c>
      <c r="S27" t="s">
        <v>2</v>
      </c>
      <c r="T27" t="str">
        <f t="shared" si="5"/>
        <v>0000000000800</v>
      </c>
      <c r="U27" t="s">
        <v>98</v>
      </c>
    </row>
    <row r="28" spans="2:30" x14ac:dyDescent="0.35">
      <c r="B28" t="s">
        <v>94</v>
      </c>
      <c r="C28" t="s">
        <v>95</v>
      </c>
      <c r="D28" s="2" t="s">
        <v>96</v>
      </c>
      <c r="E28" t="s">
        <v>97</v>
      </c>
      <c r="F28">
        <f t="shared" si="0"/>
        <v>800</v>
      </c>
      <c r="G28" t="str">
        <f t="shared" si="1"/>
        <v>3000000000000</v>
      </c>
      <c r="H2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8" t="s">
        <v>80</v>
      </c>
      <c r="J2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8" t="str">
        <f>CONCATENATE(H$1," 22:00:00")</f>
        <v>2023-02-03 22:00:00</v>
      </c>
      <c r="L28" t="s">
        <v>16</v>
      </c>
      <c r="M28" t="str">
        <f t="shared" si="2"/>
        <v>consumption</v>
      </c>
      <c r="N28" s="3" t="str">
        <f t="shared" si="3"/>
        <v>non_profiled</v>
      </c>
      <c r="O2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8" t="str">
        <f>VLOOKUP(C$3,ChargePriceInformationPeriods[],5,FALSE)</f>
        <v>false</v>
      </c>
      <c r="R28" t="str">
        <f t="shared" si="4"/>
        <v>tariff-hourly-1</v>
      </c>
      <c r="S28" t="s">
        <v>2</v>
      </c>
      <c r="T28" t="str">
        <f t="shared" si="5"/>
        <v>0000000000800</v>
      </c>
      <c r="U28" t="s">
        <v>98</v>
      </c>
      <c r="Z28" t="s">
        <v>55</v>
      </c>
      <c r="AA28" t="s">
        <v>72</v>
      </c>
    </row>
    <row r="29" spans="2:30" x14ac:dyDescent="0.35">
      <c r="Z29" t="s">
        <v>18</v>
      </c>
      <c r="AA29" t="s">
        <v>56</v>
      </c>
      <c r="AC29" t="s">
        <v>82</v>
      </c>
    </row>
    <row r="30" spans="2:30" x14ac:dyDescent="0.35">
      <c r="I30" s="2"/>
      <c r="V30" s="2"/>
      <c r="Y30" s="2"/>
      <c r="Z30" s="2" t="s">
        <v>22</v>
      </c>
      <c r="AA30" s="2" t="s">
        <v>57</v>
      </c>
      <c r="AB30" s="2"/>
      <c r="AC30" t="str" cm="1">
        <f t="array" ref="AC30:AC33">_xlfn._xlws.SORT(_xlfn._xlws.FILTER(_xlfn.UNIQUE(LEFT(ChargePricePoints[charge_time],10)),_xlfn.UNIQUE(LEFT(ChargePricePoints[charge_time],10))&lt;&gt;""))</f>
        <v>2023-01-31</v>
      </c>
    </row>
    <row r="31" spans="2:30" x14ac:dyDescent="0.35">
      <c r="I31" s="2"/>
      <c r="V31" s="2"/>
      <c r="Y31" s="2"/>
      <c r="Z31" s="2"/>
      <c r="AA31" s="2"/>
      <c r="AB31" s="2"/>
      <c r="AC31" t="str">
        <v>2023-02-01</v>
      </c>
    </row>
    <row r="32" spans="2:30" x14ac:dyDescent="0.35">
      <c r="Y32" s="2"/>
      <c r="Z32" t="s">
        <v>50</v>
      </c>
      <c r="AA32" t="s">
        <v>72</v>
      </c>
      <c r="AB32" s="2"/>
      <c r="AC32" t="str">
        <v>2023-02-02</v>
      </c>
    </row>
    <row r="33" spans="25:29" x14ac:dyDescent="0.35">
      <c r="Y33" s="2"/>
      <c r="Z33" t="s">
        <v>17</v>
      </c>
      <c r="AA33" t="s">
        <v>51</v>
      </c>
      <c r="AB33" s="2"/>
      <c r="AC33" t="str">
        <v>2023-02-03</v>
      </c>
    </row>
    <row r="34" spans="25:29" x14ac:dyDescent="0.35">
      <c r="Y34" s="2"/>
      <c r="Z34" s="2" t="s">
        <v>20</v>
      </c>
      <c r="AA34" s="2" t="s">
        <v>52</v>
      </c>
      <c r="AB34" s="2"/>
    </row>
    <row r="35" spans="25:29" x14ac:dyDescent="0.35">
      <c r="Y35" s="2"/>
      <c r="Z35" s="2" t="s">
        <v>21</v>
      </c>
      <c r="AA35" s="2" t="s">
        <v>54</v>
      </c>
      <c r="AB35" s="2"/>
    </row>
    <row r="36" spans="25:29" x14ac:dyDescent="0.35">
      <c r="Y36" s="2"/>
      <c r="Z36" s="2" t="s">
        <v>23</v>
      </c>
      <c r="AA36" s="2" t="s">
        <v>53</v>
      </c>
      <c r="AB36" s="2"/>
    </row>
    <row r="37" spans="25:29" x14ac:dyDescent="0.35">
      <c r="Y37" s="2"/>
      <c r="Z37" s="2" t="s">
        <v>24</v>
      </c>
      <c r="AA37" s="2" t="s">
        <v>77</v>
      </c>
      <c r="AB37" s="2"/>
    </row>
    <row r="38" spans="25:29" x14ac:dyDescent="0.35">
      <c r="Y38" s="2"/>
      <c r="Z38" s="2"/>
      <c r="AA38" s="2"/>
      <c r="AB38" s="2"/>
    </row>
    <row r="39" spans="25:29" x14ac:dyDescent="0.35">
      <c r="Y39" s="2"/>
      <c r="Z39" s="2"/>
      <c r="AA39" s="2"/>
      <c r="AB39" s="2"/>
    </row>
    <row r="40" spans="25:29" x14ac:dyDescent="0.35">
      <c r="Y40" s="2"/>
      <c r="Z40" s="2"/>
      <c r="AA40" s="2"/>
      <c r="AB40" s="2"/>
    </row>
    <row r="41" spans="25:29" x14ac:dyDescent="0.35">
      <c r="Y41" s="2"/>
      <c r="Z41" s="2"/>
      <c r="AA41" s="2"/>
      <c r="AB41" s="2"/>
    </row>
    <row r="42" spans="25:29" x14ac:dyDescent="0.35">
      <c r="Y42" s="2"/>
      <c r="Z42" s="2"/>
      <c r="AA42" s="2"/>
      <c r="AB42" s="2"/>
    </row>
    <row r="43" spans="25:29" x14ac:dyDescent="0.35">
      <c r="Y43" s="2"/>
      <c r="Z43" s="2"/>
      <c r="AA43" s="2"/>
      <c r="AB43" s="2"/>
    </row>
    <row r="44" spans="25:29" x14ac:dyDescent="0.35">
      <c r="Y44" s="2"/>
      <c r="Z44" s="2"/>
      <c r="AA44" s="2"/>
      <c r="AB44" s="2"/>
    </row>
    <row r="45" spans="25:29" x14ac:dyDescent="0.35">
      <c r="Y45" s="2"/>
      <c r="Z45" s="2"/>
      <c r="AA45" s="2"/>
      <c r="AB45" s="2"/>
    </row>
    <row r="46" spans="25:29" x14ac:dyDescent="0.35">
      <c r="Y46" s="2"/>
      <c r="Z46" s="2"/>
      <c r="AA46" s="2"/>
      <c r="AB46" s="2"/>
    </row>
    <row r="47" spans="25:29" x14ac:dyDescent="0.35">
      <c r="Y47" s="2"/>
      <c r="Z47" s="2"/>
      <c r="AA47" s="2"/>
      <c r="AB47" s="2"/>
    </row>
    <row r="48" spans="25:29" x14ac:dyDescent="0.35">
      <c r="Y48" s="2"/>
      <c r="Z48" s="2"/>
      <c r="AA48" s="2"/>
      <c r="AB48" s="2"/>
    </row>
    <row r="49" spans="2:28" x14ac:dyDescent="0.35">
      <c r="Y49" s="2"/>
      <c r="Z49" s="2"/>
      <c r="AA49" s="2"/>
      <c r="AB49" s="2"/>
    </row>
    <row r="50" spans="2:28" x14ac:dyDescent="0.35">
      <c r="Y50" s="2"/>
      <c r="Z50" s="2"/>
      <c r="AA50" s="2"/>
      <c r="AB50" s="2"/>
    </row>
    <row r="51" spans="2:28" x14ac:dyDescent="0.35">
      <c r="Y51" s="2"/>
      <c r="Z51" s="2"/>
      <c r="AA51" s="2"/>
      <c r="AB51" s="2"/>
    </row>
    <row r="52" spans="2:28" x14ac:dyDescent="0.35">
      <c r="Y52" s="2"/>
      <c r="Z52" s="2"/>
      <c r="AA52" s="2"/>
      <c r="AB52" s="2"/>
    </row>
    <row r="53" spans="2:28" x14ac:dyDescent="0.35">
      <c r="Y53" s="2"/>
      <c r="Z53" s="2"/>
      <c r="AA53" s="2"/>
      <c r="AB53" s="2"/>
    </row>
    <row r="54" spans="2:28" x14ac:dyDescent="0.35">
      <c r="Y54" s="2"/>
      <c r="Z54" s="2"/>
      <c r="AA54" s="2"/>
      <c r="AB54" s="2"/>
    </row>
    <row r="55" spans="2:28" x14ac:dyDescent="0.35">
      <c r="K55" s="2"/>
      <c r="L55" s="2"/>
      <c r="Y55" s="2"/>
      <c r="Z55" s="2"/>
      <c r="AA55" s="2"/>
      <c r="AB55" s="2"/>
    </row>
    <row r="56" spans="2:28" x14ac:dyDescent="0.35">
      <c r="K56" s="2"/>
      <c r="L56" s="2"/>
      <c r="Y56" s="2"/>
      <c r="Z56" s="2"/>
      <c r="AA56" s="2"/>
      <c r="AB56" s="2"/>
    </row>
    <row r="57" spans="2:28" x14ac:dyDescent="0.35">
      <c r="B57" s="2"/>
      <c r="C57" s="2"/>
      <c r="D57" s="2"/>
      <c r="E57" s="2"/>
      <c r="F57" s="2"/>
      <c r="G57" s="2"/>
      <c r="H57" s="2"/>
      <c r="K57" s="2"/>
      <c r="L57" s="2"/>
      <c r="Y57" s="2"/>
      <c r="Z57" s="2"/>
      <c r="AA57" s="2"/>
      <c r="AB57" s="2"/>
    </row>
    <row r="58" spans="2:28" x14ac:dyDescent="0.35">
      <c r="B58" s="2"/>
      <c r="C58" s="2"/>
      <c r="D58" s="2"/>
      <c r="E58" s="2"/>
      <c r="F58" s="2"/>
      <c r="G58" s="2"/>
      <c r="H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x14ac:dyDescent="0.35"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x14ac:dyDescent="0.35">
      <c r="B60" s="2"/>
      <c r="C60" s="2"/>
      <c r="D60" s="2"/>
      <c r="E60" s="2"/>
      <c r="F60" s="2"/>
      <c r="G60" s="2"/>
      <c r="H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x14ac:dyDescent="0.35"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x14ac:dyDescent="0.35"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35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x14ac:dyDescent="0.35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1:28" x14ac:dyDescent="0.35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1:28" x14ac:dyDescent="0.35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1:28" x14ac:dyDescent="0.35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</sheetData>
  <phoneticPr fontId="1" type="noConversion"/>
  <dataValidations count="2">
    <dataValidation type="list" allowBlank="1" showInputMessage="1" showErrorMessage="1" sqref="H1" xr:uid="{0F2ACE43-6B0B-4762-AD05-838291958875}">
      <formula1>$AC$31:$AC$58</formula1>
    </dataValidation>
    <dataValidation type="list" allowBlank="1" showInputMessage="1" showErrorMessage="1" sqref="C1" xr:uid="{2E219B63-EF29-459D-A57D-F647F4C2EE29}">
      <formula1>$AD$4:$AD$40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F25"/>
  <sheetViews>
    <sheetView workbookViewId="0">
      <selection activeCell="A3" sqref="A3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4.7265625" bestFit="1" customWidth="1"/>
    <col min="5" max="5" width="24.453125" bestFit="1" customWidth="1"/>
    <col min="6" max="6" width="22.81640625" bestFit="1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0</v>
      </c>
      <c r="E1" t="s">
        <v>62</v>
      </c>
      <c r="F1" t="s">
        <v>71</v>
      </c>
    </row>
    <row r="2" spans="1:6" x14ac:dyDescent="0.35">
      <c r="A2" t="s">
        <v>103</v>
      </c>
      <c r="B2" t="s">
        <v>14</v>
      </c>
      <c r="C2" s="2" t="s">
        <v>115</v>
      </c>
      <c r="D2" s="5">
        <v>20</v>
      </c>
      <c r="E2" s="1" t="s">
        <v>63</v>
      </c>
      <c r="F2" s="7" t="str">
        <f t="shared" ref="F2:F25" si="0">LEFT(E2,19)</f>
        <v>2023-02-01 23:00:00</v>
      </c>
    </row>
    <row r="3" spans="1:6" x14ac:dyDescent="0.35">
      <c r="A3" t="s">
        <v>103</v>
      </c>
      <c r="B3" t="s">
        <v>14</v>
      </c>
      <c r="C3" s="2" t="s">
        <v>115</v>
      </c>
      <c r="D3" s="5">
        <v>30</v>
      </c>
      <c r="E3" s="1" t="s">
        <v>64</v>
      </c>
      <c r="F3" s="7" t="str">
        <f t="shared" si="0"/>
        <v>2023-02-02 23:00:00</v>
      </c>
    </row>
    <row r="4" spans="1:6" x14ac:dyDescent="0.35">
      <c r="A4" t="s">
        <v>104</v>
      </c>
      <c r="B4" t="s">
        <v>14</v>
      </c>
      <c r="C4" s="2" t="s">
        <v>115</v>
      </c>
      <c r="D4" s="5">
        <v>30</v>
      </c>
      <c r="E4" s="1" t="s">
        <v>64</v>
      </c>
      <c r="F4" s="7" t="str">
        <f t="shared" si="0"/>
        <v>2023-02-02 23:00:00</v>
      </c>
    </row>
    <row r="5" spans="1:6" x14ac:dyDescent="0.35">
      <c r="A5" t="s">
        <v>105</v>
      </c>
      <c r="B5" t="s">
        <v>14</v>
      </c>
      <c r="C5" s="2" t="s">
        <v>115</v>
      </c>
      <c r="D5" s="5">
        <v>20</v>
      </c>
      <c r="E5" s="1" t="s">
        <v>64</v>
      </c>
      <c r="F5" s="7" t="str">
        <f t="shared" si="0"/>
        <v>2023-02-02 23:00:00</v>
      </c>
    </row>
    <row r="6" spans="1:6" x14ac:dyDescent="0.35">
      <c r="A6" t="s">
        <v>106</v>
      </c>
      <c r="B6" t="s">
        <v>15</v>
      </c>
      <c r="C6" s="2" t="s">
        <v>115</v>
      </c>
      <c r="D6" s="5">
        <v>3</v>
      </c>
      <c r="E6" s="1" t="s">
        <v>65</v>
      </c>
      <c r="F6" s="7" t="str">
        <f t="shared" si="0"/>
        <v>2023-01-31 23:00:00</v>
      </c>
    </row>
    <row r="7" spans="1:6" x14ac:dyDescent="0.35">
      <c r="A7" t="s">
        <v>107</v>
      </c>
      <c r="B7" t="s">
        <v>15</v>
      </c>
      <c r="C7" s="2" t="s">
        <v>115</v>
      </c>
      <c r="D7" s="5">
        <v>3</v>
      </c>
      <c r="E7" s="1" t="s">
        <v>65</v>
      </c>
      <c r="F7" s="7" t="str">
        <f t="shared" si="0"/>
        <v>2023-01-31 23:00:00</v>
      </c>
    </row>
    <row r="8" spans="1:6" x14ac:dyDescent="0.35">
      <c r="A8" t="s">
        <v>108</v>
      </c>
      <c r="B8" t="s">
        <v>15</v>
      </c>
      <c r="C8" s="2" t="s">
        <v>115</v>
      </c>
      <c r="D8" s="5">
        <v>3</v>
      </c>
      <c r="E8" s="1" t="s">
        <v>65</v>
      </c>
      <c r="F8" s="7" t="str">
        <f t="shared" si="0"/>
        <v>2023-01-31 23:00:00</v>
      </c>
    </row>
    <row r="9" spans="1:6" x14ac:dyDescent="0.35">
      <c r="A9" t="s">
        <v>109</v>
      </c>
      <c r="B9" t="s">
        <v>2</v>
      </c>
      <c r="C9" s="2" t="s">
        <v>115</v>
      </c>
      <c r="D9" s="5">
        <v>10</v>
      </c>
      <c r="E9" s="1" t="s">
        <v>66</v>
      </c>
      <c r="F9" s="7" t="str">
        <f t="shared" si="0"/>
        <v>2023-02-01 02:00:00</v>
      </c>
    </row>
    <row r="10" spans="1:6" x14ac:dyDescent="0.35">
      <c r="A10" t="s">
        <v>109</v>
      </c>
      <c r="B10" t="s">
        <v>2</v>
      </c>
      <c r="C10" s="2" t="s">
        <v>115</v>
      </c>
      <c r="D10" s="5">
        <v>10</v>
      </c>
      <c r="E10" s="1" t="s">
        <v>99</v>
      </c>
      <c r="F10" s="7" t="str">
        <f t="shared" si="0"/>
        <v>2023-02-03 02:00:00</v>
      </c>
    </row>
    <row r="11" spans="1:6" x14ac:dyDescent="0.35">
      <c r="A11" t="s">
        <v>110</v>
      </c>
      <c r="B11" t="s">
        <v>2</v>
      </c>
      <c r="C11" s="2" t="s">
        <v>115</v>
      </c>
      <c r="D11" s="5">
        <v>10</v>
      </c>
      <c r="E11" s="1" t="s">
        <v>99</v>
      </c>
      <c r="F11" s="7" t="str">
        <f t="shared" si="0"/>
        <v>2023-02-03 02:00:00</v>
      </c>
    </row>
    <row r="12" spans="1:6" x14ac:dyDescent="0.35">
      <c r="A12" t="s">
        <v>111</v>
      </c>
      <c r="B12" t="s">
        <v>2</v>
      </c>
      <c r="C12" s="2" t="s">
        <v>115</v>
      </c>
      <c r="D12" s="5">
        <v>7.6543210000000004</v>
      </c>
      <c r="E12" s="1" t="s">
        <v>66</v>
      </c>
      <c r="F12" s="7" t="str">
        <f t="shared" si="0"/>
        <v>2023-02-01 02:00:00</v>
      </c>
    </row>
    <row r="13" spans="1:6" x14ac:dyDescent="0.35">
      <c r="A13" t="s">
        <v>85</v>
      </c>
      <c r="B13" t="s">
        <v>2</v>
      </c>
      <c r="C13" s="2" t="s">
        <v>88</v>
      </c>
      <c r="D13" s="5">
        <v>666.66666599999996</v>
      </c>
      <c r="E13" s="1" t="s">
        <v>66</v>
      </c>
      <c r="F13" s="7" t="str">
        <f t="shared" si="0"/>
        <v>2023-02-01 02:00:00</v>
      </c>
    </row>
    <row r="14" spans="1:6" x14ac:dyDescent="0.35">
      <c r="A14" t="s">
        <v>112</v>
      </c>
      <c r="B14" t="s">
        <v>2</v>
      </c>
      <c r="C14" s="2" t="s">
        <v>115</v>
      </c>
      <c r="D14" s="5">
        <v>1E-3</v>
      </c>
      <c r="E14" s="1" t="s">
        <v>65</v>
      </c>
      <c r="F14" s="7" t="str">
        <f t="shared" si="0"/>
        <v>2023-01-31 23:00:00</v>
      </c>
    </row>
    <row r="15" spans="1:6" x14ac:dyDescent="0.35">
      <c r="A15" s="2" t="s">
        <v>113</v>
      </c>
      <c r="B15" t="s">
        <v>2</v>
      </c>
      <c r="C15" s="2" t="s">
        <v>115</v>
      </c>
      <c r="D15" s="5">
        <v>1</v>
      </c>
      <c r="E15" s="1" t="s">
        <v>65</v>
      </c>
      <c r="F15" s="7" t="str">
        <f t="shared" si="0"/>
        <v>2023-01-31 23:00:00</v>
      </c>
    </row>
    <row r="16" spans="1:6" x14ac:dyDescent="0.35">
      <c r="A16" t="s">
        <v>114</v>
      </c>
      <c r="B16" t="s">
        <v>2</v>
      </c>
      <c r="C16" s="2" t="s">
        <v>88</v>
      </c>
      <c r="D16" s="5">
        <v>666.66666599999996</v>
      </c>
      <c r="E16" s="1" t="s">
        <v>64</v>
      </c>
      <c r="F16" s="7" t="str">
        <f t="shared" si="0"/>
        <v>2023-02-02 23:00:00</v>
      </c>
    </row>
    <row r="17" spans="3:6" x14ac:dyDescent="0.35">
      <c r="C17" s="2"/>
      <c r="D17" s="5"/>
      <c r="E17" s="1"/>
      <c r="F17" s="7" t="str">
        <f t="shared" si="0"/>
        <v/>
      </c>
    </row>
    <row r="18" spans="3:6" x14ac:dyDescent="0.35">
      <c r="C18" s="2"/>
      <c r="D18" s="5"/>
      <c r="E18" s="1"/>
      <c r="F18" s="7" t="str">
        <f t="shared" si="0"/>
        <v/>
      </c>
    </row>
    <row r="19" spans="3:6" x14ac:dyDescent="0.35">
      <c r="C19" s="2"/>
      <c r="D19" s="5"/>
      <c r="E19" s="1"/>
      <c r="F19" s="7" t="str">
        <f t="shared" si="0"/>
        <v/>
      </c>
    </row>
    <row r="20" spans="3:6" x14ac:dyDescent="0.35">
      <c r="C20" s="2"/>
      <c r="D20" s="5"/>
      <c r="E20" s="1"/>
      <c r="F20" s="7" t="str">
        <f t="shared" si="0"/>
        <v/>
      </c>
    </row>
    <row r="21" spans="3:6" x14ac:dyDescent="0.35">
      <c r="C21" s="2"/>
      <c r="D21" s="5"/>
      <c r="E21" s="1"/>
      <c r="F21" s="7" t="str">
        <f t="shared" si="0"/>
        <v/>
      </c>
    </row>
    <row r="22" spans="3:6" x14ac:dyDescent="0.35">
      <c r="C22" s="2"/>
      <c r="D22" s="5"/>
      <c r="E22" s="1"/>
      <c r="F22" s="7" t="str">
        <f t="shared" si="0"/>
        <v/>
      </c>
    </row>
    <row r="23" spans="3:6" x14ac:dyDescent="0.35">
      <c r="C23" s="2"/>
      <c r="D23" s="5"/>
      <c r="E23" s="1"/>
      <c r="F23" s="7" t="str">
        <f t="shared" si="0"/>
        <v/>
      </c>
    </row>
    <row r="24" spans="3:6" x14ac:dyDescent="0.35">
      <c r="C24" s="2"/>
      <c r="D24" s="5"/>
      <c r="E24" s="1"/>
      <c r="F24" s="7" t="str">
        <f t="shared" si="0"/>
        <v/>
      </c>
    </row>
    <row r="25" spans="3:6" x14ac:dyDescent="0.35">
      <c r="C25" s="2"/>
      <c r="D25" s="5"/>
      <c r="E25" s="1"/>
      <c r="F25" s="7" t="str">
        <f t="shared" si="0"/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G26"/>
  <sheetViews>
    <sheetView workbookViewId="0">
      <selection activeCell="D2" sqref="D2:D9"/>
    </sheetView>
  </sheetViews>
  <sheetFormatPr defaultRowHeight="14.5" x14ac:dyDescent="0.35"/>
  <cols>
    <col min="1" max="1" width="19" bestFit="1" customWidth="1"/>
    <col min="2" max="2" width="10.1796875" bestFit="1" customWidth="1"/>
    <col min="3" max="3" width="8.81640625" bestFit="1" customWidth="1"/>
    <col min="4" max="4" width="17.7265625" bestFit="1" customWidth="1"/>
    <col min="5" max="5" width="20.453125" bestFit="1" customWidth="1"/>
    <col min="6" max="6" width="19.54296875" bestFit="1" customWidth="1"/>
    <col min="7" max="7" width="17.7265625" bestFit="1" customWidth="1"/>
  </cols>
  <sheetData>
    <row r="1" spans="1:7" x14ac:dyDescent="0.35">
      <c r="A1" t="s">
        <v>10</v>
      </c>
      <c r="B1" t="s">
        <v>11</v>
      </c>
      <c r="C1" t="s">
        <v>59</v>
      </c>
      <c r="D1" t="s">
        <v>60</v>
      </c>
      <c r="E1" t="s">
        <v>47</v>
      </c>
      <c r="F1" s="2" t="s">
        <v>32</v>
      </c>
      <c r="G1" t="s">
        <v>78</v>
      </c>
    </row>
    <row r="2" spans="1:7" x14ac:dyDescent="0.35">
      <c r="A2" s="2" t="s">
        <v>1</v>
      </c>
      <c r="B2" s="3">
        <v>20</v>
      </c>
      <c r="C2" s="2" t="s">
        <v>61</v>
      </c>
      <c r="D2" s="2" t="s">
        <v>67</v>
      </c>
      <c r="E2" s="4" t="str">
        <f>_xlfn.IFNA(VLOOKUP(VLOOKUP(TimeSeriesPoints[[#This Row],[metering_point_id]],MeteringPointPeriods[],2,FALSE),MPTypeMapping[],2,FALSE),"")</f>
        <v>consumption</v>
      </c>
      <c r="F2" s="4" t="str">
        <f>_xlfn.IFNA(VLOOKUP(VLOOKUP(TimeSeriesPoints[[#This Row],[metering_point_id]],MeteringPointPeriods[],4,FALSE),SettlementMapping[],2,FALSE),"")</f>
        <v>non_profiled</v>
      </c>
      <c r="G2" s="4" t="str">
        <f>SUBSTITUTE(SUBSTITUTE(SUBSTITUTE(TimeSeriesPoints[[#This Row],[observation_time]],":15:00",":00:00"),":30:00",":00:00"),":45:00",":00:00")</f>
        <v>2023-02-01 02:00:00</v>
      </c>
    </row>
    <row r="3" spans="1:7" x14ac:dyDescent="0.35">
      <c r="A3" s="2" t="s">
        <v>28</v>
      </c>
      <c r="B3" s="3">
        <v>2.5</v>
      </c>
      <c r="C3" s="2" t="s">
        <v>61</v>
      </c>
      <c r="D3" s="2" t="s">
        <v>67</v>
      </c>
      <c r="E3" s="4" t="str">
        <f>_xlfn.IFNA(VLOOKUP(VLOOKUP(TimeSeriesPoints[[#This Row],[metering_point_id]],MeteringPointPeriods[],2,FALSE),MPTypeMapping[],2,FALSE),"")</f>
        <v>consumption</v>
      </c>
      <c r="F3" s="4" t="str">
        <f>_xlfn.IFNA(VLOOKUP(VLOOKUP(TimeSeriesPoints[[#This Row],[metering_point_id]],MeteringPointPeriods[],4,FALSE),SettlementMapping[],2,FALSE),"")</f>
        <v>non_profiled</v>
      </c>
      <c r="G3" s="4" t="str">
        <f>SUBSTITUTE(SUBSTITUTE(SUBSTITUTE(TimeSeriesPoints[[#This Row],[observation_time]],":15:00",":00:00"),":30:00",":00:00"),":45:00",":00:00")</f>
        <v>2023-02-01 02:00:00</v>
      </c>
    </row>
    <row r="4" spans="1:7" x14ac:dyDescent="0.35">
      <c r="A4" s="2" t="s">
        <v>28</v>
      </c>
      <c r="B4" s="3">
        <v>2.5</v>
      </c>
      <c r="C4" s="2" t="s">
        <v>61</v>
      </c>
      <c r="D4" s="2" t="s">
        <v>68</v>
      </c>
      <c r="E4" s="4" t="str">
        <f>_xlfn.IFNA(VLOOKUP(VLOOKUP(TimeSeriesPoints[[#This Row],[metering_point_id]],MeteringPointPeriods[],2,FALSE),MPTypeMapping[],2,FALSE),"")</f>
        <v>consumption</v>
      </c>
      <c r="F4" s="4" t="str">
        <f>_xlfn.IFNA(VLOOKUP(VLOOKUP(TimeSeriesPoints[[#This Row],[metering_point_id]],MeteringPointPeriods[],4,FALSE),SettlementMapping[],2,FALSE),"")</f>
        <v>non_profiled</v>
      </c>
      <c r="G4" s="4" t="str">
        <f>SUBSTITUTE(SUBSTITUTE(SUBSTITUTE(TimeSeriesPoints[[#This Row],[observation_time]],":15:00",":00:00"),":30:00",":00:00"),":45:00",":00:00")</f>
        <v>2023-02-01 02:00:00</v>
      </c>
    </row>
    <row r="5" spans="1:7" x14ac:dyDescent="0.35">
      <c r="A5" s="2" t="s">
        <v>28</v>
      </c>
      <c r="B5" s="3">
        <v>2.5</v>
      </c>
      <c r="C5" s="2" t="s">
        <v>61</v>
      </c>
      <c r="D5" s="2" t="s">
        <v>69</v>
      </c>
      <c r="E5" s="4" t="str">
        <f>_xlfn.IFNA(VLOOKUP(VLOOKUP(TimeSeriesPoints[[#This Row],[metering_point_id]],MeteringPointPeriods[],2,FALSE),MPTypeMapping[],2,FALSE),"")</f>
        <v>consumption</v>
      </c>
      <c r="F5" s="4" t="str">
        <f>_xlfn.IFNA(VLOOKUP(VLOOKUP(TimeSeriesPoints[[#This Row],[metering_point_id]],MeteringPointPeriods[],4,FALSE),SettlementMapping[],2,FALSE),"")</f>
        <v>non_profiled</v>
      </c>
      <c r="G5" s="4" t="str">
        <f>SUBSTITUTE(SUBSTITUTE(SUBSTITUTE(TimeSeriesPoints[[#This Row],[observation_time]],":15:00",":00:00"),":30:00",":00:00"),":45:00",":00:00")</f>
        <v>2023-02-01 02:00:00</v>
      </c>
    </row>
    <row r="6" spans="1:7" x14ac:dyDescent="0.35">
      <c r="A6" s="2" t="s">
        <v>28</v>
      </c>
      <c r="B6" s="3">
        <v>10</v>
      </c>
      <c r="C6" s="2" t="s">
        <v>61</v>
      </c>
      <c r="D6" s="2" t="s">
        <v>70</v>
      </c>
      <c r="E6" s="4" t="str">
        <f>_xlfn.IFNA(VLOOKUP(VLOOKUP(TimeSeriesPoints[[#This Row],[metering_point_id]],MeteringPointPeriods[],2,FALSE),MPTypeMapping[],2,FALSE),"")</f>
        <v>consumption</v>
      </c>
      <c r="F6" s="4" t="str">
        <f>_xlfn.IFNA(VLOOKUP(VLOOKUP(TimeSeriesPoints[[#This Row],[metering_point_id]],MeteringPointPeriods[],4,FALSE),SettlementMapping[],2,FALSE),"")</f>
        <v>non_profiled</v>
      </c>
      <c r="G6" s="4" t="str">
        <f>SUBSTITUTE(SUBSTITUTE(SUBSTITUTE(TimeSeriesPoints[[#This Row],[observation_time]],":15:00",":00:00"),":30:00",":00:00"),":45:00",":00:00")</f>
        <v>2023-02-01 02:00:00</v>
      </c>
    </row>
    <row r="7" spans="1:7" x14ac:dyDescent="0.35">
      <c r="A7" s="2" t="s">
        <v>27</v>
      </c>
      <c r="B7" s="3">
        <v>5</v>
      </c>
      <c r="C7" s="2" t="s">
        <v>61</v>
      </c>
      <c r="D7" s="2" t="s">
        <v>100</v>
      </c>
      <c r="E7" s="4" t="str">
        <f>_xlfn.IFNA(VLOOKUP(VLOOKUP(TimeSeriesPoints[[#This Row],[metering_point_id]],MeteringPointPeriods[],2,FALSE),MPTypeMapping[],2,FALSE),"")</f>
        <v>consumption_from_grid</v>
      </c>
      <c r="F7" s="4" t="str">
        <f>_xlfn.IFNA(VLOOKUP(VLOOKUP(TimeSeriesPoints[[#This Row],[metering_point_id]],MeteringPointPeriods[],4,FALSE),SettlementMapping[],2,FALSE),"")</f>
        <v/>
      </c>
      <c r="G7" s="4" t="str">
        <f>SUBSTITUTE(SUBSTITUTE(SUBSTITUTE(TimeSeriesPoints[[#This Row],[observation_time]],":15:00",":00:00"),":30:00",":00:00"),":45:00",":00:00")</f>
        <v>2023-02-03 02:00:00</v>
      </c>
    </row>
    <row r="8" spans="1:7" x14ac:dyDescent="0.35">
      <c r="A8" s="2" t="s">
        <v>29</v>
      </c>
      <c r="B8" s="3">
        <v>3357</v>
      </c>
      <c r="C8" s="2" t="s">
        <v>61</v>
      </c>
      <c r="D8" s="2" t="s">
        <v>67</v>
      </c>
      <c r="E8" s="4" t="str">
        <f>_xlfn.IFNA(VLOOKUP(VLOOKUP(TimeSeriesPoints[[#This Row],[metering_point_id]],MeteringPointPeriods[],2,FALSE),MPTypeMapping[],2,FALSE),"")</f>
        <v>exchange</v>
      </c>
      <c r="F8" s="4" t="str">
        <f>_xlfn.IFNA(VLOOKUP(VLOOKUP(TimeSeriesPoints[[#This Row],[metering_point_id]],MeteringPointPeriods[],4,FALSE),SettlementMapping[],2,FALSE),"")</f>
        <v/>
      </c>
      <c r="G8" s="4" t="str">
        <f>SUBSTITUTE(SUBSTITUTE(SUBSTITUTE(TimeSeriesPoints[[#This Row],[observation_time]],":15:00",":00:00"),":30:00",":00:00"),":45:00",":00:00")</f>
        <v>2023-02-01 02:00:00</v>
      </c>
    </row>
    <row r="9" spans="1:7" x14ac:dyDescent="0.35">
      <c r="A9" s="2" t="s">
        <v>3</v>
      </c>
      <c r="B9" s="3">
        <v>40159</v>
      </c>
      <c r="C9" s="2" t="s">
        <v>61</v>
      </c>
      <c r="D9" s="2" t="s">
        <v>67</v>
      </c>
      <c r="E9" s="4" t="str">
        <f>_xlfn.IFNA(VLOOKUP(VLOOKUP(TimeSeriesPoints[[#This Row],[metering_point_id]],MeteringPointPeriods[],2,FALSE),MPTypeMapping[],2,FALSE),"")</f>
        <v>production</v>
      </c>
      <c r="F9" s="4" t="str">
        <f>_xlfn.IFNA(VLOOKUP(VLOOKUP(TimeSeriesPoints[[#This Row],[metering_point_id]],MeteringPointPeriods[],4,FALSE),SettlementMapping[],2,FALSE),"")</f>
        <v/>
      </c>
      <c r="G9" s="4" t="str">
        <f>SUBSTITUTE(SUBSTITUTE(SUBSTITUTE(TimeSeriesPoints[[#This Row],[observation_time]],":15:00",":00:00"),":30:00",":00:00"),":45:00",":00:00")</f>
        <v>2023-02-01 02:00:00</v>
      </c>
    </row>
    <row r="10" spans="1:7" x14ac:dyDescent="0.35">
      <c r="A10" s="2"/>
      <c r="B10" s="3"/>
      <c r="C10" s="2"/>
      <c r="D10" s="2"/>
      <c r="E10" s="4" t="str">
        <f>_xlfn.IFNA(VLOOKUP(VLOOKUP(TimeSeriesPoints[[#This Row],[metering_point_id]],MeteringPointPeriods[],2,FALSE),MPTypeMapping[],2,FALSE),"")</f>
        <v/>
      </c>
      <c r="F10" s="4" t="str">
        <f>_xlfn.IFNA(VLOOKUP(VLOOKUP(TimeSeriesPoints[[#This Row],[metering_point_id]],MeteringPointPeriods[],4,FALSE),SettlementMapping[],2,FALSE),"")</f>
        <v/>
      </c>
      <c r="G10" s="4" t="str">
        <f>SUBSTITUTE(SUBSTITUTE(SUBSTITUTE(TimeSeriesPoints[[#This Row],[observation_time]],":15:00",":00:00"),":30:00",":00:00"),":45:00",":00:00")</f>
        <v/>
      </c>
    </row>
    <row r="11" spans="1:7" x14ac:dyDescent="0.35">
      <c r="A11" s="2"/>
      <c r="B11" s="3"/>
      <c r="C11" s="2"/>
      <c r="D11" s="2"/>
      <c r="E11" s="4" t="str">
        <f>_xlfn.IFNA(VLOOKUP(VLOOKUP(TimeSeriesPoints[[#This Row],[metering_point_id]],MeteringPointPeriods[],2,FALSE),MPTypeMapping[],2,FALSE),"")</f>
        <v/>
      </c>
      <c r="F11" s="4" t="str">
        <f>_xlfn.IFNA(VLOOKUP(VLOOKUP(TimeSeriesPoints[[#This Row],[metering_point_id]],MeteringPointPeriods[],4,FALSE),SettlementMapping[],2,FALSE),"")</f>
        <v/>
      </c>
      <c r="G11" s="4" t="str">
        <f>SUBSTITUTE(SUBSTITUTE(SUBSTITUTE(TimeSeriesPoints[[#This Row],[observation_time]],":15:00",":00:00"),":30:00",":00:00"),":45:00",":00:00")</f>
        <v/>
      </c>
    </row>
    <row r="12" spans="1:7" x14ac:dyDescent="0.35">
      <c r="A12" s="2"/>
      <c r="B12" s="3"/>
      <c r="C12" s="2"/>
      <c r="D12" s="2"/>
      <c r="E12" s="4" t="str">
        <f>_xlfn.IFNA(VLOOKUP(VLOOKUP(TimeSeriesPoints[[#This Row],[metering_point_id]],MeteringPointPeriods[],2,FALSE),MPTypeMapping[],2,FALSE),"")</f>
        <v/>
      </c>
      <c r="F12" s="4" t="str">
        <f>_xlfn.IFNA(VLOOKUP(VLOOKUP(TimeSeriesPoints[[#This Row],[metering_point_id]],MeteringPointPeriods[],4,FALSE),SettlementMapping[],2,FALSE),"")</f>
        <v/>
      </c>
      <c r="G12" s="4" t="str">
        <f>SUBSTITUTE(SUBSTITUTE(SUBSTITUTE(TimeSeriesPoints[[#This Row],[observation_time]],":15:00",":00:00"),":30:00",":00:00"),":45:00",":00:00")</f>
        <v/>
      </c>
    </row>
    <row r="13" spans="1:7" x14ac:dyDescent="0.35">
      <c r="B13" s="3"/>
      <c r="D13" s="2"/>
      <c r="E13" s="4" t="str">
        <f>_xlfn.IFNA(VLOOKUP(VLOOKUP(TimeSeriesPoints[[#This Row],[metering_point_id]],MeteringPointPeriods[],2,FALSE),MPTypeMapping[],2,FALSE),"")</f>
        <v/>
      </c>
      <c r="F13" s="4" t="str">
        <f>_xlfn.IFNA(VLOOKUP(VLOOKUP(TimeSeriesPoints[[#This Row],[metering_point_id]],MeteringPointPeriods[],4,FALSE),SettlementMapping[],2,FALSE),"")</f>
        <v/>
      </c>
      <c r="G13" s="4" t="str">
        <f>SUBSTITUTE(SUBSTITUTE(SUBSTITUTE(TimeSeriesPoints[[#This Row],[observation_time]],":15:00",":00:00"),":30:00",":00:00"),":45:00",":00:00")</f>
        <v/>
      </c>
    </row>
    <row r="14" spans="1:7" x14ac:dyDescent="0.35">
      <c r="A14" s="2"/>
      <c r="B14" s="3"/>
      <c r="C14" s="2"/>
      <c r="D14" s="2"/>
      <c r="E14" s="4" t="str">
        <f>_xlfn.IFNA(VLOOKUP(VLOOKUP(TimeSeriesPoints[[#This Row],[metering_point_id]],MeteringPointPeriods[],2,FALSE),MPTypeMapping[],2,FALSE),"")</f>
        <v/>
      </c>
      <c r="F14" s="4" t="str">
        <f>_xlfn.IFNA(VLOOKUP(VLOOKUP(TimeSeriesPoints[[#This Row],[metering_point_id]],MeteringPointPeriods[],4,FALSE),SettlementMapping[],2,FALSE),"")</f>
        <v/>
      </c>
      <c r="G14" s="4" t="str">
        <f>SUBSTITUTE(SUBSTITUTE(SUBSTITUTE(TimeSeriesPoints[[#This Row],[observation_time]],":15:00",":00:00"),":30:00",":00:00"),":45:00",":00:00")</f>
        <v/>
      </c>
    </row>
    <row r="15" spans="1:7" x14ac:dyDescent="0.35">
      <c r="B15" s="3"/>
      <c r="D15" s="2"/>
      <c r="E15" s="4" t="str">
        <f>_xlfn.IFNA(VLOOKUP(VLOOKUP(TimeSeriesPoints[[#This Row],[metering_point_id]],MeteringPointPeriods[],2,FALSE),MPTypeMapping[],2,FALSE),"")</f>
        <v/>
      </c>
      <c r="F15" s="4" t="str">
        <f>_xlfn.IFNA(VLOOKUP(VLOOKUP(TimeSeriesPoints[[#This Row],[metering_point_id]],MeteringPointPeriods[],4,FALSE),SettlementMapping[],2,FALSE),"")</f>
        <v/>
      </c>
      <c r="G15" s="4" t="str">
        <f>SUBSTITUTE(SUBSTITUTE(SUBSTITUTE(TimeSeriesPoints[[#This Row],[observation_time]],":15:00",":00:00"),":30:00",":00:00"),":45:00",":00:00")</f>
        <v/>
      </c>
    </row>
    <row r="16" spans="1:7" x14ac:dyDescent="0.35">
      <c r="A16" s="2" t="s">
        <v>25</v>
      </c>
      <c r="B16" s="3">
        <v>3.379</v>
      </c>
      <c r="C16" s="2" t="s">
        <v>101</v>
      </c>
      <c r="D16" s="2" t="s">
        <v>67</v>
      </c>
      <c r="E16" s="4" t="str">
        <f>_xlfn.IFNA(VLOOKUP(VLOOKUP(TimeSeriesPoints[[#This Row],[metering_point_id]],MeteringPointPeriods[],2,FALSE),MPTypeMapping[],2,FALSE),"")</f>
        <v>consumption</v>
      </c>
      <c r="F16" s="4" t="str">
        <f>_xlfn.IFNA(VLOOKUP(VLOOKUP(TimeSeriesPoints[[#This Row],[metering_point_id]],MeteringPointPeriods[],4,FALSE),SettlementMapping[],2,FALSE),"")</f>
        <v>flex</v>
      </c>
      <c r="G16" s="4" t="str">
        <f>SUBSTITUTE(SUBSTITUTE(SUBSTITUTE(TimeSeriesPoints[[#This Row],[observation_time]],":15:00",":00:00"),":30:00",":00:00"),":45:00",":00:00")</f>
        <v>2023-02-01 02:00:00</v>
      </c>
    </row>
    <row r="17" spans="1:7" x14ac:dyDescent="0.35">
      <c r="A17" s="2" t="s">
        <v>25</v>
      </c>
      <c r="B17" s="3">
        <v>3.38</v>
      </c>
      <c r="C17" s="2" t="s">
        <v>101</v>
      </c>
      <c r="D17" s="2" t="s">
        <v>68</v>
      </c>
      <c r="E17" s="4" t="str">
        <f>_xlfn.IFNA(VLOOKUP(VLOOKUP(TimeSeriesPoints[[#This Row],[metering_point_id]],MeteringPointPeriods[],2,FALSE),MPTypeMapping[],2,FALSE),"")</f>
        <v>consumption</v>
      </c>
      <c r="F17" s="4" t="str">
        <f>_xlfn.IFNA(VLOOKUP(VLOOKUP(TimeSeriesPoints[[#This Row],[metering_point_id]],MeteringPointPeriods[],4,FALSE),SettlementMapping[],2,FALSE),"")</f>
        <v>flex</v>
      </c>
      <c r="G17" s="4" t="str">
        <f>SUBSTITUTE(SUBSTITUTE(SUBSTITUTE(TimeSeriesPoints[[#This Row],[observation_time]],":15:00",":00:00"),":30:00",":00:00"),":45:00",":00:00")</f>
        <v>2023-02-01 02:00:00</v>
      </c>
    </row>
    <row r="18" spans="1:7" x14ac:dyDescent="0.35">
      <c r="A18" s="2" t="s">
        <v>25</v>
      </c>
      <c r="B18" s="3">
        <v>3.3780000000000001</v>
      </c>
      <c r="C18" s="2" t="s">
        <v>101</v>
      </c>
      <c r="D18" s="2" t="s">
        <v>69</v>
      </c>
      <c r="E18" s="4" t="str">
        <f>_xlfn.IFNA(VLOOKUP(VLOOKUP(TimeSeriesPoints[[#This Row],[metering_point_id]],MeteringPointPeriods[],2,FALSE),MPTypeMapping[],2,FALSE),"")</f>
        <v>consumption</v>
      </c>
      <c r="F18" s="4" t="str">
        <f>_xlfn.IFNA(VLOOKUP(VLOOKUP(TimeSeriesPoints[[#This Row],[metering_point_id]],MeteringPointPeriods[],4,FALSE),SettlementMapping[],2,FALSE),"")</f>
        <v>flex</v>
      </c>
      <c r="G18" s="4" t="str">
        <f>SUBSTITUTE(SUBSTITUTE(SUBSTITUTE(TimeSeriesPoints[[#This Row],[observation_time]],":15:00",":00:00"),":30:00",":00:00"),":45:00",":00:00")</f>
        <v>2023-02-01 02:00:00</v>
      </c>
    </row>
    <row r="19" spans="1:7" x14ac:dyDescent="0.35">
      <c r="A19" s="2" t="s">
        <v>25</v>
      </c>
      <c r="B19" s="3">
        <v>0</v>
      </c>
      <c r="C19" s="2" t="s">
        <v>101</v>
      </c>
      <c r="D19" s="2" t="s">
        <v>70</v>
      </c>
      <c r="E19" s="4" t="str">
        <f>_xlfn.IFNA(VLOOKUP(VLOOKUP(TimeSeriesPoints[[#This Row],[metering_point_id]],MeteringPointPeriods[],2,FALSE),MPTypeMapping[],2,FALSE),"")</f>
        <v>consumption</v>
      </c>
      <c r="F19" s="4" t="str">
        <f>_xlfn.IFNA(VLOOKUP(VLOOKUP(TimeSeriesPoints[[#This Row],[metering_point_id]],MeteringPointPeriods[],4,FALSE),SettlementMapping[],2,FALSE),"")</f>
        <v>flex</v>
      </c>
      <c r="G19" s="4" t="str">
        <f>SUBSTITUTE(SUBSTITUTE(SUBSTITUTE(TimeSeriesPoints[[#This Row],[observation_time]],":15:00",":00:00"),":30:00",":00:00"),":45:00",":00:00")</f>
        <v>2023-02-01 02:00:00</v>
      </c>
    </row>
    <row r="20" spans="1:7" x14ac:dyDescent="0.35">
      <c r="A20" s="6" t="s">
        <v>26</v>
      </c>
      <c r="B20" s="3">
        <v>4.1210000000000004</v>
      </c>
      <c r="C20" s="2" t="s">
        <v>61</v>
      </c>
      <c r="D20" s="2" t="s">
        <v>67</v>
      </c>
      <c r="E20" s="4" t="str">
        <f>_xlfn.IFNA(VLOOKUP(VLOOKUP(TimeSeriesPoints[[#This Row],[metering_point_id]],MeteringPointPeriods[],2,FALSE),MPTypeMapping[],2,FALSE),"")</f>
        <v>production</v>
      </c>
      <c r="F20" s="4" t="str">
        <f>_xlfn.IFNA(VLOOKUP(VLOOKUP(TimeSeriesPoints[[#This Row],[metering_point_id]],MeteringPointPeriods[],4,FALSE),SettlementMapping[],2,FALSE),"")</f>
        <v/>
      </c>
      <c r="G20" s="4" t="str">
        <f>SUBSTITUTE(SUBSTITUTE(SUBSTITUTE(TimeSeriesPoints[[#This Row],[observation_time]],":15:00",":00:00"),":30:00",":00:00"),":45:00",":00:00")</f>
        <v>2023-02-01 02:00:00</v>
      </c>
    </row>
    <row r="21" spans="1:7" x14ac:dyDescent="0.35">
      <c r="A21" s="6" t="s">
        <v>26</v>
      </c>
      <c r="B21" s="3">
        <v>0</v>
      </c>
      <c r="C21" s="2" t="s">
        <v>61</v>
      </c>
      <c r="D21" s="2" t="s">
        <v>68</v>
      </c>
      <c r="E21" s="4" t="str">
        <f>_xlfn.IFNA(VLOOKUP(VLOOKUP(TimeSeriesPoints[[#This Row],[metering_point_id]],MeteringPointPeriods[],2,FALSE),MPTypeMapping[],2,FALSE),"")</f>
        <v>production</v>
      </c>
      <c r="F21" s="4" t="str">
        <f>_xlfn.IFNA(VLOOKUP(VLOOKUP(TimeSeriesPoints[[#This Row],[metering_point_id]],MeteringPointPeriods[],4,FALSE),SettlementMapping[],2,FALSE),"")</f>
        <v/>
      </c>
      <c r="G21" s="4" t="str">
        <f>SUBSTITUTE(SUBSTITUTE(SUBSTITUTE(TimeSeriesPoints[[#This Row],[observation_time]],":15:00",":00:00"),":30:00",":00:00"),":45:00",":00:00")</f>
        <v>2023-02-01 02:00:00</v>
      </c>
    </row>
    <row r="22" spans="1:7" x14ac:dyDescent="0.35">
      <c r="A22" s="6" t="s">
        <v>26</v>
      </c>
      <c r="B22" s="3">
        <v>0</v>
      </c>
      <c r="C22" s="2" t="s">
        <v>61</v>
      </c>
      <c r="D22" s="2" t="s">
        <v>69</v>
      </c>
      <c r="E22" s="4" t="str">
        <f>_xlfn.IFNA(VLOOKUP(VLOOKUP(TimeSeriesPoints[[#This Row],[metering_point_id]],MeteringPointPeriods[],2,FALSE),MPTypeMapping[],2,FALSE),"")</f>
        <v>production</v>
      </c>
      <c r="F22" s="4" t="str">
        <f>_xlfn.IFNA(VLOOKUP(VLOOKUP(TimeSeriesPoints[[#This Row],[metering_point_id]],MeteringPointPeriods[],4,FALSE),SettlementMapping[],2,FALSE),"")</f>
        <v/>
      </c>
      <c r="G22" s="4" t="str">
        <f>SUBSTITUTE(SUBSTITUTE(SUBSTITUTE(TimeSeriesPoints[[#This Row],[observation_time]],":15:00",":00:00"),":30:00",":00:00"),":45:00",":00:00")</f>
        <v>2023-02-01 02:00:00</v>
      </c>
    </row>
    <row r="23" spans="1:7" x14ac:dyDescent="0.35">
      <c r="A23" s="6" t="s">
        <v>26</v>
      </c>
      <c r="B23" s="3">
        <v>0</v>
      </c>
      <c r="C23" s="2" t="s">
        <v>61</v>
      </c>
      <c r="D23" s="2" t="s">
        <v>70</v>
      </c>
      <c r="E23" s="4" t="str">
        <f>_xlfn.IFNA(VLOOKUP(VLOOKUP(TimeSeriesPoints[[#This Row],[metering_point_id]],MeteringPointPeriods[],2,FALSE),MPTypeMapping[],2,FALSE),"")</f>
        <v>production</v>
      </c>
      <c r="F23" s="4" t="str">
        <f>_xlfn.IFNA(VLOOKUP(VLOOKUP(TimeSeriesPoints[[#This Row],[metering_point_id]],MeteringPointPeriods[],4,FALSE),SettlementMapping[],2,FALSE),"")</f>
        <v/>
      </c>
      <c r="G23" s="4" t="str">
        <f>SUBSTITUTE(SUBSTITUTE(SUBSTITUTE(TimeSeriesPoints[[#This Row],[observation_time]],":15:00",":00:00"),":30:00",":00:00"),":45:00",":00:00")</f>
        <v>2023-02-01 02:00:00</v>
      </c>
    </row>
    <row r="24" spans="1:7" x14ac:dyDescent="0.35">
      <c r="B24" s="3"/>
      <c r="D24" s="2"/>
      <c r="E24" s="4" t="str">
        <f>_xlfn.IFNA(VLOOKUP(VLOOKUP(TimeSeriesPoints[[#This Row],[metering_point_id]],MeteringPointPeriods[],2,FALSE),MPTypeMapping[],2,FALSE),"")</f>
        <v/>
      </c>
      <c r="F24" s="4" t="str">
        <f>_xlfn.IFNA(VLOOKUP(VLOOKUP(TimeSeriesPoints[[#This Row],[metering_point_id]],MeteringPointPeriods[],4,FALSE),SettlementMapping[],2,FALSE),"")</f>
        <v/>
      </c>
      <c r="G24" s="4" t="str">
        <f>SUBSTITUTE(SUBSTITUTE(SUBSTITUTE(TimeSeriesPoints[[#This Row],[observation_time]],":15:00",":00:00"),":30:00",":00:00"),":45:00",":00:00")</f>
        <v/>
      </c>
    </row>
    <row r="25" spans="1:7" x14ac:dyDescent="0.35">
      <c r="B25" s="3"/>
      <c r="D25" s="2"/>
      <c r="E25" s="4" t="str">
        <f>_xlfn.IFNA(VLOOKUP(VLOOKUP(TimeSeriesPoints[[#This Row],[metering_point_id]],MeteringPointPeriods[],2,FALSE),MPTypeMapping[],2,FALSE),"")</f>
        <v/>
      </c>
      <c r="F25" s="4" t="str">
        <f>_xlfn.IFNA(VLOOKUP(VLOOKUP(TimeSeriesPoints[[#This Row],[metering_point_id]],MeteringPointPeriods[],4,FALSE),SettlementMapping[],2,FALSE),"")</f>
        <v/>
      </c>
      <c r="G25" s="4" t="str">
        <f>SUBSTITUTE(SUBSTITUTE(SUBSTITUTE(TimeSeriesPoints[[#This Row],[observation_time]],":15:00",":00:00"),":30:00",":00:00"),":45:00",":00:00")</f>
        <v/>
      </c>
    </row>
    <row r="26" spans="1:7" x14ac:dyDescent="0.35">
      <c r="B26" s="3"/>
      <c r="D26" s="2"/>
      <c r="E26" s="4" t="str">
        <f>_xlfn.IFNA(VLOOKUP(VLOOKUP(TimeSeriesPoints[[#This Row],[metering_point_id]],MeteringPointPeriods[],2,FALSE),MPTypeMapping[],2,FALSE),"")</f>
        <v/>
      </c>
      <c r="F26" s="4" t="str">
        <f>_xlfn.IFNA(VLOOKUP(VLOOKUP(TimeSeriesPoints[[#This Row],[metering_point_id]],MeteringPointPeriods[],4,FALSE),SettlementMapping[],2,FALSE),"")</f>
        <v/>
      </c>
      <c r="G26" s="4" t="str">
        <f>SUBSTITUTE(SUBSTITUTE(SUBSTITUTE(TimeSeriesPoints[[#This Row],[observation_time]],":15:00",":00:00"),":30:00",":00:00"),":45:00",":00:00")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K26"/>
  <sheetViews>
    <sheetView workbookViewId="0">
      <selection activeCell="A6" sqref="A6"/>
    </sheetView>
  </sheetViews>
  <sheetFormatPr defaultRowHeight="14.5" x14ac:dyDescent="0.35"/>
  <cols>
    <col min="1" max="1" width="19" bestFit="1" customWidth="1"/>
    <col min="2" max="2" width="6.7265625" bestFit="1" customWidth="1"/>
    <col min="3" max="3" width="17.1796875" bestFit="1" customWidth="1"/>
    <col min="4" max="4" width="19.54296875" bestFit="1" customWidth="1"/>
    <col min="5" max="5" width="15.7265625" bestFit="1" customWidth="1"/>
    <col min="6" max="6" width="11.54296875" bestFit="1" customWidth="1"/>
    <col min="7" max="7" width="20.54296875" bestFit="1" customWidth="1"/>
    <col min="8" max="8" width="18.1796875" bestFit="1" customWidth="1"/>
    <col min="9" max="9" width="24.7265625" bestFit="1" customWidth="1"/>
    <col min="10" max="10" width="18.81640625" bestFit="1" customWidth="1"/>
    <col min="11" max="11" width="23.1796875" bestFit="1" customWidth="1"/>
  </cols>
  <sheetData>
    <row r="1" spans="1:11" x14ac:dyDescent="0.35">
      <c r="A1" t="s">
        <v>10</v>
      </c>
      <c r="B1" t="s">
        <v>30</v>
      </c>
      <c r="C1" t="s">
        <v>31</v>
      </c>
      <c r="D1" t="s">
        <v>32</v>
      </c>
      <c r="E1" t="s">
        <v>33</v>
      </c>
      <c r="F1" t="s">
        <v>12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5">
      <c r="A2" s="2" t="s">
        <v>25</v>
      </c>
      <c r="B2" s="2" t="s">
        <v>17</v>
      </c>
      <c r="C2" s="2"/>
      <c r="D2" s="2" t="s">
        <v>18</v>
      </c>
      <c r="E2" s="2">
        <v>800</v>
      </c>
      <c r="F2" s="2" t="s">
        <v>19</v>
      </c>
      <c r="G2" s="2"/>
      <c r="H2" s="2"/>
      <c r="I2" s="2"/>
      <c r="J2" s="2" t="s">
        <v>39</v>
      </c>
      <c r="K2" s="2" t="s">
        <v>43</v>
      </c>
    </row>
    <row r="3" spans="1:11" x14ac:dyDescent="0.35">
      <c r="A3" s="2" t="s">
        <v>26</v>
      </c>
      <c r="B3" s="2" t="s">
        <v>20</v>
      </c>
      <c r="C3" s="2"/>
      <c r="D3" s="2"/>
      <c r="E3" s="2">
        <v>800</v>
      </c>
      <c r="F3" s="2" t="s">
        <v>19</v>
      </c>
      <c r="G3" s="2"/>
      <c r="H3" s="2"/>
      <c r="I3" s="2"/>
      <c r="J3" s="2" t="s">
        <v>40</v>
      </c>
      <c r="K3" s="2" t="s">
        <v>44</v>
      </c>
    </row>
    <row r="4" spans="1:11" x14ac:dyDescent="0.35">
      <c r="A4" s="2" t="s">
        <v>6</v>
      </c>
      <c r="B4" s="2" t="s">
        <v>17</v>
      </c>
      <c r="C4" s="2"/>
      <c r="D4" s="2" t="s">
        <v>18</v>
      </c>
      <c r="E4" s="2">
        <v>800</v>
      </c>
      <c r="F4" s="2" t="s">
        <v>16</v>
      </c>
      <c r="G4" s="2"/>
      <c r="H4" s="2"/>
      <c r="I4" s="2"/>
      <c r="J4" s="2" t="s">
        <v>39</v>
      </c>
      <c r="K4" s="2" t="s">
        <v>43</v>
      </c>
    </row>
    <row r="5" spans="1:11" x14ac:dyDescent="0.35">
      <c r="A5" s="2" t="s">
        <v>27</v>
      </c>
      <c r="B5" s="2" t="s">
        <v>21</v>
      </c>
      <c r="C5" s="2"/>
      <c r="D5" s="2"/>
      <c r="E5" s="2">
        <v>800</v>
      </c>
      <c r="F5" s="2" t="s">
        <v>16</v>
      </c>
      <c r="G5" s="2"/>
      <c r="H5" s="2"/>
      <c r="I5" s="2" t="s">
        <v>6</v>
      </c>
      <c r="J5" s="2"/>
      <c r="K5" s="2"/>
    </row>
    <row r="6" spans="1:11" x14ac:dyDescent="0.35">
      <c r="A6" s="2" t="s">
        <v>1</v>
      </c>
      <c r="B6" s="2" t="s">
        <v>17</v>
      </c>
      <c r="C6" s="2"/>
      <c r="D6" s="2" t="s">
        <v>22</v>
      </c>
      <c r="E6" s="2">
        <v>800</v>
      </c>
      <c r="F6" s="2" t="s">
        <v>16</v>
      </c>
      <c r="G6" s="2"/>
      <c r="H6" s="2"/>
      <c r="I6" s="2"/>
      <c r="J6" s="2" t="s">
        <v>41</v>
      </c>
      <c r="K6" s="2" t="s">
        <v>45</v>
      </c>
    </row>
    <row r="7" spans="1:11" x14ac:dyDescent="0.35">
      <c r="A7" s="2" t="s">
        <v>28</v>
      </c>
      <c r="B7" s="2" t="s">
        <v>17</v>
      </c>
      <c r="C7" s="2"/>
      <c r="D7" s="2" t="s">
        <v>22</v>
      </c>
      <c r="E7" s="2">
        <v>800</v>
      </c>
      <c r="F7" s="2" t="s">
        <v>19</v>
      </c>
      <c r="G7" s="2"/>
      <c r="H7" s="2"/>
      <c r="I7" s="2"/>
      <c r="J7" s="2" t="s">
        <v>41</v>
      </c>
      <c r="K7" s="2" t="s">
        <v>45</v>
      </c>
    </row>
    <row r="8" spans="1:11" x14ac:dyDescent="0.35">
      <c r="A8" s="2" t="s">
        <v>3</v>
      </c>
      <c r="B8" s="2" t="s">
        <v>20</v>
      </c>
      <c r="C8" s="2"/>
      <c r="D8" s="2"/>
      <c r="E8" s="2">
        <v>800</v>
      </c>
      <c r="F8" s="2" t="s">
        <v>16</v>
      </c>
      <c r="G8" s="2"/>
      <c r="H8" s="2"/>
      <c r="I8" s="2"/>
      <c r="J8" s="2" t="s">
        <v>40</v>
      </c>
      <c r="K8" s="2" t="s">
        <v>44</v>
      </c>
    </row>
    <row r="9" spans="1:11" x14ac:dyDescent="0.35">
      <c r="A9" s="2" t="s">
        <v>4</v>
      </c>
      <c r="B9" s="2" t="s">
        <v>23</v>
      </c>
      <c r="C9" s="2"/>
      <c r="D9" s="2"/>
      <c r="E9" s="2">
        <v>800</v>
      </c>
      <c r="F9" s="2" t="s">
        <v>16</v>
      </c>
      <c r="G9" s="2"/>
      <c r="H9" s="2"/>
      <c r="I9" s="2" t="s">
        <v>3</v>
      </c>
      <c r="J9" s="2"/>
      <c r="K9" s="2"/>
    </row>
    <row r="10" spans="1:11" x14ac:dyDescent="0.35">
      <c r="A10" s="2" t="s">
        <v>5</v>
      </c>
      <c r="B10" s="2" t="s">
        <v>20</v>
      </c>
      <c r="C10" s="2"/>
      <c r="D10" s="2"/>
      <c r="E10" s="2">
        <v>800</v>
      </c>
      <c r="F10" s="2" t="s">
        <v>19</v>
      </c>
      <c r="G10" s="2"/>
      <c r="H10" s="2"/>
      <c r="I10" s="2"/>
      <c r="J10" s="2" t="s">
        <v>42</v>
      </c>
      <c r="K10" s="2" t="s">
        <v>46</v>
      </c>
    </row>
    <row r="11" spans="1:11" x14ac:dyDescent="0.35">
      <c r="A11" s="2" t="s">
        <v>29</v>
      </c>
      <c r="B11" s="2" t="s">
        <v>24</v>
      </c>
      <c r="C11" s="2"/>
      <c r="D11" s="2"/>
      <c r="E11" s="2">
        <v>801</v>
      </c>
      <c r="F11" s="2" t="s">
        <v>16</v>
      </c>
      <c r="G11" s="2">
        <v>801</v>
      </c>
      <c r="H11" s="2">
        <v>800</v>
      </c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4"/>
  <sheetViews>
    <sheetView workbookViewId="0">
      <selection activeCell="G12" sqref="G2:G12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1.54296875" bestFit="1" customWidth="1"/>
    <col min="5" max="5" width="7.81640625" bestFit="1" customWidth="1"/>
    <col min="6" max="6" width="17.7265625" bestFit="1" customWidth="1"/>
    <col min="7" max="7" width="9.2695312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86</v>
      </c>
      <c r="G1" t="s">
        <v>87</v>
      </c>
    </row>
    <row r="2" spans="1:7" x14ac:dyDescent="0.35">
      <c r="A2" t="s">
        <v>103</v>
      </c>
      <c r="B2" t="s">
        <v>14</v>
      </c>
      <c r="C2" s="2" t="s">
        <v>115</v>
      </c>
      <c r="D2" t="s">
        <v>84</v>
      </c>
      <c r="E2" s="2" t="s">
        <v>81</v>
      </c>
      <c r="F2" s="1">
        <v>42400.958333333336</v>
      </c>
      <c r="G2" s="1"/>
    </row>
    <row r="3" spans="1:7" x14ac:dyDescent="0.35">
      <c r="A3" t="s">
        <v>104</v>
      </c>
      <c r="B3" t="s">
        <v>14</v>
      </c>
      <c r="C3" s="2" t="s">
        <v>115</v>
      </c>
      <c r="D3" t="s">
        <v>84</v>
      </c>
      <c r="E3" s="2" t="s">
        <v>81</v>
      </c>
      <c r="F3" s="1">
        <v>42400.958333333336</v>
      </c>
      <c r="G3" s="1"/>
    </row>
    <row r="4" spans="1:7" x14ac:dyDescent="0.35">
      <c r="A4" t="s">
        <v>105</v>
      </c>
      <c r="B4" t="s">
        <v>14</v>
      </c>
      <c r="C4" s="2" t="s">
        <v>115</v>
      </c>
      <c r="D4" t="s">
        <v>84</v>
      </c>
      <c r="E4" s="2" t="s">
        <v>81</v>
      </c>
      <c r="F4" s="1">
        <v>42400.958333333336</v>
      </c>
      <c r="G4" s="1"/>
    </row>
    <row r="5" spans="1:7" x14ac:dyDescent="0.35">
      <c r="A5" t="s">
        <v>106</v>
      </c>
      <c r="B5" t="s">
        <v>15</v>
      </c>
      <c r="C5" s="2" t="s">
        <v>115</v>
      </c>
      <c r="D5" t="s">
        <v>84</v>
      </c>
      <c r="E5" s="2" t="s">
        <v>81</v>
      </c>
      <c r="F5" s="1">
        <v>42400.958333333336</v>
      </c>
      <c r="G5" s="1"/>
    </row>
    <row r="6" spans="1:7" x14ac:dyDescent="0.35">
      <c r="A6" t="s">
        <v>107</v>
      </c>
      <c r="B6" t="s">
        <v>15</v>
      </c>
      <c r="C6" s="2" t="s">
        <v>115</v>
      </c>
      <c r="D6" t="s">
        <v>84</v>
      </c>
      <c r="E6" s="2" t="s">
        <v>81</v>
      </c>
      <c r="F6" s="1">
        <v>42400.958333333336</v>
      </c>
      <c r="G6" s="1"/>
    </row>
    <row r="7" spans="1:7" x14ac:dyDescent="0.35">
      <c r="A7" t="s">
        <v>108</v>
      </c>
      <c r="B7" t="s">
        <v>15</v>
      </c>
      <c r="C7" s="2" t="s">
        <v>115</v>
      </c>
      <c r="D7" t="s">
        <v>84</v>
      </c>
      <c r="E7" s="2" t="s">
        <v>81</v>
      </c>
      <c r="F7" s="1">
        <v>42400.958333333336</v>
      </c>
      <c r="G7" s="1"/>
    </row>
    <row r="8" spans="1:7" x14ac:dyDescent="0.35">
      <c r="A8" t="s">
        <v>109</v>
      </c>
      <c r="B8" t="s">
        <v>2</v>
      </c>
      <c r="C8" s="2" t="s">
        <v>115</v>
      </c>
      <c r="D8" t="s">
        <v>16</v>
      </c>
      <c r="E8" s="2" t="s">
        <v>81</v>
      </c>
      <c r="F8" s="1">
        <v>42400.958333333336</v>
      </c>
      <c r="G8" s="1"/>
    </row>
    <row r="9" spans="1:7" x14ac:dyDescent="0.35">
      <c r="A9" t="s">
        <v>110</v>
      </c>
      <c r="B9" t="s">
        <v>2</v>
      </c>
      <c r="C9" s="2" t="s">
        <v>115</v>
      </c>
      <c r="D9" t="s">
        <v>16</v>
      </c>
      <c r="E9" s="2" t="s">
        <v>81</v>
      </c>
      <c r="F9" s="1">
        <v>42400.958333333336</v>
      </c>
      <c r="G9" s="1"/>
    </row>
    <row r="10" spans="1:7" x14ac:dyDescent="0.35">
      <c r="A10" t="s">
        <v>111</v>
      </c>
      <c r="B10" t="s">
        <v>2</v>
      </c>
      <c r="C10" s="2" t="s">
        <v>115</v>
      </c>
      <c r="D10" t="s">
        <v>16</v>
      </c>
      <c r="E10" s="2" t="s">
        <v>81</v>
      </c>
      <c r="F10" s="1">
        <v>42400.958333333336</v>
      </c>
      <c r="G10" s="1"/>
    </row>
    <row r="11" spans="1:7" x14ac:dyDescent="0.35">
      <c r="A11" t="s">
        <v>85</v>
      </c>
      <c r="B11" t="s">
        <v>2</v>
      </c>
      <c r="C11" s="2" t="s">
        <v>88</v>
      </c>
      <c r="D11" t="s">
        <v>16</v>
      </c>
      <c r="E11" s="2" t="s">
        <v>89</v>
      </c>
      <c r="F11" s="1">
        <v>42400.958333333336</v>
      </c>
      <c r="G11" s="1"/>
    </row>
    <row r="12" spans="1:7" x14ac:dyDescent="0.35">
      <c r="A12" t="s">
        <v>112</v>
      </c>
      <c r="B12" t="s">
        <v>2</v>
      </c>
      <c r="C12" s="2" t="s">
        <v>115</v>
      </c>
      <c r="D12" t="s">
        <v>116</v>
      </c>
      <c r="E12" s="2" t="s">
        <v>81</v>
      </c>
      <c r="F12" s="1">
        <v>42400.958333333336</v>
      </c>
      <c r="G12" s="1"/>
    </row>
    <row r="13" spans="1:7" x14ac:dyDescent="0.35">
      <c r="A13" t="s">
        <v>113</v>
      </c>
      <c r="B13" t="s">
        <v>2</v>
      </c>
      <c r="C13" s="2" t="s">
        <v>115</v>
      </c>
      <c r="D13" t="s">
        <v>116</v>
      </c>
      <c r="E13" s="2" t="s">
        <v>81</v>
      </c>
      <c r="F13" s="1">
        <v>42400.958333333336</v>
      </c>
      <c r="G13" s="1"/>
    </row>
    <row r="14" spans="1:7" x14ac:dyDescent="0.35">
      <c r="A14" t="s">
        <v>114</v>
      </c>
      <c r="B14" t="s">
        <v>2</v>
      </c>
      <c r="C14" s="2" t="s">
        <v>88</v>
      </c>
      <c r="D14" t="s">
        <v>116</v>
      </c>
      <c r="E14" s="2" t="s">
        <v>89</v>
      </c>
      <c r="F14" s="1">
        <v>42400.958333333336</v>
      </c>
      <c r="G1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I25"/>
  <sheetViews>
    <sheetView workbookViewId="0">
      <selection activeCell="A12" sqref="A12"/>
    </sheetView>
  </sheetViews>
  <sheetFormatPr defaultRowHeight="14.5" x14ac:dyDescent="0.35"/>
  <cols>
    <col min="1" max="1" width="28.54296875" bestFit="1" customWidth="1"/>
    <col min="2" max="2" width="13.1796875" bestFit="1" customWidth="1"/>
    <col min="3" max="3" width="17.1796875" bestFit="1" customWidth="1"/>
    <col min="4" max="4" width="19" bestFit="1" customWidth="1"/>
    <col min="5" max="5" width="10.1796875" bestFit="1" customWidth="1"/>
    <col min="6" max="6" width="18.81640625" bestFit="1" customWidth="1"/>
    <col min="7" max="7" width="20.453125" bestFit="1" customWidth="1"/>
    <col min="8" max="8" width="19.54296875" bestFit="1" customWidth="1"/>
    <col min="9" max="9" width="87" bestFit="1" customWidth="1"/>
  </cols>
  <sheetData>
    <row r="1" spans="1:9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t="s">
        <v>37</v>
      </c>
      <c r="G1" t="s">
        <v>47</v>
      </c>
      <c r="H1" s="2" t="s">
        <v>32</v>
      </c>
      <c r="I1" s="2" t="s">
        <v>102</v>
      </c>
    </row>
    <row r="2" spans="1:9" x14ac:dyDescent="0.35">
      <c r="A2" s="2" t="s">
        <v>103</v>
      </c>
      <c r="B2" s="2" t="s">
        <v>14</v>
      </c>
      <c r="C2" s="2" t="s">
        <v>115</v>
      </c>
      <c r="D2" s="2" t="s">
        <v>6</v>
      </c>
      <c r="E2" s="2" t="s">
        <v>58</v>
      </c>
      <c r="F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2" s="4" t="str">
        <f>_xlfn.IFNA(VLOOKUP(VLOOKUP(ChargeLinks[[#This Row],[metering_point_id]],MeteringPointPeriods[],2,FALSE),MPTypeMapping[],2,FALSE),"")</f>
        <v>consumption</v>
      </c>
      <c r="H2" s="4" t="str">
        <f>_xlfn.IFNA(VLOOKUP(VLOOKUP(ChargeLinks[[#This Row],[metering_point_id]],MeteringPointPeriods[],4,FALSE),SettlementMapping[],2,FALSE),"")</f>
        <v>flex</v>
      </c>
      <c r="I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fee-1--0000000000800--1000000000000--consumption--flex</v>
      </c>
    </row>
    <row r="3" spans="1:9" x14ac:dyDescent="0.35">
      <c r="A3" s="2" t="s">
        <v>104</v>
      </c>
      <c r="B3" s="2" t="s">
        <v>14</v>
      </c>
      <c r="C3" s="2" t="s">
        <v>115</v>
      </c>
      <c r="D3" s="2" t="s">
        <v>27</v>
      </c>
      <c r="E3" s="2" t="s">
        <v>58</v>
      </c>
      <c r="F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3" s="4" t="str">
        <f>_xlfn.IFNA(VLOOKUP(VLOOKUP(ChargeLinks[[#This Row],[metering_point_id]],MeteringPointPeriods[],2,FALSE),MPTypeMapping[],2,FALSE),"")</f>
        <v>consumption_from_grid</v>
      </c>
      <c r="H3" s="4" t="str">
        <f>_xlfn.IFNA(VLOOKUP(VLOOKUP(ChargeLinks[[#This Row],[metering_point_id]],MeteringPointPeriods[],4,FALSE),SettlementMapping[],2,FALSE),"")</f>
        <v/>
      </c>
      <c r="I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fee-2--0000000000800--1000000000000--consumption_from_grid</v>
      </c>
    </row>
    <row r="4" spans="1:9" x14ac:dyDescent="0.35">
      <c r="A4" s="2" t="s">
        <v>104</v>
      </c>
      <c r="B4" s="2" t="s">
        <v>14</v>
      </c>
      <c r="C4" s="2" t="s">
        <v>115</v>
      </c>
      <c r="D4" s="2" t="s">
        <v>1</v>
      </c>
      <c r="E4" s="2" t="s">
        <v>58</v>
      </c>
      <c r="F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4" s="4" t="str">
        <f>_xlfn.IFNA(VLOOKUP(VLOOKUP(ChargeLinks[[#This Row],[metering_point_id]],MeteringPointPeriods[],2,FALSE),MPTypeMapping[],2,FALSE),"")</f>
        <v>consumption</v>
      </c>
      <c r="H4" s="4" t="str">
        <f>_xlfn.IFNA(VLOOKUP(VLOOKUP(ChargeLinks[[#This Row],[metering_point_id]],MeteringPointPeriods[],4,FALSE),SettlementMapping[],2,FALSE),"")</f>
        <v>non_profiled</v>
      </c>
      <c r="I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fee-2--0000000000800--3000000000000--consumption--non_profiled</v>
      </c>
    </row>
    <row r="5" spans="1:9" x14ac:dyDescent="0.35">
      <c r="A5" s="2" t="s">
        <v>105</v>
      </c>
      <c r="B5" s="2" t="s">
        <v>14</v>
      </c>
      <c r="C5" s="2" t="s">
        <v>115</v>
      </c>
      <c r="D5" s="2" t="s">
        <v>3</v>
      </c>
      <c r="E5" s="2" t="s">
        <v>58</v>
      </c>
      <c r="F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5" s="4" t="str">
        <f>_xlfn.IFNA(VLOOKUP(VLOOKUP(ChargeLinks[[#This Row],[metering_point_id]],MeteringPointPeriods[],2,FALSE),MPTypeMapping[],2,FALSE),"")</f>
        <v>production</v>
      </c>
      <c r="H5" s="4" t="str">
        <f>_xlfn.IFNA(VLOOKUP(VLOOKUP(ChargeLinks[[#This Row],[metering_point_id]],MeteringPointPeriods[],4,FALSE),SettlementMapping[],2,FALSE),"")</f>
        <v/>
      </c>
      <c r="I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fee-3--0000000000800--2000000000000--production</v>
      </c>
    </row>
    <row r="6" spans="1:9" x14ac:dyDescent="0.35">
      <c r="A6" s="2" t="s">
        <v>106</v>
      </c>
      <c r="B6" s="2" t="s">
        <v>15</v>
      </c>
      <c r="C6" s="2" t="s">
        <v>115</v>
      </c>
      <c r="D6" s="2" t="s">
        <v>6</v>
      </c>
      <c r="E6" s="2" t="s">
        <v>58</v>
      </c>
      <c r="F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6" s="4" t="str">
        <f>_xlfn.IFNA(VLOOKUP(VLOOKUP(ChargeLinks[[#This Row],[metering_point_id]],MeteringPointPeriods[],2,FALSE),MPTypeMapping[],2,FALSE),"")</f>
        <v>consumption</v>
      </c>
      <c r="H6" s="4" t="str">
        <f>_xlfn.IFNA(VLOOKUP(VLOOKUP(ChargeLinks[[#This Row],[metering_point_id]],MeteringPointPeriods[],4,FALSE),SettlementMapping[],2,FALSE),"")</f>
        <v>flex</v>
      </c>
      <c r="I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subscription-1--0000000000800--1000000000000--consumption--flex</v>
      </c>
    </row>
    <row r="7" spans="1:9" x14ac:dyDescent="0.35">
      <c r="A7" s="2" t="s">
        <v>107</v>
      </c>
      <c r="B7" s="2" t="s">
        <v>15</v>
      </c>
      <c r="C7" s="2" t="s">
        <v>115</v>
      </c>
      <c r="D7" s="2" t="s">
        <v>1</v>
      </c>
      <c r="E7" s="2" t="s">
        <v>58</v>
      </c>
      <c r="F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7" s="4" t="str">
        <f>_xlfn.IFNA(VLOOKUP(VLOOKUP(ChargeLinks[[#This Row],[metering_point_id]],MeteringPointPeriods[],2,FALSE),MPTypeMapping[],2,FALSE),"")</f>
        <v>consumption</v>
      </c>
      <c r="H7" s="4" t="str">
        <f>_xlfn.IFNA(VLOOKUP(VLOOKUP(ChargeLinks[[#This Row],[metering_point_id]],MeteringPointPeriods[],4,FALSE),SettlementMapping[],2,FALSE),"")</f>
        <v>non_profiled</v>
      </c>
      <c r="I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subscription-2--0000000000800--3000000000000--consumption--non_profiled</v>
      </c>
    </row>
    <row r="8" spans="1:9" x14ac:dyDescent="0.35">
      <c r="A8" s="2" t="s">
        <v>107</v>
      </c>
      <c r="B8" s="2" t="s">
        <v>15</v>
      </c>
      <c r="C8" s="2" t="s">
        <v>115</v>
      </c>
      <c r="D8" s="2" t="s">
        <v>28</v>
      </c>
      <c r="E8" s="2" t="s">
        <v>58</v>
      </c>
      <c r="F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8" s="4" t="str">
        <f>_xlfn.IFNA(VLOOKUP(VLOOKUP(ChargeLinks[[#This Row],[metering_point_id]],MeteringPointPeriods[],2,FALSE),MPTypeMapping[],2,FALSE),"")</f>
        <v>consumption</v>
      </c>
      <c r="H8" s="4" t="str">
        <f>_xlfn.IFNA(VLOOKUP(VLOOKUP(ChargeLinks[[#This Row],[metering_point_id]],MeteringPointPeriods[],4,FALSE),SettlementMapping[],2,FALSE),"")</f>
        <v>non_profiled</v>
      </c>
      <c r="I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subscription-2--0000000000800--3000000000000--consumption--non_profiled</v>
      </c>
    </row>
    <row r="9" spans="1:9" x14ac:dyDescent="0.35">
      <c r="A9" s="2" t="s">
        <v>107</v>
      </c>
      <c r="B9" s="2" t="s">
        <v>15</v>
      </c>
      <c r="C9" s="2" t="s">
        <v>115</v>
      </c>
      <c r="D9" s="2" t="s">
        <v>3</v>
      </c>
      <c r="E9" s="2" t="s">
        <v>58</v>
      </c>
      <c r="F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9" s="4" t="str">
        <f>_xlfn.IFNA(VLOOKUP(VLOOKUP(ChargeLinks[[#This Row],[metering_point_id]],MeteringPointPeriods[],2,FALSE),MPTypeMapping[],2,FALSE),"")</f>
        <v>production</v>
      </c>
      <c r="H9" s="4" t="str">
        <f>_xlfn.IFNA(VLOOKUP(VLOOKUP(ChargeLinks[[#This Row],[metering_point_id]],MeteringPointPeriods[],4,FALSE),SettlementMapping[],2,FALSE),"")</f>
        <v/>
      </c>
      <c r="I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subscription-2--0000000000800--2000000000000--production</v>
      </c>
    </row>
    <row r="10" spans="1:9" x14ac:dyDescent="0.35">
      <c r="A10" s="2" t="s">
        <v>108</v>
      </c>
      <c r="B10" s="2" t="s">
        <v>15</v>
      </c>
      <c r="C10" s="2" t="s">
        <v>115</v>
      </c>
      <c r="D10" s="2" t="s">
        <v>4</v>
      </c>
      <c r="E10" s="2" t="s">
        <v>58</v>
      </c>
      <c r="F1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10" s="4" t="str">
        <f>_xlfn.IFNA(VLOOKUP(VLOOKUP(ChargeLinks[[#This Row],[metering_point_id]],MeteringPointPeriods[],2,FALSE),MPTypeMapping[],2,FALSE),"")</f>
        <v>own_production</v>
      </c>
      <c r="H10" s="4" t="str">
        <f>_xlfn.IFNA(VLOOKUP(VLOOKUP(ChargeLinks[[#This Row],[metering_point_id]],MeteringPointPeriods[],4,FALSE),SettlementMapping[],2,FALSE),"")</f>
        <v/>
      </c>
      <c r="I1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subscription-3--0000000000800--2000000000000--own_production</v>
      </c>
    </row>
    <row r="11" spans="1:9" x14ac:dyDescent="0.35">
      <c r="A11" s="2" t="s">
        <v>109</v>
      </c>
      <c r="B11" s="2" t="s">
        <v>2</v>
      </c>
      <c r="C11" s="2" t="s">
        <v>115</v>
      </c>
      <c r="D11" s="2" t="s">
        <v>1</v>
      </c>
      <c r="E11" s="2" t="s">
        <v>58</v>
      </c>
      <c r="F1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11" s="4" t="str">
        <f>_xlfn.IFNA(VLOOKUP(VLOOKUP(ChargeLinks[[#This Row],[metering_point_id]],MeteringPointPeriods[],2,FALSE),MPTypeMapping[],2,FALSE),"")</f>
        <v>consumption</v>
      </c>
      <c r="H11" s="4" t="str">
        <f>_xlfn.IFNA(VLOOKUP(VLOOKUP(ChargeLinks[[#This Row],[metering_point_id]],MeteringPointPeriods[],4,FALSE),SettlementMapping[],2,FALSE),"")</f>
        <v>non_profiled</v>
      </c>
      <c r="I1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tariff-hourly-1--0000000000800--3000000000000--consumption--non_profiled</v>
      </c>
    </row>
    <row r="12" spans="1:9" x14ac:dyDescent="0.35">
      <c r="A12" s="2" t="s">
        <v>109</v>
      </c>
      <c r="B12" s="2" t="s">
        <v>2</v>
      </c>
      <c r="C12" s="2" t="s">
        <v>115</v>
      </c>
      <c r="D12" s="2" t="s">
        <v>28</v>
      </c>
      <c r="E12" s="2" t="s">
        <v>58</v>
      </c>
      <c r="F1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12" s="4" t="str">
        <f>_xlfn.IFNA(VLOOKUP(VLOOKUP(ChargeLinks[[#This Row],[metering_point_id]],MeteringPointPeriods[],2,FALSE),MPTypeMapping[],2,FALSE),"")</f>
        <v>consumption</v>
      </c>
      <c r="H12" s="4" t="str">
        <f>_xlfn.IFNA(VLOOKUP(VLOOKUP(ChargeLinks[[#This Row],[metering_point_id]],MeteringPointPeriods[],4,FALSE),SettlementMapping[],2,FALSE),"")</f>
        <v>non_profiled</v>
      </c>
      <c r="I1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tariff-hourly-1--0000000000800--3000000000000--consumption--non_profiled</v>
      </c>
    </row>
    <row r="13" spans="1:9" x14ac:dyDescent="0.35">
      <c r="A13" s="2" t="s">
        <v>109</v>
      </c>
      <c r="B13" s="2" t="s">
        <v>2</v>
      </c>
      <c r="C13" s="2" t="s">
        <v>115</v>
      </c>
      <c r="D13" s="2" t="s">
        <v>6</v>
      </c>
      <c r="E13" s="2" t="s">
        <v>58</v>
      </c>
      <c r="F1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3" s="4" t="str">
        <f>_xlfn.IFNA(VLOOKUP(VLOOKUP(ChargeLinks[[#This Row],[metering_point_id]],MeteringPointPeriods[],2,FALSE),MPTypeMapping[],2,FALSE),"")</f>
        <v>consumption</v>
      </c>
      <c r="H13" s="4" t="str">
        <f>_xlfn.IFNA(VLOOKUP(VLOOKUP(ChargeLinks[[#This Row],[metering_point_id]],MeteringPointPeriods[],4,FALSE),SettlementMapping[],2,FALSE),"")</f>
        <v>flex</v>
      </c>
      <c r="I1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tariff-hourly-1--0000000000800--1000000000000--consumption--flex</v>
      </c>
    </row>
    <row r="14" spans="1:9" x14ac:dyDescent="0.35">
      <c r="A14" s="2" t="s">
        <v>109</v>
      </c>
      <c r="B14" s="2" t="s">
        <v>2</v>
      </c>
      <c r="C14" s="2" t="s">
        <v>115</v>
      </c>
      <c r="D14" s="2" t="s">
        <v>25</v>
      </c>
      <c r="E14" s="2" t="s">
        <v>58</v>
      </c>
      <c r="F1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4" s="4" t="str">
        <f>_xlfn.IFNA(VLOOKUP(VLOOKUP(ChargeLinks[[#This Row],[metering_point_id]],MeteringPointPeriods[],2,FALSE),MPTypeMapping[],2,FALSE),"")</f>
        <v>consumption</v>
      </c>
      <c r="H14" s="4" t="str">
        <f>_xlfn.IFNA(VLOOKUP(VLOOKUP(ChargeLinks[[#This Row],[metering_point_id]],MeteringPointPeriods[],4,FALSE),SettlementMapping[],2,FALSE),"")</f>
        <v>flex</v>
      </c>
      <c r="I1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tariff-hourly-1--0000000000800--1000000000000--consumption--flex</v>
      </c>
    </row>
    <row r="15" spans="1:9" x14ac:dyDescent="0.35">
      <c r="A15" s="2" t="s">
        <v>110</v>
      </c>
      <c r="B15" s="2" t="s">
        <v>2</v>
      </c>
      <c r="C15" s="2" t="s">
        <v>115</v>
      </c>
      <c r="D15" s="2" t="s">
        <v>27</v>
      </c>
      <c r="E15" s="2" t="s">
        <v>58</v>
      </c>
      <c r="F1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5" s="4" t="str">
        <f>_xlfn.IFNA(VLOOKUP(VLOOKUP(ChargeLinks[[#This Row],[metering_point_id]],MeteringPointPeriods[],2,FALSE),MPTypeMapping[],2,FALSE),"")</f>
        <v>consumption_from_grid</v>
      </c>
      <c r="H15" s="4" t="str">
        <f>_xlfn.IFNA(VLOOKUP(VLOOKUP(ChargeLinks[[#This Row],[metering_point_id]],MeteringPointPeriods[],4,FALSE),SettlementMapping[],2,FALSE),"")</f>
        <v/>
      </c>
      <c r="I1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tariff-hourly-2--0000000000800--1000000000000--consumption_from_grid</v>
      </c>
    </row>
    <row r="16" spans="1:9" x14ac:dyDescent="0.35">
      <c r="A16" s="2" t="s">
        <v>111</v>
      </c>
      <c r="B16" s="2" t="s">
        <v>2</v>
      </c>
      <c r="C16" s="2" t="s">
        <v>115</v>
      </c>
      <c r="D16" s="2" t="s">
        <v>3</v>
      </c>
      <c r="E16" s="2" t="s">
        <v>58</v>
      </c>
      <c r="F1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16" s="4" t="str">
        <f>_xlfn.IFNA(VLOOKUP(VLOOKUP(ChargeLinks[[#This Row],[metering_point_id]],MeteringPointPeriods[],2,FALSE),MPTypeMapping[],2,FALSE),"")</f>
        <v>production</v>
      </c>
      <c r="H16" s="4" t="str">
        <f>_xlfn.IFNA(VLOOKUP(VLOOKUP(ChargeLinks[[#This Row],[metering_point_id]],MeteringPointPeriods[],4,FALSE),SettlementMapping[],2,FALSE),"")</f>
        <v/>
      </c>
      <c r="I1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tariff-hourly-3--0000000000800--2000000000000--production</v>
      </c>
    </row>
    <row r="17" spans="1:9" x14ac:dyDescent="0.35">
      <c r="A17" s="2" t="s">
        <v>111</v>
      </c>
      <c r="B17" s="2" t="s">
        <v>2</v>
      </c>
      <c r="C17" s="2" t="s">
        <v>115</v>
      </c>
      <c r="D17" s="2" t="s">
        <v>26</v>
      </c>
      <c r="E17" s="2" t="s">
        <v>58</v>
      </c>
      <c r="F1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17" s="4" t="str">
        <f>_xlfn.IFNA(VLOOKUP(VLOOKUP(ChargeLinks[[#This Row],[metering_point_id]],MeteringPointPeriods[],2,FALSE),MPTypeMapping[],2,FALSE),"")</f>
        <v>production</v>
      </c>
      <c r="H17" s="4" t="str">
        <f>_xlfn.IFNA(VLOOKUP(VLOOKUP(ChargeLinks[[#This Row],[metering_point_id]],MeteringPointPeriods[],4,FALSE),SettlementMapping[],2,FALSE),"")</f>
        <v/>
      </c>
      <c r="I1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tariff-hourly-3--0000000000800--2000000000000--production</v>
      </c>
    </row>
    <row r="18" spans="1:9" x14ac:dyDescent="0.35">
      <c r="A18" s="2" t="s">
        <v>85</v>
      </c>
      <c r="B18" s="2" t="s">
        <v>2</v>
      </c>
      <c r="C18" s="2" t="s">
        <v>88</v>
      </c>
      <c r="D18" s="2" t="s">
        <v>25</v>
      </c>
      <c r="E18" s="2" t="s">
        <v>58</v>
      </c>
      <c r="F1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8" s="4" t="str">
        <f>_xlfn.IFNA(VLOOKUP(VLOOKUP(ChargeLinks[[#This Row],[metering_point_id]],MeteringPointPeriods[],2,FALSE),MPTypeMapping[],2,FALSE),"")</f>
        <v>consumption</v>
      </c>
      <c r="H18" s="4" t="str">
        <f>_xlfn.IFNA(VLOOKUP(VLOOKUP(ChargeLinks[[#This Row],[metering_point_id]],MeteringPointPeriods[],4,FALSE),SettlementMapping[],2,FALSE),"")</f>
        <v>flex</v>
      </c>
      <c r="I1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tariff-hourly-4-co_is_tax--6660000000666--1000000000000--consumption--flex</v>
      </c>
    </row>
    <row r="19" spans="1:9" x14ac:dyDescent="0.35">
      <c r="A19" s="2" t="s">
        <v>112</v>
      </c>
      <c r="B19" s="2" t="s">
        <v>2</v>
      </c>
      <c r="C19" s="2" t="s">
        <v>115</v>
      </c>
      <c r="D19" s="2" t="s">
        <v>1</v>
      </c>
      <c r="E19" s="2" t="s">
        <v>58</v>
      </c>
      <c r="F1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19" s="4" t="str">
        <f>_xlfn.IFNA(VLOOKUP(VLOOKUP(ChargeLinks[[#This Row],[metering_point_id]],MeteringPointPeriods[],2,FALSE),MPTypeMapping[],2,FALSE),"")</f>
        <v>consumption</v>
      </c>
      <c r="H19" s="4" t="str">
        <f>_xlfn.IFNA(VLOOKUP(VLOOKUP(ChargeLinks[[#This Row],[metering_point_id]],MeteringPointPeriods[],4,FALSE),SettlementMapping[],2,FALSE),"")</f>
        <v>non_profiled</v>
      </c>
      <c r="I1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tariff-daily-1--0000000000800--3000000000000--consumption--non_profiled</v>
      </c>
    </row>
    <row r="20" spans="1:9" x14ac:dyDescent="0.35">
      <c r="A20" s="2" t="s">
        <v>112</v>
      </c>
      <c r="B20" s="2" t="s">
        <v>2</v>
      </c>
      <c r="C20" s="2" t="s">
        <v>115</v>
      </c>
      <c r="D20" s="2" t="s">
        <v>28</v>
      </c>
      <c r="E20" s="2" t="s">
        <v>58</v>
      </c>
      <c r="F2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20" s="4" t="str">
        <f>_xlfn.IFNA(VLOOKUP(VLOOKUP(ChargeLinks[[#This Row],[metering_point_id]],MeteringPointPeriods[],2,FALSE),MPTypeMapping[],2,FALSE),"")</f>
        <v>consumption</v>
      </c>
      <c r="H20" s="4" t="str">
        <f>_xlfn.IFNA(VLOOKUP(VLOOKUP(ChargeLinks[[#This Row],[metering_point_id]],MeteringPointPeriods[],4,FALSE),SettlementMapping[],2,FALSE),"")</f>
        <v>non_profiled</v>
      </c>
      <c r="I2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tariff-daily-1--0000000000800--3000000000000--consumption--non_profiled</v>
      </c>
    </row>
    <row r="21" spans="1:9" x14ac:dyDescent="0.35">
      <c r="A21" s="2" t="s">
        <v>112</v>
      </c>
      <c r="B21" s="2" t="s">
        <v>2</v>
      </c>
      <c r="C21" s="2" t="s">
        <v>115</v>
      </c>
      <c r="D21" s="2" t="s">
        <v>25</v>
      </c>
      <c r="E21" s="2" t="s">
        <v>58</v>
      </c>
      <c r="F2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21" s="4" t="str">
        <f>_xlfn.IFNA(VLOOKUP(VLOOKUP(ChargeLinks[[#This Row],[metering_point_id]],MeteringPointPeriods[],2,FALSE),MPTypeMapping[],2,FALSE),"")</f>
        <v>consumption</v>
      </c>
      <c r="H21" s="4" t="str">
        <f>_xlfn.IFNA(VLOOKUP(VLOOKUP(ChargeLinks[[#This Row],[metering_point_id]],MeteringPointPeriods[],4,FALSE),SettlementMapping[],2,FALSE),"")</f>
        <v>flex</v>
      </c>
      <c r="I2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tariff-daily-1--0000000000800--1000000000000--consumption--flex</v>
      </c>
    </row>
    <row r="22" spans="1:9" x14ac:dyDescent="0.35">
      <c r="A22" s="2" t="s">
        <v>113</v>
      </c>
      <c r="B22" s="2" t="s">
        <v>2</v>
      </c>
      <c r="C22" s="2" t="s">
        <v>115</v>
      </c>
      <c r="D22" s="2" t="s">
        <v>26</v>
      </c>
      <c r="E22" s="2" t="s">
        <v>58</v>
      </c>
      <c r="F2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22" s="4" t="str">
        <f>_xlfn.IFNA(VLOOKUP(VLOOKUP(ChargeLinks[[#This Row],[metering_point_id]],MeteringPointPeriods[],2,FALSE),MPTypeMapping[],2,FALSE),"")</f>
        <v>production</v>
      </c>
      <c r="H22" s="4" t="str">
        <f>_xlfn.IFNA(VLOOKUP(VLOOKUP(ChargeLinks[[#This Row],[metering_point_id]],MeteringPointPeriods[],4,FALSE),SettlementMapping[],2,FALSE),"")</f>
        <v/>
      </c>
      <c r="I2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tariff-daily-2--0000000000800--2000000000000--production</v>
      </c>
    </row>
    <row r="23" spans="1:9" x14ac:dyDescent="0.35">
      <c r="A23" s="2" t="s">
        <v>114</v>
      </c>
      <c r="B23" s="2" t="s">
        <v>2</v>
      </c>
      <c r="C23" s="2" t="s">
        <v>88</v>
      </c>
      <c r="D23" s="2" t="s">
        <v>27</v>
      </c>
      <c r="E23" s="2" t="s">
        <v>58</v>
      </c>
      <c r="F2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23" s="4" t="str">
        <f>_xlfn.IFNA(VLOOKUP(VLOOKUP(ChargeLinks[[#This Row],[metering_point_id]],MeteringPointPeriods[],2,FALSE),MPTypeMapping[],2,FALSE),"")</f>
        <v>consumption_from_grid</v>
      </c>
      <c r="H23" s="4" t="str">
        <f>_xlfn.IFNA(VLOOKUP(VLOOKUP(ChargeLinks[[#This Row],[metering_point_id]],MeteringPointPeriods[],4,FALSE),SettlementMapping[],2,FALSE),"")</f>
        <v/>
      </c>
      <c r="I2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tariff-daily-3-co_is_tax--6660000000666--1000000000000--consumption_from_grid</v>
      </c>
    </row>
    <row r="24" spans="1:9" x14ac:dyDescent="0.35">
      <c r="A24" s="2"/>
      <c r="B24" s="2"/>
      <c r="C24" s="2"/>
      <c r="D24" s="2"/>
      <c r="E24" s="2"/>
      <c r="F2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4" s="4" t="str">
        <f>_xlfn.IFNA(VLOOKUP(VLOOKUP(ChargeLinks[[#This Row],[metering_point_id]],MeteringPointPeriods[],2,FALSE),MPTypeMapping[],2,FALSE),"")</f>
        <v/>
      </c>
      <c r="H24" s="4" t="str">
        <f>_xlfn.IFNA(VLOOKUP(VLOOKUP(ChargeLinks[[#This Row],[metering_point_id]],MeteringPointPeriods[],4,FALSE),SettlementMapping[],2,FALSE),"")</f>
        <v/>
      </c>
      <c r="I2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5" spans="1:9" x14ac:dyDescent="0.35">
      <c r="A25" s="2"/>
      <c r="B25" s="2"/>
      <c r="C25" s="2"/>
      <c r="D25" s="2"/>
      <c r="E25" s="2"/>
      <c r="F2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5" s="4" t="str">
        <f>_xlfn.IFNA(VLOOKUP(VLOOKUP(ChargeLinks[[#This Row],[metering_point_id]],MeteringPointPeriods[],2,FALSE),MPTypeMapping[],2,FALSE),"")</f>
        <v/>
      </c>
      <c r="H25" s="4" t="str">
        <f>_xlfn.IFNA(VLOOKUP(VLOOKUP(ChargeLinks[[#This Row],[metering_point_id]],MeteringPointPeriods[],4,FALSE),SettlementMapping[],2,FALSE),"")</f>
        <v/>
      </c>
      <c r="I2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Calculations</vt:lpstr>
      <vt:lpstr>ChargePricePoints</vt:lpstr>
      <vt:lpstr>TimeSeriesPoints</vt:lpstr>
      <vt:lpstr>MeteringPointPeriods</vt:lpstr>
      <vt:lpstr>ChargePriceInformationPeriods</vt:lpstr>
      <vt:lpstr>ChargeLinks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2024-06-27T06:25:42Z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