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\opengeh-wholesale\source\databricks\calculation_engine\tests\features\given_an_energy_calculation\when_minimal_standard_scenario\"/>
    </mc:Choice>
  </mc:AlternateContent>
  <xr:revisionPtr revIDLastSave="0" documentId="13_ncr:1_{342D30F0-F7F9-48AD-9819-536AB32D1C47}" xr6:coauthVersionLast="47" xr6:coauthVersionMax="47" xr10:uidLastSave="{00000000-0000-0000-0000-000000000000}"/>
  <bookViews>
    <workbookView xWindow="-120" yWindow="-120" windowWidth="38640" windowHeight="21120" activeTab="1" xr2:uid="{B26405EC-4681-4CC9-BF80-F87B3459AD72}"/>
  </bookViews>
  <sheets>
    <sheet name="Energy calculations (Template)" sheetId="9" r:id="rId1"/>
    <sheet name="when_standard_calculation" sheetId="7" r:id="rId2"/>
  </sheets>
  <definedNames>
    <definedName name="gridLoss15M" localSheetId="0">'Energy calculations (Template)'!$Q$33</definedName>
    <definedName name="gridLoss15M" localSheetId="1">when_standard_calculation!$Q$33</definedName>
    <definedName name="gridLoss1H_quarter" localSheetId="0">'Energy calculations (Template)'!#REF!</definedName>
    <definedName name="gridLoss1H_quarter" localSheetId="1">when_standard_calculation!#REF!</definedName>
    <definedName name="gridLoss1H_quarter1" localSheetId="0">'Energy calculations (Template)'!$H$62</definedName>
    <definedName name="gridLoss1H_quarter1" localSheetId="1">when_standard_calculation!$H$62</definedName>
    <definedName name="gridLoss1H_quarter2" localSheetId="0">'Energy calculations (Template)'!$H$63</definedName>
    <definedName name="gridLoss1H_quarter2" localSheetId="1">when_standard_calculation!$H$63</definedName>
    <definedName name="gridLoss1H_quarter3" localSheetId="0">'Energy calculations (Template)'!$H$64</definedName>
    <definedName name="gridLoss1H_quarter3" localSheetId="1">when_standard_calculation!$H$64</definedName>
    <definedName name="gridLoss1H_quarter4" localSheetId="0">'Energy calculations (Template)'!$H$65</definedName>
    <definedName name="gridLoss1H_quarter4" localSheetId="1">when_standard_calculation!$H$65</definedName>
    <definedName name="netEx_quarter1" localSheetId="0">'Energy calculations (Template)'!$H$44</definedName>
    <definedName name="netEx_quarter1" localSheetId="1">when_standard_calculation!$H$44</definedName>
    <definedName name="netEx_quarter2" localSheetId="0">'Energy calculations (Template)'!$H$45</definedName>
    <definedName name="netEx_quarter2" localSheetId="1">when_standard_calculation!$H$45</definedName>
    <definedName name="netEx_quarter3" localSheetId="0">'Energy calculations (Template)'!$H$46</definedName>
    <definedName name="netEx_quarter3" localSheetId="1">when_standard_calculation!$H$46</definedName>
    <definedName name="netEx_quarter4" localSheetId="0">'Energy calculations (Template)'!$H$47</definedName>
    <definedName name="netEx_quarter4" localSheetId="1">when_standard_calculation!$H$47</definedName>
    <definedName name="powerIn15M" localSheetId="0">'Energy calculations (Template)'!$R$5</definedName>
    <definedName name="powerIn15M" localSheetId="1">when_standard_calculation!$R$5</definedName>
    <definedName name="powerIn1H_quarter" localSheetId="0">'Energy calculations (Template)'!$T$53</definedName>
    <definedName name="powerIn1H_quarter" localSheetId="1">when_standard_calculation!$T$53</definedName>
    <definedName name="powerIn1H_quarter1" localSheetId="0">'Energy calculations (Template)'!$W$54</definedName>
    <definedName name="powerIn1H_quarter1" localSheetId="1">when_standard_calculation!$W$54</definedName>
    <definedName name="powerIn1H_quarter2" localSheetId="0">'Energy calculations (Template)'!$W$55</definedName>
    <definedName name="powerIn1H_quarter2" localSheetId="1">when_standard_calculation!$W$55</definedName>
    <definedName name="powerIn1H_quarter3" localSheetId="0">'Energy calculations (Template)'!$W$56</definedName>
    <definedName name="powerIn1H_quarter3" localSheetId="1">when_standard_calculation!$W$56</definedName>
    <definedName name="powerIn1H_quarter4" localSheetId="0">'Energy calculations (Template)'!$W$57</definedName>
    <definedName name="powerIn1H_quarter4" localSheetId="1">when_standard_calculation!$W$57</definedName>
    <definedName name="powerOut15M" localSheetId="0">'Energy calculations (Template)'!$R$6</definedName>
    <definedName name="powerOut15M" localSheetId="1">when_standard_calculation!$R$6</definedName>
    <definedName name="powerOut1H_quarter" localSheetId="0">'Energy calculations (Template)'!$T$59</definedName>
    <definedName name="powerOut1H_quarter" localSheetId="1">when_standard_calculation!$T$59</definedName>
    <definedName name="powerOut1H_quarter1" localSheetId="0">'Energy calculations (Template)'!$W$60</definedName>
    <definedName name="powerOut1H_quarter1" localSheetId="1">when_standard_calculation!$W$60</definedName>
    <definedName name="powerOut1H_quarter2" localSheetId="0">'Energy calculations (Template)'!$W$61</definedName>
    <definedName name="powerOut1H_quarter2" localSheetId="1">when_standard_calculation!$W$61</definedName>
    <definedName name="powerOut1H_quarter3" localSheetId="0">'Energy calculations (Template)'!$W$62</definedName>
    <definedName name="powerOut1H_quarter3" localSheetId="1">when_standard_calculation!$W$62</definedName>
    <definedName name="powerOut1H_quarter4" localSheetId="0">'Energy calculations (Template)'!$W$63</definedName>
    <definedName name="powerOut1H_quarter4" localSheetId="1">when_standard_calculation!$W$63</definedName>
    <definedName name="totalConsumption_quarter1" localSheetId="0">'Energy calculations (Template)'!$W$66</definedName>
    <definedName name="totalConsumption_quarter1" localSheetId="1">when_standard_calculation!$W$66</definedName>
    <definedName name="totalConsumption_quarter2" localSheetId="0">'Energy calculations (Template)'!$W$67</definedName>
    <definedName name="totalConsumption_quarter2" localSheetId="1">when_standard_calculation!$W$67</definedName>
    <definedName name="totalConsumption_quarter3" localSheetId="0">'Energy calculations (Template)'!$W$68</definedName>
    <definedName name="totalConsumption_quarter3" localSheetId="1">when_standard_calculation!$W$68</definedName>
    <definedName name="totalConsumption_quarter4" localSheetId="0">'Energy calculations (Template)'!$W$69</definedName>
    <definedName name="totalConsumption_quarter4" localSheetId="1">when_standard_calculation!$W$69</definedName>
    <definedName name="totalConsumption15M" localSheetId="0">'Energy calculations (Template)'!$R$4</definedName>
    <definedName name="totalConsumption15M" localSheetId="1">when_standard_calculation!$R$4</definedName>
    <definedName name="totalConsumption1H_quarter" localSheetId="0">'Energy calculations (Template)'!$T$65</definedName>
    <definedName name="totalConsumption1H_quarter" localSheetId="1">when_standard_calculation!$T$65</definedName>
    <definedName name="totalFlex15M" localSheetId="0">'Energy calculations (Template)'!$R$1</definedName>
    <definedName name="totalFlex15M" localSheetId="1">when_standard_calculation!$R$1</definedName>
    <definedName name="totalFlex1H_quarter" localSheetId="0">'Energy calculations (Template)'!$T$35</definedName>
    <definedName name="totalFlex1H_quarter" localSheetId="1">when_standard_calculation!$T$35</definedName>
    <definedName name="totalFlex1H_quarter1" localSheetId="0">'Energy calculations (Template)'!$W$36</definedName>
    <definedName name="totalFlex1H_quarter1" localSheetId="1">when_standard_calculation!$W$36</definedName>
    <definedName name="totalFlex1H_quarter2" localSheetId="0">'Energy calculations (Template)'!$W$37</definedName>
    <definedName name="totalFlex1H_quarter2" localSheetId="1">when_standard_calculation!$W$37</definedName>
    <definedName name="totalFlex1H_quarter3" localSheetId="0">'Energy calculations (Template)'!$W$38</definedName>
    <definedName name="totalFlex1H_quarter3" localSheetId="1">when_standard_calculation!$W$38</definedName>
    <definedName name="totalFlex1H_quarter4" localSheetId="0">'Energy calculations (Template)'!$W$39</definedName>
    <definedName name="totalFlex1H_quarter4" localSheetId="1">when_standard_calculation!$W$39</definedName>
    <definedName name="totalNonprofiled15M" localSheetId="0">'Energy calculations (Template)'!$R$2</definedName>
    <definedName name="totalNonprofiled15M" localSheetId="1">when_standard_calculation!$R$2</definedName>
    <definedName name="totalNonprofiled1H_quarter" localSheetId="0">'Energy calculations (Template)'!$T$47</definedName>
    <definedName name="totalNonprofiled1H_quarter" localSheetId="1">when_standard_calculation!$T$47</definedName>
    <definedName name="totalNonprofiled1H_quarter1" localSheetId="0">'Energy calculations (Template)'!$W$48</definedName>
    <definedName name="totalNonprofiled1H_quarter1" localSheetId="1">when_standard_calculation!$W$48</definedName>
    <definedName name="totalNonprofiled1H_quarter2" localSheetId="0">'Energy calculations (Template)'!$W$49</definedName>
    <definedName name="totalNonprofiled1H_quarter2" localSheetId="1">when_standard_calculation!$W$49</definedName>
    <definedName name="totalNonprofiled1H_quarter3" localSheetId="0">'Energy calculations (Template)'!$W$50</definedName>
    <definedName name="totalNonprofiled1H_quarter3" localSheetId="1">when_standard_calculation!$W$50</definedName>
    <definedName name="totalNonprofiled1H_quarter4" localSheetId="0">'Energy calculations (Template)'!$W$51</definedName>
    <definedName name="totalNonprofiled1H_quarter4" localSheetId="1">when_standard_calculation!$W$51</definedName>
    <definedName name="totalProduction15M" localSheetId="0">'Energy calculations (Template)'!$R$3</definedName>
    <definedName name="totalProduction15M" localSheetId="1">when_standard_calculation!$R$3</definedName>
    <definedName name="totalProduction1H_quarter" localSheetId="0">'Energy calculations (Template)'!$T$41</definedName>
    <definedName name="totalProduction1H_quarter" localSheetId="1">when_standard_calculation!$T$41</definedName>
    <definedName name="totalProduction1H_quarter1" localSheetId="0">'Energy calculations (Template)'!$W$42</definedName>
    <definedName name="totalProduction1H_quarter1" localSheetId="1">when_standard_calculation!$W$42</definedName>
    <definedName name="totalProduction1H_quarter2" localSheetId="0">'Energy calculations (Template)'!$W$43</definedName>
    <definedName name="totalProduction1H_quarter2" localSheetId="1">when_standard_calculation!$W$43</definedName>
    <definedName name="totalProduction1H_quarter3" localSheetId="0">'Energy calculations (Template)'!$W$44</definedName>
    <definedName name="totalProduction1H_quarter3" localSheetId="1">when_standard_calculation!$W$44</definedName>
    <definedName name="totalProduction1H_quarter4" localSheetId="0">'Energy calculations (Template)'!$W$45</definedName>
    <definedName name="totalProduction1H_quarter4" localSheetId="1">when_standard_calculation!$W$45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3" i="7" l="1"/>
  <c r="E24" i="7"/>
  <c r="E25" i="7"/>
  <c r="E26" i="7"/>
  <c r="E27" i="7"/>
  <c r="E28" i="7"/>
  <c r="E29" i="7"/>
  <c r="E30" i="7"/>
  <c r="E31" i="7"/>
  <c r="E32" i="7"/>
  <c r="E33" i="7"/>
  <c r="E34" i="7"/>
  <c r="E35" i="7"/>
  <c r="E36" i="7"/>
  <c r="E37" i="7"/>
  <c r="E38" i="7"/>
  <c r="E39" i="7"/>
  <c r="E40" i="7"/>
  <c r="E41" i="7"/>
  <c r="E22" i="7"/>
  <c r="E87" i="7"/>
  <c r="E88" i="7"/>
  <c r="E89" i="7"/>
  <c r="E90" i="7"/>
  <c r="E91" i="7"/>
  <c r="E92" i="7"/>
  <c r="E93" i="7"/>
  <c r="E94" i="7"/>
  <c r="E95" i="7"/>
  <c r="E96" i="7"/>
  <c r="E97" i="7"/>
  <c r="E98" i="7"/>
  <c r="E99" i="7"/>
  <c r="E100" i="7"/>
  <c r="E101" i="7"/>
  <c r="E102" i="7"/>
  <c r="E103" i="7"/>
  <c r="E104" i="7"/>
  <c r="E105" i="7"/>
  <c r="E106" i="7"/>
  <c r="E107" i="7"/>
  <c r="I107" i="7" s="1" a="1"/>
  <c r="I107" i="7" s="1"/>
  <c r="E108" i="7"/>
  <c r="I108" i="7" s="1" a="1"/>
  <c r="I108" i="7" s="1"/>
  <c r="E109" i="7"/>
  <c r="E86" i="7"/>
  <c r="E83" i="7"/>
  <c r="E82" i="7"/>
  <c r="E81" i="7"/>
  <c r="E80" i="7"/>
  <c r="E77" i="7"/>
  <c r="E76" i="7"/>
  <c r="E75" i="7"/>
  <c r="E74" i="7"/>
  <c r="E71" i="7"/>
  <c r="E70" i="7"/>
  <c r="E69" i="7"/>
  <c r="E68" i="7"/>
  <c r="E65" i="7"/>
  <c r="E64" i="7"/>
  <c r="E63" i="7"/>
  <c r="E62" i="7"/>
  <c r="E59" i="7"/>
  <c r="E58" i="7"/>
  <c r="E57" i="7"/>
  <c r="E56" i="7"/>
  <c r="E53" i="7"/>
  <c r="E52" i="7"/>
  <c r="E51" i="7"/>
  <c r="E50" i="7"/>
  <c r="E45" i="7"/>
  <c r="E46" i="7"/>
  <c r="E47" i="7"/>
  <c r="E44" i="7"/>
  <c r="E83" i="9" a="1"/>
  <c r="E83" i="9" s="1"/>
  <c r="E82" i="9" a="1"/>
  <c r="E82" i="9" s="1"/>
  <c r="E81" i="9" a="1"/>
  <c r="E81" i="9" s="1"/>
  <c r="E80" i="9" a="1"/>
  <c r="E80" i="9" s="1"/>
  <c r="E77" i="9" a="1"/>
  <c r="E77" i="9" s="1"/>
  <c r="E76" i="9" a="1"/>
  <c r="E76" i="9" s="1"/>
  <c r="E75" i="9" a="1"/>
  <c r="E75" i="9" s="1"/>
  <c r="E74" i="9" a="1"/>
  <c r="E74" i="9" s="1"/>
  <c r="E71" i="9" a="1"/>
  <c r="E71" i="9" s="1"/>
  <c r="E70" i="9" a="1"/>
  <c r="E70" i="9" s="1"/>
  <c r="E69" i="9" a="1"/>
  <c r="E69" i="9" s="1"/>
  <c r="E68" i="9" a="1"/>
  <c r="E68" i="9" s="1"/>
  <c r="E65" i="9"/>
  <c r="E65" i="9" a="1"/>
  <c r="E64" i="9" a="1"/>
  <c r="E64" i="9" s="1"/>
  <c r="E63" i="9" a="1"/>
  <c r="E63" i="9" s="1"/>
  <c r="E62" i="9" a="1"/>
  <c r="E62" i="9" s="1"/>
  <c r="E59" i="9" a="1"/>
  <c r="E59" i="9" s="1"/>
  <c r="E58" i="9" a="1"/>
  <c r="E58" i="9" s="1"/>
  <c r="E57" i="9" a="1"/>
  <c r="E57" i="9" s="1"/>
  <c r="E56" i="9" a="1"/>
  <c r="E56" i="9" s="1"/>
  <c r="E53" i="9" a="1"/>
  <c r="E53" i="9" s="1"/>
  <c r="E52" i="9" a="1"/>
  <c r="E52" i="9" s="1"/>
  <c r="E51" i="9" a="1"/>
  <c r="E51" i="9" s="1"/>
  <c r="E50" i="9" a="1"/>
  <c r="E50" i="9" s="1"/>
  <c r="E45" i="9" a="1"/>
  <c r="E45" i="9" s="1"/>
  <c r="E46" i="9" a="1"/>
  <c r="E46" i="9" s="1"/>
  <c r="E47" i="9" a="1"/>
  <c r="E47" i="9" s="1"/>
  <c r="E44" i="9" a="1"/>
  <c r="E44" i="9" s="1"/>
  <c r="U106" i="9"/>
  <c r="V106" i="9" s="1"/>
  <c r="X106" i="9" s="1"/>
  <c r="U102" i="9"/>
  <c r="V102" i="9" s="1"/>
  <c r="X102" i="9" s="1"/>
  <c r="T102" i="9"/>
  <c r="T65" i="9"/>
  <c r="T67" i="9" s="1"/>
  <c r="T64" i="9"/>
  <c r="T59" i="9"/>
  <c r="T63" i="9" s="1"/>
  <c r="T58" i="9"/>
  <c r="T53" i="9"/>
  <c r="T56" i="9" s="1"/>
  <c r="T52" i="9"/>
  <c r="T50" i="9"/>
  <c r="X50" i="9" s="1"/>
  <c r="T47" i="9"/>
  <c r="T49" i="9" s="1"/>
  <c r="T46" i="9"/>
  <c r="T43" i="9"/>
  <c r="X43" i="9" s="1"/>
  <c r="T42" i="9"/>
  <c r="U42" i="9" s="1"/>
  <c r="W42" i="9" s="1"/>
  <c r="T41" i="9"/>
  <c r="T45" i="9" s="1"/>
  <c r="X45" i="9" s="1"/>
  <c r="J41" i="9"/>
  <c r="G41" i="9"/>
  <c r="T40" i="9"/>
  <c r="J40" i="9"/>
  <c r="G40" i="9"/>
  <c r="F40" i="9"/>
  <c r="T39" i="9"/>
  <c r="J39" i="9"/>
  <c r="G39" i="9"/>
  <c r="T38" i="9"/>
  <c r="X38" i="9" s="1"/>
  <c r="G38" i="9"/>
  <c r="F38" i="9" s="1"/>
  <c r="J37" i="9"/>
  <c r="G37" i="9"/>
  <c r="F37" i="9" s="1"/>
  <c r="J36" i="9"/>
  <c r="G36" i="9"/>
  <c r="F36" i="9" s="1"/>
  <c r="T35" i="9"/>
  <c r="T37" i="9" s="1"/>
  <c r="X37" i="9" s="1"/>
  <c r="J35" i="9"/>
  <c r="G35" i="9"/>
  <c r="T34" i="9"/>
  <c r="G34" i="9"/>
  <c r="J34" i="9" s="1"/>
  <c r="J33" i="9"/>
  <c r="G33" i="9"/>
  <c r="F33" i="9" s="1"/>
  <c r="J32" i="9"/>
  <c r="G32" i="9"/>
  <c r="J31" i="9"/>
  <c r="G31" i="9"/>
  <c r="F31" i="9" s="1"/>
  <c r="G30" i="9"/>
  <c r="F30" i="9" s="1"/>
  <c r="S29" i="9"/>
  <c r="T29" i="9" s="1"/>
  <c r="R29" i="9"/>
  <c r="J29" i="9"/>
  <c r="S28" i="9"/>
  <c r="Q28" i="9" s="1"/>
  <c r="J28" i="9"/>
  <c r="S27" i="9"/>
  <c r="R27" i="9" s="1"/>
  <c r="J27" i="9"/>
  <c r="S25" i="9"/>
  <c r="S26" i="9" s="1"/>
  <c r="R25" i="9"/>
  <c r="Q25" i="9"/>
  <c r="J25" i="9"/>
  <c r="S24" i="9"/>
  <c r="Q24" i="9" s="1"/>
  <c r="R24" i="9"/>
  <c r="J24" i="9"/>
  <c r="S23" i="9"/>
  <c r="R23" i="9" s="1"/>
  <c r="J23" i="9"/>
  <c r="S22" i="9"/>
  <c r="R22" i="9" s="1"/>
  <c r="Q22" i="9"/>
  <c r="S21" i="9"/>
  <c r="R21" i="9"/>
  <c r="Q21" i="9"/>
  <c r="E20" i="9"/>
  <c r="R6" i="9"/>
  <c r="R5" i="9"/>
  <c r="R4" i="9"/>
  <c r="R3" i="9"/>
  <c r="AG2" i="9" a="1"/>
  <c r="AG2" i="9" s="1"/>
  <c r="AE2" i="9"/>
  <c r="AD2" i="9" a="1"/>
  <c r="AD2" i="9" s="1"/>
  <c r="AC2" i="9" a="1"/>
  <c r="S17" i="9" s="1"/>
  <c r="AB2" i="9" a="1"/>
  <c r="AB2" i="9" s="1"/>
  <c r="R2" i="9"/>
  <c r="R1" i="9"/>
  <c r="AB2" i="7" a="1"/>
  <c r="AB2" i="7" s="1"/>
  <c r="I102" i="7" a="1"/>
  <c r="I102" i="7" s="1"/>
  <c r="I103" i="7" a="1"/>
  <c r="I103" i="7" s="1"/>
  <c r="I104" i="7" a="1"/>
  <c r="I104" i="7" s="1"/>
  <c r="I105" i="7" a="1"/>
  <c r="I105" i="7" s="1"/>
  <c r="I106" i="7" a="1"/>
  <c r="I106" i="7" s="1"/>
  <c r="I109" i="7" a="1"/>
  <c r="I109" i="7" s="1"/>
  <c r="L22" i="7"/>
  <c r="R6" i="7"/>
  <c r="R5" i="7"/>
  <c r="H47" i="7"/>
  <c r="H46" i="7"/>
  <c r="H45" i="7"/>
  <c r="U106" i="7"/>
  <c r="U108" i="7" s="1"/>
  <c r="AG2" i="7" a="1"/>
  <c r="T102" i="7" s="1"/>
  <c r="AD2" i="7" a="1"/>
  <c r="AD2" i="7" s="1"/>
  <c r="T58" i="7"/>
  <c r="T59" i="7"/>
  <c r="T61" i="7" s="1"/>
  <c r="X61" i="7" s="1"/>
  <c r="T52" i="7"/>
  <c r="T53" i="7"/>
  <c r="T56" i="7" s="1"/>
  <c r="X56" i="7" s="1"/>
  <c r="R4" i="7"/>
  <c r="J27" i="7"/>
  <c r="J28" i="7"/>
  <c r="J29" i="7"/>
  <c r="J31" i="7"/>
  <c r="J32" i="7"/>
  <c r="J33" i="7"/>
  <c r="J35" i="7"/>
  <c r="J36" i="7"/>
  <c r="J37" i="7"/>
  <c r="J39" i="7"/>
  <c r="J40" i="7"/>
  <c r="J41" i="7"/>
  <c r="J23" i="7"/>
  <c r="J24" i="7"/>
  <c r="J25" i="7"/>
  <c r="AE2" i="7"/>
  <c r="S29" i="7"/>
  <c r="Q29" i="7" s="1"/>
  <c r="S25" i="7"/>
  <c r="R25" i="7" s="1"/>
  <c r="S31" i="7"/>
  <c r="Q31" i="7" s="1"/>
  <c r="S21" i="7"/>
  <c r="S24" i="7" s="1"/>
  <c r="R24" i="7" s="1"/>
  <c r="AC2" i="7" a="1"/>
  <c r="AC2" i="7" s="1"/>
  <c r="T40" i="7"/>
  <c r="T35" i="7"/>
  <c r="T39" i="7" s="1"/>
  <c r="T65" i="7"/>
  <c r="T67" i="7" s="1"/>
  <c r="X67" i="7" s="1"/>
  <c r="T64" i="7"/>
  <c r="R1" i="7"/>
  <c r="R2" i="7"/>
  <c r="R3" i="7"/>
  <c r="T46" i="7"/>
  <c r="T47" i="7"/>
  <c r="T50" i="7" s="1"/>
  <c r="I92" i="7" a="1"/>
  <c r="I98" i="7" a="1"/>
  <c r="I93" i="7" a="1"/>
  <c r="I87" i="7" a="1"/>
  <c r="I99" i="7" a="1"/>
  <c r="I95" i="7" a="1"/>
  <c r="I89" i="7" a="1"/>
  <c r="I86" i="7" a="1"/>
  <c r="I101" i="7" a="1"/>
  <c r="I90" i="7" a="1"/>
  <c r="I88" i="7" a="1"/>
  <c r="I97" i="7" a="1"/>
  <c r="I100" i="7" a="1"/>
  <c r="I94" i="7" a="1"/>
  <c r="I96" i="7" a="1"/>
  <c r="I91" i="7" a="1"/>
  <c r="T61" i="9" l="1"/>
  <c r="X61" i="9" s="1"/>
  <c r="T62" i="9"/>
  <c r="X62" i="9" s="1"/>
  <c r="T36" i="9"/>
  <c r="X36" i="9" s="1"/>
  <c r="X42" i="9"/>
  <c r="X40" i="9" s="1"/>
  <c r="J30" i="9"/>
  <c r="T44" i="9"/>
  <c r="X44" i="9" s="1"/>
  <c r="U108" i="9"/>
  <c r="X49" i="9"/>
  <c r="X56" i="9"/>
  <c r="X63" i="9"/>
  <c r="T30" i="9"/>
  <c r="T32" i="9"/>
  <c r="T31" i="9"/>
  <c r="U29" i="9"/>
  <c r="W29" i="9" s="1"/>
  <c r="C30" i="9"/>
  <c r="K30" i="9" s="1"/>
  <c r="E107" i="9" a="1"/>
  <c r="E107" i="9" s="1"/>
  <c r="E104" i="9" a="1"/>
  <c r="E104" i="9" s="1"/>
  <c r="E88" i="9" a="1"/>
  <c r="E88" i="9" s="1"/>
  <c r="E101" i="9" a="1"/>
  <c r="E101" i="9" s="1"/>
  <c r="E98" i="9" a="1"/>
  <c r="E98" i="9" s="1"/>
  <c r="E95" i="9" a="1"/>
  <c r="E95" i="9" s="1"/>
  <c r="E92" i="9" a="1"/>
  <c r="E92" i="9" s="1"/>
  <c r="E108" i="9" a="1"/>
  <c r="E108" i="9" s="1"/>
  <c r="E105" i="9" a="1"/>
  <c r="E105" i="9" s="1"/>
  <c r="E89" i="9" a="1"/>
  <c r="E89" i="9" s="1"/>
  <c r="E102" i="9" a="1"/>
  <c r="E102" i="9" s="1"/>
  <c r="E86" i="9" a="1"/>
  <c r="E86" i="9" s="1"/>
  <c r="L22" i="9"/>
  <c r="E99" i="9" a="1"/>
  <c r="E99" i="9" s="1"/>
  <c r="E96" i="9" a="1"/>
  <c r="E96" i="9" s="1"/>
  <c r="E109" i="9" a="1"/>
  <c r="E109" i="9" s="1"/>
  <c r="E90" i="9" a="1"/>
  <c r="E90" i="9" s="1"/>
  <c r="E94" i="9" a="1"/>
  <c r="E94" i="9" s="1"/>
  <c r="E93" i="9" a="1"/>
  <c r="E93" i="9" s="1"/>
  <c r="E106" i="9" a="1"/>
  <c r="E106" i="9" s="1"/>
  <c r="E97" i="9" a="1"/>
  <c r="E97" i="9" s="1"/>
  <c r="E103" i="9" a="1"/>
  <c r="E103" i="9" s="1"/>
  <c r="E87" i="9" a="1"/>
  <c r="E87" i="9" s="1"/>
  <c r="E100" i="9" a="1"/>
  <c r="E100" i="9" s="1"/>
  <c r="E91" i="9" a="1"/>
  <c r="E91" i="9" s="1"/>
  <c r="H56" i="9"/>
  <c r="X67" i="9"/>
  <c r="R17" i="9"/>
  <c r="Q17" i="9"/>
  <c r="S19" i="9"/>
  <c r="S18" i="9"/>
  <c r="S20" i="9"/>
  <c r="T17" i="9"/>
  <c r="R26" i="9"/>
  <c r="Q26" i="9"/>
  <c r="E36" i="9" a="1"/>
  <c r="E36" i="9" s="1"/>
  <c r="H36" i="9" s="1"/>
  <c r="E22" i="9" a="1"/>
  <c r="E22" i="9" s="1"/>
  <c r="E37" i="9" a="1"/>
  <c r="E37" i="9" s="1"/>
  <c r="H37" i="9" s="1"/>
  <c r="E33" i="9" a="1"/>
  <c r="E33" i="9" s="1"/>
  <c r="B33" i="9" s="1"/>
  <c r="E35" i="9" a="1"/>
  <c r="E35" i="9" s="1"/>
  <c r="H35" i="9" s="1"/>
  <c r="E38" i="9" a="1"/>
  <c r="E38" i="9" s="1"/>
  <c r="E32" i="9" a="1"/>
  <c r="E32" i="9" s="1"/>
  <c r="H32" i="9" s="1"/>
  <c r="E39" i="9" a="1"/>
  <c r="E39" i="9" s="1"/>
  <c r="H39" i="9" s="1"/>
  <c r="E31" i="9" a="1"/>
  <c r="E31" i="9" s="1"/>
  <c r="H31" i="9" s="1"/>
  <c r="E40" i="9" a="1"/>
  <c r="E40" i="9" s="1"/>
  <c r="H40" i="9" s="1"/>
  <c r="E30" i="9" a="1"/>
  <c r="E30" i="9" s="1"/>
  <c r="H30" i="9" s="1"/>
  <c r="E29" i="9" a="1"/>
  <c r="E29" i="9" s="1"/>
  <c r="G25" i="9"/>
  <c r="E34" i="9" a="1"/>
  <c r="E34" i="9" s="1"/>
  <c r="H34" i="9" s="1"/>
  <c r="E25" i="9" a="1"/>
  <c r="E25" i="9" s="1"/>
  <c r="E23" i="9" a="1"/>
  <c r="E23" i="9" s="1"/>
  <c r="E28" i="9" a="1"/>
  <c r="E28" i="9" s="1"/>
  <c r="G24" i="9"/>
  <c r="E27" i="9" a="1"/>
  <c r="E27" i="9" s="1"/>
  <c r="G23" i="9"/>
  <c r="E41" i="9" a="1"/>
  <c r="E41" i="9" s="1"/>
  <c r="H41" i="9" s="1"/>
  <c r="E26" i="9" a="1"/>
  <c r="E26" i="9" s="1"/>
  <c r="E24" i="9" a="1"/>
  <c r="E24" i="9" s="1"/>
  <c r="G22" i="9"/>
  <c r="T25" i="9"/>
  <c r="R28" i="9"/>
  <c r="Q29" i="9"/>
  <c r="J38" i="9"/>
  <c r="T86" i="9"/>
  <c r="S13" i="9"/>
  <c r="S32" i="9"/>
  <c r="F35" i="9"/>
  <c r="V43" i="9"/>
  <c r="U43" i="9" s="1"/>
  <c r="W43" i="9" s="1"/>
  <c r="T54" i="9"/>
  <c r="T57" i="9"/>
  <c r="T68" i="9"/>
  <c r="T98" i="9"/>
  <c r="X39" i="9"/>
  <c r="X34" i="9" s="1"/>
  <c r="U36" i="9"/>
  <c r="W36" i="9" s="1"/>
  <c r="V37" i="9" s="1"/>
  <c r="U37" i="9" s="1"/>
  <c r="W37" i="9" s="1"/>
  <c r="U104" i="9"/>
  <c r="W104" i="9" s="1"/>
  <c r="V104" i="9" s="1"/>
  <c r="X104" i="9" s="1"/>
  <c r="U107" i="9"/>
  <c r="W107" i="9" s="1"/>
  <c r="V107" i="9" s="1"/>
  <c r="X107" i="9" s="1"/>
  <c r="W108" i="9" s="1"/>
  <c r="V108" i="9" s="1"/>
  <c r="X108" i="9" s="1"/>
  <c r="S30" i="9"/>
  <c r="U98" i="9"/>
  <c r="F34" i="9"/>
  <c r="F41" i="9"/>
  <c r="U86" i="9"/>
  <c r="U105" i="9"/>
  <c r="S31" i="9"/>
  <c r="G26" i="9"/>
  <c r="T55" i="9"/>
  <c r="T94" i="9"/>
  <c r="G27" i="9"/>
  <c r="T48" i="9"/>
  <c r="T51" i="9"/>
  <c r="U94" i="9"/>
  <c r="V44" i="9"/>
  <c r="U44" i="9" s="1"/>
  <c r="W44" i="9" s="1"/>
  <c r="T66" i="9"/>
  <c r="T69" i="9"/>
  <c r="G28" i="9"/>
  <c r="Q23" i="9"/>
  <c r="G29" i="9"/>
  <c r="F39" i="9"/>
  <c r="U103" i="9"/>
  <c r="W103" i="9" s="1"/>
  <c r="V103" i="9" s="1"/>
  <c r="X103" i="9" s="1"/>
  <c r="T21" i="9"/>
  <c r="F32" i="9"/>
  <c r="T90" i="9"/>
  <c r="U109" i="9"/>
  <c r="U90" i="9"/>
  <c r="AC2" i="9"/>
  <c r="S9" i="9" s="1"/>
  <c r="Q27" i="9"/>
  <c r="T60" i="9"/>
  <c r="I98" i="7"/>
  <c r="I97" i="7"/>
  <c r="I96" i="7"/>
  <c r="I95" i="7"/>
  <c r="I94" i="7"/>
  <c r="I101" i="7"/>
  <c r="I100" i="7"/>
  <c r="I92" i="7"/>
  <c r="I93" i="7"/>
  <c r="I99" i="7"/>
  <c r="I91" i="7"/>
  <c r="I90" i="7"/>
  <c r="I88" i="7"/>
  <c r="I89" i="7"/>
  <c r="I87" i="7"/>
  <c r="I86" i="7"/>
  <c r="H104" i="7"/>
  <c r="H108" i="7"/>
  <c r="H109" i="7"/>
  <c r="H107" i="7"/>
  <c r="H106" i="7"/>
  <c r="H103" i="7"/>
  <c r="H102" i="7"/>
  <c r="H105" i="7"/>
  <c r="H44" i="7"/>
  <c r="H62" i="7" s="1"/>
  <c r="H77" i="7" s="1"/>
  <c r="U102" i="7"/>
  <c r="V102" i="7" s="1"/>
  <c r="X102" i="7" s="1"/>
  <c r="AG2" i="7"/>
  <c r="U94" i="7"/>
  <c r="U86" i="7"/>
  <c r="U87" i="7" s="1"/>
  <c r="U98" i="7"/>
  <c r="V98" i="7" s="1"/>
  <c r="X98" i="7" s="1"/>
  <c r="T90" i="7"/>
  <c r="T94" i="7"/>
  <c r="T98" i="7"/>
  <c r="U90" i="7"/>
  <c r="T86" i="7"/>
  <c r="V106" i="7"/>
  <c r="X106" i="7" s="1"/>
  <c r="U107" i="7"/>
  <c r="U109" i="7"/>
  <c r="S26" i="7"/>
  <c r="R26" i="7" s="1"/>
  <c r="S28" i="7"/>
  <c r="R28" i="7" s="1"/>
  <c r="S27" i="7"/>
  <c r="R27" i="7" s="1"/>
  <c r="S23" i="7"/>
  <c r="R23" i="7" s="1"/>
  <c r="Q25" i="7"/>
  <c r="R21" i="7"/>
  <c r="H39" i="7"/>
  <c r="Q21" i="7"/>
  <c r="H36" i="7"/>
  <c r="S9" i="7"/>
  <c r="T9" i="7" s="1"/>
  <c r="H35" i="7"/>
  <c r="R29" i="7"/>
  <c r="S17" i="7"/>
  <c r="T17" i="7" s="1"/>
  <c r="T19" i="7" s="1"/>
  <c r="S30" i="7"/>
  <c r="R30" i="7" s="1"/>
  <c r="T21" i="7"/>
  <c r="T23" i="7" s="1"/>
  <c r="H41" i="7"/>
  <c r="S32" i="7"/>
  <c r="Q32" i="7" s="1"/>
  <c r="H40" i="7"/>
  <c r="H38" i="7"/>
  <c r="S22" i="7"/>
  <c r="R22" i="7" s="1"/>
  <c r="H34" i="7"/>
  <c r="S13" i="7"/>
  <c r="H37" i="7"/>
  <c r="Q26" i="7"/>
  <c r="R31" i="7"/>
  <c r="Q24" i="7"/>
  <c r="T25" i="7"/>
  <c r="U25" i="7" s="1"/>
  <c r="W25" i="7" s="1"/>
  <c r="T29" i="7"/>
  <c r="T31" i="7" s="1"/>
  <c r="T36" i="7"/>
  <c r="T37" i="7"/>
  <c r="T38" i="7"/>
  <c r="T66" i="7"/>
  <c r="X66" i="7" s="1"/>
  <c r="T69" i="7"/>
  <c r="X69" i="7" s="1"/>
  <c r="T68" i="7"/>
  <c r="X68" i="7" s="1"/>
  <c r="T60" i="7"/>
  <c r="X60" i="7" s="1"/>
  <c r="T63" i="7"/>
  <c r="X63" i="7" s="1"/>
  <c r="T62" i="7"/>
  <c r="X62" i="7" s="1"/>
  <c r="T55" i="7"/>
  <c r="X55" i="7" s="1"/>
  <c r="T54" i="7"/>
  <c r="X54" i="7" s="1"/>
  <c r="T57" i="7"/>
  <c r="X57" i="7" s="1"/>
  <c r="T49" i="7"/>
  <c r="T48" i="7"/>
  <c r="T51" i="7"/>
  <c r="X51" i="7" s="1"/>
  <c r="T41" i="7"/>
  <c r="T34" i="7"/>
  <c r="E20" i="7"/>
  <c r="B31" i="9" l="1"/>
  <c r="B40" i="9"/>
  <c r="B30" i="9"/>
  <c r="B37" i="9"/>
  <c r="C31" i="9"/>
  <c r="K31" i="9" s="1"/>
  <c r="H51" i="9"/>
  <c r="V38" i="9"/>
  <c r="U38" i="9" s="1"/>
  <c r="W38" i="9" s="1"/>
  <c r="X66" i="9"/>
  <c r="U66" i="9"/>
  <c r="W66" i="9" s="1"/>
  <c r="R32" i="9"/>
  <c r="Q32" i="9"/>
  <c r="F24" i="9"/>
  <c r="H94" i="9"/>
  <c r="G94" i="9"/>
  <c r="F94" i="9"/>
  <c r="G104" i="9"/>
  <c r="F104" i="9"/>
  <c r="I104" i="9" a="1"/>
  <c r="I104" i="9" s="1"/>
  <c r="H104" i="9"/>
  <c r="V90" i="9"/>
  <c r="X90" i="9" s="1"/>
  <c r="U93" i="9"/>
  <c r="U92" i="9"/>
  <c r="U91" i="9"/>
  <c r="X48" i="9"/>
  <c r="U48" i="9"/>
  <c r="W48" i="9" s="1"/>
  <c r="B36" i="9"/>
  <c r="G99" i="9"/>
  <c r="F99" i="9"/>
  <c r="W109" i="9"/>
  <c r="V109" i="9" s="1"/>
  <c r="X109" i="9" s="1"/>
  <c r="F27" i="9"/>
  <c r="F25" i="9"/>
  <c r="C36" i="9"/>
  <c r="S14" i="9"/>
  <c r="T13" i="9"/>
  <c r="S15" i="9"/>
  <c r="S16" i="9"/>
  <c r="R13" i="9"/>
  <c r="Q13" i="9"/>
  <c r="H86" i="9"/>
  <c r="G86" i="9"/>
  <c r="F86" i="9"/>
  <c r="H90" i="9"/>
  <c r="G90" i="9"/>
  <c r="F90" i="9"/>
  <c r="C32" i="9"/>
  <c r="B32" i="9"/>
  <c r="X55" i="9"/>
  <c r="C37" i="9"/>
  <c r="K37" i="9" s="1"/>
  <c r="I102" i="9" a="1"/>
  <c r="I102" i="9" s="1"/>
  <c r="H102" i="9"/>
  <c r="G102" i="9"/>
  <c r="F102" i="9"/>
  <c r="V30" i="9"/>
  <c r="U30" i="9" s="1"/>
  <c r="W30" i="9" s="1"/>
  <c r="V31" i="9" s="1"/>
  <c r="U31" i="9" s="1"/>
  <c r="W31" i="9" s="1"/>
  <c r="V32" i="9" s="1"/>
  <c r="U32" i="9" s="1"/>
  <c r="W32" i="9" s="1"/>
  <c r="T28" i="9"/>
  <c r="T27" i="9"/>
  <c r="U25" i="9"/>
  <c r="W25" i="9" s="1"/>
  <c r="T26" i="9"/>
  <c r="T24" i="9"/>
  <c r="T23" i="9"/>
  <c r="T22" i="9"/>
  <c r="U21" i="9"/>
  <c r="W21" i="9" s="1"/>
  <c r="C40" i="9"/>
  <c r="K40" i="9" s="1"/>
  <c r="G89" i="9"/>
  <c r="F89" i="9"/>
  <c r="J26" i="9"/>
  <c r="F26" i="9"/>
  <c r="Q31" i="9"/>
  <c r="R31" i="9"/>
  <c r="T19" i="9"/>
  <c r="T20" i="9"/>
  <c r="U17" i="9"/>
  <c r="W17" i="9" s="1"/>
  <c r="T18" i="9"/>
  <c r="V18" i="9" s="1"/>
  <c r="U18" i="9" s="1"/>
  <c r="W18" i="9" s="1"/>
  <c r="F91" i="9"/>
  <c r="H91" i="9"/>
  <c r="G91" i="9"/>
  <c r="I105" i="9" a="1"/>
  <c r="I105" i="9" s="1"/>
  <c r="H105" i="9"/>
  <c r="G105" i="9"/>
  <c r="F105" i="9"/>
  <c r="H50" i="9"/>
  <c r="W105" i="9"/>
  <c r="V105" i="9" s="1"/>
  <c r="X105" i="9" s="1"/>
  <c r="X68" i="9"/>
  <c r="F22" i="9"/>
  <c r="J22" i="9"/>
  <c r="Q20" i="9"/>
  <c r="R20" i="9"/>
  <c r="F100" i="9"/>
  <c r="G100" i="9"/>
  <c r="I108" i="9" a="1"/>
  <c r="I108" i="9" s="1"/>
  <c r="H108" i="9"/>
  <c r="G108" i="9"/>
  <c r="F108" i="9"/>
  <c r="U96" i="9"/>
  <c r="V94" i="9"/>
  <c r="X94" i="9" s="1"/>
  <c r="U97" i="9"/>
  <c r="U95" i="9"/>
  <c r="I109" i="9" a="1"/>
  <c r="I109" i="9" s="1"/>
  <c r="H109" i="9"/>
  <c r="G109" i="9"/>
  <c r="F109" i="9"/>
  <c r="C39" i="9"/>
  <c r="K39" i="9" s="1"/>
  <c r="B39" i="9"/>
  <c r="Q18" i="9"/>
  <c r="R18" i="9"/>
  <c r="G87" i="9"/>
  <c r="F87" i="9"/>
  <c r="G92" i="9"/>
  <c r="F92" i="9"/>
  <c r="G107" i="9"/>
  <c r="F107" i="9"/>
  <c r="I107" i="9" a="1"/>
  <c r="I107" i="9" s="1"/>
  <c r="H107" i="9"/>
  <c r="G96" i="9"/>
  <c r="F96" i="9"/>
  <c r="V86" i="9"/>
  <c r="X86" i="9" s="1"/>
  <c r="U87" i="9"/>
  <c r="U89" i="9"/>
  <c r="U88" i="9"/>
  <c r="X57" i="9"/>
  <c r="F29" i="9"/>
  <c r="B41" i="9"/>
  <c r="C41" i="9"/>
  <c r="K41" i="9" s="1"/>
  <c r="X54" i="9"/>
  <c r="U54" i="9"/>
  <c r="W54" i="9" s="1"/>
  <c r="H38" i="9"/>
  <c r="C38" i="9"/>
  <c r="B38" i="9"/>
  <c r="Q19" i="9"/>
  <c r="R19" i="9"/>
  <c r="I103" i="9" a="1"/>
  <c r="I103" i="9" s="1"/>
  <c r="H103" i="9"/>
  <c r="G103" i="9"/>
  <c r="F103" i="9"/>
  <c r="G95" i="9"/>
  <c r="F95" i="9"/>
  <c r="H95" i="9"/>
  <c r="H58" i="9"/>
  <c r="V45" i="9"/>
  <c r="U45" i="9" s="1"/>
  <c r="W45" i="9" s="1"/>
  <c r="S10" i="9"/>
  <c r="S12" i="9"/>
  <c r="T9" i="9"/>
  <c r="R9" i="9"/>
  <c r="Q9" i="9"/>
  <c r="S11" i="9"/>
  <c r="X51" i="9"/>
  <c r="B34" i="9"/>
  <c r="C34" i="9"/>
  <c r="K34" i="9" s="1"/>
  <c r="H57" i="9"/>
  <c r="G97" i="9"/>
  <c r="F97" i="9"/>
  <c r="F28" i="9"/>
  <c r="U99" i="9"/>
  <c r="U100" i="9"/>
  <c r="U101" i="9"/>
  <c r="V98" i="9"/>
  <c r="X98" i="9" s="1"/>
  <c r="F23" i="9"/>
  <c r="H33" i="9"/>
  <c r="C33" i="9"/>
  <c r="K33" i="9" s="1"/>
  <c r="I106" i="9" a="1"/>
  <c r="I106" i="9" s="1"/>
  <c r="H106" i="9"/>
  <c r="G106" i="9"/>
  <c r="F106" i="9"/>
  <c r="F101" i="9"/>
  <c r="G101" i="9"/>
  <c r="X60" i="9"/>
  <c r="X58" i="9" s="1"/>
  <c r="U60" i="9"/>
  <c r="W60" i="9" s="1"/>
  <c r="F98" i="9"/>
  <c r="H98" i="9"/>
  <c r="G98" i="9"/>
  <c r="X69" i="9"/>
  <c r="Q30" i="9"/>
  <c r="R30" i="9"/>
  <c r="C35" i="9"/>
  <c r="K35" i="9" s="1"/>
  <c r="B35" i="9"/>
  <c r="G93" i="9"/>
  <c r="F93" i="9"/>
  <c r="F88" i="9"/>
  <c r="G88" i="9"/>
  <c r="H98" i="7"/>
  <c r="U104" i="7"/>
  <c r="U103" i="7"/>
  <c r="W103" i="7" s="1"/>
  <c r="V103" i="7" s="1"/>
  <c r="X103" i="7" s="1"/>
  <c r="W104" i="7" s="1"/>
  <c r="V104" i="7" s="1"/>
  <c r="X104" i="7" s="1"/>
  <c r="U105" i="7"/>
  <c r="W107" i="7"/>
  <c r="V107" i="7" s="1"/>
  <c r="X107" i="7" s="1"/>
  <c r="W108" i="7" s="1"/>
  <c r="V108" i="7" s="1"/>
  <c r="X108" i="7" s="1"/>
  <c r="W109" i="7" s="1"/>
  <c r="V109" i="7" s="1"/>
  <c r="X109" i="7" s="1"/>
  <c r="U89" i="7"/>
  <c r="V86" i="7"/>
  <c r="X86" i="7" s="1"/>
  <c r="U100" i="7"/>
  <c r="U101" i="7"/>
  <c r="U99" i="7"/>
  <c r="W99" i="7" s="1"/>
  <c r="V99" i="7" s="1"/>
  <c r="X99" i="7" s="1"/>
  <c r="H99" i="7" s="1"/>
  <c r="U92" i="7"/>
  <c r="U91" i="7"/>
  <c r="V90" i="7"/>
  <c r="X90" i="7" s="1"/>
  <c r="H90" i="7" s="1"/>
  <c r="U93" i="7"/>
  <c r="V94" i="7"/>
  <c r="X94" i="7" s="1"/>
  <c r="H94" i="7" s="1"/>
  <c r="U95" i="7"/>
  <c r="U96" i="7"/>
  <c r="U97" i="7"/>
  <c r="U88" i="7"/>
  <c r="Q27" i="7"/>
  <c r="Q22" i="7"/>
  <c r="U21" i="7"/>
  <c r="W21" i="7" s="1"/>
  <c r="Q23" i="7"/>
  <c r="Q28" i="7"/>
  <c r="R32" i="7"/>
  <c r="Q30" i="7"/>
  <c r="T24" i="7"/>
  <c r="S15" i="7"/>
  <c r="R13" i="7"/>
  <c r="Q13" i="7"/>
  <c r="S16" i="7"/>
  <c r="S14" i="7"/>
  <c r="S12" i="7"/>
  <c r="S11" i="7"/>
  <c r="Q9" i="7"/>
  <c r="S10" i="7"/>
  <c r="R9" i="7"/>
  <c r="T13" i="7"/>
  <c r="U13" i="7" s="1"/>
  <c r="W13" i="7" s="1"/>
  <c r="Q17" i="7"/>
  <c r="S19" i="7"/>
  <c r="S20" i="7"/>
  <c r="R17" i="7"/>
  <c r="S18" i="7"/>
  <c r="T22" i="7"/>
  <c r="X58" i="7"/>
  <c r="U60" i="7"/>
  <c r="W60" i="7" s="1"/>
  <c r="V61" i="7" s="1"/>
  <c r="U61" i="7" s="1"/>
  <c r="W61" i="7" s="1"/>
  <c r="V62" i="7" s="1"/>
  <c r="U62" i="7" s="1"/>
  <c r="W62" i="7" s="1"/>
  <c r="V63" i="7" s="1"/>
  <c r="U63" i="7" s="1"/>
  <c r="W63" i="7" s="1"/>
  <c r="U9" i="7"/>
  <c r="W9" i="7" s="1"/>
  <c r="T27" i="7"/>
  <c r="T26" i="7"/>
  <c r="V26" i="7" s="1"/>
  <c r="U26" i="7" s="1"/>
  <c r="W26" i="7" s="1"/>
  <c r="T32" i="7"/>
  <c r="T30" i="7"/>
  <c r="U29" i="7"/>
  <c r="W29" i="7" s="1"/>
  <c r="T28" i="7"/>
  <c r="T20" i="7"/>
  <c r="U17" i="7"/>
  <c r="W17" i="7" s="1"/>
  <c r="T18" i="7"/>
  <c r="T10" i="7"/>
  <c r="T12" i="7"/>
  <c r="T11" i="7"/>
  <c r="T43" i="7"/>
  <c r="X43" i="7" s="1"/>
  <c r="T44" i="7"/>
  <c r="T45" i="7"/>
  <c r="T42" i="7"/>
  <c r="X64" i="7"/>
  <c r="U66" i="7"/>
  <c r="W66" i="7" s="1"/>
  <c r="V67" i="7" s="1"/>
  <c r="U67" i="7" s="1"/>
  <c r="W67" i="7" s="1"/>
  <c r="U54" i="7"/>
  <c r="W54" i="7" s="1"/>
  <c r="X52" i="7"/>
  <c r="X50" i="7"/>
  <c r="X49" i="7"/>
  <c r="X48" i="7"/>
  <c r="U48" i="7"/>
  <c r="W48" i="7" s="1"/>
  <c r="U36" i="7"/>
  <c r="W36" i="7" s="1"/>
  <c r="H50" i="7" s="1"/>
  <c r="X36" i="7"/>
  <c r="I90" i="9" a="1"/>
  <c r="I95" i="9" a="1"/>
  <c r="I98" i="9" a="1"/>
  <c r="I88" i="9" a="1"/>
  <c r="I92" i="9" a="1"/>
  <c r="I101" i="9" a="1"/>
  <c r="I91" i="9" a="1"/>
  <c r="I93" i="9" a="1"/>
  <c r="I89" i="9" a="1"/>
  <c r="I97" i="9" a="1"/>
  <c r="I99" i="9" a="1"/>
  <c r="I100" i="9" a="1"/>
  <c r="I94" i="9" a="1"/>
  <c r="I86" i="9" a="1"/>
  <c r="I96" i="9" a="1"/>
  <c r="I87" i="9" a="1"/>
  <c r="W95" i="9" l="1"/>
  <c r="V95" i="9" s="1"/>
  <c r="X95" i="9" s="1"/>
  <c r="W96" i="9" s="1"/>
  <c r="V96" i="9" s="1"/>
  <c r="X96" i="9" s="1"/>
  <c r="H96" i="9" s="1"/>
  <c r="X52" i="9"/>
  <c r="V26" i="9"/>
  <c r="U26" i="9" s="1"/>
  <c r="W26" i="9" s="1"/>
  <c r="V22" i="9"/>
  <c r="U22" i="9" s="1"/>
  <c r="W22" i="9" s="1"/>
  <c r="V27" i="9"/>
  <c r="U27" i="9" s="1"/>
  <c r="W27" i="9" s="1"/>
  <c r="X46" i="9"/>
  <c r="W99" i="9"/>
  <c r="V99" i="9" s="1"/>
  <c r="X99" i="9" s="1"/>
  <c r="H99" i="9" s="1"/>
  <c r="W91" i="9"/>
  <c r="V91" i="9" s="1"/>
  <c r="X91" i="9" s="1"/>
  <c r="I87" i="9"/>
  <c r="I96" i="9"/>
  <c r="I86" i="9"/>
  <c r="I94" i="9"/>
  <c r="I100" i="9"/>
  <c r="I99" i="9"/>
  <c r="I97" i="9"/>
  <c r="I89" i="9"/>
  <c r="I93" i="9"/>
  <c r="I91" i="9"/>
  <c r="I101" i="9"/>
  <c r="I92" i="9"/>
  <c r="I88" i="9"/>
  <c r="I98" i="9"/>
  <c r="I95" i="9"/>
  <c r="I90" i="9"/>
  <c r="B26" i="9"/>
  <c r="C26" i="9"/>
  <c r="K26" i="9" s="1"/>
  <c r="K38" i="9"/>
  <c r="H59" i="9"/>
  <c r="C28" i="9"/>
  <c r="K28" i="9" s="1"/>
  <c r="B28" i="9"/>
  <c r="H44" i="9"/>
  <c r="H62" i="9" s="1"/>
  <c r="C24" i="9"/>
  <c r="B24" i="9"/>
  <c r="V55" i="9"/>
  <c r="U55" i="9" s="1"/>
  <c r="W55" i="9" s="1"/>
  <c r="R16" i="9"/>
  <c r="Q16" i="9"/>
  <c r="V49" i="9"/>
  <c r="U49" i="9" s="1"/>
  <c r="W49" i="9" s="1"/>
  <c r="I22" i="9"/>
  <c r="Q15" i="9"/>
  <c r="R15" i="9"/>
  <c r="T14" i="9"/>
  <c r="T16" i="9"/>
  <c r="U13" i="9"/>
  <c r="W13" i="9" s="1"/>
  <c r="T15" i="9"/>
  <c r="B22" i="9"/>
  <c r="C22" i="9"/>
  <c r="V23" i="9"/>
  <c r="U23" i="9" s="1"/>
  <c r="W23" i="9" s="1"/>
  <c r="V24" i="9" s="1"/>
  <c r="U24" i="9" s="1"/>
  <c r="W24" i="9" s="1"/>
  <c r="K32" i="9"/>
  <c r="R14" i="9"/>
  <c r="Q14" i="9"/>
  <c r="W92" i="9"/>
  <c r="V92" i="9" s="1"/>
  <c r="X92" i="9" s="1"/>
  <c r="H92" i="9" s="1"/>
  <c r="V67" i="9"/>
  <c r="U67" i="9" s="1"/>
  <c r="W67" i="9" s="1"/>
  <c r="V68" i="9" s="1"/>
  <c r="U68" i="9" s="1"/>
  <c r="W68" i="9" s="1"/>
  <c r="V69" i="9" s="1"/>
  <c r="U69" i="9" s="1"/>
  <c r="W69" i="9" s="1"/>
  <c r="W40" i="9"/>
  <c r="X64" i="9"/>
  <c r="C29" i="9"/>
  <c r="B29" i="9"/>
  <c r="V20" i="9"/>
  <c r="U20" i="9" s="1"/>
  <c r="W20" i="9" s="1"/>
  <c r="K36" i="9"/>
  <c r="R12" i="9"/>
  <c r="Q12" i="9"/>
  <c r="R10" i="9"/>
  <c r="Q10" i="9"/>
  <c r="C23" i="9"/>
  <c r="B23" i="9"/>
  <c r="W88" i="9"/>
  <c r="V88" i="9" s="1"/>
  <c r="X88" i="9" s="1"/>
  <c r="H88" i="9" s="1"/>
  <c r="V19" i="9"/>
  <c r="U19" i="9" s="1"/>
  <c r="W19" i="9" s="1"/>
  <c r="B25" i="9"/>
  <c r="C25" i="9"/>
  <c r="H52" i="9"/>
  <c r="V39" i="9"/>
  <c r="U39" i="9" s="1"/>
  <c r="W39" i="9" s="1"/>
  <c r="T12" i="9"/>
  <c r="U9" i="9"/>
  <c r="W9" i="9" s="1"/>
  <c r="T11" i="9"/>
  <c r="T10" i="9"/>
  <c r="R11" i="9"/>
  <c r="Q11" i="9"/>
  <c r="V61" i="9"/>
  <c r="U61" i="9" s="1"/>
  <c r="W61" i="9" s="1"/>
  <c r="V62" i="9" s="1"/>
  <c r="U62" i="9" s="1"/>
  <c r="W62" i="9" s="1"/>
  <c r="V63" i="9" s="1"/>
  <c r="U63" i="9" s="1"/>
  <c r="W63" i="9" s="1"/>
  <c r="W100" i="9"/>
  <c r="V100" i="9" s="1"/>
  <c r="X100" i="9" s="1"/>
  <c r="H100" i="9" s="1"/>
  <c r="W87" i="9"/>
  <c r="V87" i="9" s="1"/>
  <c r="X87" i="9" s="1"/>
  <c r="H87" i="9" s="1"/>
  <c r="V28" i="9"/>
  <c r="U28" i="9" s="1"/>
  <c r="W28" i="9" s="1"/>
  <c r="C27" i="9"/>
  <c r="K27" i="9" s="1"/>
  <c r="B27" i="9"/>
  <c r="W87" i="7"/>
  <c r="V87" i="7" s="1"/>
  <c r="X87" i="7" s="1"/>
  <c r="H87" i="7" s="1"/>
  <c r="H86" i="7"/>
  <c r="W105" i="7"/>
  <c r="V105" i="7" s="1"/>
  <c r="X105" i="7" s="1"/>
  <c r="W95" i="7"/>
  <c r="V95" i="7" s="1"/>
  <c r="X95" i="7" s="1"/>
  <c r="W88" i="7"/>
  <c r="V88" i="7" s="1"/>
  <c r="X88" i="7" s="1"/>
  <c r="W100" i="7"/>
  <c r="V100" i="7" s="1"/>
  <c r="X100" i="7" s="1"/>
  <c r="F87" i="7"/>
  <c r="G87" i="7"/>
  <c r="F108" i="7"/>
  <c r="G108" i="7"/>
  <c r="F109" i="7"/>
  <c r="G109" i="7"/>
  <c r="G92" i="7"/>
  <c r="F92" i="7"/>
  <c r="G102" i="7"/>
  <c r="F102" i="7"/>
  <c r="G98" i="7"/>
  <c r="F98" i="7"/>
  <c r="F107" i="7"/>
  <c r="G107" i="7"/>
  <c r="F103" i="7"/>
  <c r="G103" i="7"/>
  <c r="G106" i="7"/>
  <c r="F106" i="7"/>
  <c r="F101" i="7"/>
  <c r="G101" i="7"/>
  <c r="W91" i="7"/>
  <c r="V91" i="7" s="1"/>
  <c r="X91" i="7" s="1"/>
  <c r="G105" i="7"/>
  <c r="F105" i="7"/>
  <c r="G97" i="7"/>
  <c r="F97" i="7"/>
  <c r="G89" i="7"/>
  <c r="F89" i="7"/>
  <c r="F94" i="7"/>
  <c r="G94" i="7"/>
  <c r="F93" i="7"/>
  <c r="G93" i="7"/>
  <c r="F100" i="7"/>
  <c r="G100" i="7"/>
  <c r="F90" i="7"/>
  <c r="G90" i="7"/>
  <c r="G99" i="7"/>
  <c r="F99" i="7"/>
  <c r="F86" i="7"/>
  <c r="G86" i="7"/>
  <c r="F91" i="7"/>
  <c r="G91" i="7"/>
  <c r="F95" i="7"/>
  <c r="G95" i="7"/>
  <c r="F104" i="7"/>
  <c r="G104" i="7"/>
  <c r="G96" i="7"/>
  <c r="F96" i="7"/>
  <c r="F88" i="7"/>
  <c r="G88" i="7"/>
  <c r="V27" i="7"/>
  <c r="U27" i="7" s="1"/>
  <c r="W27" i="7" s="1"/>
  <c r="V28" i="7" s="1"/>
  <c r="U28" i="7" s="1"/>
  <c r="W28" i="7" s="1"/>
  <c r="V22" i="7"/>
  <c r="U22" i="7" s="1"/>
  <c r="W22" i="7" s="1"/>
  <c r="V23" i="7" s="1"/>
  <c r="U23" i="7" s="1"/>
  <c r="W23" i="7" s="1"/>
  <c r="Q15" i="7"/>
  <c r="R15" i="7"/>
  <c r="Q10" i="7"/>
  <c r="R10" i="7"/>
  <c r="T14" i="7"/>
  <c r="V14" i="7" s="1"/>
  <c r="U14" i="7" s="1"/>
  <c r="W14" i="7" s="1"/>
  <c r="R11" i="7"/>
  <c r="Q11" i="7"/>
  <c r="R12" i="7"/>
  <c r="Q12" i="7"/>
  <c r="V30" i="7"/>
  <c r="U30" i="7" s="1"/>
  <c r="W30" i="7" s="1"/>
  <c r="V31" i="7" s="1"/>
  <c r="U31" i="7" s="1"/>
  <c r="W31" i="7" s="1"/>
  <c r="V32" i="7" s="1"/>
  <c r="U32" i="7" s="1"/>
  <c r="W32" i="7" s="1"/>
  <c r="T15" i="7"/>
  <c r="Q14" i="7"/>
  <c r="R14" i="7"/>
  <c r="T16" i="7"/>
  <c r="Q16" i="7"/>
  <c r="R16" i="7"/>
  <c r="Q18" i="7"/>
  <c r="R18" i="7"/>
  <c r="Q20" i="7"/>
  <c r="R20" i="7"/>
  <c r="Q19" i="7"/>
  <c r="R19" i="7"/>
  <c r="V10" i="7"/>
  <c r="U10" i="7" s="1"/>
  <c r="W10" i="7" s="1"/>
  <c r="V11" i="7" s="1"/>
  <c r="U11" i="7" s="1"/>
  <c r="W11" i="7" s="1"/>
  <c r="V18" i="7"/>
  <c r="U18" i="7" s="1"/>
  <c r="W18" i="7" s="1"/>
  <c r="V19" i="7" s="1"/>
  <c r="U19" i="7" s="1"/>
  <c r="W19" i="7" s="1"/>
  <c r="V68" i="7"/>
  <c r="U68" i="7" s="1"/>
  <c r="W68" i="7" s="1"/>
  <c r="V69" i="7" s="1"/>
  <c r="U69" i="7" s="1"/>
  <c r="W69" i="7" s="1"/>
  <c r="W58" i="7"/>
  <c r="V55" i="7"/>
  <c r="U55" i="7" s="1"/>
  <c r="W55" i="7" s="1"/>
  <c r="X46" i="7"/>
  <c r="V49" i="7"/>
  <c r="U49" i="7" s="1"/>
  <c r="W49" i="7" s="1"/>
  <c r="V50" i="7" s="1"/>
  <c r="U50" i="7" s="1"/>
  <c r="W50" i="7" s="1"/>
  <c r="V51" i="7" s="1"/>
  <c r="U51" i="7" s="1"/>
  <c r="W51" i="7" s="1"/>
  <c r="X45" i="7"/>
  <c r="X44" i="7"/>
  <c r="X39" i="7"/>
  <c r="V37" i="7"/>
  <c r="U37" i="7" s="1"/>
  <c r="W37" i="7" s="1"/>
  <c r="X37" i="7"/>
  <c r="X38" i="7"/>
  <c r="I27" i="9" l="1"/>
  <c r="W89" i="9"/>
  <c r="V89" i="9" s="1"/>
  <c r="X89" i="9" s="1"/>
  <c r="H89" i="9" s="1"/>
  <c r="I40" i="9"/>
  <c r="I39" i="9"/>
  <c r="W101" i="9"/>
  <c r="V101" i="9" s="1"/>
  <c r="X101" i="9" s="1"/>
  <c r="H101" i="9" s="1"/>
  <c r="H27" i="9"/>
  <c r="W64" i="9"/>
  <c r="V10" i="9"/>
  <c r="U10" i="9" s="1"/>
  <c r="W10" i="9" s="1"/>
  <c r="I23" i="9" s="1"/>
  <c r="I38" i="9"/>
  <c r="V50" i="9"/>
  <c r="U50" i="9" s="1"/>
  <c r="W50" i="9" s="1"/>
  <c r="H45" i="9"/>
  <c r="H63" i="9" s="1"/>
  <c r="V56" i="9"/>
  <c r="U56" i="9" s="1"/>
  <c r="W56" i="9" s="1"/>
  <c r="I32" i="9"/>
  <c r="K22" i="9"/>
  <c r="H22" i="9" s="1"/>
  <c r="I35" i="9"/>
  <c r="H53" i="9"/>
  <c r="W34" i="9"/>
  <c r="I33" i="9"/>
  <c r="I29" i="9"/>
  <c r="I37" i="9"/>
  <c r="V15" i="9"/>
  <c r="U15" i="9" s="1"/>
  <c r="W15" i="9" s="1"/>
  <c r="H77" i="9"/>
  <c r="H71" i="9"/>
  <c r="H80" i="9" s="1"/>
  <c r="I34" i="9"/>
  <c r="K29" i="9"/>
  <c r="W93" i="9"/>
  <c r="V93" i="9" s="1"/>
  <c r="X93" i="9" s="1"/>
  <c r="H93" i="9" s="1"/>
  <c r="I36" i="9"/>
  <c r="V11" i="9"/>
  <c r="U11" i="9" s="1"/>
  <c r="W11" i="9" s="1"/>
  <c r="I24" i="9" s="1"/>
  <c r="V16" i="9"/>
  <c r="U16" i="9" s="1"/>
  <c r="W16" i="9" s="1"/>
  <c r="I41" i="9" s="1"/>
  <c r="I30" i="9"/>
  <c r="W58" i="9"/>
  <c r="W97" i="9"/>
  <c r="V97" i="9" s="1"/>
  <c r="X97" i="9" s="1"/>
  <c r="H97" i="9" s="1"/>
  <c r="V14" i="9"/>
  <c r="U14" i="9" s="1"/>
  <c r="W14" i="9" s="1"/>
  <c r="I28" i="9"/>
  <c r="H28" i="9" s="1"/>
  <c r="I26" i="9"/>
  <c r="H26" i="9" s="1"/>
  <c r="I31" i="9"/>
  <c r="W101" i="7"/>
  <c r="V101" i="7" s="1"/>
  <c r="X101" i="7" s="1"/>
  <c r="H101" i="7" s="1"/>
  <c r="H100" i="7"/>
  <c r="W96" i="7"/>
  <c r="V96" i="7" s="1"/>
  <c r="X96" i="7" s="1"/>
  <c r="H96" i="7" s="1"/>
  <c r="H95" i="7"/>
  <c r="W92" i="7"/>
  <c r="V92" i="7" s="1"/>
  <c r="X92" i="7" s="1"/>
  <c r="H92" i="7" s="1"/>
  <c r="H91" i="7"/>
  <c r="W89" i="7"/>
  <c r="V89" i="7" s="1"/>
  <c r="X89" i="7" s="1"/>
  <c r="H89" i="7" s="1"/>
  <c r="H88" i="7"/>
  <c r="W97" i="7"/>
  <c r="V97" i="7" s="1"/>
  <c r="X97" i="7" s="1"/>
  <c r="H97" i="7" s="1"/>
  <c r="W93" i="7"/>
  <c r="V93" i="7" s="1"/>
  <c r="X93" i="7" s="1"/>
  <c r="H93" i="7" s="1"/>
  <c r="V15" i="7"/>
  <c r="U15" i="7" s="1"/>
  <c r="W15" i="7" s="1"/>
  <c r="V16" i="7" s="1"/>
  <c r="U16" i="7" s="1"/>
  <c r="W16" i="7" s="1"/>
  <c r="V20" i="7"/>
  <c r="U20" i="7" s="1"/>
  <c r="W20" i="7" s="1"/>
  <c r="V24" i="7"/>
  <c r="U24" i="7" s="1"/>
  <c r="W24" i="7" s="1"/>
  <c r="V12" i="7"/>
  <c r="U12" i="7" s="1"/>
  <c r="V38" i="7"/>
  <c r="U38" i="7" s="1"/>
  <c r="W38" i="7" s="1"/>
  <c r="H52" i="7" s="1"/>
  <c r="H51" i="7"/>
  <c r="W64" i="7"/>
  <c r="V56" i="7"/>
  <c r="U56" i="7" s="1"/>
  <c r="W56" i="7" s="1"/>
  <c r="W46" i="7"/>
  <c r="X34" i="7"/>
  <c r="H46" i="9" l="1"/>
  <c r="H64" i="9" s="1"/>
  <c r="V57" i="9"/>
  <c r="U57" i="9" s="1"/>
  <c r="W57" i="9" s="1"/>
  <c r="H47" i="9" s="1"/>
  <c r="H70" i="9"/>
  <c r="H76" i="9"/>
  <c r="V12" i="9"/>
  <c r="U12" i="9" s="1"/>
  <c r="W12" i="9" s="1"/>
  <c r="I25" i="9" s="1"/>
  <c r="V51" i="9"/>
  <c r="U51" i="9" s="1"/>
  <c r="W51" i="9" s="1"/>
  <c r="W52" i="9"/>
  <c r="H29" i="9"/>
  <c r="V39" i="7"/>
  <c r="U39" i="7" s="1"/>
  <c r="W39" i="7" s="1"/>
  <c r="H53" i="7" s="1"/>
  <c r="W12" i="7"/>
  <c r="V57" i="7"/>
  <c r="U57" i="7" s="1"/>
  <c r="W57" i="7" s="1"/>
  <c r="K23" i="9" l="1"/>
  <c r="H23" i="9" s="1"/>
  <c r="H81" i="9"/>
  <c r="W46" i="9"/>
  <c r="H65" i="9"/>
  <c r="H75" i="9"/>
  <c r="H69" i="9"/>
  <c r="W52" i="7"/>
  <c r="W34" i="7"/>
  <c r="K24" i="9" l="1"/>
  <c r="H24" i="9" s="1"/>
  <c r="H82" i="9"/>
  <c r="H74" i="9"/>
  <c r="H68" i="9"/>
  <c r="X42" i="7"/>
  <c r="X40" i="7" s="1"/>
  <c r="U42" i="7"/>
  <c r="W42" i="7" s="1"/>
  <c r="K25" i="9" l="1"/>
  <c r="H25" i="9" s="1"/>
  <c r="H83" i="9"/>
  <c r="H56" i="7"/>
  <c r="V43" i="7"/>
  <c r="U43" i="7" s="1"/>
  <c r="W43" i="7" s="1"/>
  <c r="H57" i="7" l="1"/>
  <c r="H63" i="7"/>
  <c r="H76" i="7" s="1"/>
  <c r="H71" i="7"/>
  <c r="V44" i="7"/>
  <c r="U44" i="7" s="1"/>
  <c r="W44" i="7" s="1"/>
  <c r="H80" i="7" l="1"/>
  <c r="H58" i="7"/>
  <c r="H64" i="7"/>
  <c r="H75" i="7" s="1"/>
  <c r="H70" i="7"/>
  <c r="V45" i="7"/>
  <c r="U45" i="7" s="1"/>
  <c r="W45" i="7" s="1"/>
  <c r="H81" i="7" l="1"/>
  <c r="H59" i="7"/>
  <c r="H65" i="7"/>
  <c r="H74" i="7" s="1"/>
  <c r="H69" i="7"/>
  <c r="W40" i="7"/>
  <c r="H82" i="7" l="1"/>
  <c r="H68" i="7"/>
  <c r="H83" i="7" l="1"/>
  <c r="G34" i="7"/>
  <c r="I34" i="7" s="1"/>
  <c r="F34" i="7" l="1"/>
  <c r="B34" i="7" s="1"/>
  <c r="J34" i="7"/>
  <c r="C34" i="7" l="1"/>
  <c r="K34" i="7" s="1"/>
  <c r="G24" i="7"/>
  <c r="F24" i="7" l="1"/>
  <c r="B24" i="7" s="1"/>
  <c r="I24" i="7"/>
  <c r="G40" i="7"/>
  <c r="I40" i="7" s="1"/>
  <c r="F40" i="7" l="1"/>
  <c r="B40" i="7" s="1"/>
  <c r="C24" i="7"/>
  <c r="G38" i="7"/>
  <c r="F38" i="7" s="1"/>
  <c r="J38" i="7" s="1"/>
  <c r="G35" i="7"/>
  <c r="K24" i="7" l="1"/>
  <c r="H24" i="7" s="1"/>
  <c r="B38" i="7"/>
  <c r="F35" i="7"/>
  <c r="I35" i="7" s="1"/>
  <c r="I38" i="7"/>
  <c r="C38" i="7"/>
  <c r="C40" i="7"/>
  <c r="K40" i="7" s="1"/>
  <c r="B35" i="7" l="1"/>
  <c r="K38" i="7"/>
  <c r="C35" i="7"/>
  <c r="K35" i="7" s="1"/>
  <c r="G37" i="7"/>
  <c r="G30" i="7"/>
  <c r="G39" i="7"/>
  <c r="I39" i="7" l="1"/>
  <c r="F39" i="7"/>
  <c r="C39" i="7" s="1"/>
  <c r="F37" i="7"/>
  <c r="I37" i="7" s="1"/>
  <c r="J30" i="7"/>
  <c r="F30" i="7"/>
  <c r="I30" i="7" s="1"/>
  <c r="B39" i="7" l="1"/>
  <c r="K39" i="7" s="1"/>
  <c r="C37" i="7"/>
  <c r="B30" i="7"/>
  <c r="C30" i="7"/>
  <c r="B37" i="7"/>
  <c r="K37" i="7" l="1"/>
  <c r="H30" i="7"/>
  <c r="K30" i="7"/>
  <c r="G27" i="7"/>
  <c r="F27" i="7" s="1"/>
  <c r="I27" i="7" s="1"/>
  <c r="G26" i="7"/>
  <c r="F26" i="7" s="1"/>
  <c r="J26" i="7" s="1"/>
  <c r="G25" i="7"/>
  <c r="F25" i="7" s="1"/>
  <c r="I25" i="7" s="1"/>
  <c r="G23" i="7"/>
  <c r="I26" i="7" l="1"/>
  <c r="B26" i="7"/>
  <c r="C27" i="7"/>
  <c r="C26" i="7"/>
  <c r="B27" i="7"/>
  <c r="F23" i="7"/>
  <c r="C23" i="7" s="1"/>
  <c r="I23" i="7"/>
  <c r="H32" i="7"/>
  <c r="C25" i="7"/>
  <c r="B25" i="7"/>
  <c r="K26" i="7" l="1"/>
  <c r="H26" i="7" s="1"/>
  <c r="K25" i="7"/>
  <c r="H25" i="7" s="1"/>
  <c r="B23" i="7"/>
  <c r="K23" i="7" s="1"/>
  <c r="H23" i="7" s="1"/>
  <c r="K27" i="7"/>
  <c r="H27" i="7" s="1"/>
  <c r="G22" i="7"/>
  <c r="I22" i="7" s="1"/>
  <c r="J22" i="7"/>
  <c r="G36" i="7"/>
  <c r="I36" i="7" s="1"/>
  <c r="G32" i="7"/>
  <c r="F32" i="7" s="1"/>
  <c r="I32" i="7"/>
  <c r="G41" i="7"/>
  <c r="F41" i="7" s="1"/>
  <c r="G28" i="7"/>
  <c r="F28" i="7" s="1"/>
  <c r="B28" i="7" s="1"/>
  <c r="H31" i="7"/>
  <c r="G31" i="7"/>
  <c r="F31" i="7" s="1"/>
  <c r="C31" i="7" s="1"/>
  <c r="G29" i="7"/>
  <c r="F29" i="7" s="1"/>
  <c r="C29" i="7" s="1"/>
  <c r="H33" i="7"/>
  <c r="G33" i="7"/>
  <c r="I33" i="7" s="1"/>
  <c r="F33" i="7"/>
  <c r="C33" i="7" s="1"/>
  <c r="I28" i="7" l="1"/>
  <c r="I29" i="7"/>
  <c r="F36" i="7"/>
  <c r="C36" i="7" s="1"/>
  <c r="I31" i="7"/>
  <c r="F22" i="7"/>
  <c r="C22" i="7" s="1"/>
  <c r="B31" i="7"/>
  <c r="K31" i="7" s="1"/>
  <c r="C41" i="7"/>
  <c r="B41" i="7"/>
  <c r="C32" i="7"/>
  <c r="B32" i="7"/>
  <c r="B33" i="7"/>
  <c r="K33" i="7" s="1"/>
  <c r="B29" i="7"/>
  <c r="K29" i="7" s="1"/>
  <c r="I41" i="7"/>
  <c r="B36" i="7"/>
  <c r="K36" i="7" s="1"/>
  <c r="C28" i="7"/>
  <c r="K28" i="7" s="1"/>
  <c r="K41" i="7"/>
  <c r="K32" i="7"/>
  <c r="H29" i="7" l="1"/>
  <c r="H28" i="7"/>
  <c r="B22" i="7"/>
  <c r="K22" i="7" s="1"/>
  <c r="H22" i="7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2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</futureMetadata>
  <cellMetadata count="1">
    <bk>
      <rc t="1" v="0"/>
    </bk>
  </cellMetadata>
  <valueMetadata count="2">
    <bk>
      <rc t="2" v="0"/>
    </bk>
    <bk>
      <rc t="2" v="1"/>
    </bk>
  </valueMetadata>
</metadata>
</file>

<file path=xl/sharedStrings.xml><?xml version="1.0" encoding="utf-8"?>
<sst xmlns="http://schemas.openxmlformats.org/spreadsheetml/2006/main" count="737" uniqueCount="128">
  <si>
    <t>1100000000000</t>
  </si>
  <si>
    <t>3000000000000</t>
  </si>
  <si>
    <t>2000000000000</t>
  </si>
  <si>
    <t>1000000000000</t>
  </si>
  <si>
    <t>2200000000000</t>
  </si>
  <si>
    <t>800</t>
  </si>
  <si>
    <t>measured</t>
  </si>
  <si>
    <t>170000000000000102</t>
  </si>
  <si>
    <t>170000000000000103</t>
  </si>
  <si>
    <t>170000000000000202</t>
  </si>
  <si>
    <t>170000000000000203</t>
  </si>
  <si>
    <t>180000000000000002</t>
  </si>
  <si>
    <t>180000000000000003</t>
  </si>
  <si>
    <t>200000000000000002</t>
  </si>
  <si>
    <t>energy_supplier_id</t>
  </si>
  <si>
    <t>balance_responsible_id</t>
  </si>
  <si>
    <t>quantity</t>
  </si>
  <si>
    <t>1. kvarter</t>
  </si>
  <si>
    <t>2. kvarter</t>
  </si>
  <si>
    <t>3. kvarter</t>
  </si>
  <si>
    <t>4. kvarter</t>
  </si>
  <si>
    <t>15M</t>
  </si>
  <si>
    <t>1H</t>
  </si>
  <si>
    <t>170000000000001000</t>
  </si>
  <si>
    <t>mp id</t>
  </si>
  <si>
    <t>quantity_quality</t>
  </si>
  <si>
    <t>resolution</t>
  </si>
  <si>
    <t>es_id</t>
  </si>
  <si>
    <t>brp_id</t>
  </si>
  <si>
    <t>type</t>
  </si>
  <si>
    <t>settlement_method</t>
  </si>
  <si>
    <t>E20</t>
  </si>
  <si>
    <t>E17</t>
  </si>
  <si>
    <t>E18</t>
  </si>
  <si>
    <t>D01</t>
  </si>
  <si>
    <t>E02</t>
  </si>
  <si>
    <t>calculated</t>
  </si>
  <si>
    <t>note</t>
  </si>
  <si>
    <t>Kvarterssummer</t>
  </si>
  <si>
    <t>Timesummer (delt med 4)</t>
  </si>
  <si>
    <t>Energy Suppliers</t>
  </si>
  <si>
    <t>Balance responsibles</t>
  </si>
  <si>
    <t>ga_id</t>
  </si>
  <si>
    <t>Grid Areas</t>
  </si>
  <si>
    <t>Kvarter</t>
  </si>
  <si>
    <t>Mellemregninger</t>
  </si>
  <si>
    <t>Aggregering</t>
  </si>
  <si>
    <t>180000000000001000</t>
  </si>
  <si>
    <t>Har SKMP</t>
  </si>
  <si>
    <t>SKMP</t>
  </si>
  <si>
    <t>GLMP</t>
  </si>
  <si>
    <t>Har GLMP</t>
  </si>
  <si>
    <t>Type</t>
  </si>
  <si>
    <t>settlement method</t>
  </si>
  <si>
    <t>Total consumtion 15M</t>
  </si>
  <si>
    <t>Total consumption 1H / 4</t>
  </si>
  <si>
    <t>Total production 15M</t>
  </si>
  <si>
    <t>Total production 1H / 4</t>
  </si>
  <si>
    <t>el ind i ga (1H målepunkter)</t>
  </si>
  <si>
    <t>el ind i ga (15M målepunkter)</t>
  </si>
  <si>
    <t>el ud af ga (1H målepunkter)</t>
  </si>
  <si>
    <t>null</t>
  </si>
  <si>
    <t>net_exchange_per_ga</t>
  </si>
  <si>
    <t>Total flex consumtion 15M</t>
  </si>
  <si>
    <t>temp_flex_consumption</t>
  </si>
  <si>
    <t>temp_production</t>
  </si>
  <si>
    <t>grid_loss</t>
  </si>
  <si>
    <t>Total nonprofiled consumtion 15M</t>
  </si>
  <si>
    <t>positive_grid_loss</t>
  </si>
  <si>
    <t>negative_grid_loss</t>
  </si>
  <si>
    <t>el ud af ga (15M målepunkter)</t>
  </si>
  <si>
    <t>Total flex consumtion 1H / 4</t>
  </si>
  <si>
    <t>Total nonprofiled consumtion 1H / 4</t>
  </si>
  <si>
    <t>Before Round</t>
  </si>
  <si>
    <t>Diff</t>
  </si>
  <si>
    <t>After Round</t>
  </si>
  <si>
    <t>Wrong Round</t>
  </si>
  <si>
    <t>&lt;-- These should be identical --&gt;</t>
  </si>
  <si>
    <t>totalProduction1H_quarter1</t>
  </si>
  <si>
    <t>totalProduction1H_quarter2</t>
  </si>
  <si>
    <t>totalProduction1H_quarter3</t>
  </si>
  <si>
    <t>totalProduction1H_quarter4</t>
  </si>
  <si>
    <t>totalFlex1H_quarter1</t>
  </si>
  <si>
    <t>totalFlex1H_quarter2</t>
  </si>
  <si>
    <t>totalFlex1H_quarter3</t>
  </si>
  <si>
    <t>totalFlex1H_quarter4</t>
  </si>
  <si>
    <t>totalNonprofiled1H_quarter1</t>
  </si>
  <si>
    <t>totalNonprofiled1H_quarter2</t>
  </si>
  <si>
    <t>totalNonprofiled1H_quarter3</t>
  </si>
  <si>
    <t>totalNonprofiled1H_quarter4</t>
  </si>
  <si>
    <t>200000000000000004</t>
  </si>
  <si>
    <t>powerIn1H_quarter1</t>
  </si>
  <si>
    <t>powerIn1H_quarter2</t>
  </si>
  <si>
    <t>powerIn1H_quarter3</t>
  </si>
  <si>
    <t>powerIn1H_quarter4</t>
  </si>
  <si>
    <t>powerOut1H_quarter1</t>
  </si>
  <si>
    <t>powerOut1H_quarter2</t>
  </si>
  <si>
    <t>powerOut1H_quarter3</t>
  </si>
  <si>
    <t>powerOut1H_quarter4</t>
  </si>
  <si>
    <t>totalConsumption_quarter1</t>
  </si>
  <si>
    <t>totalConsumption_quarter2</t>
  </si>
  <si>
    <t>totalConsumption_quarter3</t>
  </si>
  <si>
    <t>totalConsumption_quarter4</t>
  </si>
  <si>
    <t>Quarter1</t>
  </si>
  <si>
    <t>Quarter2</t>
  </si>
  <si>
    <t>Quarter3</t>
  </si>
  <si>
    <t>Quarter4</t>
  </si>
  <si>
    <t>GLMP/SKMP</t>
  </si>
  <si>
    <t>flex_consumption</t>
  </si>
  <si>
    <t>ga_brp</t>
  </si>
  <si>
    <t>total_consumption</t>
  </si>
  <si>
    <t>net_exchange_per_neighbour_ga</t>
  </si>
  <si>
    <t>from_ga</t>
  </si>
  <si>
    <t>to_ga</t>
  </si>
  <si>
    <t>801</t>
  </si>
  <si>
    <t>802</t>
  </si>
  <si>
    <t>803</t>
  </si>
  <si>
    <t>804</t>
  </si>
  <si>
    <t>neighbour ga</t>
  </si>
  <si>
    <t>neighbour_ga afrunding</t>
  </si>
  <si>
    <t>number</t>
  </si>
  <si>
    <t>Number</t>
  </si>
  <si>
    <t>from_grid_area</t>
  </si>
  <si>
    <t>200000001500000001</t>
  </si>
  <si>
    <t>200000001500000003</t>
  </si>
  <si>
    <t>170000001500000101</t>
  </si>
  <si>
    <t>170000001500000201</t>
  </si>
  <si>
    <t>180000001500000001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</si>
</sst>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00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6"/>
      <color theme="1"/>
      <name val="Calibri"/>
      <family val="2"/>
      <scheme val="minor"/>
    </font>
    <font>
      <i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2" tint="-0.499984740745262"/>
      <name val="Calibri"/>
      <family val="2"/>
      <scheme val="minor"/>
    </font>
    <font>
      <b/>
      <sz val="11"/>
      <color theme="2" tint="-0.499984740745262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4">
    <xf numFmtId="0" fontId="0" fillId="0" borderId="0" xfId="0"/>
    <xf numFmtId="49" fontId="0" fillId="2" borderId="0" xfId="0" applyNumberFormat="1" applyFill="1"/>
    <xf numFmtId="0" fontId="0" fillId="2" borderId="0" xfId="0" applyFill="1"/>
    <xf numFmtId="49" fontId="1" fillId="2" borderId="1" xfId="0" applyNumberFormat="1" applyFont="1" applyFill="1" applyBorder="1"/>
    <xf numFmtId="49" fontId="5" fillId="2" borderId="1" xfId="0" applyNumberFormat="1" applyFont="1" applyFill="1" applyBorder="1"/>
    <xf numFmtId="0" fontId="5" fillId="2" borderId="1" xfId="0" applyFont="1" applyFill="1" applyBorder="1"/>
    <xf numFmtId="0" fontId="7" fillId="2" borderId="1" xfId="0" applyFont="1" applyFill="1" applyBorder="1"/>
    <xf numFmtId="49" fontId="7" fillId="2" borderId="1" xfId="0" applyNumberFormat="1" applyFont="1" applyFill="1" applyBorder="1"/>
    <xf numFmtId="0" fontId="0" fillId="2" borderId="1" xfId="0" applyFill="1" applyBorder="1"/>
    <xf numFmtId="164" fontId="6" fillId="2" borderId="1" xfId="0" applyNumberFormat="1" applyFont="1" applyFill="1" applyBorder="1"/>
    <xf numFmtId="49" fontId="0" fillId="3" borderId="0" xfId="0" applyNumberFormat="1" applyFill="1"/>
    <xf numFmtId="2" fontId="0" fillId="3" borderId="0" xfId="0" applyNumberFormat="1" applyFill="1"/>
    <xf numFmtId="164" fontId="0" fillId="3" borderId="0" xfId="0" applyNumberFormat="1" applyFill="1"/>
    <xf numFmtId="49" fontId="0" fillId="3" borderId="2" xfId="0" applyNumberFormat="1" applyFill="1" applyBorder="1"/>
    <xf numFmtId="49" fontId="9" fillId="2" borderId="0" xfId="0" applyNumberFormat="1" applyFont="1" applyFill="1"/>
    <xf numFmtId="49" fontId="6" fillId="2" borderId="1" xfId="0" applyNumberFormat="1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4" fillId="3" borderId="1" xfId="0" applyFont="1" applyFill="1" applyBorder="1"/>
    <xf numFmtId="49" fontId="3" fillId="2" borderId="1" xfId="0" applyNumberFormat="1" applyFont="1" applyFill="1" applyBorder="1"/>
    <xf numFmtId="165" fontId="6" fillId="2" borderId="1" xfId="0" applyNumberFormat="1" applyFont="1" applyFill="1" applyBorder="1" applyAlignment="1">
      <alignment horizontal="center"/>
    </xf>
    <xf numFmtId="165" fontId="7" fillId="2" borderId="1" xfId="0" applyNumberFormat="1" applyFont="1" applyFill="1" applyBorder="1"/>
    <xf numFmtId="164" fontId="6" fillId="2" borderId="1" xfId="0" applyNumberFormat="1" applyFont="1" applyFill="1" applyBorder="1" applyAlignment="1">
      <alignment horizontal="right"/>
    </xf>
    <xf numFmtId="164" fontId="7" fillId="2" borderId="1" xfId="0" applyNumberFormat="1" applyFont="1" applyFill="1" applyBorder="1"/>
    <xf numFmtId="164" fontId="6" fillId="2" borderId="1" xfId="0" applyNumberFormat="1" applyFont="1" applyFill="1" applyBorder="1" applyAlignment="1">
      <alignment horizontal="center"/>
    </xf>
    <xf numFmtId="49" fontId="6" fillId="2" borderId="0" xfId="0" applyNumberFormat="1" applyFont="1" applyFill="1"/>
    <xf numFmtId="49" fontId="6" fillId="2" borderId="1" xfId="0" applyNumberFormat="1" applyFont="1" applyFill="1" applyBorder="1"/>
    <xf numFmtId="0" fontId="6" fillId="2" borderId="1" xfId="0" applyFont="1" applyFill="1" applyBorder="1"/>
    <xf numFmtId="0" fontId="6" fillId="2" borderId="0" xfId="0" applyFont="1" applyFill="1"/>
    <xf numFmtId="164" fontId="6" fillId="5" borderId="1" xfId="0" applyNumberFormat="1" applyFont="1" applyFill="1" applyBorder="1"/>
    <xf numFmtId="49" fontId="0" fillId="6" borderId="0" xfId="0" applyNumberFormat="1" applyFill="1"/>
    <xf numFmtId="49" fontId="7" fillId="2" borderId="0" xfId="0" applyNumberFormat="1" applyFont="1" applyFill="1"/>
    <xf numFmtId="0" fontId="0" fillId="7" borderId="1" xfId="0" applyFill="1" applyBorder="1"/>
    <xf numFmtId="164" fontId="1" fillId="7" borderId="1" xfId="0" applyNumberFormat="1" applyFont="1" applyFill="1" applyBorder="1"/>
    <xf numFmtId="164" fontId="1" fillId="7" borderId="1" xfId="0" applyNumberFormat="1" applyFont="1" applyFill="1" applyBorder="1" applyAlignment="1">
      <alignment horizontal="right" vertical="center"/>
    </xf>
    <xf numFmtId="0" fontId="0" fillId="7" borderId="9" xfId="0" applyFill="1" applyBorder="1"/>
    <xf numFmtId="164" fontId="1" fillId="7" borderId="9" xfId="0" applyNumberFormat="1" applyFont="1" applyFill="1" applyBorder="1"/>
    <xf numFmtId="0" fontId="8" fillId="4" borderId="1" xfId="0" applyFont="1" applyFill="1" applyBorder="1" applyAlignment="1">
      <alignment horizontal="center"/>
    </xf>
    <xf numFmtId="0" fontId="7" fillId="2" borderId="8" xfId="0" applyFont="1" applyFill="1" applyBorder="1" applyAlignment="1">
      <alignment horizontal="center"/>
    </xf>
    <xf numFmtId="0" fontId="6" fillId="2" borderId="4" xfId="0" applyFont="1" applyFill="1" applyBorder="1" applyAlignment="1">
      <alignment horizontal="center"/>
    </xf>
    <xf numFmtId="0" fontId="6" fillId="2" borderId="5" xfId="0" applyFont="1" applyFill="1" applyBorder="1" applyAlignment="1">
      <alignment horizontal="center"/>
    </xf>
    <xf numFmtId="0" fontId="7" fillId="2" borderId="6" xfId="0" applyFont="1" applyFill="1" applyBorder="1" applyAlignment="1">
      <alignment horizontal="center"/>
    </xf>
    <xf numFmtId="0" fontId="7" fillId="2" borderId="7" xfId="0" applyFont="1" applyFill="1" applyBorder="1" applyAlignment="1">
      <alignment horizontal="center"/>
    </xf>
    <xf numFmtId="0" fontId="7" fillId="2" borderId="3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</cellXfs>
  <cellStyles count="1">
    <cellStyle name="Normal" xfId="0" builtinId="0"/>
  </cellStyles>
  <dxfs count="40">
    <dxf>
      <font>
        <color auto="1"/>
      </font>
      <fill>
        <patternFill>
          <bgColor theme="9" tint="0.59996337778862885"/>
        </patternFill>
      </fill>
    </dxf>
    <dxf>
      <font>
        <color auto="1"/>
      </font>
      <fill>
        <patternFill>
          <bgColor theme="9" tint="0.59996337778862885"/>
        </patternFill>
      </fill>
    </dxf>
    <dxf>
      <font>
        <color auto="1"/>
      </font>
      <fill>
        <patternFill>
          <bgColor theme="9" tint="0.59996337778862885"/>
        </patternFill>
      </fill>
    </dxf>
    <dxf>
      <font>
        <color auto="1"/>
      </font>
      <fill>
        <patternFill>
          <bgColor theme="9" tint="0.59996337778862885"/>
        </patternFill>
      </fill>
    </dxf>
    <dxf>
      <font>
        <color auto="1"/>
      </font>
      <fill>
        <patternFill>
          <bgColor theme="9" tint="0.59996337778862885"/>
        </patternFill>
      </fill>
    </dxf>
    <dxf>
      <font>
        <color auto="1"/>
      </font>
      <fill>
        <patternFill>
          <bgColor theme="9" tint="0.59996337778862885"/>
        </patternFill>
      </fill>
    </dxf>
    <dxf>
      <font>
        <color auto="1"/>
      </font>
      <fill>
        <patternFill>
          <bgColor theme="9" tint="0.59996337778862885"/>
        </patternFill>
      </fill>
    </dxf>
    <dxf>
      <font>
        <color auto="1"/>
      </font>
      <fill>
        <patternFill>
          <bgColor theme="9" tint="0.59996337778862885"/>
        </patternFill>
      </fill>
    </dxf>
    <dxf>
      <font>
        <color auto="1"/>
      </font>
      <fill>
        <patternFill>
          <bgColor theme="9" tint="0.59996337778862885"/>
        </patternFill>
      </fill>
    </dxf>
    <dxf>
      <font>
        <color auto="1"/>
      </font>
      <fill>
        <patternFill>
          <bgColor theme="9" tint="0.59996337778862885"/>
        </patternFill>
      </fill>
    </dxf>
    <dxf>
      <font>
        <color auto="1"/>
      </font>
      <fill>
        <patternFill>
          <bgColor theme="9" tint="0.59996337778862885"/>
        </patternFill>
      </fill>
    </dxf>
    <dxf>
      <font>
        <color auto="1"/>
      </font>
      <fill>
        <patternFill>
          <bgColor theme="9" tint="0.59996337778862885"/>
        </patternFill>
      </fill>
    </dxf>
    <dxf>
      <numFmt numFmtId="30" formatCode="@"/>
      <fill>
        <patternFill patternType="solid">
          <fgColor rgb="FF000000"/>
          <bgColor rgb="FFFFFFFF"/>
        </patternFill>
      </fill>
    </dxf>
    <dxf>
      <numFmt numFmtId="30" formatCode="@"/>
      <fill>
        <patternFill patternType="solid">
          <fgColor rgb="FF000000"/>
          <bgColor rgb="FFFFFFFF"/>
        </patternFill>
      </fill>
    </dxf>
    <dxf>
      <numFmt numFmtId="30" formatCode="@"/>
      <fill>
        <patternFill patternType="solid">
          <fgColor indexed="64"/>
          <bgColor theme="0"/>
        </patternFill>
      </fill>
    </dxf>
    <dxf>
      <numFmt numFmtId="30" formatCode="@"/>
      <fill>
        <patternFill patternType="solid">
          <fgColor indexed="64"/>
          <bgColor theme="0"/>
        </patternFill>
      </fill>
    </dxf>
    <dxf>
      <numFmt numFmtId="30" formatCode="@"/>
      <fill>
        <patternFill patternType="solid">
          <fgColor indexed="64"/>
          <bgColor theme="0"/>
        </patternFill>
      </fill>
    </dxf>
    <dxf>
      <numFmt numFmtId="30" formatCode="@"/>
      <fill>
        <patternFill patternType="solid">
          <fgColor indexed="64"/>
          <bgColor theme="0"/>
        </patternFill>
      </fill>
    </dxf>
    <dxf>
      <numFmt numFmtId="30" formatCode="@"/>
      <fill>
        <patternFill patternType="solid">
          <fgColor indexed="64"/>
          <bgColor theme="0"/>
        </patternFill>
      </fill>
    </dxf>
    <dxf>
      <numFmt numFmtId="30" formatCode="@"/>
      <fill>
        <patternFill patternType="solid">
          <fgColor indexed="64"/>
          <bgColor theme="0"/>
        </patternFill>
      </fill>
    </dxf>
    <dxf>
      <numFmt numFmtId="164" formatCode="0.000"/>
      <fill>
        <patternFill patternType="solid">
          <fgColor indexed="64"/>
          <bgColor theme="0"/>
        </patternFill>
      </fill>
    </dxf>
    <dxf>
      <numFmt numFmtId="2" formatCode="0.00"/>
      <fill>
        <patternFill patternType="solid">
          <fgColor indexed="64"/>
          <bgColor theme="0"/>
        </patternFill>
      </fill>
    </dxf>
    <dxf>
      <numFmt numFmtId="30" formatCode="@"/>
      <fill>
        <patternFill patternType="solid">
          <fgColor indexed="64"/>
          <bgColor theme="0"/>
        </patternFill>
      </fill>
    </dxf>
    <dxf>
      <numFmt numFmtId="30" formatCode="@"/>
      <fill>
        <patternFill patternType="solid">
          <fgColor indexed="64"/>
          <bgColor theme="0"/>
        </patternFill>
      </fill>
    </dxf>
    <dxf>
      <fill>
        <patternFill patternType="solid">
          <fgColor rgb="FF000000"/>
          <bgColor rgb="FFFFFFFF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0" formatCode="@"/>
      <fill>
        <patternFill patternType="solid">
          <fgColor indexed="64"/>
          <bgColor theme="0" tint="-0.14999847407452621"/>
        </patternFill>
      </fill>
    </dxf>
    <dxf>
      <numFmt numFmtId="30" formatCode="@"/>
      <fill>
        <patternFill patternType="solid">
          <fgColor rgb="FF000000"/>
          <bgColor rgb="FFFFFFFF"/>
        </patternFill>
      </fill>
    </dxf>
    <dxf>
      <numFmt numFmtId="30" formatCode="@"/>
      <fill>
        <patternFill patternType="solid">
          <fgColor rgb="FF000000"/>
          <bgColor rgb="FFFFFFFF"/>
        </patternFill>
      </fill>
    </dxf>
    <dxf>
      <numFmt numFmtId="30" formatCode="@"/>
      <fill>
        <patternFill patternType="solid">
          <fgColor indexed="64"/>
          <bgColor theme="0"/>
        </patternFill>
      </fill>
    </dxf>
    <dxf>
      <numFmt numFmtId="30" formatCode="@"/>
      <fill>
        <patternFill patternType="solid">
          <fgColor indexed="64"/>
          <bgColor theme="0"/>
        </patternFill>
      </fill>
    </dxf>
    <dxf>
      <numFmt numFmtId="30" formatCode="@"/>
      <fill>
        <patternFill patternType="solid">
          <fgColor indexed="64"/>
          <bgColor theme="0"/>
        </patternFill>
      </fill>
    </dxf>
    <dxf>
      <numFmt numFmtId="30" formatCode="@"/>
      <fill>
        <patternFill patternType="solid">
          <fgColor indexed="64"/>
          <bgColor theme="0"/>
        </patternFill>
      </fill>
    </dxf>
    <dxf>
      <numFmt numFmtId="30" formatCode="@"/>
      <fill>
        <patternFill patternType="solid">
          <fgColor indexed="64"/>
          <bgColor theme="0"/>
        </patternFill>
      </fill>
    </dxf>
    <dxf>
      <numFmt numFmtId="30" formatCode="@"/>
      <fill>
        <patternFill patternType="solid">
          <fgColor indexed="64"/>
          <bgColor theme="0"/>
        </patternFill>
      </fill>
    </dxf>
    <dxf>
      <numFmt numFmtId="164" formatCode="0.000"/>
      <fill>
        <patternFill patternType="solid">
          <fgColor indexed="64"/>
          <bgColor theme="0"/>
        </patternFill>
      </fill>
    </dxf>
    <dxf>
      <numFmt numFmtId="2" formatCode="0.00"/>
      <fill>
        <patternFill patternType="solid">
          <fgColor indexed="64"/>
          <bgColor theme="0"/>
        </patternFill>
      </fill>
    </dxf>
    <dxf>
      <numFmt numFmtId="30" formatCode="@"/>
      <fill>
        <patternFill patternType="solid">
          <fgColor indexed="64"/>
          <bgColor theme="0"/>
        </patternFill>
      </fill>
    </dxf>
    <dxf>
      <numFmt numFmtId="30" formatCode="@"/>
      <fill>
        <patternFill patternType="solid">
          <fgColor indexed="64"/>
          <bgColor theme="0"/>
        </patternFill>
      </fill>
    </dxf>
    <dxf>
      <fill>
        <patternFill patternType="solid">
          <fgColor rgb="FF000000"/>
          <bgColor rgb="FFFFFFFF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0" formatCode="@"/>
      <fill>
        <patternFill patternType="solid">
          <fgColor indexed="64"/>
          <bgColor theme="0" tint="-0.1499984740745262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13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microsoft.com/office/2017/06/relationships/rdRichValue" Target="richData/rdrichvalue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11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10" Type="http://schemas.openxmlformats.org/officeDocument/2006/relationships/calcChain" Target="calcChain.xml"/><Relationship Id="rId4" Type="http://schemas.openxmlformats.org/officeDocument/2006/relationships/styles" Target="styles.xml"/><Relationship Id="rId9" Type="http://schemas.microsoft.com/office/2017/06/relationships/rdRichValueTypes" Target="richData/rdRichValueTypes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2">
  <rv s="0">
    <v>13</v>
    <v>3</v>
  </rv>
  <rv s="1">
    <v>13</v>
    <v>1</v>
  </rv>
</rvData>
</file>

<file path=xl/richData/rdrichvaluestructure.xml><?xml version="1.0" encoding="utf-8"?>
<rvStructures xmlns="http://schemas.microsoft.com/office/spreadsheetml/2017/richdata" count="2">
  <s t="_error">
    <k n="errorType" t="i"/>
    <k n="subType" t="i"/>
  </s>
  <s t="_error">
    <k n="errorType" t="i"/>
    <k n="propagated" t="b"/>
  </s>
</rvStructure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5C513EE-D493-4339-B56F-8F36F28AD549}" name="Tabel134234" displayName="Tabel134234" ref="C1:N19" totalsRowShown="0" headerRowDxfId="39" dataDxfId="38">
  <autoFilter ref="C1:N19" xr:uid="{3814BBFA-A2E3-4A77-AAB1-6B1FF8D878B1}"/>
  <tableColumns count="12">
    <tableColumn id="1" xr3:uid="{E53F6BCF-C983-4571-8C5D-240042CFF805}" name="mp id" dataDxfId="37"/>
    <tableColumn id="2" xr3:uid="{04059808-C096-4443-A0AF-346EC046A9C1}" name="type" dataDxfId="36"/>
    <tableColumn id="3" xr3:uid="{46C92A88-7FB8-4BAA-9E60-2F7BA7DC38A8}" name="settlement_method" dataDxfId="35"/>
    <tableColumn id="4" xr3:uid="{01908D0F-E5B1-48A6-BFBC-6966E5C9198B}" name="quantity" dataDxfId="34"/>
    <tableColumn id="5" xr3:uid="{D686C304-EF4F-457E-810D-F9CEC7F16B52}" name="quantity_quality" dataDxfId="33"/>
    <tableColumn id="6" xr3:uid="{1820232F-E4C0-4E35-BCD7-F0990E2C3B2B}" name="resolution" dataDxfId="32"/>
    <tableColumn id="7" xr3:uid="{E14F7F39-0C21-4814-9F6C-23A39EFD8CEE}" name="es_id" dataDxfId="31"/>
    <tableColumn id="8" xr3:uid="{D97C3F79-C797-4FDA-836A-8D29A6278395}" name="brp_id" dataDxfId="30"/>
    <tableColumn id="9" xr3:uid="{A2CAEBBF-7DAF-4CAC-AAA3-1F9F150C9012}" name="note" dataDxfId="29"/>
    <tableColumn id="10" xr3:uid="{B11C14E9-A014-4481-849A-E7A450D6F288}" name="ga_id" dataDxfId="28"/>
    <tableColumn id="11" xr3:uid="{87DBA681-8B63-492A-B731-758722E445F5}" name="from_ga" dataDxfId="27"/>
    <tableColumn id="12" xr3:uid="{BB953C03-96B5-442D-9830-C671781DB18B}" name="to_ga" dataDxfId="26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2D2B526-4CE5-4E9F-85AF-C9B82202373A}" name="Tabel13423" displayName="Tabel13423" ref="C1:N19" totalsRowShown="0" headerRowDxfId="25" dataDxfId="24">
  <autoFilter ref="C1:N19" xr:uid="{3814BBFA-A2E3-4A77-AAB1-6B1FF8D878B1}"/>
  <tableColumns count="12">
    <tableColumn id="1" xr3:uid="{9026CA45-12C4-4B79-92AD-802A24432EB8}" name="mp id" dataDxfId="23"/>
    <tableColumn id="2" xr3:uid="{441486BC-3DA0-4187-893A-B41D8E5CE934}" name="type" dataDxfId="22"/>
    <tableColumn id="3" xr3:uid="{60129F43-E737-47E2-B4A9-374A2AA6460E}" name="settlement_method" dataDxfId="21"/>
    <tableColumn id="4" xr3:uid="{0FDAAEC5-8D57-44C3-82CF-8BAF25F24893}" name="quantity" dataDxfId="20"/>
    <tableColumn id="5" xr3:uid="{F8D24280-4DC7-4C81-8833-A5626B2F5690}" name="quantity_quality" dataDxfId="19"/>
    <tableColumn id="6" xr3:uid="{3731D3EB-3A7C-4600-BA57-313C154AC24E}" name="resolution" dataDxfId="18"/>
    <tableColumn id="7" xr3:uid="{4137388B-4F35-4B18-B8A9-DFEDF05FB5A9}" name="es_id" dataDxfId="17"/>
    <tableColumn id="8" xr3:uid="{3BAC545F-057C-44E6-885A-99DCC05A68DB}" name="brp_id" dataDxfId="16"/>
    <tableColumn id="9" xr3:uid="{85C352F0-E458-4AFF-9F3B-417AC0632518}" name="note" dataDxfId="15"/>
    <tableColumn id="10" xr3:uid="{5FEE9621-37FD-49E8-8170-442A87533305}" name="ga_id" dataDxfId="14"/>
    <tableColumn id="11" xr3:uid="{CBF6BF05-1F37-4A56-A713-E3D8750CC297}" name="from_ga" dataDxfId="13"/>
    <tableColumn id="12" xr3:uid="{60A711EE-8179-440A-BF83-CAC52822DE91}" name="to_ga" dataDxfId="12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95D65B-E041-4D89-916B-2A99CE4E9ED5}">
  <sheetPr>
    <tabColor rgb="FF92D050"/>
  </sheetPr>
  <dimension ref="A1:CM400"/>
  <sheetViews>
    <sheetView zoomScaleNormal="100" workbookViewId="0">
      <selection activeCell="E44" sqref="E44"/>
    </sheetView>
  </sheetViews>
  <sheetFormatPr defaultColWidth="8.7109375" defaultRowHeight="15" x14ac:dyDescent="0.25"/>
  <cols>
    <col min="1" max="1" width="16.42578125" style="1" bestFit="1" customWidth="1"/>
    <col min="2" max="2" width="36" style="1" bestFit="1" customWidth="1"/>
    <col min="3" max="3" width="27.140625" style="1" bestFit="1" customWidth="1"/>
    <col min="4" max="4" width="9.7109375" style="1" bestFit="1" customWidth="1"/>
    <col min="5" max="5" width="21.42578125" style="1" bestFit="1" customWidth="1"/>
    <col min="6" max="6" width="23.5703125" style="1" bestFit="1" customWidth="1"/>
    <col min="7" max="7" width="28.5703125" style="1" bestFit="1" customWidth="1"/>
    <col min="8" max="9" width="24.42578125" style="1" bestFit="1" customWidth="1"/>
    <col min="10" max="11" width="15.7109375" style="1" bestFit="1" customWidth="1"/>
    <col min="12" max="12" width="11" style="1" bestFit="1" customWidth="1"/>
    <col min="13" max="13" width="13.28515625" style="1" bestFit="1" customWidth="1"/>
    <col min="14" max="14" width="8.140625" style="1" bestFit="1" customWidth="1"/>
    <col min="15" max="15" width="11.7109375" style="1" hidden="1" customWidth="1"/>
    <col min="16" max="16" width="8.85546875" style="1" hidden="1" customWidth="1"/>
    <col min="17" max="17" width="32.28515625" style="1" hidden="1" customWidth="1"/>
    <col min="18" max="18" width="7.140625" style="1" hidden="1" customWidth="1"/>
    <col min="19" max="19" width="33.42578125" style="1" hidden="1" customWidth="1"/>
    <col min="20" max="20" width="15.7109375" style="1" hidden="1" customWidth="1"/>
    <col min="21" max="22" width="13.28515625" style="1" hidden="1" customWidth="1"/>
    <col min="23" max="23" width="11.7109375" style="1" hidden="1" customWidth="1"/>
    <col min="24" max="24" width="13.28515625" style="1" hidden="1" customWidth="1"/>
    <col min="25" max="25" width="12.28515625" style="1" hidden="1" customWidth="1"/>
    <col min="26" max="27" width="0" style="1" hidden="1" customWidth="1"/>
    <col min="28" max="28" width="10.28515625" style="1" hidden="1" customWidth="1"/>
    <col min="29" max="29" width="15.85546875" style="1" hidden="1" customWidth="1"/>
    <col min="30" max="30" width="19.85546875" style="1" hidden="1" customWidth="1"/>
    <col min="31" max="31" width="18.5703125" style="1" hidden="1" customWidth="1"/>
    <col min="32" max="32" width="0" style="1" hidden="1" customWidth="1"/>
    <col min="33" max="33" width="12.5703125" style="1" hidden="1" customWidth="1"/>
    <col min="34" max="35" width="0" style="1" hidden="1" customWidth="1"/>
    <col min="36" max="16384" width="8.7109375" style="1"/>
  </cols>
  <sheetData>
    <row r="1" spans="1:91" ht="21" x14ac:dyDescent="0.35">
      <c r="A1" s="18" t="s">
        <v>46</v>
      </c>
      <c r="B1" s="17" t="s">
        <v>109</v>
      </c>
      <c r="C1" s="14" t="s">
        <v>24</v>
      </c>
      <c r="D1" s="14" t="s">
        <v>29</v>
      </c>
      <c r="E1" s="14" t="s">
        <v>30</v>
      </c>
      <c r="F1" s="14" t="s">
        <v>16</v>
      </c>
      <c r="G1" s="14" t="s">
        <v>25</v>
      </c>
      <c r="H1" s="14" t="s">
        <v>26</v>
      </c>
      <c r="I1" s="14" t="s">
        <v>27</v>
      </c>
      <c r="J1" s="14" t="s">
        <v>28</v>
      </c>
      <c r="K1" s="14" t="s">
        <v>37</v>
      </c>
      <c r="L1" s="14" t="s">
        <v>42</v>
      </c>
      <c r="M1" s="14" t="s">
        <v>112</v>
      </c>
      <c r="N1" s="14" t="s">
        <v>113</v>
      </c>
      <c r="P1" s="24"/>
      <c r="Q1" s="7" t="s">
        <v>63</v>
      </c>
      <c r="R1" s="9">
        <f>SUMIFS(Tabel134234[quantity],Tabel134234[settlement_method],"D01",Tabel134234[resolution],"15M")</f>
        <v>0</v>
      </c>
      <c r="S1" s="24"/>
      <c r="T1" s="24"/>
      <c r="U1" s="24"/>
      <c r="V1" s="24"/>
      <c r="W1" s="24"/>
      <c r="X1" s="24"/>
      <c r="Y1" s="24"/>
      <c r="AA1" s="24"/>
      <c r="AB1" s="30" t="s">
        <v>43</v>
      </c>
      <c r="AC1" s="30" t="s">
        <v>40</v>
      </c>
      <c r="AD1" s="30" t="s">
        <v>41</v>
      </c>
      <c r="AE1" s="30" t="s">
        <v>53</v>
      </c>
      <c r="AF1" s="30"/>
      <c r="AG1" s="30" t="s">
        <v>118</v>
      </c>
      <c r="AH1" s="30"/>
      <c r="AI1" s="24"/>
    </row>
    <row r="2" spans="1:91" ht="21" x14ac:dyDescent="0.35">
      <c r="A2" s="18" t="s">
        <v>52</v>
      </c>
      <c r="B2" s="17" t="s">
        <v>108</v>
      </c>
      <c r="C2" s="10"/>
      <c r="D2" s="10"/>
      <c r="E2" s="11"/>
      <c r="F2" s="12"/>
      <c r="G2" s="10"/>
      <c r="H2" s="10"/>
      <c r="I2" s="10"/>
      <c r="J2" s="10"/>
      <c r="K2" s="10"/>
      <c r="L2" s="10"/>
      <c r="M2" s="29"/>
      <c r="N2" s="29"/>
      <c r="P2" s="24"/>
      <c r="Q2" s="7" t="s">
        <v>67</v>
      </c>
      <c r="R2" s="9">
        <f>SUMIFS(Tabel134234[quantity],Tabel134234[settlement_method],"E02",Tabel134234[resolution],"15M")</f>
        <v>0</v>
      </c>
      <c r="S2" s="24"/>
      <c r="T2" s="24"/>
      <c r="U2" s="24"/>
      <c r="V2" s="24"/>
      <c r="W2" s="24"/>
      <c r="X2" s="24"/>
      <c r="Y2" s="24"/>
      <c r="AA2" s="24"/>
      <c r="AB2" s="27" t="e" cm="1" vm="1">
        <f t="array" ref="AB2">_xlfn._xlws.SORT(_xlfn.UNIQUE(_xlfn._xlws.FILTER(Tabel134234[ga_id],Tabel134234[ga_id] &lt;&gt; "")))</f>
        <v>#VALUE!</v>
      </c>
      <c r="AC2" s="27" t="e" cm="1" vm="1">
        <f t="array" ref="AC2">_xlfn._xlws.SORT(_xlfn.UNIQUE(_xlfn._xlws.FILTER(Tabel134234[es_id],Tabel134234[es_id] &lt;&gt; "")))</f>
        <v>#VALUE!</v>
      </c>
      <c r="AD2" s="27" t="e" cm="1" vm="1">
        <f t="array" ref="AD2">_xlfn._xlws.SORT(_xlfn.UNIQUE(_xlfn._xlws.FILTER(Tabel134234[brp_id],Tabel134234[brp_id] &lt;&gt; "")))</f>
        <v>#VALUE!</v>
      </c>
      <c r="AE2" s="27" t="str">
        <f>IF(B$2="production","E18",IF($B$2="flex_consumption","D01","E02"))</f>
        <v>D01</v>
      </c>
      <c r="AF2" s="24"/>
      <c r="AG2" s="27" t="e" cm="1" vm="1">
        <f t="array" ref="AG2">_xlfn._xlws.SORT(_xlfn.UNIQUE(_xlfn.VSTACK(_xlfn._xlws.FILTER(Tabel134234[from_ga],Tabel134234[from_ga] &lt;&gt; ""),_xlfn._xlws.FILTER(Tabel134234[to_ga],Tabel134234[to_ga] &lt;&gt; ""))))</f>
        <v>#VALUE!</v>
      </c>
      <c r="AH2" s="24"/>
      <c r="AI2" s="24"/>
    </row>
    <row r="3" spans="1:91" x14ac:dyDescent="0.25">
      <c r="C3" s="10"/>
      <c r="D3" s="10"/>
      <c r="E3" s="11"/>
      <c r="F3" s="12"/>
      <c r="G3" s="10"/>
      <c r="H3" s="10"/>
      <c r="I3" s="10"/>
      <c r="J3" s="10"/>
      <c r="K3" s="10"/>
      <c r="L3" s="10"/>
      <c r="M3" s="29"/>
      <c r="N3" s="29"/>
      <c r="P3" s="24"/>
      <c r="Q3" s="7" t="s">
        <v>56</v>
      </c>
      <c r="R3" s="9">
        <f>SUMIFS(Tabel134234[quantity],Tabel134234[type],"E18",Tabel134234[resolution],"15M")</f>
        <v>0</v>
      </c>
      <c r="S3" s="24"/>
      <c r="T3" s="27"/>
      <c r="U3" s="24"/>
      <c r="V3" s="24"/>
      <c r="W3" s="24"/>
      <c r="X3" s="24"/>
      <c r="Y3" s="24"/>
      <c r="AA3" s="24"/>
      <c r="AB3" s="24"/>
      <c r="AC3" s="24"/>
      <c r="AD3" s="24"/>
      <c r="AE3" s="24"/>
      <c r="AF3" s="24"/>
      <c r="AG3" s="24"/>
      <c r="AH3" s="24"/>
      <c r="AI3" s="24"/>
    </row>
    <row r="4" spans="1:91" x14ac:dyDescent="0.25">
      <c r="C4" s="10"/>
      <c r="D4" s="10"/>
      <c r="E4" s="11"/>
      <c r="F4" s="12"/>
      <c r="G4" s="10"/>
      <c r="H4" s="10"/>
      <c r="I4" s="10"/>
      <c r="J4" s="10"/>
      <c r="K4" s="10"/>
      <c r="L4" s="10"/>
      <c r="M4" s="29"/>
      <c r="N4" s="29"/>
      <c r="P4" s="24"/>
      <c r="Q4" s="7" t="s">
        <v>54</v>
      </c>
      <c r="R4" s="9">
        <f>SUMIFS(Tabel134234[quantity],Tabel134234[type],"E17",Tabel134234[resolution],"15M")</f>
        <v>0</v>
      </c>
      <c r="S4" s="24"/>
      <c r="T4" s="24"/>
      <c r="U4" s="24"/>
      <c r="V4" s="24"/>
      <c r="W4" s="24"/>
      <c r="X4" s="24"/>
      <c r="Y4" s="24"/>
      <c r="AA4" s="24"/>
      <c r="AB4" s="24"/>
      <c r="AC4" s="24"/>
      <c r="AD4" s="24"/>
      <c r="AE4" s="24"/>
      <c r="AF4" s="24"/>
      <c r="AG4" s="24"/>
      <c r="AH4" s="24"/>
      <c r="AI4" s="24"/>
    </row>
    <row r="5" spans="1:91" x14ac:dyDescent="0.25">
      <c r="C5" s="10"/>
      <c r="D5" s="10"/>
      <c r="E5" s="11"/>
      <c r="F5" s="12"/>
      <c r="G5" s="10"/>
      <c r="H5" s="10"/>
      <c r="I5" s="10"/>
      <c r="J5" s="10"/>
      <c r="K5" s="10"/>
      <c r="L5" s="10"/>
      <c r="M5" s="29"/>
      <c r="N5" s="29"/>
      <c r="P5" s="24"/>
      <c r="Q5" s="6" t="s">
        <v>59</v>
      </c>
      <c r="R5" s="9">
        <f>SUMIFS(Tabel134234[quantity],Tabel134234[type],"E20",Tabel134234[resolution],"15M",Tabel134234[to_ga],"800")</f>
        <v>0</v>
      </c>
      <c r="S5" s="24"/>
      <c r="T5" s="24"/>
      <c r="U5" s="24"/>
      <c r="V5" s="24"/>
      <c r="W5" s="24"/>
      <c r="X5" s="24"/>
      <c r="Y5" s="24"/>
      <c r="AA5" s="24"/>
      <c r="AB5" s="24"/>
      <c r="AC5" s="24"/>
      <c r="AD5" s="24"/>
      <c r="AE5" s="24"/>
      <c r="AF5" s="24"/>
      <c r="AG5" s="24"/>
      <c r="AH5" s="24"/>
      <c r="AI5" s="24"/>
    </row>
    <row r="6" spans="1:91" x14ac:dyDescent="0.25">
      <c r="C6" s="10"/>
      <c r="D6" s="10"/>
      <c r="E6" s="11"/>
      <c r="F6" s="12"/>
      <c r="G6" s="10"/>
      <c r="H6" s="10"/>
      <c r="I6" s="10"/>
      <c r="J6" s="10"/>
      <c r="K6" s="10"/>
      <c r="L6" s="10"/>
      <c r="M6" s="29"/>
      <c r="N6" s="29"/>
      <c r="P6" s="24"/>
      <c r="Q6" s="6" t="s">
        <v>70</v>
      </c>
      <c r="R6" s="9">
        <f>SUMIFS(Tabel134234[quantity],Tabel134234[type],"E20",Tabel134234[resolution],"15M",Tabel134234[from_ga],"800")</f>
        <v>0</v>
      </c>
      <c r="S6" s="24"/>
      <c r="T6" s="24"/>
      <c r="U6" s="24"/>
      <c r="V6" s="24"/>
      <c r="W6" s="24"/>
      <c r="X6" s="24"/>
      <c r="Y6" s="24"/>
      <c r="AA6" s="24"/>
      <c r="AB6" s="24"/>
      <c r="AC6" s="24"/>
      <c r="AD6" s="24"/>
      <c r="AE6" s="24"/>
      <c r="AF6" s="24"/>
      <c r="AG6" s="24"/>
      <c r="AH6" s="24"/>
      <c r="AI6" s="24"/>
    </row>
    <row r="7" spans="1:91" x14ac:dyDescent="0.25">
      <c r="C7" s="10"/>
      <c r="D7" s="10"/>
      <c r="E7" s="11"/>
      <c r="F7" s="12"/>
      <c r="G7" s="10"/>
      <c r="H7" s="10"/>
      <c r="I7" s="10"/>
      <c r="J7" s="10"/>
      <c r="K7" s="10"/>
      <c r="L7" s="10"/>
      <c r="M7" s="29"/>
      <c r="N7" s="29"/>
      <c r="P7" s="24"/>
      <c r="Q7" s="24"/>
      <c r="R7" s="24"/>
      <c r="S7" s="24"/>
      <c r="T7" s="24"/>
      <c r="U7" s="24"/>
      <c r="V7" s="24"/>
      <c r="W7" s="24"/>
      <c r="X7" s="24"/>
      <c r="Y7" s="24"/>
      <c r="AA7" s="24"/>
      <c r="AB7" s="24"/>
      <c r="AC7" s="24"/>
      <c r="AD7" s="24"/>
      <c r="AE7" s="24"/>
      <c r="AF7" s="24"/>
      <c r="AG7" s="24"/>
      <c r="AH7" s="24"/>
      <c r="AI7" s="24"/>
    </row>
    <row r="8" spans="1:91" x14ac:dyDescent="0.25">
      <c r="C8" s="10"/>
      <c r="D8" s="10"/>
      <c r="E8" s="11"/>
      <c r="F8" s="12"/>
      <c r="G8" s="10"/>
      <c r="H8" s="10"/>
      <c r="I8" s="10"/>
      <c r="J8" s="10"/>
      <c r="K8" s="10"/>
      <c r="L8" s="10"/>
      <c r="M8" s="29"/>
      <c r="N8" s="29"/>
      <c r="P8" s="24"/>
      <c r="Q8" s="25"/>
      <c r="R8" s="7" t="s">
        <v>28</v>
      </c>
      <c r="S8" s="7" t="s">
        <v>27</v>
      </c>
      <c r="T8" s="7" t="s">
        <v>120</v>
      </c>
      <c r="U8" s="7" t="s">
        <v>73</v>
      </c>
      <c r="V8" s="7" t="s">
        <v>74</v>
      </c>
      <c r="W8" s="7" t="s">
        <v>75</v>
      </c>
      <c r="X8" s="24"/>
      <c r="Y8" s="24"/>
      <c r="AA8" s="24"/>
      <c r="AB8" s="24"/>
      <c r="AC8" s="24"/>
      <c r="AD8" s="24"/>
      <c r="AE8" s="24"/>
      <c r="AF8" s="24"/>
      <c r="AG8" s="24"/>
      <c r="AH8" s="24"/>
      <c r="AI8" s="24"/>
    </row>
    <row r="9" spans="1:91" x14ac:dyDescent="0.25">
      <c r="C9" s="10"/>
      <c r="D9" s="10"/>
      <c r="E9" s="11"/>
      <c r="F9" s="12"/>
      <c r="G9" s="10"/>
      <c r="H9" s="10"/>
      <c r="I9" s="10"/>
      <c r="J9" s="10"/>
      <c r="K9" s="10"/>
      <c r="L9" s="10"/>
      <c r="M9" s="29"/>
      <c r="N9" s="29"/>
      <c r="P9" s="15" t="s">
        <v>103</v>
      </c>
      <c r="Q9" s="26" t="e" vm="2">
        <f>_xlfn.IFNA(INDEX(Tabel134234[ga_id],MATCH(S9,Tabel134234[es_id],0)),"")</f>
        <v>#VALUE!</v>
      </c>
      <c r="R9" s="26" t="e" vm="2">
        <f>_xlfn.IFNA(INDEX(Tabel134234[brp_id],MATCH(S9,Tabel134234[es_id],0)),"")</f>
        <v>#VALUE!</v>
      </c>
      <c r="S9" s="26" t="e" vm="2">
        <f>IF(AC$2=0,"",AC$2)</f>
        <v>#VALUE!</v>
      </c>
      <c r="T9" s="20">
        <f>SUMIFS(Tabel134234[quantity],Tabel134234[es_id],S9,IF(B$2="production",Tabel134234[type],Tabel134234[settlement_method]),AE$2,Tabel134234[resolution],"1H")/4</f>
        <v>0</v>
      </c>
      <c r="U9" s="19">
        <f>T9</f>
        <v>0</v>
      </c>
      <c r="V9" s="19"/>
      <c r="W9" s="23">
        <f t="shared" ref="W9:W32" si="0">ROUND(U9, 3)</f>
        <v>0</v>
      </c>
      <c r="X9" s="24"/>
      <c r="Y9" s="24"/>
      <c r="AA9" s="24"/>
      <c r="AB9" s="24"/>
      <c r="AC9" s="24"/>
      <c r="AD9" s="24"/>
      <c r="AE9" s="24"/>
      <c r="AF9" s="24"/>
      <c r="AG9" s="24"/>
      <c r="AH9" s="24"/>
      <c r="AI9" s="24"/>
    </row>
    <row r="10" spans="1:91" x14ac:dyDescent="0.25">
      <c r="C10" s="10"/>
      <c r="D10" s="10"/>
      <c r="E10" s="11"/>
      <c r="F10" s="12"/>
      <c r="G10" s="10"/>
      <c r="H10" s="10"/>
      <c r="I10" s="10"/>
      <c r="J10" s="10"/>
      <c r="K10" s="10"/>
      <c r="L10" s="10"/>
      <c r="M10" s="29"/>
      <c r="N10" s="29"/>
      <c r="P10" s="15" t="s">
        <v>104</v>
      </c>
      <c r="Q10" s="26" t="e" vm="2">
        <f>_xlfn.IFNA(INDEX(Tabel134234[ga_id],MATCH(S10,Tabel134234[es_id],0)),"")</f>
        <v>#VALUE!</v>
      </c>
      <c r="R10" s="26" t="e" vm="2">
        <f>_xlfn.IFNA(INDEX(Tabel134234[brp_id],MATCH(S10,Tabel134234[es_id],0)),"")</f>
        <v>#VALUE!</v>
      </c>
      <c r="S10" s="26" t="e" vm="2">
        <f t="shared" ref="S10:T12" si="1">S$9</f>
        <v>#VALUE!</v>
      </c>
      <c r="T10" s="19">
        <f t="shared" si="1"/>
        <v>0</v>
      </c>
      <c r="U10" s="19">
        <f>V10+U9</f>
        <v>0</v>
      </c>
      <c r="V10" s="19">
        <f>T10-W9</f>
        <v>0</v>
      </c>
      <c r="W10" s="23">
        <f t="shared" si="0"/>
        <v>0</v>
      </c>
      <c r="X10" s="24"/>
      <c r="Y10" s="24"/>
      <c r="AA10" s="27"/>
      <c r="AB10" s="27"/>
      <c r="AC10" s="27"/>
      <c r="AD10" s="27"/>
      <c r="AE10" s="27"/>
      <c r="AF10" s="27"/>
      <c r="AG10" s="24"/>
      <c r="AH10" s="24"/>
      <c r="AI10" s="24"/>
    </row>
    <row r="11" spans="1:91" x14ac:dyDescent="0.25">
      <c r="C11" s="10"/>
      <c r="D11" s="10"/>
      <c r="E11" s="11"/>
      <c r="F11" s="12"/>
      <c r="G11" s="10"/>
      <c r="H11" s="10"/>
      <c r="I11" s="10"/>
      <c r="J11" s="10"/>
      <c r="K11" s="10"/>
      <c r="L11" s="10"/>
      <c r="M11" s="29"/>
      <c r="N11" s="29"/>
      <c r="P11" s="15" t="s">
        <v>105</v>
      </c>
      <c r="Q11" s="26" t="e" vm="2">
        <f>_xlfn.IFNA(INDEX(Tabel134234[ga_id],MATCH(S11,Tabel134234[es_id],0)),"")</f>
        <v>#VALUE!</v>
      </c>
      <c r="R11" s="26" t="e" vm="2">
        <f>_xlfn.IFNA(INDEX(Tabel134234[brp_id],MATCH(S11,Tabel134234[es_id],0)),"")</f>
        <v>#VALUE!</v>
      </c>
      <c r="S11" s="26" t="e" vm="2">
        <f t="shared" si="1"/>
        <v>#VALUE!</v>
      </c>
      <c r="T11" s="19">
        <f t="shared" si="1"/>
        <v>0</v>
      </c>
      <c r="U11" s="19">
        <f>V11+U10</f>
        <v>0</v>
      </c>
      <c r="V11" s="19">
        <f>T11-W10</f>
        <v>0</v>
      </c>
      <c r="W11" s="23">
        <f t="shared" si="0"/>
        <v>0</v>
      </c>
      <c r="X11" s="24"/>
      <c r="Y11" s="24"/>
      <c r="AA11" s="27"/>
      <c r="AB11" s="27"/>
      <c r="AC11" s="27"/>
      <c r="AD11" s="27"/>
      <c r="AE11" s="27"/>
      <c r="AF11" s="27"/>
      <c r="AG11" s="24"/>
      <c r="AH11" s="24"/>
      <c r="AI11" s="24"/>
    </row>
    <row r="12" spans="1:91" x14ac:dyDescent="0.25">
      <c r="C12" s="10"/>
      <c r="D12" s="10"/>
      <c r="E12" s="11"/>
      <c r="F12" s="12"/>
      <c r="G12" s="10"/>
      <c r="H12" s="10"/>
      <c r="I12" s="10"/>
      <c r="J12" s="10"/>
      <c r="K12" s="10"/>
      <c r="L12" s="10"/>
      <c r="M12" s="29"/>
      <c r="N12" s="29"/>
      <c r="P12" s="15" t="s">
        <v>106</v>
      </c>
      <c r="Q12" s="26" t="e" vm="2">
        <f>_xlfn.IFNA(INDEX(Tabel134234[ga_id],MATCH(S12,Tabel134234[es_id],0)),"")</f>
        <v>#VALUE!</v>
      </c>
      <c r="R12" s="26" t="e" vm="2">
        <f>_xlfn.IFNA(INDEX(Tabel134234[brp_id],MATCH(S12,Tabel134234[es_id],0)),"")</f>
        <v>#VALUE!</v>
      </c>
      <c r="S12" s="26" t="e" vm="2">
        <f t="shared" si="1"/>
        <v>#VALUE!</v>
      </c>
      <c r="T12" s="19">
        <f t="shared" si="1"/>
        <v>0</v>
      </c>
      <c r="U12" s="19">
        <f>V12+U11</f>
        <v>0</v>
      </c>
      <c r="V12" s="19">
        <f>T12-W11</f>
        <v>0</v>
      </c>
      <c r="W12" s="23">
        <f t="shared" si="0"/>
        <v>0</v>
      </c>
      <c r="X12" s="24"/>
      <c r="Y12" s="24"/>
      <c r="AA12" s="27"/>
      <c r="AB12" s="27"/>
      <c r="AC12" s="27"/>
      <c r="AD12" s="27"/>
      <c r="AE12" s="27"/>
      <c r="AF12" s="27"/>
      <c r="AG12" s="24"/>
      <c r="AH12" s="24"/>
      <c r="AI12" s="24"/>
    </row>
    <row r="13" spans="1:91" x14ac:dyDescent="0.25">
      <c r="C13" s="10"/>
      <c r="D13" s="10"/>
      <c r="E13" s="11"/>
      <c r="F13" s="12"/>
      <c r="G13" s="10"/>
      <c r="H13" s="10"/>
      <c r="I13" s="10"/>
      <c r="J13" s="10"/>
      <c r="K13" s="10"/>
      <c r="L13" s="10"/>
      <c r="M13" s="29"/>
      <c r="N13" s="29"/>
      <c r="P13" s="15" t="s">
        <v>103</v>
      </c>
      <c r="Q13" s="26" t="str">
        <f>_xlfn.IFNA(INDEX(Tabel134234[ga_id],MATCH(S13,Tabel134234[es_id],0)),"")</f>
        <v/>
      </c>
      <c r="R13" s="26" t="str">
        <f>_xlfn.IFNA(INDEX(Tabel134234[brp_id],MATCH(S13,Tabel134234[es_id],0)),"")</f>
        <v/>
      </c>
      <c r="S13" s="26" t="str">
        <f>IF(AC$3=0,"",AC$3)</f>
        <v/>
      </c>
      <c r="T13" s="20">
        <f>SUMIFS(Tabel134234[quantity],Tabel134234[es_id],S13,IF(B$2="production",Tabel134234[type],Tabel134234[settlement_method]),AE$2,Tabel134234[resolution],"1H")/4</f>
        <v>0</v>
      </c>
      <c r="U13" s="19">
        <f>T13</f>
        <v>0</v>
      </c>
      <c r="V13" s="19"/>
      <c r="W13" s="23">
        <f t="shared" si="0"/>
        <v>0</v>
      </c>
      <c r="X13" s="24"/>
      <c r="Y13" s="24"/>
      <c r="AA13" s="2"/>
      <c r="AB13" s="2"/>
      <c r="AC13" s="2"/>
      <c r="AD13" s="2"/>
      <c r="AE13" s="27"/>
      <c r="AF13" s="2"/>
    </row>
    <row r="14" spans="1:91" x14ac:dyDescent="0.25">
      <c r="C14" s="10"/>
      <c r="D14" s="10"/>
      <c r="E14" s="11"/>
      <c r="F14" s="12"/>
      <c r="G14" s="10"/>
      <c r="H14" s="10"/>
      <c r="I14" s="10"/>
      <c r="J14" s="10"/>
      <c r="K14" s="10"/>
      <c r="L14" s="10"/>
      <c r="M14" s="29"/>
      <c r="N14" s="29"/>
      <c r="O14" s="2"/>
      <c r="P14" s="15" t="s">
        <v>104</v>
      </c>
      <c r="Q14" s="26" t="str">
        <f>_xlfn.IFNA(INDEX(Tabel134234[ga_id],MATCH(S14,Tabel134234[es_id],0)),"")</f>
        <v/>
      </c>
      <c r="R14" s="26" t="str">
        <f>_xlfn.IFNA(INDEX(Tabel134234[brp_id],MATCH(S14,Tabel134234[es_id],0)),"")</f>
        <v/>
      </c>
      <c r="S14" s="26" t="str">
        <f t="shared" ref="S14:T16" si="2">S$13</f>
        <v/>
      </c>
      <c r="T14" s="19">
        <f t="shared" si="2"/>
        <v>0</v>
      </c>
      <c r="U14" s="19">
        <f>V14+U13</f>
        <v>0</v>
      </c>
      <c r="V14" s="19">
        <f>T14-W13</f>
        <v>0</v>
      </c>
      <c r="W14" s="23">
        <f t="shared" si="0"/>
        <v>0</v>
      </c>
      <c r="X14" s="27"/>
      <c r="Y14" s="27"/>
      <c r="Z14" s="2"/>
      <c r="AA14" s="2"/>
      <c r="AB14" s="2"/>
      <c r="AC14" s="2"/>
      <c r="AD14" s="2"/>
      <c r="AE14" s="27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</row>
    <row r="15" spans="1:91" x14ac:dyDescent="0.25">
      <c r="C15" s="13"/>
      <c r="D15" s="10"/>
      <c r="E15" s="11"/>
      <c r="F15" s="12"/>
      <c r="G15" s="10"/>
      <c r="H15" s="10"/>
      <c r="I15" s="10"/>
      <c r="J15" s="10"/>
      <c r="K15" s="10"/>
      <c r="L15" s="10"/>
      <c r="M15" s="29"/>
      <c r="N15" s="29"/>
      <c r="O15" s="2"/>
      <c r="P15" s="15" t="s">
        <v>105</v>
      </c>
      <c r="Q15" s="26" t="str">
        <f>_xlfn.IFNA(INDEX(Tabel134234[ga_id],MATCH(S15,Tabel134234[es_id],0)),"")</f>
        <v/>
      </c>
      <c r="R15" s="26" t="str">
        <f>_xlfn.IFNA(INDEX(Tabel134234[brp_id],MATCH(S15,Tabel134234[es_id],0)),"")</f>
        <v/>
      </c>
      <c r="S15" s="26" t="str">
        <f t="shared" si="2"/>
        <v/>
      </c>
      <c r="T15" s="19">
        <f t="shared" si="2"/>
        <v>0</v>
      </c>
      <c r="U15" s="19">
        <f>V15+U14</f>
        <v>0</v>
      </c>
      <c r="V15" s="19">
        <f>T15-W14</f>
        <v>0</v>
      </c>
      <c r="W15" s="23">
        <f t="shared" si="0"/>
        <v>0</v>
      </c>
      <c r="X15" s="27"/>
      <c r="Y15" s="27"/>
      <c r="Z15" s="2"/>
      <c r="AA15" s="2"/>
      <c r="AB15" s="2"/>
      <c r="AC15" s="2"/>
      <c r="AD15" s="2"/>
      <c r="AE15" s="27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</row>
    <row r="16" spans="1:91" x14ac:dyDescent="0.25">
      <c r="C16" s="13"/>
      <c r="D16" s="10"/>
      <c r="E16" s="11"/>
      <c r="F16" s="12"/>
      <c r="G16" s="10"/>
      <c r="H16" s="10"/>
      <c r="I16" s="10"/>
      <c r="J16" s="10"/>
      <c r="K16" s="10"/>
      <c r="L16" s="10"/>
      <c r="M16" s="29"/>
      <c r="N16" s="29"/>
      <c r="O16" s="2"/>
      <c r="P16" s="15" t="s">
        <v>106</v>
      </c>
      <c r="Q16" s="26" t="str">
        <f>_xlfn.IFNA(INDEX(Tabel134234[ga_id],MATCH(S16,Tabel134234[es_id],0)),"")</f>
        <v/>
      </c>
      <c r="R16" s="26" t="str">
        <f>_xlfn.IFNA(INDEX(Tabel134234[brp_id],MATCH(S16,Tabel134234[es_id],0)),"")</f>
        <v/>
      </c>
      <c r="S16" s="26" t="str">
        <f t="shared" si="2"/>
        <v/>
      </c>
      <c r="T16" s="19">
        <f t="shared" si="2"/>
        <v>0</v>
      </c>
      <c r="U16" s="19">
        <f>V16+U15</f>
        <v>0</v>
      </c>
      <c r="V16" s="19">
        <f>T16-W15</f>
        <v>0</v>
      </c>
      <c r="W16" s="23">
        <f t="shared" si="0"/>
        <v>0</v>
      </c>
      <c r="X16" s="27"/>
      <c r="Y16" s="27"/>
      <c r="Z16" s="2"/>
      <c r="AA16" s="2"/>
      <c r="AB16" s="2"/>
      <c r="AC16" s="2"/>
      <c r="AD16" s="2"/>
      <c r="AE16" s="27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</row>
    <row r="17" spans="1:91" x14ac:dyDescent="0.25">
      <c r="C17" s="10"/>
      <c r="D17" s="10"/>
      <c r="E17" s="11"/>
      <c r="F17" s="12"/>
      <c r="G17" s="10"/>
      <c r="H17" s="10"/>
      <c r="I17" s="10"/>
      <c r="J17" s="10"/>
      <c r="K17" s="10"/>
      <c r="L17" s="10"/>
      <c r="M17" s="29"/>
      <c r="N17" s="29"/>
      <c r="O17" s="2"/>
      <c r="P17" s="15" t="s">
        <v>103</v>
      </c>
      <c r="Q17" s="26" t="str">
        <f>_xlfn.IFNA(INDEX(Tabel134234[ga_id],MATCH(S17,Tabel134234[es_id],0)),"")</f>
        <v/>
      </c>
      <c r="R17" s="26" t="str">
        <f>_xlfn.IFNA(INDEX(Tabel134234[brp_id],MATCH(S17,Tabel134234[es_id],0)),"")</f>
        <v/>
      </c>
      <c r="S17" s="26" t="str">
        <f>IF(AC$4=0,"",AC$4)</f>
        <v/>
      </c>
      <c r="T17" s="20">
        <f>SUMIFS(Tabel134234[quantity],Tabel134234[es_id],S17,IF(B$2="production",Tabel134234[type],Tabel134234[settlement_method]),AE$2,Tabel134234[resolution],"1H")/4</f>
        <v>0</v>
      </c>
      <c r="U17" s="19">
        <f>T17</f>
        <v>0</v>
      </c>
      <c r="V17" s="19"/>
      <c r="W17" s="23">
        <f t="shared" si="0"/>
        <v>0</v>
      </c>
      <c r="X17" s="27"/>
      <c r="Y17" s="27"/>
      <c r="Z17" s="2"/>
      <c r="AA17" s="2"/>
      <c r="AB17" s="2"/>
      <c r="AC17" s="2"/>
      <c r="AD17" s="2"/>
      <c r="AE17" s="27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</row>
    <row r="18" spans="1:91" x14ac:dyDescent="0.25">
      <c r="C18" s="10"/>
      <c r="D18" s="10"/>
      <c r="E18" s="11"/>
      <c r="F18" s="12"/>
      <c r="G18" s="10"/>
      <c r="H18" s="10"/>
      <c r="I18" s="10"/>
      <c r="J18" s="10"/>
      <c r="K18" s="10"/>
      <c r="L18" s="10"/>
      <c r="M18" s="29"/>
      <c r="N18" s="29"/>
      <c r="O18" s="2"/>
      <c r="P18" s="15" t="s">
        <v>104</v>
      </c>
      <c r="Q18" s="26" t="str">
        <f>_xlfn.IFNA(INDEX(Tabel134234[ga_id],MATCH(S18,Tabel134234[es_id],0)),"")</f>
        <v/>
      </c>
      <c r="R18" s="26" t="str">
        <f>_xlfn.IFNA(INDEX(Tabel134234[brp_id],MATCH(S18,Tabel134234[es_id],0)),"")</f>
        <v/>
      </c>
      <c r="S18" s="26" t="str">
        <f t="shared" ref="S18:T20" si="3">S$17</f>
        <v/>
      </c>
      <c r="T18" s="19">
        <f t="shared" si="3"/>
        <v>0</v>
      </c>
      <c r="U18" s="19">
        <f>V18+U17</f>
        <v>0</v>
      </c>
      <c r="V18" s="19">
        <f>T18-W17</f>
        <v>0</v>
      </c>
      <c r="W18" s="23">
        <f t="shared" si="0"/>
        <v>0</v>
      </c>
      <c r="X18" s="27"/>
      <c r="Y18" s="27"/>
      <c r="Z18" s="2"/>
      <c r="AA18" s="2"/>
      <c r="AB18" s="2"/>
      <c r="AC18" s="2"/>
      <c r="AD18" s="2"/>
      <c r="AE18" s="27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</row>
    <row r="19" spans="1:91" x14ac:dyDescent="0.25">
      <c r="C19" s="10"/>
      <c r="D19" s="10"/>
      <c r="E19" s="11"/>
      <c r="F19" s="12"/>
      <c r="G19" s="10"/>
      <c r="H19" s="10"/>
      <c r="I19" s="10"/>
      <c r="J19" s="10"/>
      <c r="K19" s="10"/>
      <c r="L19" s="10"/>
      <c r="M19" s="29"/>
      <c r="N19" s="29"/>
      <c r="O19" s="2"/>
      <c r="P19" s="15" t="s">
        <v>105</v>
      </c>
      <c r="Q19" s="26" t="str">
        <f>_xlfn.IFNA(INDEX(Tabel134234[ga_id],MATCH(S19,Tabel134234[es_id],0)),"")</f>
        <v/>
      </c>
      <c r="R19" s="26" t="str">
        <f>_xlfn.IFNA(INDEX(Tabel134234[brp_id],MATCH(S19,Tabel134234[es_id],0)),"")</f>
        <v/>
      </c>
      <c r="S19" s="26" t="str">
        <f t="shared" si="3"/>
        <v/>
      </c>
      <c r="T19" s="19">
        <f t="shared" si="3"/>
        <v>0</v>
      </c>
      <c r="U19" s="19">
        <f>V19+U18</f>
        <v>0</v>
      </c>
      <c r="V19" s="19">
        <f>T19-W18</f>
        <v>0</v>
      </c>
      <c r="W19" s="23">
        <f t="shared" si="0"/>
        <v>0</v>
      </c>
      <c r="X19" s="27"/>
      <c r="Y19" s="27"/>
      <c r="Z19" s="2"/>
      <c r="AA19" s="2"/>
      <c r="AB19" s="2"/>
      <c r="AC19" s="2"/>
      <c r="AD19" s="2"/>
      <c r="AE19" s="27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</row>
    <row r="20" spans="1:91" ht="23.25" x14ac:dyDescent="0.35">
      <c r="E20" s="36" t="str">
        <f>CONCATENATE(B2,"_per_",B1)</f>
        <v>flex_consumption_per_ga_brp</v>
      </c>
      <c r="F20" s="36"/>
      <c r="G20" s="36"/>
      <c r="H20" s="36"/>
      <c r="I20" s="40" t="s">
        <v>45</v>
      </c>
      <c r="J20" s="41"/>
      <c r="K20" s="42"/>
      <c r="P20" s="15" t="s">
        <v>106</v>
      </c>
      <c r="Q20" s="26" t="str">
        <f>_xlfn.IFNA(INDEX(Tabel134234[ga_id],MATCH(S20,Tabel134234[es_id],0)),"")</f>
        <v/>
      </c>
      <c r="R20" s="26" t="str">
        <f>_xlfn.IFNA(INDEX(Tabel134234[brp_id],MATCH(S20,Tabel134234[es_id],0)),"")</f>
        <v/>
      </c>
      <c r="S20" s="26" t="str">
        <f t="shared" si="3"/>
        <v/>
      </c>
      <c r="T20" s="19">
        <f t="shared" si="3"/>
        <v>0</v>
      </c>
      <c r="U20" s="19">
        <f>V20+U19</f>
        <v>0</v>
      </c>
      <c r="V20" s="19">
        <f>T20-W19</f>
        <v>0</v>
      </c>
      <c r="W20" s="23">
        <f t="shared" si="0"/>
        <v>0</v>
      </c>
      <c r="X20" s="24"/>
      <c r="Y20" s="27"/>
      <c r="Z20" s="2"/>
      <c r="AA20" s="2"/>
      <c r="AB20" s="2"/>
      <c r="AC20" s="2"/>
      <c r="AD20" s="2"/>
      <c r="AE20" s="27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</row>
    <row r="21" spans="1:91" ht="18.75" x14ac:dyDescent="0.3">
      <c r="B21" s="3" t="s">
        <v>51</v>
      </c>
      <c r="C21" s="3" t="s">
        <v>48</v>
      </c>
      <c r="D21" s="4" t="s">
        <v>44</v>
      </c>
      <c r="E21" s="4" t="s">
        <v>42</v>
      </c>
      <c r="F21" s="5" t="s">
        <v>14</v>
      </c>
      <c r="G21" s="5" t="s">
        <v>15</v>
      </c>
      <c r="H21" s="5" t="s">
        <v>16</v>
      </c>
      <c r="I21" s="6" t="s">
        <v>39</v>
      </c>
      <c r="J21" s="6" t="s">
        <v>38</v>
      </c>
      <c r="K21" s="7" t="s">
        <v>107</v>
      </c>
      <c r="L21" s="2"/>
      <c r="M21" s="2"/>
      <c r="N21" s="2"/>
      <c r="O21" s="2"/>
      <c r="P21" s="15" t="s">
        <v>103</v>
      </c>
      <c r="Q21" s="26" t="str">
        <f>_xlfn.IFNA(INDEX(Tabel134234[ga_id],MATCH(S21,Tabel134234[es_id],0)),"")</f>
        <v/>
      </c>
      <c r="R21" s="26" t="str">
        <f>_xlfn.IFNA(INDEX(Tabel134234[brp_id],MATCH(S21,Tabel134234[es_id],0)),"")</f>
        <v/>
      </c>
      <c r="S21" s="26" t="str">
        <f>IF(AC$5=0,"",AC$5)</f>
        <v/>
      </c>
      <c r="T21" s="20">
        <f>SUMIFS(Tabel134234[quantity],Tabel134234[es_id],S21,IF(B$2="production",Tabel134234[type],Tabel134234[settlement_method]),AE$2,Tabel134234[resolution],"1H")/4</f>
        <v>0</v>
      </c>
      <c r="U21" s="19">
        <f>T21</f>
        <v>0</v>
      </c>
      <c r="V21" s="19"/>
      <c r="W21" s="23">
        <f t="shared" si="0"/>
        <v>0</v>
      </c>
      <c r="X21" s="24"/>
      <c r="Y21" s="27"/>
      <c r="Z21" s="2"/>
      <c r="AA21" s="2"/>
      <c r="AB21" s="2"/>
      <c r="AC21" s="2"/>
      <c r="AD21" s="2"/>
      <c r="AE21" s="27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</row>
    <row r="22" spans="1:91" x14ac:dyDescent="0.25">
      <c r="A22" s="2"/>
      <c r="B22" s="16" t="e" vm="2">
        <f>IF(AND(F22&lt;&gt;"null",F22&lt;&gt;""),IF(F22=INDEX(Tabel134234[es_id],MATCH("GLMP",Tabel134234[note],0),1),"glmp",""),IF(AND(G22&lt;&gt;"null",G22&lt;&gt;""),IF(G22=INDEX(Tabel134234[brp_id],MATCH("GLMP",Tabel134234[note],0),1),"glmp",""),IF(E22=INDEX(Tabel134234[ga_id],MATCH("GLMP",Tabel134234[note],0),1),"glmp","")))</f>
        <v>#VALUE!</v>
      </c>
      <c r="C22" s="16" t="e" vm="2">
        <f>IF(AND(F22&lt;&gt;"null",F22&lt;&gt;""),IF(F22=INDEX(Tabel134234[es_id],MATCH("SKMP",Tabel134234[note],0),1),"skmp",""),IF(AND(G22&lt;&gt;"null",G22&lt;&gt;""),IF(G22=INDEX(Tabel134234[brp_id],MATCH("SKMP",Tabel134234[note],0),1),"skmp",""),IF(E22=INDEX(Tabel134234[ga_id],MATCH("SKMP",Tabel134234[note],0),1),"skmp","")))</f>
        <v>#VALUE!</v>
      </c>
      <c r="D22" s="15" t="s">
        <v>103</v>
      </c>
      <c r="E22" s="31" t="e" cm="1" vm="1">
        <f t="array" ref="E22">IF(B$1="ga",IF(AND(ROW()&lt;22+(COUNTA(AB$2:AB$21)*4),ROW()&gt;21),_xlfn.UNIQUE(_xlfn._xlws.FILTER(Tabel134234[ga_id],Tabel134234[ga_id] &lt;&gt; "")),""),IF(OR(B$1="ga_es",B$1="ga_brp_es"),IF(AND(ROW()&lt;22+(COUNTA(AC$2:AC$21)*4),ROW()&gt;21),_xlfn.UNIQUE(_xlfn._xlws.FILTER(Tabel134234[ga_id],Tabel134234[ga_id] &lt;&gt; "")),""),IF(B$1="ga_brp",IF(AND(ROW()&lt;22+(COUNTA(AD$2:AD$21)*4),ROW()&gt;21),_xlfn.UNIQUE(_xlfn._xlws.FILTER(Tabel134234[ga_id],Tabel134234[ga_id] &lt;&gt; "")),""))))</f>
        <v>#VALUE!</v>
      </c>
      <c r="F22" s="31" t="e" vm="2">
        <f t="shared" ref="F22:F24" si="4">IF(B$1="ga",IF(E22="","","null"),IF(OR(B$1="ga_es",B$1="ga_brp_es"),IF(AC$2=0,"",AC$2),IF(B$1="ga_brp",IF(G22="","","null"))))</f>
        <v>#VALUE!</v>
      </c>
      <c r="G22" s="31" t="e" vm="2">
        <f>IF(B$1="ga",IF(E22="","","null"),IF(B$1="ga_es",IF(F22="","","null"),IF(B$1="ga_brp",IF(AD$2=0,"",AD$2),IF(F22="","",INDEX(Tabel134234[brp_id],MATCH(F22,Tabel134234[es_id],0),1)))))</f>
        <v>#VALUE!</v>
      </c>
      <c r="H22" s="33" t="e" vm="2">
        <f>SUBSTITUTE(IF(E22="","",I22+J22+K22),",",".")</f>
        <v>#VALUE!</v>
      </c>
      <c r="I22" s="9">
        <f t="shared" ref="I22:I41" si="5">SUMIFS(W$9:W$32,IF(OR(B$1="ga_es",B$1="ga_brp_es"),S$9:S$32,IF(B$1="ga_brp",R$9:R$32,Q$9:Q$32)),IF(OR(B$1="ga_es",B$1="ga_brp_es"),F22,IF(B$1="ga_brp",G22,E22)),P$9:P$32,D22)</f>
        <v>0</v>
      </c>
      <c r="J22" s="9">
        <f>IF(D22="Quarter1",SUMIFS(Tabel134234[quantity],IF(OR(B$1="ga_es",B$1="ga_brp_es"),Tabel134234[es_id],IF(B$1="ga_brp",Tabel134234[brp_id],Tabel134234[ga_id])),IF(OR(B$1="ga_es",B$1="ga_brp_es"),F22,IF(B$1="ga_brp",G22,E22)),IF(B$2="production",Tabel134234[type],Tabel134234[settlement_method]),AE$2,Tabel134234[resolution],"15M"),0)</f>
        <v>0</v>
      </c>
      <c r="K22" s="9" t="e" vm="2">
        <f>IF(AND(C22="skmp",B$2="production"),VLOOKUP(D22,D$74:H$77,5,FALSE),IF(AND(B22="glmp",B$2="flex_consumption"),VLOOKUP(D22,D$68:H$71,5,FALSE),0))</f>
        <v>#VALUE!</v>
      </c>
      <c r="L22" s="2" t="str">
        <f>IF(AND(ROW()&lt;82+(COUNTA(AG$2:AG$21)*4),ROW()&gt;85),"800","")</f>
        <v/>
      </c>
      <c r="M22" s="2"/>
      <c r="N22" s="2"/>
      <c r="O22" s="2"/>
      <c r="P22" s="15" t="s">
        <v>104</v>
      </c>
      <c r="Q22" s="26" t="str">
        <f>_xlfn.IFNA(INDEX(Tabel134234[ga_id],MATCH(S22,Tabel134234[es_id],0)),"")</f>
        <v/>
      </c>
      <c r="R22" s="26" t="str">
        <f>_xlfn.IFNA(INDEX(Tabel134234[brp_id],MATCH(S22,Tabel134234[es_id],0)),"")</f>
        <v/>
      </c>
      <c r="S22" s="26" t="str">
        <f t="shared" ref="S22:T24" si="6">S$21</f>
        <v/>
      </c>
      <c r="T22" s="19">
        <f t="shared" si="6"/>
        <v>0</v>
      </c>
      <c r="U22" s="19">
        <f>V22+U21</f>
        <v>0</v>
      </c>
      <c r="V22" s="19">
        <f>T22-W21</f>
        <v>0</v>
      </c>
      <c r="W22" s="23">
        <f t="shared" si="0"/>
        <v>0</v>
      </c>
      <c r="X22" s="24"/>
      <c r="Y22" s="27"/>
      <c r="Z22" s="2"/>
      <c r="AA22" s="2"/>
      <c r="AB22" s="2"/>
      <c r="AC22" s="2"/>
      <c r="AD22" s="2"/>
      <c r="AE22" s="27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</row>
    <row r="23" spans="1:91" x14ac:dyDescent="0.25">
      <c r="B23" s="16" t="e" vm="2">
        <f>IF(AND(F23&lt;&gt;"null",F23&lt;&gt;""),IF(F23=INDEX(Tabel134234[es_id],MATCH("GLMP",Tabel134234[note],0),1),"glmp",""),IF(AND(G23&lt;&gt;"null",G23&lt;&gt;""),IF(G23=INDEX(Tabel134234[brp_id],MATCH("GLMP",Tabel134234[note],0),1),"glmp",""),IF(E23=INDEX(Tabel134234[ga_id],MATCH("GLMP",Tabel134234[note],0),1),"glmp","")))</f>
        <v>#VALUE!</v>
      </c>
      <c r="C23" s="16" t="e" vm="2">
        <f>IF(AND(F23&lt;&gt;"null",F23&lt;&gt;""),IF(F23=INDEX(Tabel134234[es_id],MATCH("SKMP",Tabel134234[note],0),1),"skmp",""),IF(AND(G23&lt;&gt;"null",G23&lt;&gt;""),IF(G23=INDEX(Tabel134234[brp_id],MATCH("SKMP",Tabel134234[note],0),1),"skmp",""),IF(E23=INDEX(Tabel134234[ga_id],MATCH("SKMP",Tabel134234[note],0),1),"skmp","")))</f>
        <v>#VALUE!</v>
      </c>
      <c r="D23" s="15" t="s">
        <v>104</v>
      </c>
      <c r="E23" s="31" t="e" cm="1" vm="1">
        <f t="array" ref="E23">IF(B$1="ga",IF(AND(ROW()&lt;22+(COUNTA(AB$2:AB$21)*4),ROW()&gt;21),_xlfn.UNIQUE(_xlfn._xlws.FILTER(Tabel134234[ga_id],Tabel134234[ga_id] &lt;&gt; "")),""),IF(OR(B$1="ga_es",B$1="ga_brp_es"),IF(AND(ROW()&lt;22+(COUNTA(AC$2:AC$21)*4),ROW()&gt;21),_xlfn.UNIQUE(_xlfn._xlws.FILTER(Tabel134234[ga_id],Tabel134234[ga_id] &lt;&gt; "")),""),IF(B$1="ga_brp",IF(AND(ROW()&lt;22+(COUNTA(AD$2:AD$21)*4),ROW()&gt;21),_xlfn.UNIQUE(_xlfn._xlws.FILTER(Tabel134234[ga_id],Tabel134234[ga_id] &lt;&gt; "")),""))))</f>
        <v>#VALUE!</v>
      </c>
      <c r="F23" s="31" t="e" vm="2">
        <f t="shared" si="4"/>
        <v>#VALUE!</v>
      </c>
      <c r="G23" s="31" t="e" vm="2">
        <f>IF(B$1="ga",IF(E23="","","null"),IF(B$1="ga_es",IF(F23="","","null"),IF(B$1="ga_brp",IF(AD$2=0,"",AD$2),IF(F23="","",INDEX(Tabel134234[brp_id],MATCH(F23,Tabel134234[es_id],0),1)))))</f>
        <v>#VALUE!</v>
      </c>
      <c r="H23" s="33" t="e" vm="2">
        <f t="shared" ref="H23:H41" si="7">SUBSTITUTE(IF(E23="","",I23+J23+K23),",",".")</f>
        <v>#VALUE!</v>
      </c>
      <c r="I23" s="9">
        <f t="shared" si="5"/>
        <v>0</v>
      </c>
      <c r="J23" s="9">
        <f>IF(D23="Quarter1",SUMIFS(Tabel134234[quantity],IF(OR(B$1="ga_es",B$1="ga_brp_es"),Tabel134234[es_id],IF(B$1="ga_brp",Tabel134234[brp_id],Tabel134234[ga_id])),IF(OR(B$1="ga_es",B$1="ga_brp_es"),F23,IF(B$1="ga_brp",G23,E23)),IF(B$2="production",Tabel134234[type],Tabel134234[settlement_method]),AE$2,Tabel134234[resolution],"15M"),0)</f>
        <v>0</v>
      </c>
      <c r="K23" s="9" t="e" vm="2">
        <f t="shared" ref="K23:K41" si="8">IF(AND(C23="skmp",B$2="production"),VLOOKUP(D23,D$74:H$77,5,FALSE),IF(AND(B23="glmp",B$2="flex_consumption"),VLOOKUP(D23,D$68:H$71,5,FALSE),0))</f>
        <v>#VALUE!</v>
      </c>
      <c r="L23" s="2"/>
      <c r="M23" s="2"/>
      <c r="N23" s="2"/>
      <c r="O23" s="2"/>
      <c r="P23" s="15" t="s">
        <v>105</v>
      </c>
      <c r="Q23" s="26" t="str">
        <f>_xlfn.IFNA(INDEX(Tabel134234[ga_id],MATCH(S23,Tabel134234[es_id],0)),"")</f>
        <v/>
      </c>
      <c r="R23" s="26" t="str">
        <f>_xlfn.IFNA(INDEX(Tabel134234[brp_id],MATCH(S23,Tabel134234[es_id],0)),"")</f>
        <v/>
      </c>
      <c r="S23" s="26" t="str">
        <f t="shared" si="6"/>
        <v/>
      </c>
      <c r="T23" s="19">
        <f t="shared" si="6"/>
        <v>0</v>
      </c>
      <c r="U23" s="19">
        <f>V23+U22</f>
        <v>0</v>
      </c>
      <c r="V23" s="19">
        <f>T23-W22</f>
        <v>0</v>
      </c>
      <c r="W23" s="23">
        <f t="shared" si="0"/>
        <v>0</v>
      </c>
      <c r="X23" s="24"/>
      <c r="Y23" s="27"/>
      <c r="Z23" s="2"/>
      <c r="AA23" s="2"/>
      <c r="AB23" s="2"/>
      <c r="AC23" s="2"/>
      <c r="AD23" s="2"/>
      <c r="AE23" s="27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</row>
    <row r="24" spans="1:91" x14ac:dyDescent="0.25">
      <c r="B24" s="16" t="e" vm="2">
        <f>IF(AND(F24&lt;&gt;"null",F24&lt;&gt;""),IF(F24=INDEX(Tabel134234[es_id],MATCH("GLMP",Tabel134234[note],0),1),"glmp",""),IF(AND(G24&lt;&gt;"null",G24&lt;&gt;""),IF(G24=INDEX(Tabel134234[brp_id],MATCH("GLMP",Tabel134234[note],0),1),"glmp",""),IF(E24=INDEX(Tabel134234[ga_id],MATCH("GLMP",Tabel134234[note],0),1),"glmp","")))</f>
        <v>#VALUE!</v>
      </c>
      <c r="C24" s="16" t="e" vm="2">
        <f>IF(AND(F24&lt;&gt;"null",F24&lt;&gt;""),IF(F24=INDEX(Tabel134234[es_id],MATCH("SKMP",Tabel134234[note],0),1),"skmp",""),IF(AND(G24&lt;&gt;"null",G24&lt;&gt;""),IF(G24=INDEX(Tabel134234[brp_id],MATCH("SKMP",Tabel134234[note],0),1),"skmp",""),IF(E24=INDEX(Tabel134234[ga_id],MATCH("SKMP",Tabel134234[note],0),1),"skmp","")))</f>
        <v>#VALUE!</v>
      </c>
      <c r="D24" s="15" t="s">
        <v>105</v>
      </c>
      <c r="E24" s="31" t="e" cm="1" vm="1">
        <f t="array" ref="E24">IF(B$1="ga",IF(AND(ROW()&lt;22+(COUNTA(AB$2:AB$21)*4),ROW()&gt;21),_xlfn.UNIQUE(_xlfn._xlws.FILTER(Tabel134234[ga_id],Tabel134234[ga_id] &lt;&gt; "")),""),IF(OR(B$1="ga_es",B$1="ga_brp_es"),IF(AND(ROW()&lt;22+(COUNTA(AC$2:AC$21)*4),ROW()&gt;21),_xlfn.UNIQUE(_xlfn._xlws.FILTER(Tabel134234[ga_id],Tabel134234[ga_id] &lt;&gt; "")),""),IF(B$1="ga_brp",IF(AND(ROW()&lt;22+(COUNTA(AD$2:AD$21)*4),ROW()&gt;21),_xlfn.UNIQUE(_xlfn._xlws.FILTER(Tabel134234[ga_id],Tabel134234[ga_id] &lt;&gt; "")),""))))</f>
        <v>#VALUE!</v>
      </c>
      <c r="F24" s="31" t="e" vm="2">
        <f t="shared" si="4"/>
        <v>#VALUE!</v>
      </c>
      <c r="G24" s="31" t="e" vm="2">
        <f>IF(B$1="ga",IF(E24="","","null"),IF(B$1="ga_es",IF(F24="","","null"),IF(B$1="ga_brp",IF(AD$2=0,"",AD$2),IF(F24="","",INDEX(Tabel134234[brp_id],MATCH(F24,Tabel134234[es_id],0),1)))))</f>
        <v>#VALUE!</v>
      </c>
      <c r="H24" s="33" t="e" vm="2">
        <f t="shared" si="7"/>
        <v>#VALUE!</v>
      </c>
      <c r="I24" s="9">
        <f t="shared" si="5"/>
        <v>0</v>
      </c>
      <c r="J24" s="9">
        <f>IF(D24="Quarter1",SUMIFS(Tabel134234[quantity],IF(OR(B$1="ga_es",B$1="ga_brp_es"),Tabel134234[es_id],IF(B$1="ga_brp",Tabel134234[brp_id],Tabel134234[ga_id])),IF(OR(B$1="ga_es",B$1="ga_brp_es"),F24,IF(B$1="ga_brp",G24,E24)),IF(B$2="production",Tabel134234[type],Tabel134234[settlement_method]),AE$2,Tabel134234[resolution],"15M"),0)</f>
        <v>0</v>
      </c>
      <c r="K24" s="9" t="e" vm="2">
        <f t="shared" si="8"/>
        <v>#VALUE!</v>
      </c>
      <c r="L24" s="2"/>
      <c r="M24" s="2"/>
      <c r="N24" s="2"/>
      <c r="O24" s="2"/>
      <c r="P24" s="15" t="s">
        <v>106</v>
      </c>
      <c r="Q24" s="26" t="str">
        <f>_xlfn.IFNA(INDEX(Tabel134234[ga_id],MATCH(S24,Tabel134234[es_id],0)),"")</f>
        <v/>
      </c>
      <c r="R24" s="26" t="str">
        <f>_xlfn.IFNA(INDEX(Tabel134234[brp_id],MATCH(S24,Tabel134234[es_id],0)),"")</f>
        <v/>
      </c>
      <c r="S24" s="26" t="str">
        <f t="shared" si="6"/>
        <v/>
      </c>
      <c r="T24" s="19">
        <f t="shared" si="6"/>
        <v>0</v>
      </c>
      <c r="U24" s="19">
        <f>V24+U23</f>
        <v>0</v>
      </c>
      <c r="V24" s="19">
        <f>T24-W23</f>
        <v>0</v>
      </c>
      <c r="W24" s="23">
        <f t="shared" si="0"/>
        <v>0</v>
      </c>
      <c r="X24" s="24"/>
      <c r="Y24" s="27"/>
      <c r="Z24" s="2"/>
      <c r="AA24" s="2"/>
      <c r="AB24" s="2"/>
      <c r="AC24" s="2"/>
      <c r="AD24" s="2"/>
      <c r="AE24" s="27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</row>
    <row r="25" spans="1:91" x14ac:dyDescent="0.25">
      <c r="B25" s="16" t="e" vm="2">
        <f>IF(AND(F25&lt;&gt;"null",F25&lt;&gt;""),IF(F25=INDEX(Tabel134234[es_id],MATCH("GLMP",Tabel134234[note],0),1),"glmp",""),IF(AND(G25&lt;&gt;"null",G25&lt;&gt;""),IF(G25=INDEX(Tabel134234[brp_id],MATCH("GLMP",Tabel134234[note],0),1),"glmp",""),IF(E25=INDEX(Tabel134234[ga_id],MATCH("GLMP",Tabel134234[note],0),1),"glmp","")))</f>
        <v>#VALUE!</v>
      </c>
      <c r="C25" s="16" t="e" vm="2">
        <f>IF(AND(F25&lt;&gt;"null",F25&lt;&gt;""),IF(F25=INDEX(Tabel134234[es_id],MATCH("SKMP",Tabel134234[note],0),1),"skmp",""),IF(AND(G25&lt;&gt;"null",G25&lt;&gt;""),IF(G25=INDEX(Tabel134234[brp_id],MATCH("SKMP",Tabel134234[note],0),1),"skmp",""),IF(E25=INDEX(Tabel134234[ga_id],MATCH("SKMP",Tabel134234[note],0),1),"skmp","")))</f>
        <v>#VALUE!</v>
      </c>
      <c r="D25" s="15" t="s">
        <v>106</v>
      </c>
      <c r="E25" s="31" t="e" cm="1" vm="1">
        <f t="array" ref="E25">IF(B$1="ga",IF(AND(ROW()&lt;22+(COUNTA(AB$2:AB$21)*4),ROW()&gt;21),_xlfn.UNIQUE(_xlfn._xlws.FILTER(Tabel134234[ga_id],Tabel134234[ga_id] &lt;&gt; "")),""),IF(OR(B$1="ga_es",B$1="ga_brp_es"),IF(AND(ROW()&lt;22+(COUNTA(AC$2:AC$21)*4),ROW()&gt;21),_xlfn.UNIQUE(_xlfn._xlws.FILTER(Tabel134234[ga_id],Tabel134234[ga_id] &lt;&gt; "")),""),IF(B$1="ga_brp",IF(AND(ROW()&lt;22+(COUNTA(AD$2:AD$21)*4),ROW()&gt;21),_xlfn.UNIQUE(_xlfn._xlws.FILTER(Tabel134234[ga_id],Tabel134234[ga_id] &lt;&gt; "")),""))))</f>
        <v>#VALUE!</v>
      </c>
      <c r="F25" s="31" t="e" vm="2">
        <f>IF(B$1="ga",IF(E25="","","null"),IF(OR(B$1="ga_es",B$1="ga_brp_es"),IF(AC$2=0,"",AC$2),IF(B$1="ga_brp",IF(G25="","","null"))))</f>
        <v>#VALUE!</v>
      </c>
      <c r="G25" s="31" t="e" vm="2">
        <f>IF(B$1="ga",IF(E25="","","null"),IF(B$1="ga_es",IF(F25="","","null"),IF(B$1="ga_brp",IF(AD$2=0,"",AD$2),IF(F25="","",INDEX(Tabel134234[brp_id],MATCH(F25,Tabel134234[es_id],0),1)))))</f>
        <v>#VALUE!</v>
      </c>
      <c r="H25" s="33" t="e" vm="2">
        <f t="shared" si="7"/>
        <v>#VALUE!</v>
      </c>
      <c r="I25" s="9">
        <f t="shared" si="5"/>
        <v>0</v>
      </c>
      <c r="J25" s="9">
        <f>IF(D25="Quarter1",SUMIFS(Tabel134234[quantity],IF(OR(B$1="ga_es",B$1="ga_brp_es"),Tabel134234[es_id],IF(B$1="ga_brp",Tabel134234[brp_id],Tabel134234[ga_id])),IF(OR(B$1="ga_es",B$1="ga_brp_es"),F25,IF(B$1="ga_brp",G25,E25)),IF(B$2="production",Tabel134234[type],Tabel134234[settlement_method]),AE$2,Tabel134234[resolution],"15M"),0)</f>
        <v>0</v>
      </c>
      <c r="K25" s="9" t="e" vm="2">
        <f t="shared" si="8"/>
        <v>#VALUE!</v>
      </c>
      <c r="L25" s="2"/>
      <c r="M25" s="2"/>
      <c r="N25" s="2"/>
      <c r="O25" s="2"/>
      <c r="P25" s="15" t="s">
        <v>103</v>
      </c>
      <c r="Q25" s="26" t="str">
        <f>_xlfn.IFNA(INDEX(Tabel134234[ga_id],MATCH(S25,Tabel134234[es_id],0)),"")</f>
        <v/>
      </c>
      <c r="R25" s="26" t="str">
        <f>_xlfn.IFNA(INDEX(Tabel134234[brp_id],MATCH(S25,Tabel134234[es_id],0)),"")</f>
        <v/>
      </c>
      <c r="S25" s="26" t="str">
        <f>IF(AC$6=0,"",AC$6)</f>
        <v/>
      </c>
      <c r="T25" s="20">
        <f>SUMIFS(Tabel134234[quantity],Tabel134234[es_id],S25,IF(B$2="production",Tabel134234[type],Tabel134234[settlement_method]),AE$2,Tabel134234[resolution],"1H")/4</f>
        <v>0</v>
      </c>
      <c r="U25" s="19">
        <f>T25</f>
        <v>0</v>
      </c>
      <c r="V25" s="19"/>
      <c r="W25" s="23">
        <f t="shared" si="0"/>
        <v>0</v>
      </c>
      <c r="X25" s="24"/>
      <c r="Y25" s="27"/>
      <c r="Z25" s="2"/>
      <c r="AA25" s="2"/>
      <c r="AB25" s="2"/>
      <c r="AC25" s="2"/>
      <c r="AD25" s="2"/>
      <c r="AE25" s="27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</row>
    <row r="26" spans="1:91" x14ac:dyDescent="0.25">
      <c r="B26" s="16" t="e">
        <f>IF(AND(F26&lt;&gt;"null",F26&lt;&gt;""),IF(F26=INDEX(Tabel134234[es_id],MATCH("GLMP",Tabel134234[note],0),1),"glmp",""),IF(AND(G26&lt;&gt;"null",G26&lt;&gt;""),IF(G26=INDEX(Tabel134234[brp_id],MATCH("GLMP",Tabel134234[note],0),1),"glmp",""),IF(E26=INDEX(Tabel134234[ga_id],MATCH("GLMP",Tabel134234[note],0),1),"glmp","")))</f>
        <v>#N/A</v>
      </c>
      <c r="C26" s="16" t="e">
        <f>IF(AND(F26&lt;&gt;"null",F26&lt;&gt;""),IF(F26=INDEX(Tabel134234[es_id],MATCH("SKMP",Tabel134234[note],0),1),"skmp",""),IF(AND(G26&lt;&gt;"null",G26&lt;&gt;""),IF(G26=INDEX(Tabel134234[brp_id],MATCH("SKMP",Tabel134234[note],0),1),"skmp",""),IF(E26=INDEX(Tabel134234[ga_id],MATCH("SKMP",Tabel134234[note],0),1),"skmp","")))</f>
        <v>#N/A</v>
      </c>
      <c r="D26" s="15" t="s">
        <v>103</v>
      </c>
      <c r="E26" s="31" t="str" cm="1">
        <f t="array" ref="E26">IF(B$1="ga",IF(AND(ROW()&lt;22+(COUNTA(AB$2:AB$21)*4),ROW()&gt;21),_xlfn.UNIQUE(_xlfn._xlws.FILTER(Tabel134234[ga_id],Tabel134234[ga_id] &lt;&gt; "")),""),IF(OR(B$1="ga_es",B$1="ga_brp_es"),IF(AND(ROW()&lt;22+(COUNTA(AC$2:AC$21)*4),ROW()&gt;21),_xlfn.UNIQUE(_xlfn._xlws.FILTER(Tabel134234[ga_id],Tabel134234[ga_id] &lt;&gt; "")),""),IF(B$1="ga_brp",IF(AND(ROW()&lt;22+(COUNTA(AD$2:AD$21)*4),ROW()&gt;21),_xlfn.UNIQUE(_xlfn._xlws.FILTER(Tabel134234[ga_id],Tabel134234[ga_id] &lt;&gt; "")),""))))</f>
        <v/>
      </c>
      <c r="F26" s="31" t="str">
        <f t="shared" ref="F26:F28" si="9">IF(B$1="ga",IF(E26="","","null"),IF(OR(B$1="ga_es",B$1="ga_brp_es"),IF(AC$3=0,"",AC$3),IF(B$1="ga_brp",IF(G26="","","null"))))</f>
        <v/>
      </c>
      <c r="G26" s="31" t="str">
        <f>IF(B$1="ga",IF(E26="","","null"),IF(B$1="ga_es",IF(F26="","","null"),IF(B$1="ga_brp",IF(AD$3=0,"",AD$3),IF(F26="","",INDEX(Tabel134234[brp_id],MATCH(F26,Tabel134234[es_id],0),1)))))</f>
        <v/>
      </c>
      <c r="H26" s="33" t="str">
        <f t="shared" si="7"/>
        <v/>
      </c>
      <c r="I26" s="9">
        <f t="shared" si="5"/>
        <v>0</v>
      </c>
      <c r="J26" s="9">
        <f>IF(D26="Quarter1",SUMIFS(Tabel134234[quantity],IF(OR(B$1="ga_es",B$1="ga_brp_es"),Tabel134234[es_id],IF(B$1="ga_brp",Tabel134234[brp_id],Tabel134234[ga_id])),IF(OR(B$1="ga_es",B$1="ga_brp_es"),F26,IF(B$1="ga_brp",G26,E26)),IF(B$2="production",Tabel134234[type],Tabel134234[settlement_method]),AE$2,Tabel134234[resolution],"15M"),0)</f>
        <v>0</v>
      </c>
      <c r="K26" s="9" t="e">
        <f t="shared" si="8"/>
        <v>#N/A</v>
      </c>
      <c r="L26" s="2"/>
      <c r="M26" s="2"/>
      <c r="N26" s="2"/>
      <c r="O26" s="2"/>
      <c r="P26" s="15" t="s">
        <v>104</v>
      </c>
      <c r="Q26" s="26" t="str">
        <f>_xlfn.IFNA(INDEX(Tabel134234[ga_id],MATCH(S26,Tabel134234[es_id],0)),"")</f>
        <v/>
      </c>
      <c r="R26" s="26" t="str">
        <f>_xlfn.IFNA(INDEX(Tabel134234[brp_id],MATCH(S26,Tabel134234[es_id],0)),"")</f>
        <v/>
      </c>
      <c r="S26" s="26" t="str">
        <f t="shared" ref="S26:T28" si="10">S$25</f>
        <v/>
      </c>
      <c r="T26" s="19">
        <f t="shared" si="10"/>
        <v>0</v>
      </c>
      <c r="U26" s="19">
        <f>V26+U25</f>
        <v>0</v>
      </c>
      <c r="V26" s="19">
        <f>T26-W25</f>
        <v>0</v>
      </c>
      <c r="W26" s="23">
        <f t="shared" si="0"/>
        <v>0</v>
      </c>
      <c r="X26" s="24"/>
      <c r="Y26" s="27"/>
      <c r="Z26" s="2"/>
      <c r="AA26" s="2"/>
      <c r="AB26" s="2"/>
      <c r="AC26" s="2"/>
      <c r="AD26" s="2"/>
      <c r="AE26" s="27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</row>
    <row r="27" spans="1:91" x14ac:dyDescent="0.25">
      <c r="B27" s="16" t="e">
        <f>IF(AND(F27&lt;&gt;"null",F27&lt;&gt;""),IF(F27=INDEX(Tabel134234[es_id],MATCH("GLMP",Tabel134234[note],0),1),"glmp",""),IF(AND(G27&lt;&gt;"null",G27&lt;&gt;""),IF(G27=INDEX(Tabel134234[brp_id],MATCH("GLMP",Tabel134234[note],0),1),"glmp",""),IF(E27=INDEX(Tabel134234[ga_id],MATCH("GLMP",Tabel134234[note],0),1),"glmp","")))</f>
        <v>#N/A</v>
      </c>
      <c r="C27" s="16" t="e">
        <f>IF(AND(F27&lt;&gt;"null",F27&lt;&gt;""),IF(F27=INDEX(Tabel134234[es_id],MATCH("SKMP",Tabel134234[note],0),1),"skmp",""),IF(AND(G27&lt;&gt;"null",G27&lt;&gt;""),IF(G27=INDEX(Tabel134234[brp_id],MATCH("SKMP",Tabel134234[note],0),1),"skmp",""),IF(E27=INDEX(Tabel134234[ga_id],MATCH("SKMP",Tabel134234[note],0),1),"skmp","")))</f>
        <v>#N/A</v>
      </c>
      <c r="D27" s="15" t="s">
        <v>104</v>
      </c>
      <c r="E27" s="31" t="str" cm="1">
        <f t="array" ref="E27">IF(B$1="ga",IF(AND(ROW()&lt;22+(COUNTA(AB$2:AB$21)*4),ROW()&gt;21),_xlfn.UNIQUE(_xlfn._xlws.FILTER(Tabel134234[ga_id],Tabel134234[ga_id] &lt;&gt; "")),""),IF(OR(B$1="ga_es",B$1="ga_brp_es"),IF(AND(ROW()&lt;22+(COUNTA(AC$2:AC$21)*4),ROW()&gt;21),_xlfn.UNIQUE(_xlfn._xlws.FILTER(Tabel134234[ga_id],Tabel134234[ga_id] &lt;&gt; "")),""),IF(B$1="ga_brp",IF(AND(ROW()&lt;22+(COUNTA(AD$2:AD$21)*4),ROW()&gt;21),_xlfn.UNIQUE(_xlfn._xlws.FILTER(Tabel134234[ga_id],Tabel134234[ga_id] &lt;&gt; "")),""))))</f>
        <v/>
      </c>
      <c r="F27" s="31" t="str">
        <f t="shared" si="9"/>
        <v/>
      </c>
      <c r="G27" s="31" t="str">
        <f>IF(B$1="ga",IF(E27="","","null"),IF(B$1="ga_es",IF(F27="","","null"),IF(B$1="ga_brp",IF(AD$3=0,"",AD$3),IF(F27="","",INDEX(Tabel134234[brp_id],MATCH(F27,Tabel134234[es_id],0),1)))))</f>
        <v/>
      </c>
      <c r="H27" s="33" t="str">
        <f t="shared" si="7"/>
        <v/>
      </c>
      <c r="I27" s="9">
        <f t="shared" si="5"/>
        <v>0</v>
      </c>
      <c r="J27" s="9">
        <f>IF(D27="Quarter1",SUMIFS(Tabel134234[quantity],IF(OR(B$1="ga_es",B$1="ga_brp_es"),Tabel134234[es_id],IF(B$1="ga_brp",Tabel134234[brp_id],Tabel134234[ga_id])),IF(OR(B$1="ga_es",B$1="ga_brp_es"),F27,IF(B$1="ga_brp",G27,E27)),IF(B$2="production",Tabel134234[type],Tabel134234[settlement_method]),AE$2,Tabel134234[resolution],"15M"),0)</f>
        <v>0</v>
      </c>
      <c r="K27" s="9" t="e">
        <f t="shared" si="8"/>
        <v>#N/A</v>
      </c>
      <c r="L27" s="2"/>
      <c r="M27" s="2"/>
      <c r="N27" s="2"/>
      <c r="O27" s="2"/>
      <c r="P27" s="15" t="s">
        <v>105</v>
      </c>
      <c r="Q27" s="26" t="str">
        <f>_xlfn.IFNA(INDEX(Tabel134234[ga_id],MATCH(S27,Tabel134234[es_id],0)),"")</f>
        <v/>
      </c>
      <c r="R27" s="26" t="str">
        <f>_xlfn.IFNA(INDEX(Tabel134234[brp_id],MATCH(S27,Tabel134234[es_id],0)),"")</f>
        <v/>
      </c>
      <c r="S27" s="26" t="str">
        <f t="shared" si="10"/>
        <v/>
      </c>
      <c r="T27" s="19">
        <f t="shared" si="10"/>
        <v>0</v>
      </c>
      <c r="U27" s="19">
        <f>V27+U26</f>
        <v>0</v>
      </c>
      <c r="V27" s="19">
        <f>T27-W26</f>
        <v>0</v>
      </c>
      <c r="W27" s="23">
        <f t="shared" si="0"/>
        <v>0</v>
      </c>
      <c r="X27" s="24"/>
      <c r="Y27" s="27"/>
      <c r="Z27" s="2"/>
      <c r="AA27" s="2"/>
      <c r="AB27" s="2"/>
      <c r="AC27" s="2"/>
      <c r="AD27" s="2"/>
      <c r="AE27" s="27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</row>
    <row r="28" spans="1:91" x14ac:dyDescent="0.25">
      <c r="B28" s="16" t="e">
        <f>IF(AND(F28&lt;&gt;"null",F28&lt;&gt;""),IF(F28=INDEX(Tabel134234[es_id],MATCH("GLMP",Tabel134234[note],0),1),"glmp",""),IF(AND(G28&lt;&gt;"null",G28&lt;&gt;""),IF(G28=INDEX(Tabel134234[brp_id],MATCH("GLMP",Tabel134234[note],0),1),"glmp",""),IF(E28=INDEX(Tabel134234[ga_id],MATCH("GLMP",Tabel134234[note],0),1),"glmp","")))</f>
        <v>#N/A</v>
      </c>
      <c r="C28" s="16" t="e">
        <f>IF(AND(F28&lt;&gt;"null",F28&lt;&gt;""),IF(F28=INDEX(Tabel134234[es_id],MATCH("SKMP",Tabel134234[note],0),1),"skmp",""),IF(AND(G28&lt;&gt;"null",G28&lt;&gt;""),IF(G28=INDEX(Tabel134234[brp_id],MATCH("SKMP",Tabel134234[note],0),1),"skmp",""),IF(E28=INDEX(Tabel134234[ga_id],MATCH("SKMP",Tabel134234[note],0),1),"skmp","")))</f>
        <v>#N/A</v>
      </c>
      <c r="D28" s="15" t="s">
        <v>105</v>
      </c>
      <c r="E28" s="31" t="str" cm="1">
        <f t="array" ref="E28">IF(B$1="ga",IF(AND(ROW()&lt;22+(COUNTA(AB$2:AB$21)*4),ROW()&gt;21),_xlfn.UNIQUE(_xlfn._xlws.FILTER(Tabel134234[ga_id],Tabel134234[ga_id] &lt;&gt; "")),""),IF(OR(B$1="ga_es",B$1="ga_brp_es"),IF(AND(ROW()&lt;22+(COUNTA(AC$2:AC$21)*4),ROW()&gt;21),_xlfn.UNIQUE(_xlfn._xlws.FILTER(Tabel134234[ga_id],Tabel134234[ga_id] &lt;&gt; "")),""),IF(B$1="ga_brp",IF(AND(ROW()&lt;22+(COUNTA(AD$2:AD$21)*4),ROW()&gt;21),_xlfn.UNIQUE(_xlfn._xlws.FILTER(Tabel134234[ga_id],Tabel134234[ga_id] &lt;&gt; "")),""))))</f>
        <v/>
      </c>
      <c r="F28" s="31" t="str">
        <f t="shared" si="9"/>
        <v/>
      </c>
      <c r="G28" s="31" t="str">
        <f>IF(B$1="ga",IF(E28="","","null"),IF(B$1="ga_es",IF(F28="","","null"),IF(B$1="ga_brp",IF(AD$3=0,"",AD$3),IF(F28="","",INDEX(Tabel134234[brp_id],MATCH(F28,Tabel134234[es_id],0),1)))))</f>
        <v/>
      </c>
      <c r="H28" s="33" t="str">
        <f t="shared" si="7"/>
        <v/>
      </c>
      <c r="I28" s="9">
        <f t="shared" si="5"/>
        <v>0</v>
      </c>
      <c r="J28" s="9">
        <f>IF(D28="Quarter1",SUMIFS(Tabel134234[quantity],IF(OR(B$1="ga_es",B$1="ga_brp_es"),Tabel134234[es_id],IF(B$1="ga_brp",Tabel134234[brp_id],Tabel134234[ga_id])),IF(OR(B$1="ga_es",B$1="ga_brp_es"),F28,IF(B$1="ga_brp",G28,E28)),IF(B$2="production",Tabel134234[type],Tabel134234[settlement_method]),AE$2,Tabel134234[resolution],"15M"),0)</f>
        <v>0</v>
      </c>
      <c r="K28" s="9" t="e">
        <f t="shared" si="8"/>
        <v>#N/A</v>
      </c>
      <c r="L28" s="2"/>
      <c r="M28" s="2"/>
      <c r="N28" s="2"/>
      <c r="O28" s="2"/>
      <c r="P28" s="15" t="s">
        <v>106</v>
      </c>
      <c r="Q28" s="26" t="str">
        <f>_xlfn.IFNA(INDEX(Tabel134234[ga_id],MATCH(S28,Tabel134234[es_id],0)),"")</f>
        <v/>
      </c>
      <c r="R28" s="26" t="str">
        <f>_xlfn.IFNA(INDEX(Tabel134234[brp_id],MATCH(S28,Tabel134234[es_id],0)),"")</f>
        <v/>
      </c>
      <c r="S28" s="26" t="str">
        <f t="shared" si="10"/>
        <v/>
      </c>
      <c r="T28" s="19">
        <f t="shared" si="10"/>
        <v>0</v>
      </c>
      <c r="U28" s="19">
        <f>V28+U27</f>
        <v>0</v>
      </c>
      <c r="V28" s="19">
        <f>T28-W27</f>
        <v>0</v>
      </c>
      <c r="W28" s="23">
        <f t="shared" si="0"/>
        <v>0</v>
      </c>
      <c r="X28" s="24"/>
      <c r="Y28" s="27"/>
      <c r="Z28" s="2"/>
      <c r="AA28" s="2"/>
      <c r="AB28" s="2"/>
      <c r="AC28" s="2"/>
      <c r="AD28" s="2"/>
      <c r="AE28" s="27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</row>
    <row r="29" spans="1:91" x14ac:dyDescent="0.25">
      <c r="B29" s="16" t="e">
        <f>IF(AND(F29&lt;&gt;"null",F29&lt;&gt;""),IF(F29=INDEX(Tabel134234[es_id],MATCH("GLMP",Tabel134234[note],0),1),"glmp",""),IF(AND(G29&lt;&gt;"null",G29&lt;&gt;""),IF(G29=INDEX(Tabel134234[brp_id],MATCH("GLMP",Tabel134234[note],0),1),"glmp",""),IF(E29=INDEX(Tabel134234[ga_id],MATCH("GLMP",Tabel134234[note],0),1),"glmp","")))</f>
        <v>#N/A</v>
      </c>
      <c r="C29" s="16" t="e">
        <f>IF(AND(F29&lt;&gt;"null",F29&lt;&gt;""),IF(F29=INDEX(Tabel134234[es_id],MATCH("SKMP",Tabel134234[note],0),1),"skmp",""),IF(AND(G29&lt;&gt;"null",G29&lt;&gt;""),IF(G29=INDEX(Tabel134234[brp_id],MATCH("SKMP",Tabel134234[note],0),1),"skmp",""),IF(E29=INDEX(Tabel134234[ga_id],MATCH("SKMP",Tabel134234[note],0),1),"skmp","")))</f>
        <v>#N/A</v>
      </c>
      <c r="D29" s="15" t="s">
        <v>106</v>
      </c>
      <c r="E29" s="31" t="str" cm="1">
        <f t="array" ref="E29">IF(B$1="ga",IF(AND(ROW()&lt;22+(COUNTA(AB$2:AB$21)*4),ROW()&gt;21),_xlfn.UNIQUE(_xlfn._xlws.FILTER(Tabel134234[ga_id],Tabel134234[ga_id] &lt;&gt; "")),""),IF(OR(B$1="ga_es",B$1="ga_brp_es"),IF(AND(ROW()&lt;22+(COUNTA(AC$2:AC$21)*4),ROW()&gt;21),_xlfn.UNIQUE(_xlfn._xlws.FILTER(Tabel134234[ga_id],Tabel134234[ga_id] &lt;&gt; "")),""),IF(B$1="ga_brp",IF(AND(ROW()&lt;22+(COUNTA(AD$2:AD$21)*4),ROW()&gt;21),_xlfn.UNIQUE(_xlfn._xlws.FILTER(Tabel134234[ga_id],Tabel134234[ga_id] &lt;&gt; "")),""))))</f>
        <v/>
      </c>
      <c r="F29" s="31" t="str">
        <f>IF(B$1="ga",IF(E29="","","null"),IF(OR(B$1="ga_es",B$1="ga_brp_es"),IF(AC$3=0,"",AC$3),IF(B$1="ga_brp",IF(G29="","","null"))))</f>
        <v/>
      </c>
      <c r="G29" s="31" t="str">
        <f>IF(B$1="ga",IF(E29="","","null"),IF(B$1="ga_es",IF(F29="","","null"),IF(B$1="ga_brp",IF(AD$3=0,"",AD$3),IF(F29="","",INDEX(Tabel134234[brp_id],MATCH(F29,Tabel134234[es_id],0),1)))))</f>
        <v/>
      </c>
      <c r="H29" s="33" t="str">
        <f t="shared" si="7"/>
        <v/>
      </c>
      <c r="I29" s="9">
        <f t="shared" si="5"/>
        <v>0</v>
      </c>
      <c r="J29" s="9">
        <f>IF(D29="Quarter1",SUMIFS(Tabel134234[quantity],IF(OR(B$1="ga_es",B$1="ga_brp_es"),Tabel134234[es_id],IF(B$1="ga_brp",Tabel134234[brp_id],Tabel134234[ga_id])),IF(OR(B$1="ga_es",B$1="ga_brp_es"),F29,IF(B$1="ga_brp",G29,E29)),IF(B$2="production",Tabel134234[type],Tabel134234[settlement_method]),AE$2,Tabel134234[resolution],"15M"),0)</f>
        <v>0</v>
      </c>
      <c r="K29" s="9" t="e">
        <f t="shared" si="8"/>
        <v>#N/A</v>
      </c>
      <c r="P29" s="15" t="s">
        <v>103</v>
      </c>
      <c r="Q29" s="26" t="str">
        <f>_xlfn.IFNA(INDEX(Tabel134234[ga_id],MATCH(S29,Tabel134234[es_id],0)),"")</f>
        <v/>
      </c>
      <c r="R29" s="26" t="str">
        <f>_xlfn.IFNA(INDEX(Tabel134234[brp_id],MATCH(S29,Tabel134234[es_id],0)),"")</f>
        <v/>
      </c>
      <c r="S29" s="26" t="str">
        <f>IF(AC$7=0,"",AC$7)</f>
        <v/>
      </c>
      <c r="T29" s="20">
        <f>SUMIFS(Tabel134234[quantity],Tabel134234[es_id],S29,IF(B$2="production",Tabel134234[type],Tabel134234[settlement_method]),AE$2,Tabel134234[resolution],"1H")/4</f>
        <v>0</v>
      </c>
      <c r="U29" s="19">
        <f>T29</f>
        <v>0</v>
      </c>
      <c r="V29" s="19"/>
      <c r="W29" s="23">
        <f t="shared" si="0"/>
        <v>0</v>
      </c>
      <c r="X29" s="24"/>
      <c r="Y29" s="27"/>
      <c r="Z29" s="2"/>
      <c r="AA29" s="2"/>
      <c r="AB29" s="2"/>
      <c r="AC29" s="2"/>
      <c r="AD29" s="2"/>
      <c r="AE29" s="27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</row>
    <row r="30" spans="1:91" x14ac:dyDescent="0.25">
      <c r="B30" s="16" t="e">
        <f>IF(AND(F30&lt;&gt;"null",F30&lt;&gt;""),IF(F30=INDEX(Tabel134234[es_id],MATCH("GLMP",Tabel134234[note],0),1),"glmp",""),IF(AND(G30&lt;&gt;"null",G30&lt;&gt;""),IF(G30=INDEX(Tabel134234[brp_id],MATCH("GLMP",Tabel134234[note],0),1),"glmp",""),IF(E30=INDEX(Tabel134234[ga_id],MATCH("GLMP",Tabel134234[note],0),1),"glmp","")))</f>
        <v>#N/A</v>
      </c>
      <c r="C30" s="16" t="e">
        <f>IF(AND(F30&lt;&gt;"null",F30&lt;&gt;""),IF(F30=INDEX(Tabel134234[es_id],MATCH("SKMP",Tabel134234[note],0),1),"skmp",""),IF(AND(G30&lt;&gt;"null",G30&lt;&gt;""),IF(G30=INDEX(Tabel134234[brp_id],MATCH("SKMP",Tabel134234[note],0),1),"skmp",""),IF(E30=INDEX(Tabel134234[ga_id],MATCH("SKMP",Tabel134234[note],0),1),"skmp","")))</f>
        <v>#N/A</v>
      </c>
      <c r="D30" s="15" t="s">
        <v>103</v>
      </c>
      <c r="E30" s="31" t="str" cm="1">
        <f t="array" ref="E30">IF(B$1="ga",IF(AND(ROW()&lt;22+(COUNTA(AB$2:AB$21)*4),ROW()&gt;21),_xlfn.UNIQUE(_xlfn._xlws.FILTER(Tabel134234[ga_id],Tabel134234[ga_id] &lt;&gt; "")),""),IF(OR(B$1="ga_es",B$1="ga_brp_es"),IF(AND(ROW()&lt;22+(COUNTA(AC$2:AC$21)*4),ROW()&gt;21),_xlfn.UNIQUE(_xlfn._xlws.FILTER(Tabel134234[ga_id],Tabel134234[ga_id] &lt;&gt; "")),""),IF(B$1="ga_brp",IF(AND(ROW()&lt;22+(COUNTA(AD$2:AD$21)*4),ROW()&gt;21),_xlfn.UNIQUE(_xlfn._xlws.FILTER(Tabel134234[ga_id],Tabel134234[ga_id] &lt;&gt; "")),""))))</f>
        <v/>
      </c>
      <c r="F30" s="31" t="str">
        <f>IF(B$1="ga",IF(E30="","","null"),IF(OR(B$1="ga_es",B$1="ga_brp_es"),IF(AC$4=0,"",AC$4),IF(B$1="ga_brp",IF(G30="","","null"))))</f>
        <v/>
      </c>
      <c r="G30" s="31" t="str">
        <f>IF(B$1="ga",IF(E30="","","null"),IF(B$1="ga_es",IF(F30="","","null"),IF(B$1="ga_brp",IF(AD$4=0,"",AD$4),IF(F30="","",INDEX(Tabel134234[brp_id],MATCH(F30,Tabel134234[es_id],0),1)))))</f>
        <v/>
      </c>
      <c r="H30" s="33" t="str">
        <f t="shared" si="7"/>
        <v/>
      </c>
      <c r="I30" s="9">
        <f t="shared" si="5"/>
        <v>0</v>
      </c>
      <c r="J30" s="9">
        <f>IF(D30="Quarter1",SUMIFS(Tabel134234[quantity],IF(OR(B$1="ga_es",B$1="ga_brp_es"),Tabel134234[es_id],IF(B$1="ga_brp",Tabel134234[brp_id],Tabel134234[ga_id])),IF(OR(B$1="ga_es",B$1="ga_brp_es"),F30,IF(B$1="ga_brp",G30,E30)),IF(B$2="production",Tabel134234[type],Tabel134234[settlement_method]),AE$2,Tabel134234[resolution],"15M"),0)</f>
        <v>0</v>
      </c>
      <c r="K30" s="9" t="e">
        <f t="shared" si="8"/>
        <v>#N/A</v>
      </c>
      <c r="P30" s="15" t="s">
        <v>104</v>
      </c>
      <c r="Q30" s="26" t="str">
        <f>_xlfn.IFNA(INDEX(Tabel134234[ga_id],MATCH(S30,Tabel134234[es_id],0)),"")</f>
        <v/>
      </c>
      <c r="R30" s="26" t="str">
        <f>_xlfn.IFNA(INDEX(Tabel134234[brp_id],MATCH(S30,Tabel134234[es_id],0)),"")</f>
        <v/>
      </c>
      <c r="S30" s="26" t="str">
        <f t="shared" ref="S30:T32" si="11">S$29</f>
        <v/>
      </c>
      <c r="T30" s="19">
        <f t="shared" si="11"/>
        <v>0</v>
      </c>
      <c r="U30" s="19">
        <f>V30+U29</f>
        <v>0</v>
      </c>
      <c r="V30" s="19">
        <f>T30-W29</f>
        <v>0</v>
      </c>
      <c r="W30" s="23">
        <f t="shared" si="0"/>
        <v>0</v>
      </c>
      <c r="X30" s="24"/>
      <c r="Y30" s="27"/>
      <c r="Z30" s="2"/>
      <c r="AA30" s="2"/>
      <c r="AB30" s="2"/>
      <c r="AC30" s="2"/>
      <c r="AD30" s="2"/>
      <c r="AE30" s="27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</row>
    <row r="31" spans="1:91" x14ac:dyDescent="0.25">
      <c r="B31" s="16" t="e">
        <f>IF(AND(F31&lt;&gt;"null",F31&lt;&gt;""),IF(F31=INDEX(Tabel134234[es_id],MATCH("GLMP",Tabel134234[note],0),1),"glmp",""),IF(AND(G31&lt;&gt;"null",G31&lt;&gt;""),IF(G31=INDEX(Tabel134234[brp_id],MATCH("GLMP",Tabel134234[note],0),1),"glmp",""),IF(E31=INDEX(Tabel134234[ga_id],MATCH("GLMP",Tabel134234[note],0),1),"glmp","")))</f>
        <v>#N/A</v>
      </c>
      <c r="C31" s="16" t="e">
        <f>IF(AND(F31&lt;&gt;"null",F31&lt;&gt;""),IF(F31=INDEX(Tabel134234[es_id],MATCH("SKMP",Tabel134234[note],0),1),"skmp",""),IF(AND(G31&lt;&gt;"null",G31&lt;&gt;""),IF(G31=INDEX(Tabel134234[brp_id],MATCH("SKMP",Tabel134234[note],0),1),"skmp",""),IF(E31=INDEX(Tabel134234[ga_id],MATCH("SKMP",Tabel134234[note],0),1),"skmp","")))</f>
        <v>#N/A</v>
      </c>
      <c r="D31" s="15" t="s">
        <v>104</v>
      </c>
      <c r="E31" s="31" t="str" cm="1">
        <f t="array" ref="E31">IF(B$1="ga",IF(AND(ROW()&lt;22+(COUNTA(AB$2:AB$21)*4),ROW()&gt;21),_xlfn.UNIQUE(_xlfn._xlws.FILTER(Tabel134234[ga_id],Tabel134234[ga_id] &lt;&gt; "")),""),IF(OR(B$1="ga_es",B$1="ga_brp_es"),IF(AND(ROW()&lt;22+(COUNTA(AC$2:AC$21)*4),ROW()&gt;21),_xlfn.UNIQUE(_xlfn._xlws.FILTER(Tabel134234[ga_id],Tabel134234[ga_id] &lt;&gt; "")),""),IF(B$1="ga_brp",IF(AND(ROW()&lt;22+(COUNTA(AD$2:AD$21)*4),ROW()&gt;21),_xlfn.UNIQUE(_xlfn._xlws.FILTER(Tabel134234[ga_id],Tabel134234[ga_id] &lt;&gt; "")),""))))</f>
        <v/>
      </c>
      <c r="F31" s="31" t="str">
        <f t="shared" ref="F31:F33" si="12">IF(B$1="ga",IF(E31="","","null"),IF(OR(B$1="ga_es",B$1="ga_brp_es"),IF(AC$4=0,"",AC$4),IF(B$1="ga_brp",IF(G31="","","null"))))</f>
        <v/>
      </c>
      <c r="G31" s="31" t="str">
        <f>IF(B$1="ga",IF(E31="","","null"),IF(B$1="ga_es",IF(F31="","","null"),IF(B$1="ga_brp",IF(AD$4=0,"",AD$4),IF(F31="","",INDEX(Tabel134234[brp_id],MATCH(F31,Tabel134234[es_id],0),1)))))</f>
        <v/>
      </c>
      <c r="H31" s="33" t="str">
        <f t="shared" si="7"/>
        <v/>
      </c>
      <c r="I31" s="9">
        <f t="shared" si="5"/>
        <v>0</v>
      </c>
      <c r="J31" s="9">
        <f>IF(D31="Quarter1",SUMIFS(Tabel134234[quantity],IF(OR(B$1="ga_es",B$1="ga_brp_es"),Tabel134234[es_id],IF(B$1="ga_brp",Tabel134234[brp_id],Tabel134234[ga_id])),IF(OR(B$1="ga_es",B$1="ga_brp_es"),F31,IF(B$1="ga_brp",G31,E31)),IF(B$2="production",Tabel134234[type],Tabel134234[settlement_method]),AE$2,Tabel134234[resolution],"15M"),0)</f>
        <v>0</v>
      </c>
      <c r="K31" s="9" t="e">
        <f t="shared" si="8"/>
        <v>#N/A</v>
      </c>
      <c r="P31" s="15" t="s">
        <v>105</v>
      </c>
      <c r="Q31" s="26" t="str">
        <f>_xlfn.IFNA(INDEX(Tabel134234[ga_id],MATCH(S31,Tabel134234[es_id],0)),"")</f>
        <v/>
      </c>
      <c r="R31" s="26" t="str">
        <f>_xlfn.IFNA(INDEX(Tabel134234[brp_id],MATCH(S31,Tabel134234[es_id],0)),"")</f>
        <v/>
      </c>
      <c r="S31" s="26" t="str">
        <f t="shared" si="11"/>
        <v/>
      </c>
      <c r="T31" s="19">
        <f t="shared" si="11"/>
        <v>0</v>
      </c>
      <c r="U31" s="19">
        <f>V31+U30</f>
        <v>0</v>
      </c>
      <c r="V31" s="19">
        <f>T31-W30</f>
        <v>0</v>
      </c>
      <c r="W31" s="23">
        <f t="shared" si="0"/>
        <v>0</v>
      </c>
      <c r="X31" s="24"/>
      <c r="Y31" s="27"/>
      <c r="Z31" s="2"/>
      <c r="AA31" s="2"/>
      <c r="AB31" s="2"/>
      <c r="AC31" s="2"/>
      <c r="AD31" s="2"/>
      <c r="AE31" s="27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</row>
    <row r="32" spans="1:91" x14ac:dyDescent="0.25">
      <c r="B32" s="16" t="e">
        <f>IF(AND(F32&lt;&gt;"null",F32&lt;&gt;""),IF(F32=INDEX(Tabel134234[es_id],MATCH("GLMP",Tabel134234[note],0),1),"glmp",""),IF(AND(G32&lt;&gt;"null",G32&lt;&gt;""),IF(G32=INDEX(Tabel134234[brp_id],MATCH("GLMP",Tabel134234[note],0),1),"glmp",""),IF(E32=INDEX(Tabel134234[ga_id],MATCH("GLMP",Tabel134234[note],0),1),"glmp","")))</f>
        <v>#N/A</v>
      </c>
      <c r="C32" s="16" t="e">
        <f>IF(AND(F32&lt;&gt;"null",F32&lt;&gt;""),IF(F32=INDEX(Tabel134234[es_id],MATCH("SKMP",Tabel134234[note],0),1),"skmp",""),IF(AND(G32&lt;&gt;"null",G32&lt;&gt;""),IF(G32=INDEX(Tabel134234[brp_id],MATCH("SKMP",Tabel134234[note],0),1),"skmp",""),IF(E32=INDEX(Tabel134234[ga_id],MATCH("SKMP",Tabel134234[note],0),1),"skmp","")))</f>
        <v>#N/A</v>
      </c>
      <c r="D32" s="15" t="s">
        <v>105</v>
      </c>
      <c r="E32" s="31" t="str" cm="1">
        <f t="array" ref="E32">IF(B$1="ga",IF(AND(ROW()&lt;22+(COUNTA(AB$2:AB$21)*4),ROW()&gt;21),_xlfn.UNIQUE(_xlfn._xlws.FILTER(Tabel134234[ga_id],Tabel134234[ga_id] &lt;&gt; "")),""),IF(OR(B$1="ga_es",B$1="ga_brp_es"),IF(AND(ROW()&lt;22+(COUNTA(AC$2:AC$21)*4),ROW()&gt;21),_xlfn.UNIQUE(_xlfn._xlws.FILTER(Tabel134234[ga_id],Tabel134234[ga_id] &lt;&gt; "")),""),IF(B$1="ga_brp",IF(AND(ROW()&lt;22+(COUNTA(AD$2:AD$21)*4),ROW()&gt;21),_xlfn.UNIQUE(_xlfn._xlws.FILTER(Tabel134234[ga_id],Tabel134234[ga_id] &lt;&gt; "")),""))))</f>
        <v/>
      </c>
      <c r="F32" s="31" t="str">
        <f t="shared" si="12"/>
        <v/>
      </c>
      <c r="G32" s="31" t="str">
        <f>IF(B$1="ga",IF(E32="","","null"),IF(B$1="ga_es",IF(F32="","","null"),IF(B$1="ga_brp",IF(AD$4=0,"",AD$4),IF(F32="","",INDEX(Tabel134234[brp_id],MATCH(F32,Tabel134234[es_id],0),1)))))</f>
        <v/>
      </c>
      <c r="H32" s="33" t="str">
        <f t="shared" si="7"/>
        <v/>
      </c>
      <c r="I32" s="9">
        <f t="shared" si="5"/>
        <v>0</v>
      </c>
      <c r="J32" s="9">
        <f>IF(D32="Quarter1",SUMIFS(Tabel134234[quantity],IF(OR(B$1="ga_es",B$1="ga_brp_es"),Tabel134234[es_id],IF(B$1="ga_brp",Tabel134234[brp_id],Tabel134234[ga_id])),IF(OR(B$1="ga_es",B$1="ga_brp_es"),F32,IF(B$1="ga_brp",G32,E32)),IF(B$2="production",Tabel134234[type],Tabel134234[settlement_method]),AE$2,Tabel134234[resolution],"15M"),0)</f>
        <v>0</v>
      </c>
      <c r="K32" s="9" t="e">
        <f t="shared" si="8"/>
        <v>#N/A</v>
      </c>
      <c r="P32" s="15" t="s">
        <v>106</v>
      </c>
      <c r="Q32" s="26" t="str">
        <f>_xlfn.IFNA(INDEX(Tabel134234[ga_id],MATCH(S32,Tabel134234[es_id],0)),"")</f>
        <v/>
      </c>
      <c r="R32" s="26" t="str">
        <f>_xlfn.IFNA(INDEX(Tabel134234[brp_id],MATCH(S32,Tabel134234[es_id],0)),"")</f>
        <v/>
      </c>
      <c r="S32" s="26" t="str">
        <f t="shared" si="11"/>
        <v/>
      </c>
      <c r="T32" s="19">
        <f t="shared" si="11"/>
        <v>0</v>
      </c>
      <c r="U32" s="19">
        <f>V32+U31</f>
        <v>0</v>
      </c>
      <c r="V32" s="19">
        <f>T32-W31</f>
        <v>0</v>
      </c>
      <c r="W32" s="23">
        <f t="shared" si="0"/>
        <v>0</v>
      </c>
      <c r="X32" s="24"/>
      <c r="Y32" s="27"/>
      <c r="Z32" s="2"/>
      <c r="AA32" s="2"/>
      <c r="AB32" s="2"/>
      <c r="AC32" s="2"/>
      <c r="AD32" s="2"/>
      <c r="AE32" s="27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</row>
    <row r="33" spans="1:91" x14ac:dyDescent="0.25">
      <c r="B33" s="16" t="e">
        <f>IF(AND(F33&lt;&gt;"null",F33&lt;&gt;""),IF(F33=INDEX(Tabel134234[es_id],MATCH("GLMP",Tabel134234[note],0),1),"glmp",""),IF(AND(G33&lt;&gt;"null",G33&lt;&gt;""),IF(G33=INDEX(Tabel134234[brp_id],MATCH("GLMP",Tabel134234[note],0),1),"glmp",""),IF(E33=INDEX(Tabel134234[ga_id],MATCH("GLMP",Tabel134234[note],0),1),"glmp","")))</f>
        <v>#N/A</v>
      </c>
      <c r="C33" s="16" t="e">
        <f>IF(AND(F33&lt;&gt;"null",F33&lt;&gt;""),IF(F33=INDEX(Tabel134234[es_id],MATCH("SKMP",Tabel134234[note],0),1),"skmp",""),IF(AND(G33&lt;&gt;"null",G33&lt;&gt;""),IF(G33=INDEX(Tabel134234[brp_id],MATCH("SKMP",Tabel134234[note],0),1),"skmp",""),IF(E33=INDEX(Tabel134234[ga_id],MATCH("SKMP",Tabel134234[note],0),1),"skmp","")))</f>
        <v>#N/A</v>
      </c>
      <c r="D33" s="15" t="s">
        <v>106</v>
      </c>
      <c r="E33" s="31" t="str" cm="1">
        <f t="array" ref="E33">IF(B$1="ga",IF(AND(ROW()&lt;22+(COUNTA(AB$2:AB$21)*4),ROW()&gt;21),_xlfn.UNIQUE(_xlfn._xlws.FILTER(Tabel134234[ga_id],Tabel134234[ga_id] &lt;&gt; "")),""),IF(OR(B$1="ga_es",B$1="ga_brp_es"),IF(AND(ROW()&lt;22+(COUNTA(AC$2:AC$21)*4),ROW()&gt;21),_xlfn.UNIQUE(_xlfn._xlws.FILTER(Tabel134234[ga_id],Tabel134234[ga_id] &lt;&gt; "")),""),IF(B$1="ga_brp",IF(AND(ROW()&lt;22+(COUNTA(AD$2:AD$21)*4),ROW()&gt;21),_xlfn.UNIQUE(_xlfn._xlws.FILTER(Tabel134234[ga_id],Tabel134234[ga_id] &lt;&gt; "")),""))))</f>
        <v/>
      </c>
      <c r="F33" s="31" t="str">
        <f t="shared" si="12"/>
        <v/>
      </c>
      <c r="G33" s="31" t="str">
        <f>IF(B$1="ga",IF(E33="","","null"),IF(B$1="ga_es",IF(F33="","","null"),IF(B$1="ga_brp",IF(AD$4=0,"",AD$4),IF(F33="","",INDEX(Tabel134234[brp_id],MATCH(F33,Tabel134234[es_id],0),1)))))</f>
        <v/>
      </c>
      <c r="H33" s="33" t="str">
        <f t="shared" si="7"/>
        <v/>
      </c>
      <c r="I33" s="9">
        <f t="shared" si="5"/>
        <v>0</v>
      </c>
      <c r="J33" s="9">
        <f>IF(D33="Quarter1",SUMIFS(Tabel134234[quantity],IF(OR(B$1="ga_es",B$1="ga_brp_es"),Tabel134234[es_id],IF(B$1="ga_brp",Tabel134234[brp_id],Tabel134234[ga_id])),IF(OR(B$1="ga_es",B$1="ga_brp_es"),F33,IF(B$1="ga_brp",G33,E33)),IF(B$2="production",Tabel134234[type],Tabel134234[settlement_method]),AE$2,Tabel134234[resolution],"15M"),0)</f>
        <v>0</v>
      </c>
      <c r="K33" s="9" t="e">
        <f t="shared" si="8"/>
        <v>#N/A</v>
      </c>
      <c r="P33" s="24"/>
      <c r="Q33" s="24"/>
      <c r="R33" s="24"/>
      <c r="S33" s="24"/>
      <c r="T33" s="24"/>
      <c r="U33" s="24"/>
      <c r="V33" s="24"/>
      <c r="W33" s="24"/>
      <c r="X33" s="24"/>
      <c r="Y33" s="27"/>
      <c r="Z33" s="2"/>
      <c r="AA33" s="2"/>
      <c r="AB33" s="2"/>
      <c r="AC33" s="2"/>
      <c r="AD33" s="2"/>
      <c r="AE33" s="27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</row>
    <row r="34" spans="1:91" x14ac:dyDescent="0.25">
      <c r="B34" s="16" t="e">
        <f>IF(AND(F34&lt;&gt;"null",F34&lt;&gt;""),IF(F34=INDEX(Tabel134234[es_id],MATCH("GLMP",Tabel134234[note],0),1),"glmp",""),IF(AND(G34&lt;&gt;"null",G34&lt;&gt;""),IF(G34=INDEX(Tabel134234[brp_id],MATCH("GLMP",Tabel134234[note],0),1),"glmp",""),IF(E34=INDEX(Tabel134234[ga_id],MATCH("GLMP",Tabel134234[note],0),1),"glmp","")))</f>
        <v>#N/A</v>
      </c>
      <c r="C34" s="16" t="e">
        <f>IF(AND(F34&lt;&gt;"null",F34&lt;&gt;""),IF(F34=INDEX(Tabel134234[es_id],MATCH("SKMP",Tabel134234[note],0),1),"skmp",""),IF(AND(G34&lt;&gt;"null",G34&lt;&gt;""),IF(G34=INDEX(Tabel134234[brp_id],MATCH("SKMP",Tabel134234[note],0),1),"skmp",""),IF(E34=INDEX(Tabel134234[ga_id],MATCH("SKMP",Tabel134234[note],0),1),"skmp","")))</f>
        <v>#N/A</v>
      </c>
      <c r="D34" s="15" t="s">
        <v>103</v>
      </c>
      <c r="E34" s="31" t="str" cm="1">
        <f t="array" ref="E34">IF(B$1="ga",IF(AND(ROW()&lt;22+(COUNTA(AB$2:AB$21)*4),ROW()&gt;21),_xlfn.UNIQUE(_xlfn._xlws.FILTER(Tabel134234[ga_id],Tabel134234[ga_id] &lt;&gt; "")),""),IF(OR(B$1="ga_es",B$1="ga_brp_es"),IF(AND(ROW()&lt;22+(COUNTA(AC$2:AC$21)*4),ROW()&gt;21),_xlfn.UNIQUE(_xlfn._xlws.FILTER(Tabel134234[ga_id],Tabel134234[ga_id] &lt;&gt; "")),""),IF(B$1="ga_brp",IF(AND(ROW()&lt;22+(COUNTA(AD$2:AD$21)*4),ROW()&gt;21),_xlfn.UNIQUE(_xlfn._xlws.FILTER(Tabel134234[ga_id],Tabel134234[ga_id] &lt;&gt; "")),""))))</f>
        <v/>
      </c>
      <c r="F34" s="31" t="str">
        <f>IF(B$1="ga",IF(E34="","","null"),IF(OR(B$1="ga_es",B$1="ga_brp_es"),IF(AC$5=0,"",AC$5),IF(B$1="ga_brp",IF(G34="","","null"))))</f>
        <v/>
      </c>
      <c r="G34" s="31" t="str">
        <f>IF(B$1="ga",IF(E34="","","null"),IF(B$1="ga_es",IF(F34="","","null"),IF(B$1="ga_brp",IF(AD$5=0,"",AD$5),IF(F34="","",INDEX(Tabel134234[brp_id],MATCH(F34,Tabel134234[es_id],0),1)))))</f>
        <v/>
      </c>
      <c r="H34" s="33" t="str">
        <f t="shared" si="7"/>
        <v/>
      </c>
      <c r="I34" s="9">
        <f t="shared" si="5"/>
        <v>0</v>
      </c>
      <c r="J34" s="9">
        <f>IF(D34="Quarter1",SUMIFS(Tabel134234[quantity],IF(OR(B$1="ga_es",B$1="ga_brp_es"),Tabel134234[es_id],IF(B$1="ga_brp",Tabel134234[brp_id],Tabel134234[ga_id])),IF(OR(B$1="ga_es",B$1="ga_brp_es"),F34,IF(B$1="ga_brp",G34,E34)),IF(B$2="production",Tabel134234[type],Tabel134234[settlement_method]),AE$2,Tabel134234[resolution],"15M"),0)</f>
        <v>0</v>
      </c>
      <c r="K34" s="9" t="e">
        <f t="shared" si="8"/>
        <v>#N/A</v>
      </c>
      <c r="P34" s="24"/>
      <c r="Q34" s="24"/>
      <c r="R34" s="24"/>
      <c r="S34" s="24"/>
      <c r="T34" s="28">
        <f>SUMIFS(Tabel134234[quantity],Tabel134234[settlement_method],"D01",Tabel134234[resolution],"1H")</f>
        <v>0</v>
      </c>
      <c r="U34" s="43" t="s">
        <v>77</v>
      </c>
      <c r="V34" s="43"/>
      <c r="W34" s="28">
        <f>SUM(W36:W39)</f>
        <v>0</v>
      </c>
      <c r="X34" s="21">
        <f>SUM(X36:X39)</f>
        <v>0</v>
      </c>
      <c r="Y34" s="27"/>
      <c r="Z34" s="2"/>
      <c r="AA34" s="2"/>
      <c r="AB34" s="2"/>
      <c r="AC34" s="2"/>
      <c r="AD34" s="2"/>
      <c r="AE34" s="27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</row>
    <row r="35" spans="1:91" x14ac:dyDescent="0.25">
      <c r="B35" s="16" t="e">
        <f>IF(AND(F35&lt;&gt;"null",F35&lt;&gt;""),IF(F35=INDEX(Tabel134234[es_id],MATCH("GLMP",Tabel134234[note],0),1),"glmp",""),IF(AND(G35&lt;&gt;"null",G35&lt;&gt;""),IF(G35=INDEX(Tabel134234[brp_id],MATCH("GLMP",Tabel134234[note],0),1),"glmp",""),IF(E35=INDEX(Tabel134234[ga_id],MATCH("GLMP",Tabel134234[note],0),1),"glmp","")))</f>
        <v>#N/A</v>
      </c>
      <c r="C35" s="16" t="e">
        <f>IF(AND(F35&lt;&gt;"null",F35&lt;&gt;""),IF(F35=INDEX(Tabel134234[es_id],MATCH("SKMP",Tabel134234[note],0),1),"skmp",""),IF(AND(G35&lt;&gt;"null",G35&lt;&gt;""),IF(G35=INDEX(Tabel134234[brp_id],MATCH("SKMP",Tabel134234[note],0),1),"skmp",""),IF(E35=INDEX(Tabel134234[ga_id],MATCH("SKMP",Tabel134234[note],0),1),"skmp","")))</f>
        <v>#N/A</v>
      </c>
      <c r="D35" s="15" t="s">
        <v>104</v>
      </c>
      <c r="E35" s="31" t="str" cm="1">
        <f t="array" ref="E35">IF(B$1="ga",IF(AND(ROW()&lt;22+(COUNTA(AB$2:AB$21)*4),ROW()&gt;21),_xlfn.UNIQUE(_xlfn._xlws.FILTER(Tabel134234[ga_id],Tabel134234[ga_id] &lt;&gt; "")),""),IF(OR(B$1="ga_es",B$1="ga_brp_es"),IF(AND(ROW()&lt;22+(COUNTA(AC$2:AC$21)*4),ROW()&gt;21),_xlfn.UNIQUE(_xlfn._xlws.FILTER(Tabel134234[ga_id],Tabel134234[ga_id] &lt;&gt; "")),""),IF(B$1="ga_brp",IF(AND(ROW()&lt;22+(COUNTA(AD$2:AD$21)*4),ROW()&gt;21),_xlfn.UNIQUE(_xlfn._xlws.FILTER(Tabel134234[ga_id],Tabel134234[ga_id] &lt;&gt; "")),""))))</f>
        <v/>
      </c>
      <c r="F35" s="31" t="str">
        <f t="shared" ref="F35:F41" si="13">IF(B$1="ga",IF(E35="","","null"),IF(OR(B$1="ga_es",B$1="ga_brp_es"),IF(AC$5=0,"",AC$5),IF(B$1="ga_brp",IF(G35="","","null"))))</f>
        <v/>
      </c>
      <c r="G35" s="31" t="str">
        <f>IF(B$1="ga",IF(E35="","","null"),IF(B$1="ga_es",IF(F35="","","null"),IF(B$1="ga_brp",IF(AD$5=0,"",AD$5),IF(F35="","",INDEX(Tabel134234[brp_id],MATCH(F35,Tabel134234[es_id],0),1)))))</f>
        <v/>
      </c>
      <c r="H35" s="33" t="str">
        <f t="shared" si="7"/>
        <v/>
      </c>
      <c r="I35" s="9">
        <f t="shared" si="5"/>
        <v>0</v>
      </c>
      <c r="J35" s="9">
        <f>IF(D35="Quarter1",SUMIFS(Tabel134234[quantity],IF(OR(B$1="ga_es",B$1="ga_brp_es"),Tabel134234[es_id],IF(B$1="ga_brp",Tabel134234[brp_id],Tabel134234[ga_id])),IF(OR(B$1="ga_es",B$1="ga_brp_es"),F35,IF(B$1="ga_brp",G35,E35)),IF(B$2="production",Tabel134234[type],Tabel134234[settlement_method]),AE$2,Tabel134234[resolution],"15M"),0)</f>
        <v>0</v>
      </c>
      <c r="K35" s="9" t="e">
        <f t="shared" si="8"/>
        <v>#N/A</v>
      </c>
      <c r="P35" s="24"/>
      <c r="Q35" s="24"/>
      <c r="R35" s="24"/>
      <c r="S35" s="7" t="s">
        <v>71</v>
      </c>
      <c r="T35" s="20">
        <f>SUMIFS(Tabel134234[quantity],Tabel134234[settlement_method],"D01",Tabel134234[resolution],"1H")/4</f>
        <v>0</v>
      </c>
      <c r="U35" s="7" t="s">
        <v>73</v>
      </c>
      <c r="V35" s="7" t="s">
        <v>74</v>
      </c>
      <c r="W35" s="7" t="s">
        <v>75</v>
      </c>
      <c r="X35" s="7" t="s">
        <v>76</v>
      </c>
      <c r="Y35" s="27"/>
      <c r="Z35" s="2"/>
      <c r="AA35" s="2"/>
      <c r="AB35" s="2"/>
      <c r="AC35" s="2"/>
      <c r="AD35" s="2"/>
      <c r="AE35" s="27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</row>
    <row r="36" spans="1:91" x14ac:dyDescent="0.25">
      <c r="B36" s="16" t="e">
        <f>IF(AND(F36&lt;&gt;"null",F36&lt;&gt;""),IF(F36=INDEX(Tabel134234[es_id],MATCH("GLMP",Tabel134234[note],0),1),"glmp",""),IF(AND(G36&lt;&gt;"null",G36&lt;&gt;""),IF(G36=INDEX(Tabel134234[brp_id],MATCH("GLMP",Tabel134234[note],0),1),"glmp",""),IF(E36=INDEX(Tabel134234[ga_id],MATCH("GLMP",Tabel134234[note],0),1),"glmp","")))</f>
        <v>#N/A</v>
      </c>
      <c r="C36" s="16" t="e">
        <f>IF(AND(F36&lt;&gt;"null",F36&lt;&gt;""),IF(F36=INDEX(Tabel134234[es_id],MATCH("SKMP",Tabel134234[note],0),1),"skmp",""),IF(AND(G36&lt;&gt;"null",G36&lt;&gt;""),IF(G36=INDEX(Tabel134234[brp_id],MATCH("SKMP",Tabel134234[note],0),1),"skmp",""),IF(E36=INDEX(Tabel134234[ga_id],MATCH("SKMP",Tabel134234[note],0),1),"skmp","")))</f>
        <v>#N/A</v>
      </c>
      <c r="D36" s="15" t="s">
        <v>105</v>
      </c>
      <c r="E36" s="31" t="str" cm="1">
        <f t="array" ref="E36">IF(B$1="ga",IF(AND(ROW()&lt;22+(COUNTA(AB$2:AB$21)*4),ROW()&gt;21),_xlfn.UNIQUE(_xlfn._xlws.FILTER(Tabel134234[ga_id],Tabel134234[ga_id] &lt;&gt; "")),""),IF(OR(B$1="ga_es",B$1="ga_brp_es"),IF(AND(ROW()&lt;22+(COUNTA(AC$2:AC$21)*4),ROW()&gt;21),_xlfn.UNIQUE(_xlfn._xlws.FILTER(Tabel134234[ga_id],Tabel134234[ga_id] &lt;&gt; "")),""),IF(B$1="ga_brp",IF(AND(ROW()&lt;22+(COUNTA(AD$2:AD$21)*4),ROW()&gt;21),_xlfn.UNIQUE(_xlfn._xlws.FILTER(Tabel134234[ga_id],Tabel134234[ga_id] &lt;&gt; "")),""))))</f>
        <v/>
      </c>
      <c r="F36" s="31" t="str">
        <f t="shared" si="13"/>
        <v/>
      </c>
      <c r="G36" s="31" t="str">
        <f>IF(B$1="ga",IF(E36="","","null"),IF(B$1="ga_es",IF(F36="","","null"),IF(B$1="ga_brp",IF(AD$5=0,"",AD$5),IF(F36="","",INDEX(Tabel134234[brp_id],MATCH(F36,Tabel134234[es_id],0),1)))))</f>
        <v/>
      </c>
      <c r="H36" s="33" t="str">
        <f t="shared" si="7"/>
        <v/>
      </c>
      <c r="I36" s="9">
        <f t="shared" si="5"/>
        <v>0</v>
      </c>
      <c r="J36" s="9">
        <f>IF(D36="Quarter1",SUMIFS(Tabel134234[quantity],IF(OR(B$1="ga_es",B$1="ga_brp_es"),Tabel134234[es_id],IF(B$1="ga_brp",Tabel134234[brp_id],Tabel134234[ga_id])),IF(OR(B$1="ga_es",B$1="ga_brp_es"),F36,IF(B$1="ga_brp",G36,E36)),IF(B$2="production",Tabel134234[type],Tabel134234[settlement_method]),AE$2,Tabel134234[resolution],"15M"),0)</f>
        <v>0</v>
      </c>
      <c r="K36" s="9" t="e">
        <f t="shared" si="8"/>
        <v>#N/A</v>
      </c>
      <c r="P36" s="24"/>
      <c r="Q36" s="24"/>
      <c r="R36" s="24"/>
      <c r="S36" s="15" t="s">
        <v>82</v>
      </c>
      <c r="T36" s="19">
        <f>T$35</f>
        <v>0</v>
      </c>
      <c r="U36" s="19">
        <f>T36</f>
        <v>0</v>
      </c>
      <c r="V36" s="19"/>
      <c r="W36" s="23">
        <f>ROUND(U36, 3)</f>
        <v>0</v>
      </c>
      <c r="X36" s="23">
        <f>ROUND(T36,3)</f>
        <v>0</v>
      </c>
      <c r="Y36" s="27"/>
      <c r="Z36" s="2"/>
      <c r="AA36" s="2"/>
      <c r="AB36" s="2"/>
      <c r="AC36" s="2"/>
      <c r="AD36" s="2"/>
      <c r="AE36" s="27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</row>
    <row r="37" spans="1:91" x14ac:dyDescent="0.25">
      <c r="B37" s="16" t="e">
        <f>IF(AND(F37&lt;&gt;"null",F37&lt;&gt;""),IF(F37=INDEX(Tabel134234[es_id],MATCH("GLMP",Tabel134234[note],0),1),"glmp",""),IF(AND(G37&lt;&gt;"null",G37&lt;&gt;""),IF(G37=INDEX(Tabel134234[brp_id],MATCH("GLMP",Tabel134234[note],0),1),"glmp",""),IF(E37=INDEX(Tabel134234[ga_id],MATCH("GLMP",Tabel134234[note],0),1),"glmp","")))</f>
        <v>#N/A</v>
      </c>
      <c r="C37" s="16" t="e">
        <f>IF(AND(F37&lt;&gt;"null",F37&lt;&gt;""),IF(F37=INDEX(Tabel134234[es_id],MATCH("SKMP",Tabel134234[note],0),1),"skmp",""),IF(AND(G37&lt;&gt;"null",G37&lt;&gt;""),IF(G37=INDEX(Tabel134234[brp_id],MATCH("SKMP",Tabel134234[note],0),1),"skmp",""),IF(E37=INDEX(Tabel134234[ga_id],MATCH("SKMP",Tabel134234[note],0),1),"skmp","")))</f>
        <v>#N/A</v>
      </c>
      <c r="D37" s="15" t="s">
        <v>106</v>
      </c>
      <c r="E37" s="31" t="str" cm="1">
        <f t="array" ref="E37">IF(B$1="ga",IF(AND(ROW()&lt;22+(COUNTA(AB$2:AB$21)*4),ROW()&gt;21),_xlfn.UNIQUE(_xlfn._xlws.FILTER(Tabel134234[ga_id],Tabel134234[ga_id] &lt;&gt; "")),""),IF(OR(B$1="ga_es",B$1="ga_brp_es"),IF(AND(ROW()&lt;22+(COUNTA(AC$2:AC$21)*4),ROW()&gt;21),_xlfn.UNIQUE(_xlfn._xlws.FILTER(Tabel134234[ga_id],Tabel134234[ga_id] &lt;&gt; "")),""),IF(B$1="ga_brp",IF(AND(ROW()&lt;22+(COUNTA(AD$2:AD$21)*4),ROW()&gt;21),_xlfn.UNIQUE(_xlfn._xlws.FILTER(Tabel134234[ga_id],Tabel134234[ga_id] &lt;&gt; "")),""))))</f>
        <v/>
      </c>
      <c r="F37" s="31" t="str">
        <f t="shared" si="13"/>
        <v/>
      </c>
      <c r="G37" s="31" t="str">
        <f>IF(B$1="ga",IF(E37="","","null"),IF(B$1="ga_es",IF(F37="","","null"),IF(B$1="ga_brp",IF(AD$5=0,"",AD$5),IF(F37="","",INDEX(Tabel134234[brp_id],MATCH(F37,Tabel134234[es_id],0),1)))))</f>
        <v/>
      </c>
      <c r="H37" s="33" t="str">
        <f t="shared" si="7"/>
        <v/>
      </c>
      <c r="I37" s="9">
        <f t="shared" si="5"/>
        <v>0</v>
      </c>
      <c r="J37" s="9">
        <f>IF(D37="Quarter1",SUMIFS(Tabel134234[quantity],IF(OR(B$1="ga_es",B$1="ga_brp_es"),Tabel134234[es_id],IF(B$1="ga_brp",Tabel134234[brp_id],Tabel134234[ga_id])),IF(OR(B$1="ga_es",B$1="ga_brp_es"),F37,IF(B$1="ga_brp",G37,E37)),IF(B$2="production",Tabel134234[type],Tabel134234[settlement_method]),AE$2,Tabel134234[resolution],"15M"),0)</f>
        <v>0</v>
      </c>
      <c r="K37" s="9" t="e">
        <f t="shared" si="8"/>
        <v>#N/A</v>
      </c>
      <c r="P37" s="24"/>
      <c r="Q37" s="24"/>
      <c r="R37" s="24"/>
      <c r="S37" s="15" t="s">
        <v>83</v>
      </c>
      <c r="T37" s="19">
        <f>T$35</f>
        <v>0</v>
      </c>
      <c r="U37" s="19">
        <f>V37+U36</f>
        <v>0</v>
      </c>
      <c r="V37" s="19">
        <f>T37-W36</f>
        <v>0</v>
      </c>
      <c r="W37" s="23">
        <f>ROUND(U37, 3)</f>
        <v>0</v>
      </c>
      <c r="X37" s="23">
        <f>ROUND(T37,3)</f>
        <v>0</v>
      </c>
      <c r="Y37" s="27"/>
      <c r="Z37" s="2"/>
      <c r="AA37" s="2"/>
      <c r="AB37" s="2"/>
      <c r="AC37" s="2"/>
      <c r="AD37" s="2"/>
      <c r="AE37" s="27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</row>
    <row r="38" spans="1:91" x14ac:dyDescent="0.25">
      <c r="B38" s="16" t="e">
        <f>IF(AND(F38&lt;&gt;"null",F38&lt;&gt;""),IF(F38=INDEX(Tabel134234[es_id],MATCH("GLMP",Tabel134234[note],0),1),"glmp",""),IF(AND(G38&lt;&gt;"null",G38&lt;&gt;""),IF(G38=INDEX(Tabel134234[brp_id],MATCH("GLMP",Tabel134234[note],0),1),"glmp",""),IF(E38=INDEX(Tabel134234[ga_id],MATCH("GLMP",Tabel134234[note],0),1),"glmp","")))</f>
        <v>#N/A</v>
      </c>
      <c r="C38" s="16" t="e">
        <f>IF(AND(F38&lt;&gt;"null",F38&lt;&gt;""),IF(F38=INDEX(Tabel134234[es_id],MATCH("SKMP",Tabel134234[note],0),1),"skmp",""),IF(AND(G38&lt;&gt;"null",G38&lt;&gt;""),IF(G38=INDEX(Tabel134234[brp_id],MATCH("SKMP",Tabel134234[note],0),1),"skmp",""),IF(E38=INDEX(Tabel134234[ga_id],MATCH("SKMP",Tabel134234[note],0),1),"skmp","")))</f>
        <v>#N/A</v>
      </c>
      <c r="D38" s="15" t="s">
        <v>103</v>
      </c>
      <c r="E38" s="31" t="str" cm="1">
        <f t="array" ref="E38">IF(B$1="ga",IF(AND(ROW()&lt;22+(COUNTA(AB$2:AB$21)*4),ROW()&gt;21),_xlfn.UNIQUE(_xlfn._xlws.FILTER(Tabel134234[ga_id],Tabel134234[ga_id] &lt;&gt; "")),""),IF(OR(B$1="ga_es",B$1="ga_brp_es"),IF(AND(ROW()&lt;22+(COUNTA(AC$2:AC$21)*4),ROW()&gt;21),_xlfn.UNIQUE(_xlfn._xlws.FILTER(Tabel134234[ga_id],Tabel134234[ga_id] &lt;&gt; "")),""),IF(B$1="ga_brp",IF(AND(ROW()&lt;22+(COUNTA(AD$2:AD$21)*4),ROW()&gt;21),_xlfn.UNIQUE(_xlfn._xlws.FILTER(Tabel134234[ga_id],Tabel134234[ga_id] &lt;&gt; "")),""))))</f>
        <v/>
      </c>
      <c r="F38" s="31" t="str">
        <f t="shared" si="13"/>
        <v/>
      </c>
      <c r="G38" s="31" t="str">
        <f>IF(B$1="ga",IF(E38="","","null"),IF(B$1="ga_es",IF(F38="","","null"),IF(B$1="ga_brp",IF(AD$5=0,"",AD$5),IF(F38="","",INDEX(Tabel134234[brp_id],MATCH(F38,Tabel134234[es_id],0),1)))))</f>
        <v/>
      </c>
      <c r="H38" s="33" t="str">
        <f t="shared" si="7"/>
        <v/>
      </c>
      <c r="I38" s="9">
        <f t="shared" si="5"/>
        <v>0</v>
      </c>
      <c r="J38" s="9">
        <f>IF(D38="Quarter1",SUMIFS(Tabel134234[quantity],IF(OR(B$1="ga_es",B$1="ga_brp_es"),Tabel134234[es_id],IF(B$1="ga_brp",Tabel134234[brp_id],Tabel134234[ga_id])),IF(OR(B$1="ga_es",B$1="ga_brp_es"),F38,IF(B$1="ga_brp",G38,E38)),IF(B$2="production",Tabel134234[type],Tabel134234[settlement_method]),AE$2,Tabel134234[resolution],"15M"),0)</f>
        <v>0</v>
      </c>
      <c r="K38" s="9" t="e">
        <f t="shared" si="8"/>
        <v>#N/A</v>
      </c>
      <c r="P38" s="24"/>
      <c r="Q38" s="24"/>
      <c r="R38" s="24"/>
      <c r="S38" s="15" t="s">
        <v>84</v>
      </c>
      <c r="T38" s="19">
        <f>T$35</f>
        <v>0</v>
      </c>
      <c r="U38" s="19">
        <f>V38+U37</f>
        <v>0</v>
      </c>
      <c r="V38" s="19">
        <f>T38-W37</f>
        <v>0</v>
      </c>
      <c r="W38" s="23">
        <f>ROUND(U38, 3)</f>
        <v>0</v>
      </c>
      <c r="X38" s="23">
        <f>ROUND(T38,3)</f>
        <v>0</v>
      </c>
      <c r="Y38" s="27"/>
      <c r="Z38" s="2"/>
      <c r="AA38" s="2"/>
      <c r="AB38" s="2"/>
      <c r="AC38" s="2"/>
      <c r="AD38" s="2"/>
      <c r="AE38" s="27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</row>
    <row r="39" spans="1:91" x14ac:dyDescent="0.25">
      <c r="B39" s="16" t="e">
        <f>IF(AND(F39&lt;&gt;"null",F39&lt;&gt;""),IF(F39=INDEX(Tabel134234[es_id],MATCH("GLMP",Tabel134234[note],0),1),"glmp",""),IF(AND(G39&lt;&gt;"null",G39&lt;&gt;""),IF(G39=INDEX(Tabel134234[brp_id],MATCH("GLMP",Tabel134234[note],0),1),"glmp",""),IF(E39=INDEX(Tabel134234[ga_id],MATCH("GLMP",Tabel134234[note],0),1),"glmp","")))</f>
        <v>#N/A</v>
      </c>
      <c r="C39" s="16" t="e">
        <f>IF(AND(F39&lt;&gt;"null",F39&lt;&gt;""),IF(F39=INDEX(Tabel134234[es_id],MATCH("SKMP",Tabel134234[note],0),1),"skmp",""),IF(AND(G39&lt;&gt;"null",G39&lt;&gt;""),IF(G39=INDEX(Tabel134234[brp_id],MATCH("SKMP",Tabel134234[note],0),1),"skmp",""),IF(E39=INDEX(Tabel134234[ga_id],MATCH("SKMP",Tabel134234[note],0),1),"skmp","")))</f>
        <v>#N/A</v>
      </c>
      <c r="D39" s="15" t="s">
        <v>104</v>
      </c>
      <c r="E39" s="31" t="str" cm="1">
        <f t="array" ref="E39">IF(B$1="ga",IF(AND(ROW()&lt;22+(COUNTA(AB$2:AB$21)*4),ROW()&gt;21),_xlfn.UNIQUE(_xlfn._xlws.FILTER(Tabel134234[ga_id],Tabel134234[ga_id] &lt;&gt; "")),""),IF(OR(B$1="ga_es",B$1="ga_brp_es"),IF(AND(ROW()&lt;22+(COUNTA(AC$2:AC$21)*4),ROW()&gt;21),_xlfn.UNIQUE(_xlfn._xlws.FILTER(Tabel134234[ga_id],Tabel134234[ga_id] &lt;&gt; "")),""),IF(B$1="ga_brp",IF(AND(ROW()&lt;22+(COUNTA(AD$2:AD$21)*4),ROW()&gt;21),_xlfn.UNIQUE(_xlfn._xlws.FILTER(Tabel134234[ga_id],Tabel134234[ga_id] &lt;&gt; "")),""))))</f>
        <v/>
      </c>
      <c r="F39" s="31" t="str">
        <f t="shared" si="13"/>
        <v/>
      </c>
      <c r="G39" s="31" t="str">
        <f>IF(B$1="ga",IF(E39="","","null"),IF(B$1="ga_es",IF(F39="","","null"),IF(B$1="ga_brp",IF(AD$5=0,"",AD$5),IF(F39="","",INDEX(Tabel134234[brp_id],MATCH(F39,Tabel134234[es_id],0),1)))))</f>
        <v/>
      </c>
      <c r="H39" s="33" t="str">
        <f t="shared" si="7"/>
        <v/>
      </c>
      <c r="I39" s="9">
        <f t="shared" si="5"/>
        <v>0</v>
      </c>
      <c r="J39" s="9">
        <f>IF(D39="Quarter1",SUMIFS(Tabel134234[quantity],IF(OR(B$1="ga_es",B$1="ga_brp_es"),Tabel134234[es_id],IF(B$1="ga_brp",Tabel134234[brp_id],Tabel134234[ga_id])),IF(OR(B$1="ga_es",B$1="ga_brp_es"),F39,IF(B$1="ga_brp",G39,E39)),IF(B$2="production",Tabel134234[type],Tabel134234[settlement_method]),AE$2,Tabel134234[resolution],"15M"),0)</f>
        <v>0</v>
      </c>
      <c r="K39" s="9" t="e">
        <f t="shared" si="8"/>
        <v>#N/A</v>
      </c>
      <c r="P39" s="24"/>
      <c r="Q39" s="24"/>
      <c r="R39" s="24"/>
      <c r="S39" s="15" t="s">
        <v>85</v>
      </c>
      <c r="T39" s="19">
        <f>T$35</f>
        <v>0</v>
      </c>
      <c r="U39" s="19">
        <f>V39+U38</f>
        <v>0</v>
      </c>
      <c r="V39" s="19">
        <f>T39-W38</f>
        <v>0</v>
      </c>
      <c r="W39" s="23">
        <f>ROUND(U39, 3)</f>
        <v>0</v>
      </c>
      <c r="X39" s="23">
        <f>ROUND(T39,3)</f>
        <v>0</v>
      </c>
      <c r="Y39" s="27"/>
      <c r="Z39" s="2"/>
      <c r="AA39" s="2"/>
      <c r="AB39" s="2"/>
      <c r="AC39" s="2"/>
      <c r="AD39" s="2"/>
      <c r="AE39" s="27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</row>
    <row r="40" spans="1:91" x14ac:dyDescent="0.25">
      <c r="B40" s="16" t="e">
        <f>IF(AND(F40&lt;&gt;"null",F40&lt;&gt;""),IF(F40=INDEX(Tabel134234[es_id],MATCH("GLMP",Tabel134234[note],0),1),"glmp",""),IF(AND(G40&lt;&gt;"null",G40&lt;&gt;""),IF(G40=INDEX(Tabel134234[brp_id],MATCH("GLMP",Tabel134234[note],0),1),"glmp",""),IF(E40=INDEX(Tabel134234[ga_id],MATCH("GLMP",Tabel134234[note],0),1),"glmp","")))</f>
        <v>#N/A</v>
      </c>
      <c r="C40" s="16" t="e">
        <f>IF(AND(F40&lt;&gt;"null",F40&lt;&gt;""),IF(F40=INDEX(Tabel134234[es_id],MATCH("SKMP",Tabel134234[note],0),1),"skmp",""),IF(AND(G40&lt;&gt;"null",G40&lt;&gt;""),IF(G40=INDEX(Tabel134234[brp_id],MATCH("SKMP",Tabel134234[note],0),1),"skmp",""),IF(E40=INDEX(Tabel134234[ga_id],MATCH("SKMP",Tabel134234[note],0),1),"skmp","")))</f>
        <v>#N/A</v>
      </c>
      <c r="D40" s="15" t="s">
        <v>105</v>
      </c>
      <c r="E40" s="31" t="str" cm="1">
        <f t="array" ref="E40">IF(B$1="ga",IF(AND(ROW()&lt;22+(COUNTA(AB$2:AB$21)*4),ROW()&gt;21),_xlfn.UNIQUE(_xlfn._xlws.FILTER(Tabel134234[ga_id],Tabel134234[ga_id] &lt;&gt; "")),""),IF(OR(B$1="ga_es",B$1="ga_brp_es"),IF(AND(ROW()&lt;22+(COUNTA(AC$2:AC$21)*4),ROW()&gt;21),_xlfn.UNIQUE(_xlfn._xlws.FILTER(Tabel134234[ga_id],Tabel134234[ga_id] &lt;&gt; "")),""),IF(B$1="ga_brp",IF(AND(ROW()&lt;22+(COUNTA(AD$2:AD$21)*4),ROW()&gt;21),_xlfn.UNIQUE(_xlfn._xlws.FILTER(Tabel134234[ga_id],Tabel134234[ga_id] &lt;&gt; "")),""))))</f>
        <v/>
      </c>
      <c r="F40" s="31" t="str">
        <f t="shared" si="13"/>
        <v/>
      </c>
      <c r="G40" s="31" t="str">
        <f>IF(B$1="ga",IF(E40="","","null"),IF(B$1="ga_es",IF(F40="","","null"),IF(B$1="ga_brp",IF(AD$5=0,"",AD$5),IF(F40="","",INDEX(Tabel134234[brp_id],MATCH(F40,Tabel134234[es_id],0),1)))))</f>
        <v/>
      </c>
      <c r="H40" s="33" t="str">
        <f t="shared" si="7"/>
        <v/>
      </c>
      <c r="I40" s="9">
        <f t="shared" si="5"/>
        <v>0</v>
      </c>
      <c r="J40" s="9">
        <f>IF(D40="Quarter1",SUMIFS(Tabel134234[quantity],IF(OR(B$1="ga_es",B$1="ga_brp_es"),Tabel134234[es_id],IF(B$1="ga_brp",Tabel134234[brp_id],Tabel134234[ga_id])),IF(OR(B$1="ga_es",B$1="ga_brp_es"),F40,IF(B$1="ga_brp",G40,E40)),IF(B$2="production",Tabel134234[type],Tabel134234[settlement_method]),AE$2,Tabel134234[resolution],"15M"),0)</f>
        <v>0</v>
      </c>
      <c r="K40" s="9" t="e">
        <f t="shared" si="8"/>
        <v>#N/A</v>
      </c>
      <c r="P40" s="24"/>
      <c r="Q40" s="24"/>
      <c r="R40" s="24"/>
      <c r="S40" s="24"/>
      <c r="T40" s="28">
        <f>SUMIFS(Tabel134234[quantity],Tabel134234[type],"E18",Tabel134234[resolution],"1H")</f>
        <v>0</v>
      </c>
      <c r="U40" s="38" t="s">
        <v>77</v>
      </c>
      <c r="V40" s="39"/>
      <c r="W40" s="28">
        <f>SUM(W42:W45)</f>
        <v>0</v>
      </c>
      <c r="X40" s="21">
        <f>SUM(X42:X45)</f>
        <v>0</v>
      </c>
      <c r="Y40" s="27"/>
      <c r="Z40" s="2"/>
      <c r="AA40" s="2"/>
      <c r="AB40" s="2"/>
      <c r="AC40" s="2"/>
      <c r="AD40" s="2"/>
      <c r="AE40" s="27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</row>
    <row r="41" spans="1:91" x14ac:dyDescent="0.25">
      <c r="B41" s="16" t="e">
        <f>IF(AND(F41&lt;&gt;"null",F41&lt;&gt;""),IF(F41=INDEX(Tabel134234[es_id],MATCH("GLMP",Tabel134234[note],0),1),"glmp",""),IF(AND(G41&lt;&gt;"null",G41&lt;&gt;""),IF(G41=INDEX(Tabel134234[brp_id],MATCH("GLMP",Tabel134234[note],0),1),"glmp",""),IF(E41=INDEX(Tabel134234[ga_id],MATCH("GLMP",Tabel134234[note],0),1),"glmp","")))</f>
        <v>#N/A</v>
      </c>
      <c r="C41" s="16" t="e">
        <f>IF(AND(F41&lt;&gt;"null",F41&lt;&gt;""),IF(F41=INDEX(Tabel134234[es_id],MATCH("SKMP",Tabel134234[note],0),1),"skmp",""),IF(AND(G41&lt;&gt;"null",G41&lt;&gt;""),IF(G41=INDEX(Tabel134234[brp_id],MATCH("SKMP",Tabel134234[note],0),1),"skmp",""),IF(E41=INDEX(Tabel134234[ga_id],MATCH("SKMP",Tabel134234[note],0),1),"skmp","")))</f>
        <v>#N/A</v>
      </c>
      <c r="D41" s="15" t="s">
        <v>106</v>
      </c>
      <c r="E41" s="31" t="str" cm="1">
        <f t="array" ref="E41">IF(B$1="ga",IF(AND(ROW()&lt;22+(COUNTA(AB$2:AB$21)*4),ROW()&gt;21),_xlfn.UNIQUE(_xlfn._xlws.FILTER(Tabel134234[ga_id],Tabel134234[ga_id] &lt;&gt; "")),""),IF(OR(B$1="ga_es",B$1="ga_brp_es"),IF(AND(ROW()&lt;22+(COUNTA(AC$2:AC$21)*4),ROW()&gt;21),_xlfn.UNIQUE(_xlfn._xlws.FILTER(Tabel134234[ga_id],Tabel134234[ga_id] &lt;&gt; "")),""),IF(B$1="ga_brp",IF(AND(ROW()&lt;22+(COUNTA(AD$2:AD$21)*4),ROW()&gt;21),_xlfn.UNIQUE(_xlfn._xlws.FILTER(Tabel134234[ga_id],Tabel134234[ga_id] &lt;&gt; "")),""))))</f>
        <v/>
      </c>
      <c r="F41" s="31" t="str">
        <f t="shared" si="13"/>
        <v/>
      </c>
      <c r="G41" s="31" t="str">
        <f>IF(B$1="ga",IF(E41="","","null"),IF(B$1="ga_es",IF(F41="","","null"),IF(B$1="ga_brp",IF(AD$5=0,"",AD$5),IF(F41="","",INDEX(Tabel134234[brp_id],MATCH(F41,Tabel134234[es_id],0),1)))))</f>
        <v/>
      </c>
      <c r="H41" s="33" t="str">
        <f t="shared" si="7"/>
        <v/>
      </c>
      <c r="I41" s="9">
        <f t="shared" si="5"/>
        <v>0</v>
      </c>
      <c r="J41" s="9">
        <f>IF(D41="Quarter1",SUMIFS(Tabel134234[quantity],IF(OR(B$1="ga_es",B$1="ga_brp_es"),Tabel134234[es_id],IF(B$1="ga_brp",Tabel134234[brp_id],Tabel134234[ga_id])),IF(OR(B$1="ga_es",B$1="ga_brp_es"),F41,IF(B$1="ga_brp",G41,E41)),IF(B$2="production",Tabel134234[type],Tabel134234[settlement_method]),AE$2,Tabel134234[resolution],"15M"),0)</f>
        <v>0</v>
      </c>
      <c r="K41" s="9" t="e">
        <f t="shared" si="8"/>
        <v>#N/A</v>
      </c>
      <c r="P41" s="24"/>
      <c r="Q41" s="24"/>
      <c r="R41" s="24"/>
      <c r="S41" s="7" t="s">
        <v>57</v>
      </c>
      <c r="T41" s="22">
        <f>SUMIFS(Tabel134234[quantity],Tabel134234[type],"E18",Tabel134234[resolution],"1H")/4</f>
        <v>0</v>
      </c>
      <c r="U41" s="7" t="s">
        <v>73</v>
      </c>
      <c r="V41" s="7" t="s">
        <v>74</v>
      </c>
      <c r="W41" s="7" t="s">
        <v>75</v>
      </c>
      <c r="X41" s="7" t="s">
        <v>76</v>
      </c>
      <c r="Y41" s="27"/>
      <c r="Z41" s="2"/>
      <c r="AA41" s="2"/>
      <c r="AB41" s="2"/>
      <c r="AC41" s="2"/>
      <c r="AD41" s="2"/>
      <c r="AE41" s="27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</row>
    <row r="42" spans="1:91" ht="23.25" x14ac:dyDescent="0.35">
      <c r="E42" s="36" t="s">
        <v>62</v>
      </c>
      <c r="F42" s="36"/>
      <c r="G42" s="36"/>
      <c r="H42" s="36"/>
      <c r="P42" s="24"/>
      <c r="Q42" s="24"/>
      <c r="R42" s="24"/>
      <c r="S42" s="15" t="s">
        <v>78</v>
      </c>
      <c r="T42" s="19">
        <f>T$41</f>
        <v>0</v>
      </c>
      <c r="U42" s="19">
        <f>T42</f>
        <v>0</v>
      </c>
      <c r="V42" s="19"/>
      <c r="W42" s="23">
        <f>ROUND(U42, 3)</f>
        <v>0</v>
      </c>
      <c r="X42" s="23">
        <f>ROUND(T42,3)</f>
        <v>0</v>
      </c>
      <c r="Y42" s="27"/>
      <c r="Z42" s="2"/>
      <c r="AA42" s="2"/>
      <c r="AB42" s="2"/>
      <c r="AC42" s="2"/>
      <c r="AD42" s="2"/>
      <c r="AE42" s="27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</row>
    <row r="43" spans="1:91" ht="18.75" x14ac:dyDescent="0.3">
      <c r="C43" s="2"/>
      <c r="D43" s="4" t="s">
        <v>44</v>
      </c>
      <c r="E43" s="4" t="s">
        <v>42</v>
      </c>
      <c r="F43" s="5" t="s">
        <v>14</v>
      </c>
      <c r="G43" s="5" t="s">
        <v>15</v>
      </c>
      <c r="H43" s="5" t="s">
        <v>16</v>
      </c>
      <c r="P43" s="24"/>
      <c r="Q43" s="24"/>
      <c r="R43" s="24"/>
      <c r="S43" s="15" t="s">
        <v>79</v>
      </c>
      <c r="T43" s="19">
        <f>T$41</f>
        <v>0</v>
      </c>
      <c r="U43" s="19">
        <f>V43+U42</f>
        <v>0</v>
      </c>
      <c r="V43" s="19">
        <f>T43-W42</f>
        <v>0</v>
      </c>
      <c r="W43" s="23">
        <f>ROUND(U43, 3)</f>
        <v>0</v>
      </c>
      <c r="X43" s="23">
        <f>ROUND(T43,3)</f>
        <v>0</v>
      </c>
      <c r="Y43" s="27"/>
      <c r="Z43" s="2"/>
      <c r="AA43" s="2"/>
      <c r="AB43" s="2"/>
      <c r="AC43" s="2"/>
      <c r="AD43" s="2"/>
      <c r="AE43" s="27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</row>
    <row r="44" spans="1:91" x14ac:dyDescent="0.25">
      <c r="C44" s="2"/>
      <c r="D44" s="8" t="s">
        <v>17</v>
      </c>
      <c r="E44" s="31" t="e" cm="1" vm="1">
        <f t="array" ref="E44">_xlfn.UNIQUE(_xlfn._xlws.FILTER(Tabel134234[ga_id],Tabel134234[ga_id] &lt;&gt; ""))</f>
        <v>#VALUE!</v>
      </c>
      <c r="F44" s="31" t="s">
        <v>61</v>
      </c>
      <c r="G44" s="31" t="s">
        <v>61</v>
      </c>
      <c r="H44" s="32">
        <f>powerIn1H_quarter1+powerIn15M-powerOut1H_quarter1-powerOut15M</f>
        <v>0</v>
      </c>
      <c r="P44" s="24"/>
      <c r="Q44" s="24"/>
      <c r="R44" s="24"/>
      <c r="S44" s="15" t="s">
        <v>80</v>
      </c>
      <c r="T44" s="19">
        <f>T$41</f>
        <v>0</v>
      </c>
      <c r="U44" s="19">
        <f>V44+U43</f>
        <v>0</v>
      </c>
      <c r="V44" s="19">
        <f>T44-W43</f>
        <v>0</v>
      </c>
      <c r="W44" s="23">
        <f>ROUND(U44, 3)</f>
        <v>0</v>
      </c>
      <c r="X44" s="23">
        <f>ROUND(T44,3)</f>
        <v>0</v>
      </c>
      <c r="Y44" s="27"/>
      <c r="Z44" s="2"/>
      <c r="AA44" s="2"/>
      <c r="AB44" s="2"/>
      <c r="AC44" s="2"/>
      <c r="AD44" s="2"/>
      <c r="AE44" s="27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</row>
    <row r="45" spans="1:91" x14ac:dyDescent="0.25">
      <c r="C45" s="2"/>
      <c r="D45" s="8" t="s">
        <v>18</v>
      </c>
      <c r="E45" s="31" t="e" cm="1" vm="1">
        <f t="array" ref="E45">_xlfn.UNIQUE(_xlfn._xlws.FILTER(Tabel134234[ga_id],Tabel134234[ga_id] &lt;&gt; ""))</f>
        <v>#VALUE!</v>
      </c>
      <c r="F45" s="31" t="s">
        <v>61</v>
      </c>
      <c r="G45" s="31" t="s">
        <v>61</v>
      </c>
      <c r="H45" s="32">
        <f>powerIn1H_quarter2-powerOut1H_quarter2</f>
        <v>0</v>
      </c>
      <c r="P45" s="24"/>
      <c r="Q45" s="24"/>
      <c r="R45" s="24"/>
      <c r="S45" s="15" t="s">
        <v>81</v>
      </c>
      <c r="T45" s="19">
        <f>T$41</f>
        <v>0</v>
      </c>
      <c r="U45" s="19">
        <f>V45+U44</f>
        <v>0</v>
      </c>
      <c r="V45" s="19">
        <f>T45-W44</f>
        <v>0</v>
      </c>
      <c r="W45" s="23">
        <f>ROUND(U45, 3)</f>
        <v>0</v>
      </c>
      <c r="X45" s="23">
        <f>ROUND(T45,3)</f>
        <v>0</v>
      </c>
      <c r="Y45" s="27"/>
      <c r="Z45" s="2"/>
      <c r="AA45" s="2"/>
      <c r="AB45" s="2"/>
      <c r="AC45" s="2"/>
      <c r="AD45" s="2"/>
      <c r="AE45" s="27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  <c r="CM45" s="2"/>
    </row>
    <row r="46" spans="1:91" x14ac:dyDescent="0.25">
      <c r="C46" s="2"/>
      <c r="D46" s="8" t="s">
        <v>19</v>
      </c>
      <c r="E46" s="31" t="e" cm="1" vm="1">
        <f t="array" ref="E46">_xlfn.UNIQUE(_xlfn._xlws.FILTER(Tabel134234[ga_id],Tabel134234[ga_id] &lt;&gt; ""))</f>
        <v>#VALUE!</v>
      </c>
      <c r="F46" s="31" t="s">
        <v>61</v>
      </c>
      <c r="G46" s="31" t="s">
        <v>61</v>
      </c>
      <c r="H46" s="32">
        <f>powerIn1H_quarter3-powerOut1H_quarter3</f>
        <v>0</v>
      </c>
      <c r="P46" s="24"/>
      <c r="Q46" s="24"/>
      <c r="R46" s="24"/>
      <c r="S46" s="24"/>
      <c r="T46" s="28">
        <f>SUMIFS(Tabel134234[quantity],Tabel134234[settlement_method],"E02",Tabel134234[resolution],"1H")</f>
        <v>0</v>
      </c>
      <c r="U46" s="38" t="s">
        <v>77</v>
      </c>
      <c r="V46" s="39"/>
      <c r="W46" s="28">
        <f>SUM(W48:W51)</f>
        <v>0</v>
      </c>
      <c r="X46" s="21">
        <f>SUM(X48:X51)</f>
        <v>0</v>
      </c>
      <c r="Y46" s="27"/>
      <c r="Z46" s="2"/>
      <c r="AA46" s="2"/>
      <c r="AB46" s="2"/>
      <c r="AC46" s="2"/>
      <c r="AD46" s="2"/>
      <c r="AE46" s="27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</row>
    <row r="47" spans="1:91" x14ac:dyDescent="0.25">
      <c r="C47" s="2"/>
      <c r="D47" s="8" t="s">
        <v>20</v>
      </c>
      <c r="E47" s="31" t="e" cm="1" vm="1">
        <f t="array" ref="E47">_xlfn.UNIQUE(_xlfn._xlws.FILTER(Tabel134234[ga_id],Tabel134234[ga_id] &lt;&gt; ""))</f>
        <v>#VALUE!</v>
      </c>
      <c r="F47" s="31" t="s">
        <v>61</v>
      </c>
      <c r="G47" s="31" t="s">
        <v>61</v>
      </c>
      <c r="H47" s="32">
        <f>powerIn1H_quarter4-powerOut1H_quarter4</f>
        <v>0</v>
      </c>
      <c r="P47" s="24"/>
      <c r="Q47" s="24"/>
      <c r="R47" s="24"/>
      <c r="S47" s="7" t="s">
        <v>72</v>
      </c>
      <c r="T47" s="9">
        <f>SUMIFS(Tabel134234[quantity],Tabel134234[settlement_method],"E02",Tabel134234[resolution],"1H")/4</f>
        <v>0</v>
      </c>
      <c r="U47" s="7" t="s">
        <v>73</v>
      </c>
      <c r="V47" s="7" t="s">
        <v>74</v>
      </c>
      <c r="W47" s="7" t="s">
        <v>75</v>
      </c>
      <c r="X47" s="7" t="s">
        <v>76</v>
      </c>
      <c r="Y47" s="27"/>
      <c r="Z47" s="2"/>
      <c r="AA47" s="2"/>
      <c r="AB47" s="2"/>
      <c r="AC47" s="2"/>
      <c r="AD47" s="2"/>
      <c r="AE47" s="27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  <c r="CM47" s="2"/>
    </row>
    <row r="48" spans="1:91" ht="23.25" x14ac:dyDescent="0.35">
      <c r="A48" s="2"/>
      <c r="B48" s="2"/>
      <c r="C48" s="2"/>
      <c r="E48" s="36" t="s">
        <v>64</v>
      </c>
      <c r="F48" s="36"/>
      <c r="G48" s="36"/>
      <c r="H48" s="36"/>
      <c r="P48" s="24"/>
      <c r="Q48" s="24"/>
      <c r="R48" s="24"/>
      <c r="S48" s="15" t="s">
        <v>86</v>
      </c>
      <c r="T48" s="19">
        <f>T$47</f>
        <v>0</v>
      </c>
      <c r="U48" s="19">
        <f>T48</f>
        <v>0</v>
      </c>
      <c r="V48" s="19"/>
      <c r="W48" s="23">
        <f>ROUND(U48, 3)</f>
        <v>0</v>
      </c>
      <c r="X48" s="23">
        <f>ROUND(T48,3)</f>
        <v>0</v>
      </c>
      <c r="Y48" s="27"/>
      <c r="Z48" s="2"/>
      <c r="AA48" s="2"/>
      <c r="AB48" s="2"/>
      <c r="AC48" s="2"/>
      <c r="AD48" s="2"/>
      <c r="AE48" s="27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</row>
    <row r="49" spans="1:91" ht="18.75" x14ac:dyDescent="0.3">
      <c r="A49" s="2"/>
      <c r="B49" s="2"/>
      <c r="C49" s="2"/>
      <c r="D49" s="4" t="s">
        <v>44</v>
      </c>
      <c r="E49" s="4" t="s">
        <v>42</v>
      </c>
      <c r="F49" s="5" t="s">
        <v>14</v>
      </c>
      <c r="G49" s="5" t="s">
        <v>15</v>
      </c>
      <c r="H49" s="5" t="s">
        <v>16</v>
      </c>
      <c r="P49" s="24"/>
      <c r="Q49" s="24"/>
      <c r="R49" s="24"/>
      <c r="S49" s="15" t="s">
        <v>87</v>
      </c>
      <c r="T49" s="19">
        <f>T$47</f>
        <v>0</v>
      </c>
      <c r="U49" s="19">
        <f>V49+U48</f>
        <v>0</v>
      </c>
      <c r="V49" s="19">
        <f>T49-W48</f>
        <v>0</v>
      </c>
      <c r="W49" s="23">
        <f>ROUND(U49, 3)</f>
        <v>0</v>
      </c>
      <c r="X49" s="23">
        <f>ROUND(T49,3)</f>
        <v>0</v>
      </c>
      <c r="Y49" s="27"/>
      <c r="Z49" s="2"/>
      <c r="AA49" s="2"/>
      <c r="AB49" s="2"/>
      <c r="AC49" s="2"/>
      <c r="AD49" s="2"/>
      <c r="AE49" s="27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  <c r="CM49" s="2"/>
    </row>
    <row r="50" spans="1:91" x14ac:dyDescent="0.25">
      <c r="A50" s="2"/>
      <c r="B50" s="2"/>
      <c r="C50" s="2"/>
      <c r="D50" s="8" t="s">
        <v>17</v>
      </c>
      <c r="E50" s="31" t="e" cm="1" vm="1">
        <f t="array" ref="E50">_xlfn.UNIQUE(_xlfn._xlws.FILTER(Tabel134234[ga_id],Tabel134234[ga_id] &lt;&gt; ""))</f>
        <v>#VALUE!</v>
      </c>
      <c r="F50" s="31" t="s">
        <v>61</v>
      </c>
      <c r="G50" s="31" t="s">
        <v>61</v>
      </c>
      <c r="H50" s="32">
        <f>totalFlex1H_quarter1+totalFlex15M</f>
        <v>0</v>
      </c>
      <c r="P50" s="24"/>
      <c r="Q50" s="24"/>
      <c r="R50" s="24"/>
      <c r="S50" s="15" t="s">
        <v>88</v>
      </c>
      <c r="T50" s="19">
        <f>T$47</f>
        <v>0</v>
      </c>
      <c r="U50" s="19">
        <f>V50+U49</f>
        <v>0</v>
      </c>
      <c r="V50" s="19">
        <f>T50-W49</f>
        <v>0</v>
      </c>
      <c r="W50" s="23">
        <f>ROUND(U50, 3)</f>
        <v>0</v>
      </c>
      <c r="X50" s="23">
        <f>ROUND(T50,3)</f>
        <v>0</v>
      </c>
      <c r="Y50" s="24"/>
      <c r="Z50" s="2"/>
      <c r="AA50" s="2"/>
      <c r="AB50" s="2"/>
      <c r="AC50" s="2"/>
      <c r="AD50" s="2"/>
      <c r="AE50" s="27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</row>
    <row r="51" spans="1:91" x14ac:dyDescent="0.25">
      <c r="A51" s="2"/>
      <c r="B51" s="2"/>
      <c r="C51" s="2"/>
      <c r="D51" s="8" t="s">
        <v>18</v>
      </c>
      <c r="E51" s="31" t="e" cm="1" vm="1">
        <f t="array" ref="E51">_xlfn.UNIQUE(_xlfn._xlws.FILTER(Tabel134234[ga_id],Tabel134234[ga_id] &lt;&gt; ""))</f>
        <v>#VALUE!</v>
      </c>
      <c r="F51" s="31" t="s">
        <v>61</v>
      </c>
      <c r="G51" s="31" t="s">
        <v>61</v>
      </c>
      <c r="H51" s="32">
        <f>totalFlex1H_quarter2</f>
        <v>0</v>
      </c>
      <c r="P51" s="24"/>
      <c r="Q51" s="24"/>
      <c r="R51" s="24"/>
      <c r="S51" s="15" t="s">
        <v>89</v>
      </c>
      <c r="T51" s="19">
        <f>T$47</f>
        <v>0</v>
      </c>
      <c r="U51" s="19">
        <f>V51+U50</f>
        <v>0</v>
      </c>
      <c r="V51" s="19">
        <f>T51-W50</f>
        <v>0</v>
      </c>
      <c r="W51" s="23">
        <f>ROUND(U51, 3)</f>
        <v>0</v>
      </c>
      <c r="X51" s="23">
        <f>ROUND(T51,3)</f>
        <v>0</v>
      </c>
      <c r="Y51" s="24"/>
      <c r="Z51" s="2"/>
      <c r="AA51" s="2"/>
      <c r="AB51" s="2"/>
      <c r="AC51" s="2"/>
      <c r="AD51" s="2"/>
      <c r="AE51" s="27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  <c r="CM51" s="2"/>
    </row>
    <row r="52" spans="1:91" x14ac:dyDescent="0.25">
      <c r="A52" s="2"/>
      <c r="B52" s="2"/>
      <c r="C52" s="2"/>
      <c r="D52" s="8" t="s">
        <v>19</v>
      </c>
      <c r="E52" s="31" t="e" cm="1" vm="1">
        <f t="array" ref="E52">_xlfn.UNIQUE(_xlfn._xlws.FILTER(Tabel134234[ga_id],Tabel134234[ga_id] &lt;&gt; ""))</f>
        <v>#VALUE!</v>
      </c>
      <c r="F52" s="31" t="s">
        <v>61</v>
      </c>
      <c r="G52" s="31" t="s">
        <v>61</v>
      </c>
      <c r="H52" s="32">
        <f>totalFlex1H_quarter3</f>
        <v>0</v>
      </c>
      <c r="P52" s="24"/>
      <c r="Q52" s="24"/>
      <c r="R52" s="24"/>
      <c r="S52" s="24"/>
      <c r="T52" s="28">
        <f>ROUND(SUMIFS(Tabel134234[quantity],Tabel134234[type],"E20",Tabel134234[resolution],"1H",Tabel134234[to_ga],"800"),3)</f>
        <v>0</v>
      </c>
      <c r="U52" s="38" t="s">
        <v>77</v>
      </c>
      <c r="V52" s="39"/>
      <c r="W52" s="28">
        <f>ROUND(SUM(W54:W57),3)</f>
        <v>0</v>
      </c>
      <c r="X52" s="21">
        <f>SUM(X54:X57)</f>
        <v>0</v>
      </c>
      <c r="Y52" s="24"/>
      <c r="Z52" s="2"/>
      <c r="AA52" s="2"/>
      <c r="AB52" s="2"/>
      <c r="AC52" s="2"/>
      <c r="AD52" s="2"/>
      <c r="AE52" s="27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</row>
    <row r="53" spans="1:91" x14ac:dyDescent="0.25">
      <c r="A53" s="2"/>
      <c r="B53" s="2"/>
      <c r="C53" s="2"/>
      <c r="D53" s="8" t="s">
        <v>20</v>
      </c>
      <c r="E53" s="31" t="e" cm="1" vm="1">
        <f t="array" ref="E53">_xlfn.UNIQUE(_xlfn._xlws.FILTER(Tabel134234[ga_id],Tabel134234[ga_id] &lt;&gt; ""))</f>
        <v>#VALUE!</v>
      </c>
      <c r="F53" s="31" t="s">
        <v>61</v>
      </c>
      <c r="G53" s="31" t="s">
        <v>61</v>
      </c>
      <c r="H53" s="32">
        <f>totalFlex1H_quarter4</f>
        <v>0</v>
      </c>
      <c r="P53" s="24"/>
      <c r="Q53" s="24"/>
      <c r="R53" s="24"/>
      <c r="S53" s="6" t="s">
        <v>58</v>
      </c>
      <c r="T53" s="9">
        <f>SUMIFS(Tabel134234[quantity],Tabel134234[type],"E20",Tabel134234[resolution],"1H",Tabel134234[to_ga],"800")/4</f>
        <v>0</v>
      </c>
      <c r="U53" s="7" t="s">
        <v>73</v>
      </c>
      <c r="V53" s="7" t="s">
        <v>74</v>
      </c>
      <c r="W53" s="7" t="s">
        <v>75</v>
      </c>
      <c r="X53" s="7" t="s">
        <v>76</v>
      </c>
      <c r="Y53" s="24"/>
      <c r="Z53" s="2"/>
      <c r="AA53" s="2"/>
      <c r="AB53" s="2"/>
      <c r="AC53" s="2"/>
      <c r="AD53" s="2"/>
      <c r="AE53" s="27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  <c r="CM53" s="2"/>
    </row>
    <row r="54" spans="1:91" ht="23.25" x14ac:dyDescent="0.35">
      <c r="A54" s="2"/>
      <c r="B54" s="2"/>
      <c r="C54" s="2"/>
      <c r="E54" s="36" t="s">
        <v>65</v>
      </c>
      <c r="F54" s="36"/>
      <c r="G54" s="36"/>
      <c r="H54" s="36"/>
      <c r="P54" s="24"/>
      <c r="Q54" s="24"/>
      <c r="R54" s="24"/>
      <c r="S54" s="15" t="s">
        <v>91</v>
      </c>
      <c r="T54" s="19">
        <f>T$53</f>
        <v>0</v>
      </c>
      <c r="U54" s="19">
        <f>T54</f>
        <v>0</v>
      </c>
      <c r="V54" s="19"/>
      <c r="W54" s="23">
        <f>ROUND(U54, 3)</f>
        <v>0</v>
      </c>
      <c r="X54" s="23">
        <f>ROUND(T54,3)</f>
        <v>0</v>
      </c>
      <c r="Y54" s="24"/>
      <c r="Z54" s="2"/>
      <c r="AA54" s="2"/>
      <c r="AB54" s="2"/>
      <c r="AC54" s="2"/>
      <c r="AD54" s="2"/>
      <c r="AE54" s="27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</row>
    <row r="55" spans="1:91" ht="18.75" x14ac:dyDescent="0.3">
      <c r="A55" s="2"/>
      <c r="B55" s="2"/>
      <c r="C55" s="2"/>
      <c r="D55" s="4" t="s">
        <v>44</v>
      </c>
      <c r="E55" s="4" t="s">
        <v>42</v>
      </c>
      <c r="F55" s="5" t="s">
        <v>14</v>
      </c>
      <c r="G55" s="5" t="s">
        <v>15</v>
      </c>
      <c r="H55" s="5" t="s">
        <v>16</v>
      </c>
      <c r="P55" s="24"/>
      <c r="Q55" s="24"/>
      <c r="R55" s="24"/>
      <c r="S55" s="15" t="s">
        <v>92</v>
      </c>
      <c r="T55" s="19">
        <f>T$53</f>
        <v>0</v>
      </c>
      <c r="U55" s="19">
        <f>V55+U54</f>
        <v>0</v>
      </c>
      <c r="V55" s="19">
        <f>T55-W54</f>
        <v>0</v>
      </c>
      <c r="W55" s="23">
        <f>ROUND(U55, 3)</f>
        <v>0</v>
      </c>
      <c r="X55" s="23">
        <f>ROUND(T55,3)</f>
        <v>0</v>
      </c>
      <c r="Y55" s="24"/>
      <c r="Z55" s="2"/>
      <c r="AA55" s="2"/>
      <c r="AB55" s="2"/>
      <c r="AC55" s="2"/>
      <c r="AD55" s="2"/>
      <c r="AE55" s="27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  <c r="CM55" s="2"/>
    </row>
    <row r="56" spans="1:91" x14ac:dyDescent="0.25">
      <c r="A56" s="2"/>
      <c r="B56" s="2"/>
      <c r="C56" s="2"/>
      <c r="D56" s="8" t="s">
        <v>17</v>
      </c>
      <c r="E56" s="31" t="e" cm="1" vm="1">
        <f t="array" ref="E56">_xlfn.UNIQUE(_xlfn._xlws.FILTER(Tabel134234[ga_id],Tabel134234[ga_id] &lt;&gt; ""))</f>
        <v>#VALUE!</v>
      </c>
      <c r="F56" s="31" t="s">
        <v>61</v>
      </c>
      <c r="G56" s="31" t="s">
        <v>61</v>
      </c>
      <c r="H56" s="32">
        <f>totalProduction1H_quarter1+totalProduction15M</f>
        <v>0</v>
      </c>
      <c r="P56" s="24"/>
      <c r="Q56" s="24"/>
      <c r="R56" s="24"/>
      <c r="S56" s="15" t="s">
        <v>93</v>
      </c>
      <c r="T56" s="19">
        <f>T$53</f>
        <v>0</v>
      </c>
      <c r="U56" s="19">
        <f>V56+U55</f>
        <v>0</v>
      </c>
      <c r="V56" s="19">
        <f>T56-W55</f>
        <v>0</v>
      </c>
      <c r="W56" s="23">
        <f>ROUND(U56, 3)</f>
        <v>0</v>
      </c>
      <c r="X56" s="23">
        <f>ROUND(T56,3)</f>
        <v>0</v>
      </c>
      <c r="Y56" s="24"/>
      <c r="Z56" s="2"/>
      <c r="AA56" s="2"/>
      <c r="AB56" s="2"/>
      <c r="AC56" s="2"/>
      <c r="AD56" s="2"/>
      <c r="AE56" s="27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</row>
    <row r="57" spans="1:91" x14ac:dyDescent="0.25">
      <c r="A57" s="2"/>
      <c r="B57" s="2"/>
      <c r="C57" s="2"/>
      <c r="D57" s="8" t="s">
        <v>18</v>
      </c>
      <c r="E57" s="31" t="e" cm="1" vm="1">
        <f t="array" ref="E57">_xlfn.UNIQUE(_xlfn._xlws.FILTER(Tabel134234[ga_id],Tabel134234[ga_id] &lt;&gt; ""))</f>
        <v>#VALUE!</v>
      </c>
      <c r="F57" s="31" t="s">
        <v>61</v>
      </c>
      <c r="G57" s="31" t="s">
        <v>61</v>
      </c>
      <c r="H57" s="32">
        <f>totalProduction1H_quarter2</f>
        <v>0</v>
      </c>
      <c r="P57" s="24"/>
      <c r="Q57" s="24"/>
      <c r="R57" s="24"/>
      <c r="S57" s="15" t="s">
        <v>94</v>
      </c>
      <c r="T57" s="19">
        <f>T$53</f>
        <v>0</v>
      </c>
      <c r="U57" s="19">
        <f>V57+U56</f>
        <v>0</v>
      </c>
      <c r="V57" s="19">
        <f>T57-W56</f>
        <v>0</v>
      </c>
      <c r="W57" s="23">
        <f>ROUND(U57, 3)</f>
        <v>0</v>
      </c>
      <c r="X57" s="23">
        <f>ROUND(T57,3)</f>
        <v>0</v>
      </c>
      <c r="Y57" s="27"/>
      <c r="Z57" s="2"/>
      <c r="AA57" s="2"/>
      <c r="AB57" s="2"/>
      <c r="AC57" s="2"/>
      <c r="AD57" s="2"/>
      <c r="AE57" s="27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/>
      <c r="CI57" s="2"/>
      <c r="CJ57" s="2"/>
      <c r="CK57" s="2"/>
      <c r="CL57" s="2"/>
      <c r="CM57" s="2"/>
    </row>
    <row r="58" spans="1:91" x14ac:dyDescent="0.25">
      <c r="A58" s="2"/>
      <c r="B58" s="2"/>
      <c r="C58" s="2"/>
      <c r="D58" s="8" t="s">
        <v>19</v>
      </c>
      <c r="E58" s="31" t="e" cm="1" vm="1">
        <f t="array" ref="E58">_xlfn.UNIQUE(_xlfn._xlws.FILTER(Tabel134234[ga_id],Tabel134234[ga_id] &lt;&gt; ""))</f>
        <v>#VALUE!</v>
      </c>
      <c r="F58" s="31" t="s">
        <v>61</v>
      </c>
      <c r="G58" s="31" t="s">
        <v>61</v>
      </c>
      <c r="H58" s="32">
        <f>totalProduction1H_quarter3</f>
        <v>0</v>
      </c>
      <c r="P58" s="24"/>
      <c r="Q58" s="24"/>
      <c r="R58" s="24"/>
      <c r="S58" s="24"/>
      <c r="T58" s="28">
        <f>ROUND(SUMIFS(Tabel134234[quantity],Tabel134234[type],"E20",Tabel134234[resolution],"1H",Tabel134234[from_ga],"800"),3)</f>
        <v>0</v>
      </c>
      <c r="U58" s="38" t="s">
        <v>77</v>
      </c>
      <c r="V58" s="39"/>
      <c r="W58" s="28">
        <f>ROUND(SUM(W60:W63),3)</f>
        <v>0</v>
      </c>
      <c r="X58" s="21">
        <f>SUM(X60:X63)</f>
        <v>0</v>
      </c>
      <c r="Y58" s="27"/>
      <c r="Z58" s="2"/>
      <c r="AA58" s="2"/>
      <c r="AB58" s="2"/>
      <c r="AC58" s="2"/>
      <c r="AD58" s="2"/>
      <c r="AE58" s="27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</row>
    <row r="59" spans="1:91" x14ac:dyDescent="0.25">
      <c r="A59" s="2"/>
      <c r="B59" s="2"/>
      <c r="C59" s="2"/>
      <c r="D59" s="8" t="s">
        <v>20</v>
      </c>
      <c r="E59" s="31" t="e" cm="1" vm="1">
        <f t="array" ref="E59">_xlfn.UNIQUE(_xlfn._xlws.FILTER(Tabel134234[ga_id],Tabel134234[ga_id] &lt;&gt; ""))</f>
        <v>#VALUE!</v>
      </c>
      <c r="F59" s="31" t="s">
        <v>61</v>
      </c>
      <c r="G59" s="31" t="s">
        <v>61</v>
      </c>
      <c r="H59" s="32">
        <f>totalProduction1H_quarter4</f>
        <v>0</v>
      </c>
      <c r="P59" s="24"/>
      <c r="Q59" s="24"/>
      <c r="R59" s="24"/>
      <c r="S59" s="6" t="s">
        <v>60</v>
      </c>
      <c r="T59" s="9">
        <f>SUMIFS(Tabel134234[quantity],Tabel134234[type],"E20",Tabel134234[resolution],"1H",Tabel134234[from_ga],"800")/4</f>
        <v>0</v>
      </c>
      <c r="U59" s="7" t="s">
        <v>73</v>
      </c>
      <c r="V59" s="7" t="s">
        <v>74</v>
      </c>
      <c r="W59" s="7" t="s">
        <v>75</v>
      </c>
      <c r="X59" s="7" t="s">
        <v>76</v>
      </c>
      <c r="Y59" s="27"/>
      <c r="Z59" s="2"/>
      <c r="AA59" s="2"/>
      <c r="AB59" s="2"/>
      <c r="AC59" s="2"/>
      <c r="AD59" s="2"/>
      <c r="AE59" s="27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  <c r="CG59" s="2"/>
      <c r="CH59" s="2"/>
      <c r="CI59" s="2"/>
      <c r="CJ59" s="2"/>
      <c r="CK59" s="2"/>
      <c r="CL59" s="2"/>
      <c r="CM59" s="2"/>
    </row>
    <row r="60" spans="1:91" ht="23.25" x14ac:dyDescent="0.35">
      <c r="C60" s="2"/>
      <c r="E60" s="36" t="s">
        <v>66</v>
      </c>
      <c r="F60" s="36"/>
      <c r="G60" s="36"/>
      <c r="H60" s="36"/>
      <c r="P60" s="24"/>
      <c r="Q60" s="24"/>
      <c r="R60" s="24"/>
      <c r="S60" s="15" t="s">
        <v>95</v>
      </c>
      <c r="T60" s="19">
        <f>T$59</f>
        <v>0</v>
      </c>
      <c r="U60" s="19">
        <f>T60</f>
        <v>0</v>
      </c>
      <c r="V60" s="19"/>
      <c r="W60" s="23">
        <f>ROUND(U60, 3)</f>
        <v>0</v>
      </c>
      <c r="X60" s="23">
        <f>ROUND(T60,3)</f>
        <v>0</v>
      </c>
      <c r="Y60" s="27"/>
      <c r="Z60" s="2"/>
      <c r="AA60" s="2"/>
      <c r="AB60" s="2"/>
      <c r="AC60" s="2"/>
      <c r="AD60" s="2"/>
      <c r="AE60" s="27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</row>
    <row r="61" spans="1:91" ht="18.75" x14ac:dyDescent="0.3">
      <c r="C61" s="2"/>
      <c r="D61" s="4" t="s">
        <v>44</v>
      </c>
      <c r="E61" s="4" t="s">
        <v>42</v>
      </c>
      <c r="F61" s="5" t="s">
        <v>14</v>
      </c>
      <c r="G61" s="5" t="s">
        <v>15</v>
      </c>
      <c r="H61" s="5" t="s">
        <v>16</v>
      </c>
      <c r="P61" s="24"/>
      <c r="Q61" s="24"/>
      <c r="R61" s="24"/>
      <c r="S61" s="15" t="s">
        <v>96</v>
      </c>
      <c r="T61" s="19">
        <f>T$59</f>
        <v>0</v>
      </c>
      <c r="U61" s="19">
        <f>V61+U60</f>
        <v>0</v>
      </c>
      <c r="V61" s="19">
        <f>T61-W60</f>
        <v>0</v>
      </c>
      <c r="W61" s="23">
        <f>ROUND(U61, 3)</f>
        <v>0</v>
      </c>
      <c r="X61" s="23">
        <f>ROUND(T61,3)</f>
        <v>0</v>
      </c>
      <c r="Y61" s="27"/>
      <c r="Z61" s="2"/>
      <c r="AA61" s="2"/>
      <c r="AB61" s="2"/>
      <c r="AC61" s="2"/>
      <c r="AD61" s="2"/>
      <c r="AE61" s="27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  <c r="CG61" s="2"/>
      <c r="CH61" s="2"/>
      <c r="CI61" s="2"/>
      <c r="CJ61" s="2"/>
      <c r="CK61" s="2"/>
      <c r="CL61" s="2"/>
      <c r="CM61" s="2"/>
    </row>
    <row r="62" spans="1:91" x14ac:dyDescent="0.25">
      <c r="C62" s="2"/>
      <c r="D62" s="8" t="s">
        <v>17</v>
      </c>
      <c r="E62" s="31" t="e" cm="1" vm="1">
        <f t="array" ref="E62">_xlfn.UNIQUE(_xlfn._xlws.FILTER(Tabel134234[ga_id],Tabel134234[ga_id] &lt;&gt; ""))</f>
        <v>#VALUE!</v>
      </c>
      <c r="F62" s="31" t="s">
        <v>61</v>
      </c>
      <c r="G62" s="31" t="s">
        <v>61</v>
      </c>
      <c r="H62" s="32">
        <f>totalProduction1H_quarter1+totalProduction15M+netEx_quarter1-totalFlex1H_quarter1-totalFlex15M-totalNonprofiled1H_quarter1-totalNonprofiled15M</f>
        <v>0</v>
      </c>
      <c r="P62" s="24"/>
      <c r="Q62" s="24"/>
      <c r="R62" s="24"/>
      <c r="S62" s="15" t="s">
        <v>97</v>
      </c>
      <c r="T62" s="19">
        <f>T$59</f>
        <v>0</v>
      </c>
      <c r="U62" s="19">
        <f>V62+U61</f>
        <v>0</v>
      </c>
      <c r="V62" s="19">
        <f>T62-W61</f>
        <v>0</v>
      </c>
      <c r="W62" s="23">
        <f>ROUND(U62, 3)</f>
        <v>0</v>
      </c>
      <c r="X62" s="23">
        <f>ROUND(T62,3)</f>
        <v>0</v>
      </c>
      <c r="Y62" s="27"/>
      <c r="Z62" s="2"/>
      <c r="AA62" s="2"/>
      <c r="AB62" s="2"/>
      <c r="AC62" s="2"/>
      <c r="AD62" s="2"/>
      <c r="AE62" s="27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</row>
    <row r="63" spans="1:91" x14ac:dyDescent="0.25">
      <c r="C63" s="2"/>
      <c r="D63" s="8" t="s">
        <v>18</v>
      </c>
      <c r="E63" s="31" t="e" cm="1" vm="1">
        <f t="array" ref="E63">_xlfn.UNIQUE(_xlfn._xlws.FILTER(Tabel134234[ga_id],Tabel134234[ga_id] &lt;&gt; ""))</f>
        <v>#VALUE!</v>
      </c>
      <c r="F63" s="31" t="s">
        <v>61</v>
      </c>
      <c r="G63" s="31" t="s">
        <v>61</v>
      </c>
      <c r="H63" s="32">
        <f>totalProduction1H_quarter2+netEx_quarter2-totalFlex1H_quarter2-totalNonprofiled1H_quarter2</f>
        <v>0</v>
      </c>
      <c r="P63" s="24"/>
      <c r="Q63" s="24"/>
      <c r="R63" s="24"/>
      <c r="S63" s="15" t="s">
        <v>98</v>
      </c>
      <c r="T63" s="19">
        <f>T$59</f>
        <v>0</v>
      </c>
      <c r="U63" s="19">
        <f>V63+U62</f>
        <v>0</v>
      </c>
      <c r="V63" s="19">
        <f>T63-W62</f>
        <v>0</v>
      </c>
      <c r="W63" s="23">
        <f>ROUND(U63, 3)</f>
        <v>0</v>
      </c>
      <c r="X63" s="23">
        <f>ROUND(T63,3)</f>
        <v>0</v>
      </c>
      <c r="Y63" s="27"/>
      <c r="Z63" s="2"/>
      <c r="AA63" s="2"/>
      <c r="AB63" s="2"/>
      <c r="AC63" s="2"/>
      <c r="AD63" s="2"/>
      <c r="AE63" s="27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  <c r="CG63" s="2"/>
      <c r="CH63" s="2"/>
      <c r="CI63" s="2"/>
      <c r="CJ63" s="2"/>
      <c r="CK63" s="2"/>
      <c r="CL63" s="2"/>
      <c r="CM63" s="2"/>
    </row>
    <row r="64" spans="1:91" x14ac:dyDescent="0.25">
      <c r="C64" s="2"/>
      <c r="D64" s="8" t="s">
        <v>19</v>
      </c>
      <c r="E64" s="31" t="e" cm="1" vm="1">
        <f t="array" ref="E64">_xlfn.UNIQUE(_xlfn._xlws.FILTER(Tabel134234[ga_id],Tabel134234[ga_id] &lt;&gt; ""))</f>
        <v>#VALUE!</v>
      </c>
      <c r="F64" s="31" t="s">
        <v>61</v>
      </c>
      <c r="G64" s="31" t="s">
        <v>61</v>
      </c>
      <c r="H64" s="32">
        <f>totalProduction1H_quarter3+netEx_quarter3-totalFlex1H_quarter3-totalNonprofiled1H_quarter3</f>
        <v>0</v>
      </c>
      <c r="P64" s="24"/>
      <c r="Q64" s="24"/>
      <c r="R64" s="24"/>
      <c r="S64" s="24"/>
      <c r="T64" s="28">
        <f>ROUND(SUMIFS(Tabel134234[quantity],Tabel134234[type],"E17",Tabel134234[resolution],"1H"),3)</f>
        <v>0</v>
      </c>
      <c r="U64" s="38" t="s">
        <v>77</v>
      </c>
      <c r="V64" s="39"/>
      <c r="W64" s="28">
        <f>ROUND(SUM(W66:W69),3)</f>
        <v>0</v>
      </c>
      <c r="X64" s="21">
        <f>SUM(X66:X69)</f>
        <v>0</v>
      </c>
      <c r="Y64" s="27"/>
      <c r="Z64" s="2"/>
      <c r="AA64" s="2"/>
      <c r="AB64" s="2"/>
      <c r="AC64" s="2"/>
      <c r="AD64" s="2"/>
      <c r="AE64" s="27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</row>
    <row r="65" spans="3:91" x14ac:dyDescent="0.25">
      <c r="C65" s="2"/>
      <c r="D65" s="8" t="s">
        <v>20</v>
      </c>
      <c r="E65" s="31" t="e" cm="1" vm="1">
        <f t="array" ref="E65">_xlfn.UNIQUE(_xlfn._xlws.FILTER(Tabel134234[ga_id],Tabel134234[ga_id] &lt;&gt; ""))</f>
        <v>#VALUE!</v>
      </c>
      <c r="F65" s="31" t="s">
        <v>61</v>
      </c>
      <c r="G65" s="31" t="s">
        <v>61</v>
      </c>
      <c r="H65" s="32">
        <f>totalProduction1H_quarter4+netEx_quarter4-totalFlex1H_quarter4-totalNonprofiled1H_quarter4</f>
        <v>0</v>
      </c>
      <c r="P65" s="24"/>
      <c r="Q65" s="24"/>
      <c r="R65" s="24"/>
      <c r="S65" s="7" t="s">
        <v>55</v>
      </c>
      <c r="T65" s="9">
        <f>SUMIFS(Tabel134234[quantity],Tabel134234[type],"E17",Tabel134234[resolution],"1H")/4</f>
        <v>0</v>
      </c>
      <c r="U65" s="7" t="s">
        <v>73</v>
      </c>
      <c r="V65" s="7" t="s">
        <v>74</v>
      </c>
      <c r="W65" s="7" t="s">
        <v>75</v>
      </c>
      <c r="X65" s="7" t="s">
        <v>76</v>
      </c>
      <c r="Y65" s="27"/>
      <c r="Z65" s="2"/>
      <c r="AA65" s="2"/>
      <c r="AB65" s="2"/>
      <c r="AC65" s="2"/>
      <c r="AD65" s="2"/>
      <c r="AE65" s="27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  <c r="CG65" s="2"/>
      <c r="CH65" s="2"/>
      <c r="CI65" s="2"/>
      <c r="CJ65" s="2"/>
      <c r="CK65" s="2"/>
      <c r="CL65" s="2"/>
      <c r="CM65" s="2"/>
    </row>
    <row r="66" spans="3:91" ht="23.25" x14ac:dyDescent="0.35">
      <c r="C66" s="2"/>
      <c r="E66" s="36" t="s">
        <v>68</v>
      </c>
      <c r="F66" s="36"/>
      <c r="G66" s="36"/>
      <c r="H66" s="36"/>
      <c r="P66" s="24"/>
      <c r="Q66" s="24"/>
      <c r="R66" s="24"/>
      <c r="S66" s="15" t="s">
        <v>99</v>
      </c>
      <c r="T66" s="19">
        <f>T$65</f>
        <v>0</v>
      </c>
      <c r="U66" s="19">
        <f>T66</f>
        <v>0</v>
      </c>
      <c r="V66" s="19"/>
      <c r="W66" s="23">
        <f>ROUND(U66, 3)</f>
        <v>0</v>
      </c>
      <c r="X66" s="23">
        <f>ROUND(T66,3)</f>
        <v>0</v>
      </c>
      <c r="Y66" s="27"/>
      <c r="Z66" s="2"/>
      <c r="AA66" s="2"/>
      <c r="AB66" s="2"/>
      <c r="AC66" s="2"/>
      <c r="AD66" s="2"/>
      <c r="AE66" s="27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</row>
    <row r="67" spans="3:91" ht="18.75" x14ac:dyDescent="0.3">
      <c r="C67" s="2"/>
      <c r="D67" s="4" t="s">
        <v>44</v>
      </c>
      <c r="E67" s="4" t="s">
        <v>42</v>
      </c>
      <c r="F67" s="5" t="s">
        <v>14</v>
      </c>
      <c r="G67" s="5" t="s">
        <v>15</v>
      </c>
      <c r="H67" s="5" t="s">
        <v>16</v>
      </c>
      <c r="P67" s="24"/>
      <c r="Q67" s="24"/>
      <c r="R67" s="24"/>
      <c r="S67" s="15" t="s">
        <v>100</v>
      </c>
      <c r="T67" s="19">
        <f>T$65</f>
        <v>0</v>
      </c>
      <c r="U67" s="19">
        <f>V67+U66</f>
        <v>0</v>
      </c>
      <c r="V67" s="19">
        <f>T67-W66</f>
        <v>0</v>
      </c>
      <c r="W67" s="23">
        <f>ROUND(U67, 3)</f>
        <v>0</v>
      </c>
      <c r="X67" s="23">
        <f>ROUND(T67,3)</f>
        <v>0</v>
      </c>
      <c r="Y67" s="27"/>
      <c r="Z67" s="2"/>
      <c r="AA67" s="2"/>
      <c r="AB67" s="2"/>
      <c r="AC67" s="2"/>
      <c r="AD67" s="2"/>
      <c r="AE67" s="27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  <c r="CG67" s="2"/>
      <c r="CH67" s="2"/>
      <c r="CI67" s="2"/>
      <c r="CJ67" s="2"/>
      <c r="CK67" s="2"/>
      <c r="CL67" s="2"/>
      <c r="CM67" s="2"/>
    </row>
    <row r="68" spans="3:91" x14ac:dyDescent="0.25">
      <c r="C68" s="2"/>
      <c r="D68" s="15" t="s">
        <v>106</v>
      </c>
      <c r="E68" s="31" t="e" cm="1" vm="1">
        <f t="array" ref="E68">_xlfn.UNIQUE(_xlfn._xlws.FILTER(Tabel134234[ga_id],Tabel134234[ga_id] &lt;&gt; ""))</f>
        <v>#VALUE!</v>
      </c>
      <c r="F68" s="31" t="s">
        <v>61</v>
      </c>
      <c r="G68" s="31" t="s">
        <v>61</v>
      </c>
      <c r="H68" s="32">
        <f>IF(gridLoss1H_quarter4&gt;0,gridLoss1H_quarter4,0)</f>
        <v>0</v>
      </c>
      <c r="P68" s="24"/>
      <c r="Q68" s="24"/>
      <c r="R68" s="24"/>
      <c r="S68" s="15" t="s">
        <v>101</v>
      </c>
      <c r="T68" s="19">
        <f>T$65</f>
        <v>0</v>
      </c>
      <c r="U68" s="19">
        <f>V68+U67</f>
        <v>0</v>
      </c>
      <c r="V68" s="19">
        <f>T68-W67</f>
        <v>0</v>
      </c>
      <c r="W68" s="23">
        <f>ROUND(U68, 3)</f>
        <v>0</v>
      </c>
      <c r="X68" s="23">
        <f>ROUND(T68,3)</f>
        <v>0</v>
      </c>
      <c r="Y68" s="27"/>
      <c r="Z68" s="2"/>
      <c r="AA68" s="2"/>
      <c r="AB68" s="2"/>
      <c r="AC68" s="2"/>
      <c r="AD68" s="2"/>
      <c r="AE68" s="27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</row>
    <row r="69" spans="3:91" x14ac:dyDescent="0.25">
      <c r="C69" s="2"/>
      <c r="D69" s="15" t="s">
        <v>105</v>
      </c>
      <c r="E69" s="31" t="e" cm="1" vm="1">
        <f t="array" ref="E69">_xlfn.UNIQUE(_xlfn._xlws.FILTER(Tabel134234[ga_id],Tabel134234[ga_id] &lt;&gt; ""))</f>
        <v>#VALUE!</v>
      </c>
      <c r="F69" s="31" t="s">
        <v>61</v>
      </c>
      <c r="G69" s="31" t="s">
        <v>61</v>
      </c>
      <c r="H69" s="32">
        <f>IF(gridLoss1H_quarter3&gt;0,gridLoss1H_quarter3,0)</f>
        <v>0</v>
      </c>
      <c r="J69" s="2"/>
      <c r="P69" s="24"/>
      <c r="Q69" s="24"/>
      <c r="R69" s="27"/>
      <c r="S69" s="15" t="s">
        <v>102</v>
      </c>
      <c r="T69" s="19">
        <f>T$65</f>
        <v>0</v>
      </c>
      <c r="U69" s="19">
        <f>V69+U68</f>
        <v>0</v>
      </c>
      <c r="V69" s="19">
        <f>T69-W68</f>
        <v>0</v>
      </c>
      <c r="W69" s="23">
        <f>ROUND(U69, 3)</f>
        <v>0</v>
      </c>
      <c r="X69" s="23">
        <f>ROUND(T69,3)</f>
        <v>0</v>
      </c>
      <c r="Y69" s="27"/>
      <c r="Z69" s="2"/>
      <c r="AA69" s="2"/>
      <c r="AB69" s="2"/>
      <c r="AC69" s="2"/>
      <c r="AD69" s="2"/>
      <c r="AE69" s="27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  <c r="CG69" s="2"/>
      <c r="CH69" s="2"/>
      <c r="CI69" s="2"/>
      <c r="CJ69" s="2"/>
      <c r="CK69" s="2"/>
      <c r="CL69" s="2"/>
      <c r="CM69" s="2"/>
    </row>
    <row r="70" spans="3:91" x14ac:dyDescent="0.25">
      <c r="C70" s="2"/>
      <c r="D70" s="15" t="s">
        <v>104</v>
      </c>
      <c r="E70" s="31" t="e" cm="1" vm="1">
        <f t="array" ref="E70">_xlfn.UNIQUE(_xlfn._xlws.FILTER(Tabel134234[ga_id],Tabel134234[ga_id] &lt;&gt; ""))</f>
        <v>#VALUE!</v>
      </c>
      <c r="F70" s="31" t="s">
        <v>61</v>
      </c>
      <c r="G70" s="31" t="s">
        <v>61</v>
      </c>
      <c r="H70" s="32">
        <f>IF(gridLoss1H_quarter2&gt;0,gridLoss1H_quarter2,0)</f>
        <v>0</v>
      </c>
      <c r="I70" s="2"/>
      <c r="P70" s="24"/>
      <c r="Q70" s="27"/>
      <c r="R70" s="27"/>
      <c r="S70" s="24"/>
      <c r="T70" s="24"/>
      <c r="U70" s="24"/>
      <c r="V70" s="24"/>
      <c r="W70" s="24"/>
      <c r="X70" s="24"/>
      <c r="Y70" s="27"/>
      <c r="Z70" s="2"/>
      <c r="AA70" s="2"/>
      <c r="AB70" s="2"/>
      <c r="AC70" s="2"/>
      <c r="AD70" s="2"/>
      <c r="AE70" s="27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</row>
    <row r="71" spans="3:91" x14ac:dyDescent="0.25">
      <c r="C71" s="2"/>
      <c r="D71" s="15" t="s">
        <v>103</v>
      </c>
      <c r="E71" s="31" t="e" cm="1" vm="1">
        <f t="array" ref="E71">_xlfn.UNIQUE(_xlfn._xlws.FILTER(Tabel134234[ga_id],Tabel134234[ga_id] &lt;&gt; ""))</f>
        <v>#VALUE!</v>
      </c>
      <c r="F71" s="31" t="s">
        <v>61</v>
      </c>
      <c r="G71" s="31" t="s">
        <v>61</v>
      </c>
      <c r="H71" s="32">
        <f>IF(gridLoss1H_quarter1&gt;0,gridLoss1H_quarter1,0)</f>
        <v>0</v>
      </c>
      <c r="I71" s="2"/>
      <c r="P71" s="24"/>
      <c r="Q71" s="27"/>
      <c r="R71" s="27"/>
      <c r="S71" s="24"/>
      <c r="T71" s="24"/>
      <c r="U71" s="24"/>
      <c r="V71" s="24"/>
      <c r="W71" s="24"/>
      <c r="X71" s="24"/>
      <c r="Y71" s="27"/>
      <c r="Z71" s="2"/>
      <c r="AA71" s="2"/>
      <c r="AB71" s="2"/>
      <c r="AC71" s="2"/>
      <c r="AD71" s="2"/>
      <c r="AE71" s="27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  <c r="CG71" s="2"/>
      <c r="CH71" s="2"/>
      <c r="CI71" s="2"/>
      <c r="CJ71" s="2"/>
      <c r="CK71" s="2"/>
      <c r="CL71" s="2"/>
      <c r="CM71" s="2"/>
    </row>
    <row r="72" spans="3:91" ht="23.25" x14ac:dyDescent="0.35">
      <c r="C72" s="2"/>
      <c r="E72" s="36" t="s">
        <v>69</v>
      </c>
      <c r="F72" s="36"/>
      <c r="G72" s="36"/>
      <c r="H72" s="36"/>
      <c r="I72" s="2"/>
      <c r="P72" s="24"/>
      <c r="Q72" s="27"/>
      <c r="R72" s="27"/>
      <c r="S72" s="24"/>
      <c r="T72" s="24"/>
      <c r="U72" s="24"/>
      <c r="V72" s="24"/>
      <c r="W72" s="24"/>
      <c r="X72" s="24"/>
      <c r="Y72" s="27"/>
      <c r="Z72" s="2"/>
      <c r="AA72" s="2"/>
      <c r="AB72" s="2"/>
      <c r="AC72" s="2"/>
      <c r="AD72" s="2"/>
      <c r="AE72" s="27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</row>
    <row r="73" spans="3:91" ht="18.75" x14ac:dyDescent="0.3">
      <c r="C73" s="2"/>
      <c r="D73" s="4" t="s">
        <v>44</v>
      </c>
      <c r="E73" s="4" t="s">
        <v>42</v>
      </c>
      <c r="F73" s="5" t="s">
        <v>14</v>
      </c>
      <c r="G73" s="5" t="s">
        <v>15</v>
      </c>
      <c r="H73" s="5" t="s">
        <v>16</v>
      </c>
      <c r="I73" s="2"/>
      <c r="Q73" s="2"/>
      <c r="R73" s="2"/>
      <c r="Y73" s="2"/>
      <c r="Z73" s="2"/>
      <c r="AA73" s="2"/>
      <c r="AB73" s="2"/>
      <c r="AC73" s="2"/>
      <c r="AD73" s="2"/>
      <c r="AE73" s="27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  <c r="CG73" s="2"/>
      <c r="CH73" s="2"/>
      <c r="CI73" s="2"/>
      <c r="CJ73" s="2"/>
      <c r="CK73" s="2"/>
      <c r="CL73" s="2"/>
      <c r="CM73" s="2"/>
    </row>
    <row r="74" spans="3:91" x14ac:dyDescent="0.25">
      <c r="C74" s="2"/>
      <c r="D74" s="15" t="s">
        <v>106</v>
      </c>
      <c r="E74" s="31" t="e" cm="1" vm="1">
        <f t="array" ref="E74">_xlfn.UNIQUE(_xlfn._xlws.FILTER(Tabel134234[ga_id],Tabel134234[ga_id] &lt;&gt; ""))</f>
        <v>#VALUE!</v>
      </c>
      <c r="F74" s="31" t="s">
        <v>61</v>
      </c>
      <c r="G74" s="31" t="s">
        <v>61</v>
      </c>
      <c r="H74" s="32">
        <f>IF(gridLoss1H_quarter4&lt;0,gridLoss1H_quarter4,0)</f>
        <v>0</v>
      </c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7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</row>
    <row r="75" spans="3:91" x14ac:dyDescent="0.25">
      <c r="C75" s="2"/>
      <c r="D75" s="15" t="s">
        <v>105</v>
      </c>
      <c r="E75" s="31" t="e" cm="1" vm="1">
        <f t="array" ref="E75">_xlfn.UNIQUE(_xlfn._xlws.FILTER(Tabel134234[ga_id],Tabel134234[ga_id] &lt;&gt; ""))</f>
        <v>#VALUE!</v>
      </c>
      <c r="F75" s="31" t="s">
        <v>61</v>
      </c>
      <c r="G75" s="31" t="s">
        <v>61</v>
      </c>
      <c r="H75" s="32">
        <f>IF(gridLoss1H_quarter3&lt;0,gridLoss1H_quarter3,0)</f>
        <v>0</v>
      </c>
      <c r="I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7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  <c r="CG75" s="2"/>
      <c r="CH75" s="2"/>
      <c r="CI75" s="2"/>
      <c r="CJ75" s="2"/>
      <c r="CK75" s="2"/>
      <c r="CL75" s="2"/>
      <c r="CM75" s="2"/>
    </row>
    <row r="76" spans="3:91" x14ac:dyDescent="0.25">
      <c r="C76" s="2"/>
      <c r="D76" s="15" t="s">
        <v>104</v>
      </c>
      <c r="E76" s="31" t="e" cm="1" vm="1">
        <f t="array" ref="E76">_xlfn.UNIQUE(_xlfn._xlws.FILTER(Tabel134234[ga_id],Tabel134234[ga_id] &lt;&gt; ""))</f>
        <v>#VALUE!</v>
      </c>
      <c r="F76" s="31" t="s">
        <v>61</v>
      </c>
      <c r="G76" s="31" t="s">
        <v>61</v>
      </c>
      <c r="H76" s="32">
        <f>IF(gridLoss1H_quarter2&lt;0,gridLoss1H_quarter2,0)</f>
        <v>0</v>
      </c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7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</row>
    <row r="77" spans="3:91" x14ac:dyDescent="0.25">
      <c r="C77" s="2"/>
      <c r="D77" s="15" t="s">
        <v>103</v>
      </c>
      <c r="E77" s="31" t="e" cm="1" vm="1">
        <f t="array" ref="E77">_xlfn.UNIQUE(_xlfn._xlws.FILTER(Tabel134234[ga_id],Tabel134234[ga_id] &lt;&gt; ""))</f>
        <v>#VALUE!</v>
      </c>
      <c r="F77" s="31" t="s">
        <v>61</v>
      </c>
      <c r="G77" s="31" t="s">
        <v>61</v>
      </c>
      <c r="H77" s="32">
        <f>IF(gridLoss1H_quarter1&lt;0,(gridLoss1H_quarter1)*-1,0)</f>
        <v>0</v>
      </c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7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2"/>
      <c r="CA77" s="2"/>
      <c r="CB77" s="2"/>
      <c r="CC77" s="2"/>
      <c r="CD77" s="2"/>
      <c r="CE77" s="2"/>
      <c r="CF77" s="2"/>
      <c r="CG77" s="2"/>
      <c r="CH77" s="2"/>
      <c r="CI77" s="2"/>
      <c r="CJ77" s="2"/>
      <c r="CK77" s="2"/>
      <c r="CL77" s="2"/>
      <c r="CM77" s="2"/>
    </row>
    <row r="78" spans="3:91" ht="23.25" x14ac:dyDescent="0.35">
      <c r="C78" s="2"/>
      <c r="E78" s="36" t="s">
        <v>110</v>
      </c>
      <c r="F78" s="36"/>
      <c r="G78" s="36"/>
      <c r="H78" s="36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7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</row>
    <row r="79" spans="3:91" ht="18.75" x14ac:dyDescent="0.3">
      <c r="C79" s="2"/>
      <c r="D79" s="4" t="s">
        <v>44</v>
      </c>
      <c r="E79" s="4" t="s">
        <v>42</v>
      </c>
      <c r="F79" s="5" t="s">
        <v>14</v>
      </c>
      <c r="G79" s="5" t="s">
        <v>15</v>
      </c>
      <c r="H79" s="5" t="s">
        <v>16</v>
      </c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7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  <c r="BW79" s="2"/>
      <c r="BX79" s="2"/>
      <c r="BY79" s="2"/>
      <c r="BZ79" s="2"/>
      <c r="CA79" s="2"/>
      <c r="CB79" s="2"/>
      <c r="CC79" s="2"/>
      <c r="CD79" s="2"/>
      <c r="CE79" s="2"/>
      <c r="CF79" s="2"/>
      <c r="CG79" s="2"/>
      <c r="CH79" s="2"/>
      <c r="CI79" s="2"/>
      <c r="CJ79" s="2"/>
      <c r="CK79" s="2"/>
      <c r="CL79" s="2"/>
      <c r="CM79" s="2"/>
    </row>
    <row r="80" spans="3:91" x14ac:dyDescent="0.25">
      <c r="C80" s="2"/>
      <c r="D80" s="15" t="s">
        <v>103</v>
      </c>
      <c r="E80" s="31" t="e" cm="1" vm="1">
        <f t="array" ref="E80">_xlfn.UNIQUE(_xlfn._xlws.FILTER(Tabel134234[ga_id],Tabel134234[ga_id] &lt;&gt; ""))</f>
        <v>#VALUE!</v>
      </c>
      <c r="F80" s="31" t="s">
        <v>61</v>
      </c>
      <c r="G80" s="31" t="s">
        <v>61</v>
      </c>
      <c r="H80" s="32" t="str">
        <f>SUBSTITUTE(totalFlex1H_quarter1+totalNonprofiled1H_quarter1+H71+totalConsumption15M,",",".")</f>
        <v>0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7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</row>
    <row r="81" spans="3:91" x14ac:dyDescent="0.25">
      <c r="C81" s="2"/>
      <c r="D81" s="15" t="s">
        <v>104</v>
      </c>
      <c r="E81" s="31" t="e" cm="1" vm="1">
        <f t="array" ref="E81">_xlfn.UNIQUE(_xlfn._xlws.FILTER(Tabel134234[ga_id],Tabel134234[ga_id] &lt;&gt; ""))</f>
        <v>#VALUE!</v>
      </c>
      <c r="F81" s="31" t="s">
        <v>61</v>
      </c>
      <c r="G81" s="31" t="s">
        <v>61</v>
      </c>
      <c r="H81" s="32" t="str">
        <f>SUBSTITUTE(totalFlex1H_quarter2+totalNonprofiled1H_quarter2+H70,",",".")</f>
        <v>0</v>
      </c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7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2"/>
      <c r="BW81" s="2"/>
      <c r="BX81" s="2"/>
      <c r="BY81" s="2"/>
      <c r="BZ81" s="2"/>
      <c r="CA81" s="2"/>
      <c r="CB81" s="2"/>
      <c r="CC81" s="2"/>
      <c r="CD81" s="2"/>
      <c r="CE81" s="2"/>
      <c r="CF81" s="2"/>
      <c r="CG81" s="2"/>
      <c r="CH81" s="2"/>
      <c r="CI81" s="2"/>
      <c r="CJ81" s="2"/>
      <c r="CK81" s="2"/>
      <c r="CL81" s="2"/>
      <c r="CM81" s="2"/>
    </row>
    <row r="82" spans="3:91" x14ac:dyDescent="0.25">
      <c r="C82" s="2"/>
      <c r="D82" s="15" t="s">
        <v>105</v>
      </c>
      <c r="E82" s="31" t="e" cm="1" vm="1">
        <f t="array" ref="E82">_xlfn.UNIQUE(_xlfn._xlws.FILTER(Tabel134234[ga_id],Tabel134234[ga_id] &lt;&gt; ""))</f>
        <v>#VALUE!</v>
      </c>
      <c r="F82" s="31" t="s">
        <v>61</v>
      </c>
      <c r="G82" s="31" t="s">
        <v>61</v>
      </c>
      <c r="H82" s="32" t="str">
        <f>SUBSTITUTE(totalFlex1H_quarter3+totalNonprofiled1H_quarter3+H69,",",".")</f>
        <v>0</v>
      </c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7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</row>
    <row r="83" spans="3:91" x14ac:dyDescent="0.25">
      <c r="C83" s="2"/>
      <c r="D83" s="15" t="s">
        <v>106</v>
      </c>
      <c r="E83" s="31" t="e" cm="1" vm="1">
        <f t="array" ref="E83">_xlfn.UNIQUE(_xlfn._xlws.FILTER(Tabel134234[ga_id],Tabel134234[ga_id] &lt;&gt; ""))</f>
        <v>#VALUE!</v>
      </c>
      <c r="F83" s="34" t="s">
        <v>61</v>
      </c>
      <c r="G83" s="34" t="s">
        <v>61</v>
      </c>
      <c r="H83" s="35" t="str">
        <f>SUBSTITUTE(totalFlex1H_quarter4+totalNonprofiled1H_quarter4+H68,",",".")</f>
        <v>0</v>
      </c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7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  <c r="BY83" s="2"/>
      <c r="BZ83" s="2"/>
      <c r="CA83" s="2"/>
      <c r="CB83" s="2"/>
      <c r="CC83" s="2"/>
      <c r="CD83" s="2"/>
      <c r="CE83" s="2"/>
      <c r="CF83" s="2"/>
      <c r="CG83" s="2"/>
      <c r="CH83" s="2"/>
      <c r="CI83" s="2"/>
      <c r="CJ83" s="2"/>
      <c r="CK83" s="2"/>
      <c r="CL83" s="2"/>
      <c r="CM83" s="2"/>
    </row>
    <row r="84" spans="3:91" ht="23.25" x14ac:dyDescent="0.35">
      <c r="C84" s="2"/>
      <c r="E84" s="36" t="s">
        <v>111</v>
      </c>
      <c r="F84" s="36"/>
      <c r="G84" s="36"/>
      <c r="H84" s="36"/>
      <c r="I84" s="36"/>
      <c r="J84" s="2"/>
      <c r="S84" s="2"/>
      <c r="T84" s="37" t="s">
        <v>119</v>
      </c>
      <c r="U84" s="37"/>
      <c r="V84" s="37"/>
      <c r="W84" s="37"/>
      <c r="X84" s="37"/>
      <c r="Y84" s="2"/>
      <c r="Z84" s="2"/>
      <c r="AA84" s="2"/>
      <c r="AB84" s="2"/>
      <c r="AC84" s="2"/>
      <c r="AD84" s="2"/>
      <c r="AE84" s="27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</row>
    <row r="85" spans="3:91" ht="18.75" x14ac:dyDescent="0.3">
      <c r="C85" s="2"/>
      <c r="D85" s="4" t="s">
        <v>44</v>
      </c>
      <c r="E85" s="4" t="s">
        <v>42</v>
      </c>
      <c r="F85" s="5" t="s">
        <v>14</v>
      </c>
      <c r="G85" s="5" t="s">
        <v>15</v>
      </c>
      <c r="H85" s="5" t="s">
        <v>16</v>
      </c>
      <c r="I85" s="5" t="s">
        <v>122</v>
      </c>
      <c r="J85" s="2"/>
      <c r="S85" s="2"/>
      <c r="T85" s="6" t="s">
        <v>38</v>
      </c>
      <c r="U85" s="6" t="s">
        <v>121</v>
      </c>
      <c r="V85" s="6" t="s">
        <v>73</v>
      </c>
      <c r="W85" s="6" t="s">
        <v>74</v>
      </c>
      <c r="X85" s="6" t="s">
        <v>75</v>
      </c>
      <c r="Y85" s="2"/>
      <c r="Z85" s="2"/>
      <c r="AA85" s="2"/>
      <c r="AB85" s="2"/>
      <c r="AC85" s="2"/>
      <c r="AD85" s="2"/>
      <c r="AE85" s="27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  <c r="BT85" s="2"/>
      <c r="BU85" s="2"/>
      <c r="BV85" s="2"/>
      <c r="BW85" s="2"/>
      <c r="BX85" s="2"/>
      <c r="BY85" s="2"/>
      <c r="BZ85" s="2"/>
      <c r="CA85" s="2"/>
      <c r="CB85" s="2"/>
      <c r="CC85" s="2"/>
      <c r="CD85" s="2"/>
      <c r="CE85" s="2"/>
      <c r="CF85" s="2"/>
      <c r="CG85" s="2"/>
      <c r="CH85" s="2"/>
      <c r="CI85" s="2"/>
      <c r="CJ85" s="2"/>
      <c r="CK85" s="2"/>
      <c r="CL85" s="2"/>
      <c r="CM85" s="2"/>
    </row>
    <row r="86" spans="3:91" x14ac:dyDescent="0.25">
      <c r="C86" s="2"/>
      <c r="D86" s="15" t="s">
        <v>103</v>
      </c>
      <c r="E86" s="31" t="str" cm="1">
        <f t="array" ref="E86">IF(AND(ROW()&lt;82+(COUNTA(AG$2:AG$21)*4),ROW()&gt;85),_xlfn.UNIQUE(_xlfn._xlws.FILTER(Tabel134234[ga_id],Tabel134234[ga_id] &lt;&gt; "")),"")</f>
        <v/>
      </c>
      <c r="F86" s="31" t="str">
        <f>IF(E86&lt;&gt;"","null","")</f>
        <v/>
      </c>
      <c r="G86" s="31" t="str">
        <f>IF(E86&lt;&gt;"","null","")</f>
        <v/>
      </c>
      <c r="H86" s="32" t="str">
        <f t="shared" ref="H86:H109" si="14">SUBSTITUTE(IF(E86="","",IF(D86="Quarter1",T86+X86,X86)),",",".")</f>
        <v/>
      </c>
      <c r="I86" s="32" t="str" cm="1">
        <f t="array" aca="1" ref="I86" ca="1">IF(E86="","",INDIRECT("AG"&amp;ROUND((ROW()-76)*0.25,0)))</f>
        <v/>
      </c>
      <c r="J86" s="2"/>
      <c r="S86" s="2"/>
      <c r="T86" s="26">
        <f>SUMIFS(Tabel134234[quantity],Tabel134234[resolution],"15M",Tabel134234[from_ga],AG$3)-SUMIFS(Tabel134234[quantity],Tabel134234[resolution],"15M",Tabel134234[to_ga],AG$3)</f>
        <v>0</v>
      </c>
      <c r="U86" s="6">
        <f>(SUMIFS(Tabel134234[quantity],Tabel134234[resolution],"1H",Tabel134234[from_ga],AG$3)-SUMIFS(Tabel134234[quantity],Tabel134234[resolution],"1H",Tabel134234[to_ga],AG$3))/4</f>
        <v>0</v>
      </c>
      <c r="V86" s="16">
        <f>U86</f>
        <v>0</v>
      </c>
      <c r="W86" s="16"/>
      <c r="X86" s="16">
        <f t="shared" ref="X86:X109" si="15">ROUND(V86, 3)</f>
        <v>0</v>
      </c>
      <c r="Y86" s="2"/>
      <c r="Z86" s="2"/>
      <c r="AA86" s="2"/>
      <c r="AB86" s="2"/>
      <c r="AC86" s="2"/>
      <c r="AD86" s="2"/>
      <c r="AE86" s="27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</row>
    <row r="87" spans="3:91" x14ac:dyDescent="0.25">
      <c r="C87" s="2"/>
      <c r="D87" s="15" t="s">
        <v>104</v>
      </c>
      <c r="E87" s="31" t="str" cm="1">
        <f t="array" ref="E87">IF(AND(ROW()&lt;82+(COUNTA(AG$2:AG$21)*4),ROW()&gt;85),_xlfn.UNIQUE(_xlfn._xlws.FILTER(Tabel134234[ga_id],Tabel134234[ga_id] &lt;&gt; "")),"")</f>
        <v/>
      </c>
      <c r="F87" s="31" t="str">
        <f t="shared" ref="F87:F109" si="16">IF(E87&lt;&gt;"","null","")</f>
        <v/>
      </c>
      <c r="G87" s="31" t="str">
        <f t="shared" ref="G87:G109" si="17">IF(E87&lt;&gt;"","null","")</f>
        <v/>
      </c>
      <c r="H87" s="32" t="str">
        <f t="shared" si="14"/>
        <v/>
      </c>
      <c r="I87" s="32" t="str" cm="1">
        <f t="array" aca="1" ref="I87" ca="1">IF(E87="","",INDIRECT("AG"&amp;ROUND((ROW()-76)*0.25,0)))</f>
        <v/>
      </c>
      <c r="J87" s="2"/>
      <c r="S87" s="2"/>
      <c r="T87" s="26"/>
      <c r="U87" s="16">
        <f>U$86</f>
        <v>0</v>
      </c>
      <c r="V87" s="16">
        <f>W87+V86</f>
        <v>0</v>
      </c>
      <c r="W87" s="16">
        <f>U87-X86</f>
        <v>0</v>
      </c>
      <c r="X87" s="16">
        <f t="shared" si="15"/>
        <v>0</v>
      </c>
      <c r="Y87" s="2"/>
      <c r="Z87" s="2"/>
      <c r="AA87" s="2"/>
      <c r="AB87" s="2"/>
      <c r="AC87" s="2"/>
      <c r="AD87" s="2"/>
      <c r="AE87" s="27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2"/>
      <c r="BV87" s="2"/>
      <c r="BW87" s="2"/>
      <c r="BX87" s="2"/>
      <c r="BY87" s="2"/>
      <c r="BZ87" s="2"/>
      <c r="CA87" s="2"/>
      <c r="CB87" s="2"/>
      <c r="CC87" s="2"/>
      <c r="CD87" s="2"/>
      <c r="CE87" s="2"/>
      <c r="CF87" s="2"/>
      <c r="CG87" s="2"/>
      <c r="CH87" s="2"/>
      <c r="CI87" s="2"/>
      <c r="CJ87" s="2"/>
      <c r="CK87" s="2"/>
      <c r="CL87" s="2"/>
      <c r="CM87" s="2"/>
    </row>
    <row r="88" spans="3:91" x14ac:dyDescent="0.25">
      <c r="C88" s="2"/>
      <c r="D88" s="15" t="s">
        <v>105</v>
      </c>
      <c r="E88" s="31" t="str" cm="1">
        <f t="array" ref="E88">IF(AND(ROW()&lt;82+(COUNTA(AG$2:AG$21)*4),ROW()&gt;85),_xlfn.UNIQUE(_xlfn._xlws.FILTER(Tabel134234[ga_id],Tabel134234[ga_id] &lt;&gt; "")),"")</f>
        <v/>
      </c>
      <c r="F88" s="31" t="str">
        <f t="shared" si="16"/>
        <v/>
      </c>
      <c r="G88" s="31" t="str">
        <f t="shared" si="17"/>
        <v/>
      </c>
      <c r="H88" s="32" t="str">
        <f t="shared" si="14"/>
        <v/>
      </c>
      <c r="I88" s="32" t="str" cm="1">
        <f t="array" aca="1" ref="I88" ca="1">IF(E88="","",INDIRECT("AG"&amp;ROUND((ROW()-76)*0.25,0)))</f>
        <v/>
      </c>
      <c r="J88" s="2"/>
      <c r="S88" s="2"/>
      <c r="T88" s="26"/>
      <c r="U88" s="16">
        <f>U$86</f>
        <v>0</v>
      </c>
      <c r="V88" s="16">
        <f>W88+V87</f>
        <v>0</v>
      </c>
      <c r="W88" s="16">
        <f>U88-X87</f>
        <v>0</v>
      </c>
      <c r="X88" s="16">
        <f t="shared" si="15"/>
        <v>0</v>
      </c>
      <c r="Y88" s="2"/>
      <c r="Z88" s="2"/>
      <c r="AA88" s="2"/>
      <c r="AB88" s="2"/>
      <c r="AC88" s="2"/>
      <c r="AD88" s="2"/>
      <c r="AE88" s="27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2"/>
    </row>
    <row r="89" spans="3:91" x14ac:dyDescent="0.25">
      <c r="C89" s="2"/>
      <c r="D89" s="15" t="s">
        <v>106</v>
      </c>
      <c r="E89" s="31" t="str" cm="1">
        <f t="array" ref="E89">IF(AND(ROW()&lt;82+(COUNTA(AG$2:AG$21)*4),ROW()&gt;85),_xlfn.UNIQUE(_xlfn._xlws.FILTER(Tabel134234[ga_id],Tabel134234[ga_id] &lt;&gt; "")),"")</f>
        <v/>
      </c>
      <c r="F89" s="31" t="str">
        <f t="shared" si="16"/>
        <v/>
      </c>
      <c r="G89" s="31" t="str">
        <f t="shared" si="17"/>
        <v/>
      </c>
      <c r="H89" s="32" t="str">
        <f t="shared" si="14"/>
        <v/>
      </c>
      <c r="I89" s="32" t="str" cm="1">
        <f t="array" aca="1" ref="I89" ca="1">IF(E89="","",INDIRECT("AG"&amp;ROUND((ROW()-76)*0.25,0)))</f>
        <v/>
      </c>
      <c r="J89" s="2"/>
      <c r="S89" s="2"/>
      <c r="T89" s="26"/>
      <c r="U89" s="16">
        <f>U$86</f>
        <v>0</v>
      </c>
      <c r="V89" s="16">
        <f>W89+V88</f>
        <v>0</v>
      </c>
      <c r="W89" s="16">
        <f>U89-X88</f>
        <v>0</v>
      </c>
      <c r="X89" s="16">
        <f t="shared" si="15"/>
        <v>0</v>
      </c>
      <c r="Y89" s="2"/>
      <c r="Z89" s="2"/>
      <c r="AA89" s="2"/>
      <c r="AB89" s="2"/>
      <c r="AC89" s="2"/>
      <c r="AD89" s="2"/>
      <c r="AE89" s="27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2"/>
      <c r="BT89" s="2"/>
      <c r="BU89" s="2"/>
      <c r="BV89" s="2"/>
      <c r="BW89" s="2"/>
      <c r="BX89" s="2"/>
      <c r="BY89" s="2"/>
      <c r="BZ89" s="2"/>
      <c r="CA89" s="2"/>
      <c r="CB89" s="2"/>
      <c r="CC89" s="2"/>
      <c r="CD89" s="2"/>
      <c r="CE89" s="2"/>
      <c r="CF89" s="2"/>
      <c r="CG89" s="2"/>
      <c r="CH89" s="2"/>
      <c r="CI89" s="2"/>
      <c r="CJ89" s="2"/>
      <c r="CK89" s="2"/>
      <c r="CL89" s="2"/>
      <c r="CM89" s="2"/>
    </row>
    <row r="90" spans="3:91" x14ac:dyDescent="0.25">
      <c r="C90" s="2"/>
      <c r="D90" s="15" t="s">
        <v>103</v>
      </c>
      <c r="E90" s="31" t="str" cm="1">
        <f t="array" ref="E90">IF(AND(ROW()&lt;82+(COUNTA(AG$2:AG$21)*4),ROW()&gt;85),_xlfn.UNIQUE(_xlfn._xlws.FILTER(Tabel134234[ga_id],Tabel134234[ga_id] &lt;&gt; "")),"")</f>
        <v/>
      </c>
      <c r="F90" s="31" t="str">
        <f t="shared" si="16"/>
        <v/>
      </c>
      <c r="G90" s="31" t="str">
        <f t="shared" si="17"/>
        <v/>
      </c>
      <c r="H90" s="32" t="str">
        <f t="shared" si="14"/>
        <v/>
      </c>
      <c r="I90" s="32" t="str" cm="1">
        <f t="array" aca="1" ref="I90" ca="1">IF(E90="","",INDIRECT("AG"&amp;ROUND((ROW()-76)*0.25,0)))</f>
        <v/>
      </c>
      <c r="J90" s="2"/>
      <c r="S90" s="2"/>
      <c r="T90" s="26">
        <f>SUMIFS(Tabel134234[quantity],Tabel134234[resolution],"15M",Tabel134234[from_ga],AG$4)-SUMIFS(Tabel134234[quantity],Tabel134234[resolution],"15M",Tabel134234[to_ga],AG$4)</f>
        <v>0</v>
      </c>
      <c r="U90" s="6">
        <f>(SUMIFS(Tabel134234[quantity],Tabel134234[resolution],"1H",Tabel134234[from_ga],AG$4)-SUMIFS(Tabel134234[quantity],Tabel134234[resolution],"1H",Tabel134234[to_ga],AG$4))/4</f>
        <v>0</v>
      </c>
      <c r="V90" s="16">
        <f>U90</f>
        <v>0</v>
      </c>
      <c r="W90" s="16"/>
      <c r="X90" s="16">
        <f t="shared" si="15"/>
        <v>0</v>
      </c>
      <c r="Y90" s="2"/>
      <c r="Z90" s="2"/>
      <c r="AA90" s="2"/>
      <c r="AB90" s="2"/>
      <c r="AC90" s="2"/>
      <c r="AD90" s="2"/>
      <c r="AE90" s="27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</row>
    <row r="91" spans="3:91" x14ac:dyDescent="0.25">
      <c r="C91" s="2"/>
      <c r="D91" s="15" t="s">
        <v>104</v>
      </c>
      <c r="E91" s="31" t="str" cm="1">
        <f t="array" ref="E91">IF(AND(ROW()&lt;82+(COUNTA(AG$2:AG$21)*4),ROW()&gt;85),_xlfn.UNIQUE(_xlfn._xlws.FILTER(Tabel134234[ga_id],Tabel134234[ga_id] &lt;&gt; "")),"")</f>
        <v/>
      </c>
      <c r="F91" s="31" t="str">
        <f t="shared" si="16"/>
        <v/>
      </c>
      <c r="G91" s="31" t="str">
        <f t="shared" si="17"/>
        <v/>
      </c>
      <c r="H91" s="32" t="str">
        <f t="shared" si="14"/>
        <v/>
      </c>
      <c r="I91" s="32" t="str" cm="1">
        <f t="array" aca="1" ref="I91" ca="1">IF(E91="","",INDIRECT("AG"&amp;ROUND((ROW()-76)*0.25,0)))</f>
        <v/>
      </c>
      <c r="J91" s="2"/>
      <c r="S91" s="2"/>
      <c r="T91" s="26"/>
      <c r="U91" s="16">
        <f>U$90</f>
        <v>0</v>
      </c>
      <c r="V91" s="16">
        <f>W91+V90</f>
        <v>0</v>
      </c>
      <c r="W91" s="16">
        <f>U91-X90</f>
        <v>0</v>
      </c>
      <c r="X91" s="16">
        <f t="shared" si="15"/>
        <v>0</v>
      </c>
      <c r="Y91" s="2"/>
      <c r="Z91" s="2"/>
      <c r="AA91" s="2"/>
      <c r="AB91" s="2"/>
      <c r="AC91" s="2"/>
      <c r="AD91" s="2"/>
      <c r="AE91" s="27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  <c r="BS91" s="2"/>
      <c r="BT91" s="2"/>
      <c r="BU91" s="2"/>
      <c r="BV91" s="2"/>
      <c r="BW91" s="2"/>
      <c r="BX91" s="2"/>
      <c r="BY91" s="2"/>
      <c r="BZ91" s="2"/>
      <c r="CA91" s="2"/>
      <c r="CB91" s="2"/>
      <c r="CC91" s="2"/>
      <c r="CD91" s="2"/>
      <c r="CE91" s="2"/>
      <c r="CF91" s="2"/>
      <c r="CG91" s="2"/>
      <c r="CH91" s="2"/>
      <c r="CI91" s="2"/>
      <c r="CJ91" s="2"/>
      <c r="CK91" s="2"/>
      <c r="CL91" s="2"/>
      <c r="CM91" s="2"/>
    </row>
    <row r="92" spans="3:91" x14ac:dyDescent="0.25">
      <c r="C92" s="2"/>
      <c r="D92" s="15" t="s">
        <v>105</v>
      </c>
      <c r="E92" s="31" t="str" cm="1">
        <f t="array" ref="E92">IF(AND(ROW()&lt;82+(COUNTA(AG$2:AG$21)*4),ROW()&gt;85),_xlfn.UNIQUE(_xlfn._xlws.FILTER(Tabel134234[ga_id],Tabel134234[ga_id] &lt;&gt; "")),"")</f>
        <v/>
      </c>
      <c r="F92" s="31" t="str">
        <f t="shared" si="16"/>
        <v/>
      </c>
      <c r="G92" s="31" t="str">
        <f t="shared" si="17"/>
        <v/>
      </c>
      <c r="H92" s="32" t="str">
        <f t="shared" si="14"/>
        <v/>
      </c>
      <c r="I92" s="32" t="str" cm="1">
        <f t="array" aca="1" ref="I92" ca="1">IF(E92="","",INDIRECT("AG"&amp;ROUND((ROW()-76)*0.25,0)))</f>
        <v/>
      </c>
      <c r="J92" s="2"/>
      <c r="S92" s="2"/>
      <c r="T92" s="26"/>
      <c r="U92" s="16">
        <f>U$90</f>
        <v>0</v>
      </c>
      <c r="V92" s="16">
        <f>W92+V91</f>
        <v>0</v>
      </c>
      <c r="W92" s="16">
        <f>U92-X91</f>
        <v>0</v>
      </c>
      <c r="X92" s="16">
        <f t="shared" si="15"/>
        <v>0</v>
      </c>
      <c r="Y92" s="2"/>
      <c r="Z92" s="2"/>
      <c r="AA92" s="2"/>
      <c r="AB92" s="2"/>
      <c r="AC92" s="2"/>
      <c r="AD92" s="2"/>
      <c r="AE92" s="27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</row>
    <row r="93" spans="3:91" x14ac:dyDescent="0.25">
      <c r="C93" s="2"/>
      <c r="D93" s="15" t="s">
        <v>106</v>
      </c>
      <c r="E93" s="31" t="str" cm="1">
        <f t="array" ref="E93">IF(AND(ROW()&lt;82+(COUNTA(AG$2:AG$21)*4),ROW()&gt;85),_xlfn.UNIQUE(_xlfn._xlws.FILTER(Tabel134234[ga_id],Tabel134234[ga_id] &lt;&gt; "")),"")</f>
        <v/>
      </c>
      <c r="F93" s="31" t="str">
        <f t="shared" si="16"/>
        <v/>
      </c>
      <c r="G93" s="31" t="str">
        <f t="shared" si="17"/>
        <v/>
      </c>
      <c r="H93" s="32" t="str">
        <f t="shared" si="14"/>
        <v/>
      </c>
      <c r="I93" s="32" t="str" cm="1">
        <f t="array" aca="1" ref="I93" ca="1">IF(E93="","",INDIRECT("AG"&amp;ROUND((ROW()-76)*0.25,0)))</f>
        <v/>
      </c>
      <c r="J93" s="2"/>
      <c r="S93" s="2"/>
      <c r="T93" s="26"/>
      <c r="U93" s="16">
        <f>U$90</f>
        <v>0</v>
      </c>
      <c r="V93" s="16">
        <f>W93+V92</f>
        <v>0</v>
      </c>
      <c r="W93" s="16">
        <f>U93-X92</f>
        <v>0</v>
      </c>
      <c r="X93" s="16">
        <f t="shared" si="15"/>
        <v>0</v>
      </c>
      <c r="Y93" s="2"/>
      <c r="Z93" s="2"/>
      <c r="AA93" s="2"/>
      <c r="AB93" s="2"/>
      <c r="AC93" s="2"/>
      <c r="AD93" s="2"/>
      <c r="AE93" s="27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  <c r="BU93" s="2"/>
      <c r="BV93" s="2"/>
      <c r="BW93" s="2"/>
      <c r="BX93" s="2"/>
      <c r="BY93" s="2"/>
      <c r="BZ93" s="2"/>
      <c r="CA93" s="2"/>
      <c r="CB93" s="2"/>
      <c r="CC93" s="2"/>
      <c r="CD93" s="2"/>
      <c r="CE93" s="2"/>
      <c r="CF93" s="2"/>
      <c r="CG93" s="2"/>
      <c r="CH93" s="2"/>
      <c r="CI93" s="2"/>
      <c r="CJ93" s="2"/>
      <c r="CK93" s="2"/>
      <c r="CL93" s="2"/>
      <c r="CM93" s="2"/>
    </row>
    <row r="94" spans="3:91" x14ac:dyDescent="0.25">
      <c r="C94" s="2"/>
      <c r="D94" s="15" t="s">
        <v>103</v>
      </c>
      <c r="E94" s="31" t="str" cm="1">
        <f t="array" ref="E94">IF(AND(ROW()&lt;82+(COUNTA(AG$2:AG$21)*4),ROW()&gt;85),_xlfn.UNIQUE(_xlfn._xlws.FILTER(Tabel134234[ga_id],Tabel134234[ga_id] &lt;&gt; "")),"")</f>
        <v/>
      </c>
      <c r="F94" s="31" t="str">
        <f t="shared" si="16"/>
        <v/>
      </c>
      <c r="G94" s="31" t="str">
        <f t="shared" si="17"/>
        <v/>
      </c>
      <c r="H94" s="32" t="str">
        <f t="shared" si="14"/>
        <v/>
      </c>
      <c r="I94" s="32" t="str" cm="1">
        <f t="array" aca="1" ref="I94" ca="1">IF(E94="","",INDIRECT("AG"&amp;ROUND((ROW()-76)*0.25,0)))</f>
        <v/>
      </c>
      <c r="J94" s="2"/>
      <c r="S94" s="2"/>
      <c r="T94" s="26">
        <f>SUMIFS(Tabel134234[quantity],Tabel134234[resolution],"15M",Tabel134234[from_ga],AG$5)-SUMIFS(Tabel134234[quantity],Tabel134234[resolution],"15M",Tabel134234[to_ga],AG$5)</f>
        <v>0</v>
      </c>
      <c r="U94" s="6">
        <f>SUMIFS(Tabel134234[quantity],Tabel134234[resolution],"1H",Tabel134234[from_ga],AG$5)-SUMIFS(Tabel134234[quantity],Tabel134234[resolution],"1H",Tabel134234[to_ga],AG$5)/4</f>
        <v>0</v>
      </c>
      <c r="V94" s="16">
        <f>U94</f>
        <v>0</v>
      </c>
      <c r="W94" s="16"/>
      <c r="X94" s="16">
        <f t="shared" si="15"/>
        <v>0</v>
      </c>
      <c r="Y94" s="2"/>
      <c r="Z94" s="2"/>
      <c r="AA94" s="2"/>
      <c r="AB94" s="2"/>
      <c r="AC94" s="2"/>
      <c r="AD94" s="2"/>
      <c r="AE94" s="27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2"/>
    </row>
    <row r="95" spans="3:91" x14ac:dyDescent="0.25">
      <c r="C95" s="2"/>
      <c r="D95" s="15" t="s">
        <v>104</v>
      </c>
      <c r="E95" s="31" t="str" cm="1">
        <f t="array" ref="E95">IF(AND(ROW()&lt;82+(COUNTA(AG$2:AG$21)*4),ROW()&gt;85),_xlfn.UNIQUE(_xlfn._xlws.FILTER(Tabel134234[ga_id],Tabel134234[ga_id] &lt;&gt; "")),"")</f>
        <v/>
      </c>
      <c r="F95" s="31" t="str">
        <f t="shared" si="16"/>
        <v/>
      </c>
      <c r="G95" s="31" t="str">
        <f t="shared" si="17"/>
        <v/>
      </c>
      <c r="H95" s="32" t="str">
        <f t="shared" si="14"/>
        <v/>
      </c>
      <c r="I95" s="32" t="str" cm="1">
        <f t="array" aca="1" ref="I95" ca="1">IF(E95="","",INDIRECT("AG"&amp;ROUND((ROW()-76)*0.25,0)))</f>
        <v/>
      </c>
      <c r="J95" s="2"/>
      <c r="S95" s="2"/>
      <c r="T95" s="26"/>
      <c r="U95" s="16">
        <f>U$94</f>
        <v>0</v>
      </c>
      <c r="V95" s="16">
        <f>W95+V94</f>
        <v>0</v>
      </c>
      <c r="W95" s="16">
        <f>U95-X94</f>
        <v>0</v>
      </c>
      <c r="X95" s="16">
        <f t="shared" si="15"/>
        <v>0</v>
      </c>
      <c r="Y95" s="2"/>
      <c r="Z95" s="2"/>
      <c r="AA95" s="2"/>
      <c r="AB95" s="2"/>
      <c r="AC95" s="2"/>
      <c r="AD95" s="2"/>
      <c r="AE95" s="27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2"/>
      <c r="BT95" s="2"/>
      <c r="BU95" s="2"/>
      <c r="BV95" s="2"/>
      <c r="BW95" s="2"/>
      <c r="BX95" s="2"/>
      <c r="BY95" s="2"/>
      <c r="BZ95" s="2"/>
      <c r="CA95" s="2"/>
      <c r="CB95" s="2"/>
      <c r="CC95" s="2"/>
      <c r="CD95" s="2"/>
      <c r="CE95" s="2"/>
      <c r="CF95" s="2"/>
      <c r="CG95" s="2"/>
      <c r="CH95" s="2"/>
      <c r="CI95" s="2"/>
      <c r="CJ95" s="2"/>
      <c r="CK95" s="2"/>
      <c r="CL95" s="2"/>
      <c r="CM95" s="2"/>
    </row>
    <row r="96" spans="3:91" x14ac:dyDescent="0.25">
      <c r="C96" s="2"/>
      <c r="D96" s="15" t="s">
        <v>105</v>
      </c>
      <c r="E96" s="31" t="str" cm="1">
        <f t="array" ref="E96">IF(AND(ROW()&lt;82+(COUNTA(AG$2:AG$21)*4),ROW()&gt;85),_xlfn.UNIQUE(_xlfn._xlws.FILTER(Tabel134234[ga_id],Tabel134234[ga_id] &lt;&gt; "")),"")</f>
        <v/>
      </c>
      <c r="F96" s="31" t="str">
        <f t="shared" si="16"/>
        <v/>
      </c>
      <c r="G96" s="31" t="str">
        <f t="shared" si="17"/>
        <v/>
      </c>
      <c r="H96" s="32" t="str">
        <f t="shared" si="14"/>
        <v/>
      </c>
      <c r="I96" s="32" t="str" cm="1">
        <f t="array" aca="1" ref="I96" ca="1">IF(E96="","",INDIRECT("AG"&amp;ROUND((ROW()-76)*0.25,0)))</f>
        <v/>
      </c>
      <c r="J96" s="2"/>
      <c r="S96" s="2"/>
      <c r="T96" s="26"/>
      <c r="U96" s="16">
        <f>U$94</f>
        <v>0</v>
      </c>
      <c r="V96" s="16">
        <f>W96+V95</f>
        <v>0</v>
      </c>
      <c r="W96" s="16">
        <f>U96-X95</f>
        <v>0</v>
      </c>
      <c r="X96" s="16">
        <f t="shared" si="15"/>
        <v>0</v>
      </c>
      <c r="Y96" s="2"/>
      <c r="Z96" s="2"/>
      <c r="AA96" s="2"/>
      <c r="AB96" s="2"/>
      <c r="AC96" s="2"/>
      <c r="AD96" s="2"/>
      <c r="AE96" s="27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  <c r="CM96" s="2"/>
    </row>
    <row r="97" spans="3:91" x14ac:dyDescent="0.25">
      <c r="C97" s="2"/>
      <c r="D97" s="15" t="s">
        <v>106</v>
      </c>
      <c r="E97" s="31" t="str" cm="1">
        <f t="array" ref="E97">IF(AND(ROW()&lt;82+(COUNTA(AG$2:AG$21)*4),ROW()&gt;85),_xlfn.UNIQUE(_xlfn._xlws.FILTER(Tabel134234[ga_id],Tabel134234[ga_id] &lt;&gt; "")),"")</f>
        <v/>
      </c>
      <c r="F97" s="31" t="str">
        <f t="shared" si="16"/>
        <v/>
      </c>
      <c r="G97" s="31" t="str">
        <f t="shared" si="17"/>
        <v/>
      </c>
      <c r="H97" s="32" t="str">
        <f t="shared" si="14"/>
        <v/>
      </c>
      <c r="I97" s="32" t="str" cm="1">
        <f t="array" aca="1" ref="I97" ca="1">IF(E97="","",INDIRECT("AG"&amp;ROUND((ROW()-76)*0.25,0)))</f>
        <v/>
      </c>
      <c r="J97" s="2"/>
      <c r="S97" s="2"/>
      <c r="T97" s="26"/>
      <c r="U97" s="16">
        <f>U$94</f>
        <v>0</v>
      </c>
      <c r="V97" s="16">
        <f>W97+V96</f>
        <v>0</v>
      </c>
      <c r="W97" s="16">
        <f>U97-X96</f>
        <v>0</v>
      </c>
      <c r="X97" s="16">
        <f t="shared" si="15"/>
        <v>0</v>
      </c>
      <c r="Y97" s="2"/>
      <c r="Z97" s="2"/>
      <c r="AA97" s="2"/>
      <c r="AB97" s="2"/>
      <c r="AC97" s="2"/>
      <c r="AD97" s="2"/>
      <c r="AE97" s="27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2"/>
      <c r="BQ97" s="2"/>
      <c r="BR97" s="2"/>
      <c r="BS97" s="2"/>
      <c r="BT97" s="2"/>
      <c r="BU97" s="2"/>
      <c r="BV97" s="2"/>
      <c r="BW97" s="2"/>
      <c r="BX97" s="2"/>
      <c r="BY97" s="2"/>
      <c r="BZ97" s="2"/>
      <c r="CA97" s="2"/>
      <c r="CB97" s="2"/>
      <c r="CC97" s="2"/>
      <c r="CD97" s="2"/>
      <c r="CE97" s="2"/>
      <c r="CF97" s="2"/>
      <c r="CG97" s="2"/>
      <c r="CH97" s="2"/>
      <c r="CI97" s="2"/>
      <c r="CJ97" s="2"/>
      <c r="CK97" s="2"/>
      <c r="CL97" s="2"/>
      <c r="CM97" s="2"/>
    </row>
    <row r="98" spans="3:91" x14ac:dyDescent="0.25">
      <c r="C98" s="2"/>
      <c r="D98" s="15" t="s">
        <v>103</v>
      </c>
      <c r="E98" s="31" t="str" cm="1">
        <f t="array" ref="E98">IF(AND(ROW()&lt;82+(COUNTA(AG$2:AG$21)*4),ROW()&gt;85),_xlfn.UNIQUE(_xlfn._xlws.FILTER(Tabel134234[ga_id],Tabel134234[ga_id] &lt;&gt; "")),"")</f>
        <v/>
      </c>
      <c r="F98" s="31" t="str">
        <f t="shared" si="16"/>
        <v/>
      </c>
      <c r="G98" s="31" t="str">
        <f t="shared" si="17"/>
        <v/>
      </c>
      <c r="H98" s="32" t="str">
        <f t="shared" si="14"/>
        <v/>
      </c>
      <c r="I98" s="32" t="str" cm="1">
        <f t="array" aca="1" ref="I98" ca="1">IF(E98="","",INDIRECT("AG"&amp;ROUND((ROW()-76)*0.25,0)))</f>
        <v/>
      </c>
      <c r="J98" s="2"/>
      <c r="S98" s="2"/>
      <c r="T98" s="26">
        <f>SUMIFS(Tabel134234[quantity],Tabel134234[resolution],"15M",Tabel134234[from_ga],AG$6)-SUMIFS(Tabel134234[quantity],Tabel134234[resolution],"15M",Tabel134234[to_ga],AG$6)</f>
        <v>0</v>
      </c>
      <c r="U98" s="6">
        <f>(SUMIFS(Tabel134234[quantity],Tabel134234[resolution],"1H",Tabel134234[from_ga],AG$6)-SUMIFS(Tabel134234[quantity],Tabel134234[resolution],"1H",Tabel134234[to_ga],AG$6))/4</f>
        <v>0</v>
      </c>
      <c r="V98" s="16">
        <f>U98</f>
        <v>0</v>
      </c>
      <c r="W98" s="16"/>
      <c r="X98" s="16">
        <f t="shared" si="15"/>
        <v>0</v>
      </c>
      <c r="Y98" s="2"/>
      <c r="Z98" s="2"/>
      <c r="AA98" s="2"/>
      <c r="AB98" s="2"/>
      <c r="AC98" s="2"/>
      <c r="AD98" s="2"/>
      <c r="AE98" s="27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  <c r="CM98" s="2"/>
    </row>
    <row r="99" spans="3:91" x14ac:dyDescent="0.25">
      <c r="C99" s="2"/>
      <c r="D99" s="15" t="s">
        <v>104</v>
      </c>
      <c r="E99" s="31" t="str" cm="1">
        <f t="array" ref="E99">IF(AND(ROW()&lt;82+(COUNTA(AG$2:AG$21)*4),ROW()&gt;85),_xlfn.UNIQUE(_xlfn._xlws.FILTER(Tabel134234[ga_id],Tabel134234[ga_id] &lt;&gt; "")),"")</f>
        <v/>
      </c>
      <c r="F99" s="31" t="str">
        <f t="shared" si="16"/>
        <v/>
      </c>
      <c r="G99" s="31" t="str">
        <f t="shared" si="17"/>
        <v/>
      </c>
      <c r="H99" s="32" t="str">
        <f t="shared" si="14"/>
        <v/>
      </c>
      <c r="I99" s="32" t="str" cm="1">
        <f t="array" aca="1" ref="I99" ca="1">IF(E99="","",INDIRECT("AG"&amp;ROUND((ROW()-76)*0.25,0)))</f>
        <v/>
      </c>
      <c r="J99" s="2"/>
      <c r="S99" s="2"/>
      <c r="T99" s="26"/>
      <c r="U99" s="16">
        <f>U$98</f>
        <v>0</v>
      </c>
      <c r="V99" s="16">
        <f>W99+V98</f>
        <v>0</v>
      </c>
      <c r="W99" s="16">
        <f>U99-X98</f>
        <v>0</v>
      </c>
      <c r="X99" s="16">
        <f t="shared" si="15"/>
        <v>0</v>
      </c>
      <c r="Y99" s="2"/>
      <c r="Z99" s="2"/>
      <c r="AA99" s="2"/>
      <c r="AB99" s="2"/>
      <c r="AC99" s="2"/>
      <c r="AD99" s="2"/>
      <c r="AE99" s="27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2"/>
      <c r="BR99" s="2"/>
      <c r="BS99" s="2"/>
      <c r="BT99" s="2"/>
      <c r="BU99" s="2"/>
      <c r="BV99" s="2"/>
      <c r="BW99" s="2"/>
      <c r="BX99" s="2"/>
      <c r="BY99" s="2"/>
      <c r="BZ99" s="2"/>
      <c r="CA99" s="2"/>
      <c r="CB99" s="2"/>
      <c r="CC99" s="2"/>
      <c r="CD99" s="2"/>
      <c r="CE99" s="2"/>
      <c r="CF99" s="2"/>
      <c r="CG99" s="2"/>
      <c r="CH99" s="2"/>
      <c r="CI99" s="2"/>
      <c r="CJ99" s="2"/>
      <c r="CK99" s="2"/>
      <c r="CL99" s="2"/>
      <c r="CM99" s="2"/>
    </row>
    <row r="100" spans="3:91" x14ac:dyDescent="0.25">
      <c r="C100" s="2"/>
      <c r="D100" s="15" t="s">
        <v>105</v>
      </c>
      <c r="E100" s="31" t="str" cm="1">
        <f t="array" ref="E100">IF(AND(ROW()&lt;82+(COUNTA(AG$2:AG$21)*4),ROW()&gt;85),_xlfn.UNIQUE(_xlfn._xlws.FILTER(Tabel134234[ga_id],Tabel134234[ga_id] &lt;&gt; "")),"")</f>
        <v/>
      </c>
      <c r="F100" s="31" t="str">
        <f t="shared" si="16"/>
        <v/>
      </c>
      <c r="G100" s="31" t="str">
        <f t="shared" si="17"/>
        <v/>
      </c>
      <c r="H100" s="32" t="str">
        <f t="shared" si="14"/>
        <v/>
      </c>
      <c r="I100" s="32" t="str" cm="1">
        <f t="array" aca="1" ref="I100" ca="1">IF(E100="","",INDIRECT("AG"&amp;ROUND((ROW()-76)*0.25,0)))</f>
        <v/>
      </c>
      <c r="J100" s="2"/>
      <c r="S100" s="2"/>
      <c r="T100" s="26"/>
      <c r="U100" s="16">
        <f>U$98</f>
        <v>0</v>
      </c>
      <c r="V100" s="16">
        <f>W100+V99</f>
        <v>0</v>
      </c>
      <c r="W100" s="16">
        <f>U100-X99</f>
        <v>0</v>
      </c>
      <c r="X100" s="16">
        <f t="shared" si="15"/>
        <v>0</v>
      </c>
      <c r="Y100" s="2"/>
      <c r="Z100" s="2"/>
      <c r="AA100" s="2"/>
      <c r="AB100" s="2"/>
      <c r="AC100" s="2"/>
      <c r="AD100" s="2"/>
      <c r="AE100" s="27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  <c r="CL100" s="2"/>
      <c r="CM100" s="2"/>
    </row>
    <row r="101" spans="3:91" x14ac:dyDescent="0.25">
      <c r="C101" s="2"/>
      <c r="D101" s="15" t="s">
        <v>106</v>
      </c>
      <c r="E101" s="31" t="str" cm="1">
        <f t="array" ref="E101">IF(AND(ROW()&lt;82+(COUNTA(AG$2:AG$21)*4),ROW()&gt;85),_xlfn.UNIQUE(_xlfn._xlws.FILTER(Tabel134234[ga_id],Tabel134234[ga_id] &lt;&gt; "")),"")</f>
        <v/>
      </c>
      <c r="F101" s="31" t="str">
        <f t="shared" si="16"/>
        <v/>
      </c>
      <c r="G101" s="31" t="str">
        <f t="shared" si="17"/>
        <v/>
      </c>
      <c r="H101" s="32" t="str">
        <f t="shared" si="14"/>
        <v/>
      </c>
      <c r="I101" s="32" t="str" cm="1">
        <f t="array" aca="1" ref="I101" ca="1">IF(E101="","",INDIRECT("AG"&amp;ROUND((ROW()-76)*0.25,0)))</f>
        <v/>
      </c>
      <c r="J101" s="2"/>
      <c r="S101" s="2"/>
      <c r="T101" s="26"/>
      <c r="U101" s="16">
        <f>U$98</f>
        <v>0</v>
      </c>
      <c r="V101" s="16">
        <f>W101+V100</f>
        <v>0</v>
      </c>
      <c r="W101" s="16">
        <f>U101-X100</f>
        <v>0</v>
      </c>
      <c r="X101" s="16">
        <f t="shared" si="15"/>
        <v>0</v>
      </c>
      <c r="Y101" s="2"/>
      <c r="Z101" s="2"/>
      <c r="AA101" s="2"/>
      <c r="AB101" s="2"/>
      <c r="AC101" s="2"/>
      <c r="AD101" s="2"/>
      <c r="AE101" s="27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  <c r="BS101" s="2"/>
      <c r="BT101" s="2"/>
      <c r="BU101" s="2"/>
      <c r="BV101" s="2"/>
      <c r="BW101" s="2"/>
      <c r="BX101" s="2"/>
      <c r="BY101" s="2"/>
      <c r="BZ101" s="2"/>
      <c r="CA101" s="2"/>
      <c r="CB101" s="2"/>
      <c r="CC101" s="2"/>
      <c r="CD101" s="2"/>
      <c r="CE101" s="2"/>
      <c r="CF101" s="2"/>
      <c r="CG101" s="2"/>
      <c r="CH101" s="2"/>
      <c r="CI101" s="2"/>
      <c r="CJ101" s="2"/>
      <c r="CK101" s="2"/>
      <c r="CL101" s="2"/>
      <c r="CM101" s="2"/>
    </row>
    <row r="102" spans="3:91" x14ac:dyDescent="0.25">
      <c r="C102" s="2"/>
      <c r="D102" s="15" t="s">
        <v>103</v>
      </c>
      <c r="E102" s="31" t="str" cm="1">
        <f t="array" ref="E102">IF(AND(ROW()&lt;82+(COUNTA(AG$2:AG$21)*4),ROW()&gt;85),_xlfn.UNIQUE(_xlfn._xlws.FILTER(Tabel134234[ga_id],Tabel134234[ga_id] &lt;&gt; "")),"")</f>
        <v/>
      </c>
      <c r="F102" s="31" t="str">
        <f t="shared" si="16"/>
        <v/>
      </c>
      <c r="G102" s="31" t="str">
        <f t="shared" si="17"/>
        <v/>
      </c>
      <c r="H102" s="32" t="str">
        <f t="shared" si="14"/>
        <v/>
      </c>
      <c r="I102" s="32" t="str" cm="1">
        <f t="array" aca="1" ref="I102" ca="1">IF(E102="","",INDIRECT("AG"&amp;ROUND((ROW()-76)*0.25,0)))</f>
        <v/>
      </c>
      <c r="J102" s="2"/>
      <c r="S102" s="2"/>
      <c r="T102" s="26">
        <f>SUMIFS(Tabel134234[quantity],Tabel134234[resolution],"15M",Tabel134234[from_ga],AG$7)-SUMIFS(Tabel134234[quantity],Tabel134234[resolution],"15M",Tabel134234[to_ga],AG$7)</f>
        <v>0</v>
      </c>
      <c r="U102" s="6">
        <f>(SUMIFS(Tabel134234[quantity],Tabel134234[resolution],"1H",Tabel134234[from_ga],AG$7)-SUMIFS(Tabel134234[quantity],Tabel134234[resolution],"1H",Tabel134234[to_ga],AG$7))/4</f>
        <v>0</v>
      </c>
      <c r="V102" s="16">
        <f>U102</f>
        <v>0</v>
      </c>
      <c r="W102" s="16"/>
      <c r="X102" s="16">
        <f t="shared" si="15"/>
        <v>0</v>
      </c>
      <c r="Y102" s="2"/>
      <c r="Z102" s="2"/>
      <c r="AA102" s="2"/>
      <c r="AB102" s="2"/>
      <c r="AC102" s="2"/>
      <c r="AD102" s="2"/>
      <c r="AE102" s="27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  <c r="CG102" s="2"/>
      <c r="CH102" s="2"/>
      <c r="CI102" s="2"/>
      <c r="CJ102" s="2"/>
      <c r="CK102" s="2"/>
      <c r="CL102" s="2"/>
      <c r="CM102" s="2"/>
    </row>
    <row r="103" spans="3:91" x14ac:dyDescent="0.25">
      <c r="C103" s="2"/>
      <c r="D103" s="15" t="s">
        <v>104</v>
      </c>
      <c r="E103" s="31" t="str" cm="1">
        <f t="array" ref="E103">IF(AND(ROW()&lt;82+(COUNTA(AG$2:AG$21)*4),ROW()&gt;85),_xlfn.UNIQUE(_xlfn._xlws.FILTER(Tabel134234[ga_id],Tabel134234[ga_id] &lt;&gt; "")),"")</f>
        <v/>
      </c>
      <c r="F103" s="31" t="str">
        <f t="shared" si="16"/>
        <v/>
      </c>
      <c r="G103" s="31" t="str">
        <f t="shared" si="17"/>
        <v/>
      </c>
      <c r="H103" s="32" t="str">
        <f t="shared" si="14"/>
        <v/>
      </c>
      <c r="I103" s="32" t="str" cm="1">
        <f t="array" aca="1" ref="I103" ca="1">IF(E103="","",INDIRECT("AG"&amp;ROUND((ROW()-76)*0.25,0)))</f>
        <v/>
      </c>
      <c r="J103" s="2"/>
      <c r="S103" s="2"/>
      <c r="T103" s="26"/>
      <c r="U103" s="16">
        <f>U$102</f>
        <v>0</v>
      </c>
      <c r="V103" s="16">
        <f>W103+V102</f>
        <v>0</v>
      </c>
      <c r="W103" s="16">
        <f>U103-X102</f>
        <v>0</v>
      </c>
      <c r="X103" s="16">
        <f t="shared" si="15"/>
        <v>0</v>
      </c>
      <c r="Y103" s="2"/>
      <c r="Z103" s="2"/>
      <c r="AA103" s="2"/>
      <c r="AB103" s="2"/>
      <c r="AC103" s="2"/>
      <c r="AD103" s="2"/>
      <c r="AE103" s="27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  <c r="BS103" s="2"/>
      <c r="BT103" s="2"/>
      <c r="BU103" s="2"/>
      <c r="BV103" s="2"/>
      <c r="BW103" s="2"/>
      <c r="BX103" s="2"/>
      <c r="BY103" s="2"/>
      <c r="BZ103" s="2"/>
      <c r="CA103" s="2"/>
      <c r="CB103" s="2"/>
      <c r="CC103" s="2"/>
      <c r="CD103" s="2"/>
      <c r="CE103" s="2"/>
      <c r="CF103" s="2"/>
      <c r="CG103" s="2"/>
      <c r="CH103" s="2"/>
      <c r="CI103" s="2"/>
      <c r="CJ103" s="2"/>
      <c r="CK103" s="2"/>
      <c r="CL103" s="2"/>
      <c r="CM103" s="2"/>
    </row>
    <row r="104" spans="3:91" x14ac:dyDescent="0.25">
      <c r="C104" s="2"/>
      <c r="D104" s="15" t="s">
        <v>105</v>
      </c>
      <c r="E104" s="31" t="str" cm="1">
        <f t="array" ref="E104">IF(AND(ROW()&lt;82+(COUNTA(AG$2:AG$21)*4),ROW()&gt;85),_xlfn.UNIQUE(_xlfn._xlws.FILTER(Tabel134234[ga_id],Tabel134234[ga_id] &lt;&gt; "")),"")</f>
        <v/>
      </c>
      <c r="F104" s="31" t="str">
        <f t="shared" si="16"/>
        <v/>
      </c>
      <c r="G104" s="31" t="str">
        <f t="shared" si="17"/>
        <v/>
      </c>
      <c r="H104" s="32" t="str">
        <f t="shared" si="14"/>
        <v/>
      </c>
      <c r="I104" s="32" t="str" cm="1">
        <f t="array" aca="1" ref="I104" ca="1">IF(E104="","",INDIRECT("AG"&amp;ROUND((ROW()-76)*0.25,0)))</f>
        <v/>
      </c>
      <c r="J104" s="2"/>
      <c r="S104" s="2"/>
      <c r="T104" s="26"/>
      <c r="U104" s="16">
        <f>U$102</f>
        <v>0</v>
      </c>
      <c r="V104" s="16">
        <f>W104+V103</f>
        <v>0</v>
      </c>
      <c r="W104" s="16">
        <f>U104-X103</f>
        <v>0</v>
      </c>
      <c r="X104" s="16">
        <f t="shared" si="15"/>
        <v>0</v>
      </c>
      <c r="Y104" s="2"/>
      <c r="Z104" s="2"/>
      <c r="AA104" s="2"/>
      <c r="AB104" s="2"/>
      <c r="AC104" s="2"/>
      <c r="AD104" s="2"/>
      <c r="AE104" s="27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  <c r="CM104" s="2"/>
    </row>
    <row r="105" spans="3:91" x14ac:dyDescent="0.25">
      <c r="C105" s="2"/>
      <c r="D105" s="15" t="s">
        <v>106</v>
      </c>
      <c r="E105" s="31" t="str" cm="1">
        <f t="array" ref="E105">IF(AND(ROW()&lt;82+(COUNTA(AG$2:AG$21)*4),ROW()&gt;85),_xlfn.UNIQUE(_xlfn._xlws.FILTER(Tabel134234[ga_id],Tabel134234[ga_id] &lt;&gt; "")),"")</f>
        <v/>
      </c>
      <c r="F105" s="31" t="str">
        <f t="shared" si="16"/>
        <v/>
      </c>
      <c r="G105" s="31" t="str">
        <f t="shared" si="17"/>
        <v/>
      </c>
      <c r="H105" s="32" t="str">
        <f t="shared" si="14"/>
        <v/>
      </c>
      <c r="I105" s="32" t="str" cm="1">
        <f t="array" aca="1" ref="I105" ca="1">IF(E105="","",INDIRECT("AG"&amp;ROUND((ROW()-76)*0.25,0)))</f>
        <v/>
      </c>
      <c r="J105" s="2"/>
      <c r="S105" s="2"/>
      <c r="T105" s="26"/>
      <c r="U105" s="16">
        <f>U$102</f>
        <v>0</v>
      </c>
      <c r="V105" s="16">
        <f>W105+V104</f>
        <v>0</v>
      </c>
      <c r="W105" s="16">
        <f>U105-X104</f>
        <v>0</v>
      </c>
      <c r="X105" s="16">
        <f t="shared" si="15"/>
        <v>0</v>
      </c>
      <c r="Y105" s="2"/>
      <c r="Z105" s="2"/>
      <c r="AA105" s="2"/>
      <c r="AB105" s="2"/>
      <c r="AC105" s="2"/>
      <c r="AD105" s="2"/>
      <c r="AE105" s="27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  <c r="BP105" s="2"/>
      <c r="BQ105" s="2"/>
      <c r="BR105" s="2"/>
      <c r="BS105" s="2"/>
      <c r="BT105" s="2"/>
      <c r="BU105" s="2"/>
      <c r="BV105" s="2"/>
      <c r="BW105" s="2"/>
      <c r="BX105" s="2"/>
      <c r="BY105" s="2"/>
      <c r="BZ105" s="2"/>
      <c r="CA105" s="2"/>
      <c r="CB105" s="2"/>
      <c r="CC105" s="2"/>
      <c r="CD105" s="2"/>
      <c r="CE105" s="2"/>
      <c r="CF105" s="2"/>
      <c r="CG105" s="2"/>
      <c r="CH105" s="2"/>
      <c r="CI105" s="2"/>
      <c r="CJ105" s="2"/>
      <c r="CK105" s="2"/>
      <c r="CL105" s="2"/>
      <c r="CM105" s="2"/>
    </row>
    <row r="106" spans="3:91" x14ac:dyDescent="0.25">
      <c r="C106" s="2"/>
      <c r="D106" s="15" t="s">
        <v>103</v>
      </c>
      <c r="E106" s="31" t="str" cm="1">
        <f t="array" ref="E106">IF(AND(ROW()&lt;82+(COUNTA(AG$2:AG$21)*4),ROW()&gt;85),_xlfn.UNIQUE(_xlfn._xlws.FILTER(Tabel134234[ga_id],Tabel134234[ga_id] &lt;&gt; "")),"")</f>
        <v/>
      </c>
      <c r="F106" s="31" t="str">
        <f t="shared" si="16"/>
        <v/>
      </c>
      <c r="G106" s="31" t="str">
        <f t="shared" si="17"/>
        <v/>
      </c>
      <c r="H106" s="32" t="str">
        <f t="shared" si="14"/>
        <v/>
      </c>
      <c r="I106" s="32" t="str" cm="1">
        <f t="array" aca="1" ref="I106" ca="1">IF(E106="","",INDIRECT("AG"&amp;ROUND((ROW()-76)*0.25,0)))</f>
        <v/>
      </c>
      <c r="J106" s="2"/>
      <c r="S106" s="2"/>
      <c r="T106" s="26"/>
      <c r="U106" s="6">
        <f>(SUMIFS(Tabel134234[quantity],Tabel134234[resolution],"1H",Tabel134234[from_ga],AG$8)-SUMIFS(Tabel134234[quantity],Tabel134234[resolution],"1H",Tabel134234[to_ga],AG$8))/4</f>
        <v>0</v>
      </c>
      <c r="V106" s="16">
        <f>U106</f>
        <v>0</v>
      </c>
      <c r="W106" s="16"/>
      <c r="X106" s="16">
        <f t="shared" si="15"/>
        <v>0</v>
      </c>
      <c r="Y106" s="2"/>
      <c r="Z106" s="2"/>
      <c r="AA106" s="2"/>
      <c r="AB106" s="2"/>
      <c r="AC106" s="2"/>
      <c r="AD106" s="2"/>
      <c r="AE106" s="27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  <c r="CG106" s="2"/>
      <c r="CH106" s="2"/>
      <c r="CI106" s="2"/>
      <c r="CJ106" s="2"/>
      <c r="CK106" s="2"/>
      <c r="CL106" s="2"/>
      <c r="CM106" s="2"/>
    </row>
    <row r="107" spans="3:91" x14ac:dyDescent="0.25">
      <c r="C107" s="2"/>
      <c r="D107" s="15" t="s">
        <v>104</v>
      </c>
      <c r="E107" s="31" t="str" cm="1">
        <f t="array" ref="E107">IF(AND(ROW()&lt;82+(COUNTA(AG$2:AG$21)*4),ROW()&gt;85),_xlfn.UNIQUE(_xlfn._xlws.FILTER(Tabel134234[ga_id],Tabel134234[ga_id] &lt;&gt; "")),"")</f>
        <v/>
      </c>
      <c r="F107" s="31" t="str">
        <f t="shared" si="16"/>
        <v/>
      </c>
      <c r="G107" s="31" t="str">
        <f t="shared" si="17"/>
        <v/>
      </c>
      <c r="H107" s="32" t="str">
        <f t="shared" si="14"/>
        <v/>
      </c>
      <c r="I107" s="32" t="str" cm="1">
        <f t="array" aca="1" ref="I107" ca="1">IF(E107="","",INDIRECT("AG"&amp;ROUND((ROW()-76)*0.25,0)))</f>
        <v/>
      </c>
      <c r="J107" s="2"/>
      <c r="S107" s="2"/>
      <c r="T107" s="26"/>
      <c r="U107" s="16">
        <f>U$106</f>
        <v>0</v>
      </c>
      <c r="V107" s="16">
        <f>W107+V106</f>
        <v>0</v>
      </c>
      <c r="W107" s="16">
        <f>U107-X106</f>
        <v>0</v>
      </c>
      <c r="X107" s="16">
        <f t="shared" si="15"/>
        <v>0</v>
      </c>
      <c r="Y107" s="2"/>
      <c r="Z107" s="2"/>
      <c r="AA107" s="2"/>
      <c r="AB107" s="2"/>
      <c r="AC107" s="2"/>
      <c r="AD107" s="2"/>
      <c r="AE107" s="27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  <c r="BP107" s="2"/>
      <c r="BQ107" s="2"/>
      <c r="BR107" s="2"/>
      <c r="BS107" s="2"/>
      <c r="BT107" s="2"/>
      <c r="BU107" s="2"/>
      <c r="BV107" s="2"/>
      <c r="BW107" s="2"/>
      <c r="BX107" s="2"/>
      <c r="BY107" s="2"/>
      <c r="BZ107" s="2"/>
      <c r="CA107" s="2"/>
      <c r="CB107" s="2"/>
      <c r="CC107" s="2"/>
      <c r="CD107" s="2"/>
      <c r="CE107" s="2"/>
      <c r="CF107" s="2"/>
      <c r="CG107" s="2"/>
      <c r="CH107" s="2"/>
      <c r="CI107" s="2"/>
      <c r="CJ107" s="2"/>
      <c r="CK107" s="2"/>
      <c r="CL107" s="2"/>
      <c r="CM107" s="2"/>
    </row>
    <row r="108" spans="3:91" x14ac:dyDescent="0.25">
      <c r="C108" s="2"/>
      <c r="D108" s="15" t="s">
        <v>105</v>
      </c>
      <c r="E108" s="31" t="str" cm="1">
        <f t="array" ref="E108">IF(AND(ROW()&lt;82+(COUNTA(AG$2:AG$21)*4),ROW()&gt;85),_xlfn.UNIQUE(_xlfn._xlws.FILTER(Tabel134234[ga_id],Tabel134234[ga_id] &lt;&gt; "")),"")</f>
        <v/>
      </c>
      <c r="F108" s="31" t="str">
        <f t="shared" si="16"/>
        <v/>
      </c>
      <c r="G108" s="31" t="str">
        <f t="shared" si="17"/>
        <v/>
      </c>
      <c r="H108" s="32" t="str">
        <f t="shared" si="14"/>
        <v/>
      </c>
      <c r="I108" s="32" t="str" cm="1">
        <f t="array" aca="1" ref="I108" ca="1">IF(E108="","",INDIRECT("AG"&amp;ROUND((ROW()-76)*0.25,0)))</f>
        <v/>
      </c>
      <c r="J108" s="2"/>
      <c r="S108" s="2"/>
      <c r="T108" s="26"/>
      <c r="U108" s="16">
        <f>U$106</f>
        <v>0</v>
      </c>
      <c r="V108" s="16">
        <f>W108+V107</f>
        <v>0</v>
      </c>
      <c r="W108" s="16">
        <f>U108-X107</f>
        <v>0</v>
      </c>
      <c r="X108" s="16">
        <f t="shared" si="15"/>
        <v>0</v>
      </c>
      <c r="Y108" s="2"/>
      <c r="Z108" s="2"/>
      <c r="AA108" s="2"/>
      <c r="AB108" s="2"/>
      <c r="AC108" s="2"/>
      <c r="AD108" s="2"/>
      <c r="AE108" s="27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  <c r="CG108" s="2"/>
      <c r="CH108" s="2"/>
      <c r="CI108" s="2"/>
      <c r="CJ108" s="2"/>
      <c r="CK108" s="2"/>
      <c r="CL108" s="2"/>
      <c r="CM108" s="2"/>
    </row>
    <row r="109" spans="3:91" x14ac:dyDescent="0.25">
      <c r="C109" s="2"/>
      <c r="D109" s="15" t="s">
        <v>106</v>
      </c>
      <c r="E109" s="31" t="str" cm="1">
        <f t="array" ref="E109">IF(AND(ROW()&lt;82+(COUNTA(AG$2:AG$21)*4),ROW()&gt;85),_xlfn.UNIQUE(_xlfn._xlws.FILTER(Tabel134234[ga_id],Tabel134234[ga_id] &lt;&gt; "")),"")</f>
        <v/>
      </c>
      <c r="F109" s="31" t="str">
        <f t="shared" si="16"/>
        <v/>
      </c>
      <c r="G109" s="31" t="str">
        <f t="shared" si="17"/>
        <v/>
      </c>
      <c r="H109" s="32" t="str">
        <f t="shared" si="14"/>
        <v/>
      </c>
      <c r="I109" s="32" t="str" cm="1">
        <f t="array" aca="1" ref="I109" ca="1">IF(E109="","",INDIRECT("AG"&amp;ROUND((ROW()-76)*0.25,0)))</f>
        <v/>
      </c>
      <c r="J109" s="2"/>
      <c r="S109" s="2"/>
      <c r="T109" s="26"/>
      <c r="U109" s="16">
        <f>U$106</f>
        <v>0</v>
      </c>
      <c r="V109" s="16">
        <f>W109+V108</f>
        <v>0</v>
      </c>
      <c r="W109" s="16">
        <f>U109-X108</f>
        <v>0</v>
      </c>
      <c r="X109" s="16">
        <f t="shared" si="15"/>
        <v>0</v>
      </c>
      <c r="Y109" s="2"/>
      <c r="Z109" s="2"/>
      <c r="AA109" s="2"/>
      <c r="AB109" s="2"/>
      <c r="AC109" s="2"/>
      <c r="AD109" s="2"/>
      <c r="AE109" s="27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  <c r="BP109" s="2"/>
      <c r="BQ109" s="2"/>
      <c r="BR109" s="2"/>
      <c r="BS109" s="2"/>
      <c r="BT109" s="2"/>
      <c r="BU109" s="2"/>
      <c r="BV109" s="2"/>
      <c r="BW109" s="2"/>
      <c r="BX109" s="2"/>
      <c r="BY109" s="2"/>
      <c r="BZ109" s="2"/>
      <c r="CA109" s="2"/>
      <c r="CB109" s="2"/>
      <c r="CC109" s="2"/>
      <c r="CD109" s="2"/>
      <c r="CE109" s="2"/>
      <c r="CF109" s="2"/>
      <c r="CG109" s="2"/>
      <c r="CH109" s="2"/>
      <c r="CI109" s="2"/>
      <c r="CJ109" s="2"/>
      <c r="CK109" s="2"/>
      <c r="CL109" s="2"/>
      <c r="CM109" s="2"/>
    </row>
    <row r="110" spans="3:91" x14ac:dyDescent="0.25">
      <c r="C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7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  <c r="CG110" s="2"/>
      <c r="CH110" s="2"/>
      <c r="CI110" s="2"/>
      <c r="CJ110" s="2"/>
      <c r="CK110" s="2"/>
      <c r="CL110" s="2"/>
      <c r="CM110" s="2"/>
    </row>
    <row r="111" spans="3:91" x14ac:dyDescent="0.25">
      <c r="C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7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/>
      <c r="BO111" s="2"/>
      <c r="BP111" s="2"/>
      <c r="BQ111" s="2"/>
      <c r="BR111" s="2"/>
      <c r="BS111" s="2"/>
      <c r="BT111" s="2"/>
      <c r="BU111" s="2"/>
      <c r="BV111" s="2"/>
      <c r="BW111" s="2"/>
      <c r="BX111" s="2"/>
      <c r="BY111" s="2"/>
      <c r="BZ111" s="2"/>
      <c r="CA111" s="2"/>
      <c r="CB111" s="2"/>
      <c r="CC111" s="2"/>
      <c r="CD111" s="2"/>
      <c r="CE111" s="2"/>
      <c r="CF111" s="2"/>
      <c r="CG111" s="2"/>
      <c r="CH111" s="2"/>
      <c r="CI111" s="2"/>
      <c r="CJ111" s="2"/>
      <c r="CK111" s="2"/>
      <c r="CL111" s="2"/>
      <c r="CM111" s="2"/>
    </row>
    <row r="112" spans="3:91" x14ac:dyDescent="0.25">
      <c r="C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7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  <c r="CG112" s="2"/>
      <c r="CH112" s="2"/>
      <c r="CI112" s="2"/>
      <c r="CJ112" s="2"/>
      <c r="CK112" s="2"/>
      <c r="CL112" s="2"/>
      <c r="CM112" s="2"/>
    </row>
    <row r="113" spans="3:91" x14ac:dyDescent="0.25">
      <c r="C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7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  <c r="BP113" s="2"/>
      <c r="BQ113" s="2"/>
      <c r="BR113" s="2"/>
      <c r="BS113" s="2"/>
      <c r="BT113" s="2"/>
      <c r="BU113" s="2"/>
      <c r="BV113" s="2"/>
      <c r="BW113" s="2"/>
      <c r="BX113" s="2"/>
      <c r="BY113" s="2"/>
      <c r="BZ113" s="2"/>
      <c r="CA113" s="2"/>
      <c r="CB113" s="2"/>
      <c r="CC113" s="2"/>
      <c r="CD113" s="2"/>
      <c r="CE113" s="2"/>
      <c r="CF113" s="2"/>
      <c r="CG113" s="2"/>
      <c r="CH113" s="2"/>
      <c r="CI113" s="2"/>
      <c r="CJ113" s="2"/>
      <c r="CK113" s="2"/>
      <c r="CL113" s="2"/>
      <c r="CM113" s="2"/>
    </row>
    <row r="114" spans="3:91" x14ac:dyDescent="0.25">
      <c r="C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7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  <c r="CG114" s="2"/>
      <c r="CH114" s="2"/>
      <c r="CI114" s="2"/>
      <c r="CJ114" s="2"/>
      <c r="CK114" s="2"/>
      <c r="CL114" s="2"/>
      <c r="CM114" s="2"/>
    </row>
    <row r="115" spans="3:91" x14ac:dyDescent="0.25">
      <c r="C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7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  <c r="BP115" s="2"/>
      <c r="BQ115" s="2"/>
      <c r="BR115" s="2"/>
      <c r="BS115" s="2"/>
      <c r="BT115" s="2"/>
      <c r="BU115" s="2"/>
      <c r="BV115" s="2"/>
      <c r="BW115" s="2"/>
      <c r="BX115" s="2"/>
      <c r="BY115" s="2"/>
      <c r="BZ115" s="2"/>
      <c r="CA115" s="2"/>
      <c r="CB115" s="2"/>
      <c r="CC115" s="2"/>
      <c r="CD115" s="2"/>
      <c r="CE115" s="2"/>
      <c r="CF115" s="2"/>
      <c r="CG115" s="2"/>
      <c r="CH115" s="2"/>
      <c r="CI115" s="2"/>
      <c r="CJ115" s="2"/>
      <c r="CK115" s="2"/>
      <c r="CL115" s="2"/>
      <c r="CM115" s="2"/>
    </row>
    <row r="116" spans="3:91" x14ac:dyDescent="0.25">
      <c r="C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7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  <c r="CG116" s="2"/>
      <c r="CH116" s="2"/>
      <c r="CI116" s="2"/>
      <c r="CJ116" s="2"/>
      <c r="CK116" s="2"/>
      <c r="CL116" s="2"/>
      <c r="CM116" s="2"/>
    </row>
    <row r="117" spans="3:91" x14ac:dyDescent="0.25">
      <c r="C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7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"/>
      <c r="BL117" s="2"/>
      <c r="BM117" s="2"/>
      <c r="BN117" s="2"/>
      <c r="BO117" s="2"/>
      <c r="BP117" s="2"/>
      <c r="BQ117" s="2"/>
      <c r="BR117" s="2"/>
      <c r="BS117" s="2"/>
      <c r="BT117" s="2"/>
      <c r="BU117" s="2"/>
      <c r="BV117" s="2"/>
      <c r="BW117" s="2"/>
      <c r="BX117" s="2"/>
      <c r="BY117" s="2"/>
      <c r="BZ117" s="2"/>
      <c r="CA117" s="2"/>
      <c r="CB117" s="2"/>
      <c r="CC117" s="2"/>
      <c r="CD117" s="2"/>
      <c r="CE117" s="2"/>
      <c r="CF117" s="2"/>
      <c r="CG117" s="2"/>
      <c r="CH117" s="2"/>
      <c r="CI117" s="2"/>
      <c r="CJ117" s="2"/>
      <c r="CK117" s="2"/>
      <c r="CL117" s="2"/>
      <c r="CM117" s="2"/>
    </row>
    <row r="118" spans="3:91" x14ac:dyDescent="0.25"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7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  <c r="CG118" s="2"/>
      <c r="CH118" s="2"/>
      <c r="CI118" s="2"/>
      <c r="CJ118" s="2"/>
      <c r="CK118" s="2"/>
      <c r="CL118" s="2"/>
      <c r="CM118" s="2"/>
    </row>
    <row r="119" spans="3:91" x14ac:dyDescent="0.25"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7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K119" s="2"/>
      <c r="BL119" s="2"/>
      <c r="BM119" s="2"/>
      <c r="BN119" s="2"/>
      <c r="BO119" s="2"/>
      <c r="BP119" s="2"/>
      <c r="BQ119" s="2"/>
      <c r="BR119" s="2"/>
      <c r="BS119" s="2"/>
      <c r="BT119" s="2"/>
      <c r="BU119" s="2"/>
      <c r="BV119" s="2"/>
      <c r="BW119" s="2"/>
      <c r="BX119" s="2"/>
      <c r="BY119" s="2"/>
      <c r="BZ119" s="2"/>
      <c r="CA119" s="2"/>
      <c r="CB119" s="2"/>
      <c r="CC119" s="2"/>
      <c r="CD119" s="2"/>
      <c r="CE119" s="2"/>
      <c r="CF119" s="2"/>
      <c r="CG119" s="2"/>
      <c r="CH119" s="2"/>
      <c r="CI119" s="2"/>
      <c r="CJ119" s="2"/>
      <c r="CK119" s="2"/>
      <c r="CL119" s="2"/>
      <c r="CM119" s="2"/>
    </row>
    <row r="120" spans="3:91" x14ac:dyDescent="0.25"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7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  <c r="CG120" s="2"/>
      <c r="CH120" s="2"/>
      <c r="CI120" s="2"/>
      <c r="CJ120" s="2"/>
      <c r="CK120" s="2"/>
      <c r="CL120" s="2"/>
      <c r="CM120" s="2"/>
    </row>
    <row r="121" spans="3:91" x14ac:dyDescent="0.25"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7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2"/>
      <c r="BL121" s="2"/>
      <c r="BM121" s="2"/>
      <c r="BN121" s="2"/>
      <c r="BO121" s="2"/>
      <c r="BP121" s="2"/>
      <c r="BQ121" s="2"/>
      <c r="BR121" s="2"/>
      <c r="BS121" s="2"/>
      <c r="BT121" s="2"/>
      <c r="BU121" s="2"/>
      <c r="BV121" s="2"/>
      <c r="BW121" s="2"/>
      <c r="BX121" s="2"/>
      <c r="BY121" s="2"/>
      <c r="BZ121" s="2"/>
      <c r="CA121" s="2"/>
      <c r="CB121" s="2"/>
      <c r="CC121" s="2"/>
      <c r="CD121" s="2"/>
      <c r="CE121" s="2"/>
      <c r="CF121" s="2"/>
      <c r="CG121" s="2"/>
      <c r="CH121" s="2"/>
      <c r="CI121" s="2"/>
      <c r="CJ121" s="2"/>
      <c r="CK121" s="2"/>
      <c r="CL121" s="2"/>
      <c r="CM121" s="2"/>
    </row>
    <row r="122" spans="3:91" x14ac:dyDescent="0.25"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7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  <c r="CG122" s="2"/>
      <c r="CH122" s="2"/>
      <c r="CI122" s="2"/>
      <c r="CJ122" s="2"/>
      <c r="CK122" s="2"/>
      <c r="CL122" s="2"/>
      <c r="CM122" s="2"/>
    </row>
    <row r="123" spans="3:91" x14ac:dyDescent="0.25"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7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"/>
      <c r="BL123" s="2"/>
      <c r="BM123" s="2"/>
      <c r="BN123" s="2"/>
      <c r="BO123" s="2"/>
      <c r="BP123" s="2"/>
      <c r="BQ123" s="2"/>
      <c r="BR123" s="2"/>
      <c r="BS123" s="2"/>
      <c r="BT123" s="2"/>
      <c r="BU123" s="2"/>
      <c r="BV123" s="2"/>
      <c r="BW123" s="2"/>
      <c r="BX123" s="2"/>
      <c r="BY123" s="2"/>
      <c r="BZ123" s="2"/>
      <c r="CA123" s="2"/>
      <c r="CB123" s="2"/>
      <c r="CC123" s="2"/>
      <c r="CD123" s="2"/>
      <c r="CE123" s="2"/>
      <c r="CF123" s="2"/>
      <c r="CG123" s="2"/>
      <c r="CH123" s="2"/>
      <c r="CI123" s="2"/>
      <c r="CJ123" s="2"/>
      <c r="CK123" s="2"/>
      <c r="CL123" s="2"/>
      <c r="CM123" s="2"/>
    </row>
    <row r="124" spans="3:91" x14ac:dyDescent="0.25"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7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  <c r="CG124" s="2"/>
      <c r="CH124" s="2"/>
      <c r="CI124" s="2"/>
      <c r="CJ124" s="2"/>
      <c r="CK124" s="2"/>
      <c r="CL124" s="2"/>
      <c r="CM124" s="2"/>
    </row>
    <row r="125" spans="3:91" x14ac:dyDescent="0.25"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7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"/>
      <c r="BL125" s="2"/>
      <c r="BM125" s="2"/>
      <c r="BN125" s="2"/>
      <c r="BO125" s="2"/>
      <c r="BP125" s="2"/>
      <c r="BQ125" s="2"/>
      <c r="BR125" s="2"/>
      <c r="BS125" s="2"/>
      <c r="BT125" s="2"/>
      <c r="BU125" s="2"/>
      <c r="BV125" s="2"/>
      <c r="BW125" s="2"/>
      <c r="BX125" s="2"/>
      <c r="BY125" s="2"/>
      <c r="BZ125" s="2"/>
      <c r="CA125" s="2"/>
      <c r="CB125" s="2"/>
      <c r="CC125" s="2"/>
      <c r="CD125" s="2"/>
      <c r="CE125" s="2"/>
      <c r="CF125" s="2"/>
      <c r="CG125" s="2"/>
      <c r="CH125" s="2"/>
      <c r="CI125" s="2"/>
      <c r="CJ125" s="2"/>
      <c r="CK125" s="2"/>
      <c r="CL125" s="2"/>
      <c r="CM125" s="2"/>
    </row>
    <row r="126" spans="3:91" x14ac:dyDescent="0.25"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7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  <c r="CG126" s="2"/>
      <c r="CH126" s="2"/>
      <c r="CI126" s="2"/>
      <c r="CJ126" s="2"/>
      <c r="CK126" s="2"/>
      <c r="CL126" s="2"/>
      <c r="CM126" s="2"/>
    </row>
    <row r="127" spans="3:91" x14ac:dyDescent="0.25"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7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  <c r="BK127" s="2"/>
      <c r="BL127" s="2"/>
      <c r="BM127" s="2"/>
      <c r="BN127" s="2"/>
      <c r="BO127" s="2"/>
      <c r="BP127" s="2"/>
      <c r="BQ127" s="2"/>
      <c r="BR127" s="2"/>
      <c r="BS127" s="2"/>
      <c r="BT127" s="2"/>
      <c r="BU127" s="2"/>
      <c r="BV127" s="2"/>
      <c r="BW127" s="2"/>
      <c r="BX127" s="2"/>
      <c r="BY127" s="2"/>
      <c r="BZ127" s="2"/>
      <c r="CA127" s="2"/>
      <c r="CB127" s="2"/>
      <c r="CC127" s="2"/>
      <c r="CD127" s="2"/>
      <c r="CE127" s="2"/>
      <c r="CF127" s="2"/>
      <c r="CG127" s="2"/>
      <c r="CH127" s="2"/>
      <c r="CI127" s="2"/>
      <c r="CJ127" s="2"/>
      <c r="CK127" s="2"/>
      <c r="CL127" s="2"/>
      <c r="CM127" s="2"/>
    </row>
    <row r="128" spans="3:91" x14ac:dyDescent="0.25"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7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  <c r="CG128" s="2"/>
      <c r="CH128" s="2"/>
      <c r="CI128" s="2"/>
      <c r="CJ128" s="2"/>
      <c r="CK128" s="2"/>
      <c r="CL128" s="2"/>
      <c r="CM128" s="2"/>
    </row>
    <row r="129" spans="3:91" x14ac:dyDescent="0.25"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7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"/>
      <c r="BL129" s="2"/>
      <c r="BM129" s="2"/>
      <c r="BN129" s="2"/>
      <c r="BO129" s="2"/>
      <c r="BP129" s="2"/>
      <c r="BQ129" s="2"/>
      <c r="BR129" s="2"/>
      <c r="BS129" s="2"/>
      <c r="BT129" s="2"/>
      <c r="BU129" s="2"/>
      <c r="BV129" s="2"/>
      <c r="BW129" s="2"/>
      <c r="BX129" s="2"/>
      <c r="BY129" s="2"/>
      <c r="BZ129" s="2"/>
      <c r="CA129" s="2"/>
      <c r="CB129" s="2"/>
      <c r="CC129" s="2"/>
      <c r="CD129" s="2"/>
      <c r="CE129" s="2"/>
      <c r="CF129" s="2"/>
      <c r="CG129" s="2"/>
      <c r="CH129" s="2"/>
      <c r="CI129" s="2"/>
      <c r="CJ129" s="2"/>
      <c r="CK129" s="2"/>
      <c r="CL129" s="2"/>
      <c r="CM129" s="2"/>
    </row>
    <row r="130" spans="3:91" x14ac:dyDescent="0.25"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7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  <c r="CG130" s="2"/>
      <c r="CH130" s="2"/>
      <c r="CI130" s="2"/>
      <c r="CJ130" s="2"/>
      <c r="CK130" s="2"/>
      <c r="CL130" s="2"/>
      <c r="CM130" s="2"/>
    </row>
    <row r="131" spans="3:91" x14ac:dyDescent="0.25"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7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"/>
      <c r="BL131" s="2"/>
      <c r="BM131" s="2"/>
      <c r="BN131" s="2"/>
      <c r="BO131" s="2"/>
      <c r="BP131" s="2"/>
      <c r="BQ131" s="2"/>
      <c r="BR131" s="2"/>
      <c r="BS131" s="2"/>
      <c r="BT131" s="2"/>
      <c r="BU131" s="2"/>
      <c r="BV131" s="2"/>
      <c r="BW131" s="2"/>
      <c r="BX131" s="2"/>
      <c r="BY131" s="2"/>
      <c r="BZ131" s="2"/>
      <c r="CA131" s="2"/>
      <c r="CB131" s="2"/>
      <c r="CC131" s="2"/>
      <c r="CD131" s="2"/>
      <c r="CE131" s="2"/>
      <c r="CF131" s="2"/>
      <c r="CG131" s="2"/>
      <c r="CH131" s="2"/>
      <c r="CI131" s="2"/>
      <c r="CJ131" s="2"/>
      <c r="CK131" s="2"/>
      <c r="CL131" s="2"/>
      <c r="CM131" s="2"/>
    </row>
    <row r="132" spans="3:91" x14ac:dyDescent="0.25"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7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  <c r="CG132" s="2"/>
      <c r="CH132" s="2"/>
      <c r="CI132" s="2"/>
      <c r="CJ132" s="2"/>
      <c r="CK132" s="2"/>
      <c r="CL132" s="2"/>
      <c r="CM132" s="2"/>
    </row>
    <row r="133" spans="3:91" x14ac:dyDescent="0.25"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7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  <c r="BL133" s="2"/>
      <c r="BM133" s="2"/>
      <c r="BN133" s="2"/>
      <c r="BO133" s="2"/>
      <c r="BP133" s="2"/>
      <c r="BQ133" s="2"/>
      <c r="BR133" s="2"/>
      <c r="BS133" s="2"/>
      <c r="BT133" s="2"/>
      <c r="BU133" s="2"/>
      <c r="BV133" s="2"/>
      <c r="BW133" s="2"/>
      <c r="BX133" s="2"/>
      <c r="BY133" s="2"/>
      <c r="BZ133" s="2"/>
      <c r="CA133" s="2"/>
      <c r="CB133" s="2"/>
      <c r="CC133" s="2"/>
      <c r="CD133" s="2"/>
      <c r="CE133" s="2"/>
      <c r="CF133" s="2"/>
      <c r="CG133" s="2"/>
      <c r="CH133" s="2"/>
      <c r="CI133" s="2"/>
      <c r="CJ133" s="2"/>
      <c r="CK133" s="2"/>
      <c r="CL133" s="2"/>
      <c r="CM133" s="2"/>
    </row>
    <row r="134" spans="3:91" x14ac:dyDescent="0.25"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7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  <c r="CG134" s="2"/>
      <c r="CH134" s="2"/>
      <c r="CI134" s="2"/>
      <c r="CJ134" s="2"/>
      <c r="CK134" s="2"/>
      <c r="CL134" s="2"/>
      <c r="CM134" s="2"/>
    </row>
    <row r="135" spans="3:91" x14ac:dyDescent="0.25"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7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  <c r="BJ135" s="2"/>
      <c r="BK135" s="2"/>
      <c r="BL135" s="2"/>
      <c r="BM135" s="2"/>
      <c r="BN135" s="2"/>
      <c r="BO135" s="2"/>
      <c r="BP135" s="2"/>
      <c r="BQ135" s="2"/>
      <c r="BR135" s="2"/>
      <c r="BS135" s="2"/>
      <c r="BT135" s="2"/>
      <c r="BU135" s="2"/>
      <c r="BV135" s="2"/>
      <c r="BW135" s="2"/>
      <c r="BX135" s="2"/>
      <c r="BY135" s="2"/>
      <c r="BZ135" s="2"/>
      <c r="CA135" s="2"/>
      <c r="CB135" s="2"/>
      <c r="CC135" s="2"/>
      <c r="CD135" s="2"/>
      <c r="CE135" s="2"/>
      <c r="CF135" s="2"/>
      <c r="CG135" s="2"/>
      <c r="CH135" s="2"/>
      <c r="CI135" s="2"/>
      <c r="CJ135" s="2"/>
      <c r="CK135" s="2"/>
      <c r="CL135" s="2"/>
      <c r="CM135" s="2"/>
    </row>
    <row r="136" spans="3:91" x14ac:dyDescent="0.25"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7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  <c r="CG136" s="2"/>
      <c r="CH136" s="2"/>
      <c r="CI136" s="2"/>
      <c r="CJ136" s="2"/>
      <c r="CK136" s="2"/>
      <c r="CL136" s="2"/>
      <c r="CM136" s="2"/>
    </row>
    <row r="137" spans="3:91" x14ac:dyDescent="0.25"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7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  <c r="BK137" s="2"/>
      <c r="BL137" s="2"/>
      <c r="BM137" s="2"/>
      <c r="BN137" s="2"/>
      <c r="BO137" s="2"/>
      <c r="BP137" s="2"/>
      <c r="BQ137" s="2"/>
      <c r="BR137" s="2"/>
      <c r="BS137" s="2"/>
      <c r="BT137" s="2"/>
      <c r="BU137" s="2"/>
      <c r="BV137" s="2"/>
      <c r="BW137" s="2"/>
      <c r="BX137" s="2"/>
      <c r="BY137" s="2"/>
      <c r="BZ137" s="2"/>
      <c r="CA137" s="2"/>
      <c r="CB137" s="2"/>
      <c r="CC137" s="2"/>
      <c r="CD137" s="2"/>
      <c r="CE137" s="2"/>
      <c r="CF137" s="2"/>
      <c r="CG137" s="2"/>
      <c r="CH137" s="2"/>
      <c r="CI137" s="2"/>
      <c r="CJ137" s="2"/>
      <c r="CK137" s="2"/>
      <c r="CL137" s="2"/>
      <c r="CM137" s="2"/>
    </row>
    <row r="138" spans="3:91" x14ac:dyDescent="0.25"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7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  <c r="CG138" s="2"/>
      <c r="CH138" s="2"/>
      <c r="CI138" s="2"/>
      <c r="CJ138" s="2"/>
      <c r="CK138" s="2"/>
      <c r="CL138" s="2"/>
      <c r="CM138" s="2"/>
    </row>
    <row r="139" spans="3:91" x14ac:dyDescent="0.25"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7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  <c r="BK139" s="2"/>
      <c r="BL139" s="2"/>
      <c r="BM139" s="2"/>
      <c r="BN139" s="2"/>
      <c r="BO139" s="2"/>
      <c r="BP139" s="2"/>
      <c r="BQ139" s="2"/>
      <c r="BR139" s="2"/>
      <c r="BS139" s="2"/>
      <c r="BT139" s="2"/>
      <c r="BU139" s="2"/>
      <c r="BV139" s="2"/>
      <c r="BW139" s="2"/>
      <c r="BX139" s="2"/>
      <c r="BY139" s="2"/>
      <c r="BZ139" s="2"/>
      <c r="CA139" s="2"/>
      <c r="CB139" s="2"/>
      <c r="CC139" s="2"/>
      <c r="CD139" s="2"/>
      <c r="CE139" s="2"/>
      <c r="CF139" s="2"/>
      <c r="CG139" s="2"/>
      <c r="CH139" s="2"/>
      <c r="CI139" s="2"/>
      <c r="CJ139" s="2"/>
      <c r="CK139" s="2"/>
      <c r="CL139" s="2"/>
      <c r="CM139" s="2"/>
    </row>
    <row r="140" spans="3:91" x14ac:dyDescent="0.25"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7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  <c r="CG140" s="2"/>
      <c r="CH140" s="2"/>
      <c r="CI140" s="2"/>
      <c r="CJ140" s="2"/>
      <c r="CK140" s="2"/>
      <c r="CL140" s="2"/>
      <c r="CM140" s="2"/>
    </row>
    <row r="141" spans="3:91" x14ac:dyDescent="0.25"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7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  <c r="BJ141" s="2"/>
      <c r="BK141" s="2"/>
      <c r="BL141" s="2"/>
      <c r="BM141" s="2"/>
      <c r="BN141" s="2"/>
      <c r="BO141" s="2"/>
      <c r="BP141" s="2"/>
      <c r="BQ141" s="2"/>
      <c r="BR141" s="2"/>
      <c r="BS141" s="2"/>
      <c r="BT141" s="2"/>
      <c r="BU141" s="2"/>
      <c r="BV141" s="2"/>
      <c r="BW141" s="2"/>
      <c r="BX141" s="2"/>
      <c r="BY141" s="2"/>
      <c r="BZ141" s="2"/>
      <c r="CA141" s="2"/>
      <c r="CB141" s="2"/>
      <c r="CC141" s="2"/>
      <c r="CD141" s="2"/>
      <c r="CE141" s="2"/>
      <c r="CF141" s="2"/>
      <c r="CG141" s="2"/>
      <c r="CH141" s="2"/>
      <c r="CI141" s="2"/>
      <c r="CJ141" s="2"/>
      <c r="CK141" s="2"/>
      <c r="CL141" s="2"/>
      <c r="CM141" s="2"/>
    </row>
    <row r="142" spans="3:91" x14ac:dyDescent="0.25"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7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  <c r="CG142" s="2"/>
      <c r="CH142" s="2"/>
      <c r="CI142" s="2"/>
      <c r="CJ142" s="2"/>
      <c r="CK142" s="2"/>
      <c r="CL142" s="2"/>
      <c r="CM142" s="2"/>
    </row>
    <row r="143" spans="3:91" x14ac:dyDescent="0.25"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7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"/>
      <c r="BL143" s="2"/>
      <c r="BM143" s="2"/>
      <c r="BN143" s="2"/>
      <c r="BO143" s="2"/>
      <c r="BP143" s="2"/>
      <c r="BQ143" s="2"/>
      <c r="BR143" s="2"/>
      <c r="BS143" s="2"/>
      <c r="BT143" s="2"/>
      <c r="BU143" s="2"/>
      <c r="BV143" s="2"/>
      <c r="BW143" s="2"/>
      <c r="BX143" s="2"/>
      <c r="BY143" s="2"/>
      <c r="BZ143" s="2"/>
      <c r="CA143" s="2"/>
      <c r="CB143" s="2"/>
      <c r="CC143" s="2"/>
      <c r="CD143" s="2"/>
      <c r="CE143" s="2"/>
      <c r="CF143" s="2"/>
      <c r="CG143" s="2"/>
      <c r="CH143" s="2"/>
      <c r="CI143" s="2"/>
      <c r="CJ143" s="2"/>
      <c r="CK143" s="2"/>
      <c r="CL143" s="2"/>
      <c r="CM143" s="2"/>
    </row>
    <row r="144" spans="3:91" x14ac:dyDescent="0.25"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7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  <c r="CG144" s="2"/>
      <c r="CH144" s="2"/>
      <c r="CI144" s="2"/>
      <c r="CJ144" s="2"/>
      <c r="CK144" s="2"/>
      <c r="CL144" s="2"/>
      <c r="CM144" s="2"/>
    </row>
    <row r="145" spans="3:91" x14ac:dyDescent="0.25"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7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2"/>
      <c r="BI145" s="2"/>
      <c r="BJ145" s="2"/>
      <c r="BK145" s="2"/>
      <c r="BL145" s="2"/>
      <c r="BM145" s="2"/>
      <c r="BN145" s="2"/>
      <c r="BO145" s="2"/>
      <c r="BP145" s="2"/>
      <c r="BQ145" s="2"/>
      <c r="BR145" s="2"/>
      <c r="BS145" s="2"/>
      <c r="BT145" s="2"/>
      <c r="BU145" s="2"/>
      <c r="BV145" s="2"/>
      <c r="BW145" s="2"/>
      <c r="BX145" s="2"/>
      <c r="BY145" s="2"/>
      <c r="BZ145" s="2"/>
      <c r="CA145" s="2"/>
      <c r="CB145" s="2"/>
      <c r="CC145" s="2"/>
      <c r="CD145" s="2"/>
      <c r="CE145" s="2"/>
      <c r="CF145" s="2"/>
      <c r="CG145" s="2"/>
      <c r="CH145" s="2"/>
      <c r="CI145" s="2"/>
      <c r="CJ145" s="2"/>
      <c r="CK145" s="2"/>
      <c r="CL145" s="2"/>
      <c r="CM145" s="2"/>
    </row>
    <row r="146" spans="3:91" x14ac:dyDescent="0.25"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7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  <c r="CG146" s="2"/>
      <c r="CH146" s="2"/>
      <c r="CI146" s="2"/>
      <c r="CJ146" s="2"/>
      <c r="CK146" s="2"/>
      <c r="CL146" s="2"/>
      <c r="CM146" s="2"/>
    </row>
    <row r="147" spans="3:91" x14ac:dyDescent="0.25"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7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  <c r="BL147" s="2"/>
      <c r="BM147" s="2"/>
      <c r="BN147" s="2"/>
      <c r="BO147" s="2"/>
      <c r="BP147" s="2"/>
      <c r="BQ147" s="2"/>
      <c r="BR147" s="2"/>
      <c r="BS147" s="2"/>
      <c r="BT147" s="2"/>
      <c r="BU147" s="2"/>
      <c r="BV147" s="2"/>
      <c r="BW147" s="2"/>
      <c r="BX147" s="2"/>
      <c r="BY147" s="2"/>
      <c r="BZ147" s="2"/>
      <c r="CA147" s="2"/>
      <c r="CB147" s="2"/>
      <c r="CC147" s="2"/>
      <c r="CD147" s="2"/>
      <c r="CE147" s="2"/>
      <c r="CF147" s="2"/>
      <c r="CG147" s="2"/>
      <c r="CH147" s="2"/>
      <c r="CI147" s="2"/>
      <c r="CJ147" s="2"/>
      <c r="CK147" s="2"/>
      <c r="CL147" s="2"/>
      <c r="CM147" s="2"/>
    </row>
    <row r="148" spans="3:91" x14ac:dyDescent="0.25"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7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  <c r="CG148" s="2"/>
      <c r="CH148" s="2"/>
      <c r="CI148" s="2"/>
      <c r="CJ148" s="2"/>
      <c r="CK148" s="2"/>
      <c r="CL148" s="2"/>
      <c r="CM148" s="2"/>
    </row>
    <row r="149" spans="3:91" x14ac:dyDescent="0.25"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7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/>
      <c r="BI149" s="2"/>
      <c r="BJ149" s="2"/>
      <c r="BK149" s="2"/>
      <c r="BL149" s="2"/>
      <c r="BM149" s="2"/>
      <c r="BN149" s="2"/>
      <c r="BO149" s="2"/>
      <c r="BP149" s="2"/>
      <c r="BQ149" s="2"/>
      <c r="BR149" s="2"/>
      <c r="BS149" s="2"/>
      <c r="BT149" s="2"/>
      <c r="BU149" s="2"/>
      <c r="BV149" s="2"/>
      <c r="BW149" s="2"/>
      <c r="BX149" s="2"/>
      <c r="BY149" s="2"/>
      <c r="BZ149" s="2"/>
      <c r="CA149" s="2"/>
      <c r="CB149" s="2"/>
      <c r="CC149" s="2"/>
      <c r="CD149" s="2"/>
      <c r="CE149" s="2"/>
      <c r="CF149" s="2"/>
      <c r="CG149" s="2"/>
      <c r="CH149" s="2"/>
      <c r="CI149" s="2"/>
      <c r="CJ149" s="2"/>
      <c r="CK149" s="2"/>
      <c r="CL149" s="2"/>
      <c r="CM149" s="2"/>
    </row>
    <row r="150" spans="3:91" x14ac:dyDescent="0.25"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7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  <c r="BZ150" s="2"/>
      <c r="CA150" s="2"/>
      <c r="CB150" s="2"/>
      <c r="CC150" s="2"/>
      <c r="CD150" s="2"/>
      <c r="CE150" s="2"/>
      <c r="CF150" s="2"/>
      <c r="CG150" s="2"/>
      <c r="CH150" s="2"/>
      <c r="CI150" s="2"/>
      <c r="CJ150" s="2"/>
      <c r="CK150" s="2"/>
      <c r="CL150" s="2"/>
      <c r="CM150" s="2"/>
    </row>
    <row r="151" spans="3:91" x14ac:dyDescent="0.25"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7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F151" s="2"/>
      <c r="BG151" s="2"/>
      <c r="BH151" s="2"/>
      <c r="BI151" s="2"/>
      <c r="BJ151" s="2"/>
      <c r="BK151" s="2"/>
      <c r="BL151" s="2"/>
      <c r="BM151" s="2"/>
      <c r="BN151" s="2"/>
      <c r="BO151" s="2"/>
      <c r="BP151" s="2"/>
      <c r="BQ151" s="2"/>
      <c r="BR151" s="2"/>
      <c r="BS151" s="2"/>
      <c r="BT151" s="2"/>
      <c r="BU151" s="2"/>
      <c r="BV151" s="2"/>
      <c r="BW151" s="2"/>
      <c r="BX151" s="2"/>
      <c r="BY151" s="2"/>
      <c r="BZ151" s="2"/>
      <c r="CA151" s="2"/>
      <c r="CB151" s="2"/>
      <c r="CC151" s="2"/>
      <c r="CD151" s="2"/>
      <c r="CE151" s="2"/>
      <c r="CF151" s="2"/>
      <c r="CG151" s="2"/>
      <c r="CH151" s="2"/>
      <c r="CI151" s="2"/>
      <c r="CJ151" s="2"/>
      <c r="CK151" s="2"/>
      <c r="CL151" s="2"/>
      <c r="CM151" s="2"/>
    </row>
    <row r="152" spans="3:91" x14ac:dyDescent="0.25"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7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2"/>
      <c r="CG152" s="2"/>
      <c r="CH152" s="2"/>
      <c r="CI152" s="2"/>
      <c r="CJ152" s="2"/>
      <c r="CK152" s="2"/>
      <c r="CL152" s="2"/>
      <c r="CM152" s="2"/>
    </row>
    <row r="153" spans="3:91" x14ac:dyDescent="0.25"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7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/>
      <c r="BH153" s="2"/>
      <c r="BI153" s="2"/>
      <c r="BJ153" s="2"/>
      <c r="BK153" s="2"/>
      <c r="BL153" s="2"/>
      <c r="BM153" s="2"/>
      <c r="BN153" s="2"/>
      <c r="BO153" s="2"/>
      <c r="BP153" s="2"/>
      <c r="BQ153" s="2"/>
      <c r="BR153" s="2"/>
      <c r="BS153" s="2"/>
      <c r="BT153" s="2"/>
      <c r="BU153" s="2"/>
      <c r="BV153" s="2"/>
      <c r="BW153" s="2"/>
      <c r="BX153" s="2"/>
      <c r="BY153" s="2"/>
      <c r="BZ153" s="2"/>
      <c r="CA153" s="2"/>
      <c r="CB153" s="2"/>
      <c r="CC153" s="2"/>
      <c r="CD153" s="2"/>
      <c r="CE153" s="2"/>
      <c r="CF153" s="2"/>
      <c r="CG153" s="2"/>
      <c r="CH153" s="2"/>
      <c r="CI153" s="2"/>
      <c r="CJ153" s="2"/>
      <c r="CK153" s="2"/>
      <c r="CL153" s="2"/>
      <c r="CM153" s="2"/>
    </row>
    <row r="154" spans="3:91" x14ac:dyDescent="0.25"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7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  <c r="CG154" s="2"/>
      <c r="CH154" s="2"/>
      <c r="CI154" s="2"/>
      <c r="CJ154" s="2"/>
      <c r="CK154" s="2"/>
      <c r="CL154" s="2"/>
      <c r="CM154" s="2"/>
    </row>
    <row r="155" spans="3:91" x14ac:dyDescent="0.25"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7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D155" s="2"/>
      <c r="BE155" s="2"/>
      <c r="BF155" s="2"/>
      <c r="BG155" s="2"/>
      <c r="BH155" s="2"/>
      <c r="BI155" s="2"/>
      <c r="BJ155" s="2"/>
      <c r="BK155" s="2"/>
      <c r="BL155" s="2"/>
      <c r="BM155" s="2"/>
      <c r="BN155" s="2"/>
      <c r="BO155" s="2"/>
      <c r="BP155" s="2"/>
      <c r="BQ155" s="2"/>
      <c r="BR155" s="2"/>
      <c r="BS155" s="2"/>
      <c r="BT155" s="2"/>
      <c r="BU155" s="2"/>
      <c r="BV155" s="2"/>
      <c r="BW155" s="2"/>
      <c r="BX155" s="2"/>
      <c r="BY155" s="2"/>
      <c r="BZ155" s="2"/>
      <c r="CA155" s="2"/>
      <c r="CB155" s="2"/>
      <c r="CC155" s="2"/>
      <c r="CD155" s="2"/>
      <c r="CE155" s="2"/>
      <c r="CF155" s="2"/>
      <c r="CG155" s="2"/>
      <c r="CH155" s="2"/>
      <c r="CI155" s="2"/>
      <c r="CJ155" s="2"/>
      <c r="CK155" s="2"/>
      <c r="CL155" s="2"/>
      <c r="CM155" s="2"/>
    </row>
    <row r="156" spans="3:91" x14ac:dyDescent="0.25"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7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/>
      <c r="CA156" s="2"/>
      <c r="CB156" s="2"/>
      <c r="CC156" s="2"/>
      <c r="CD156" s="2"/>
      <c r="CE156" s="2"/>
      <c r="CF156" s="2"/>
      <c r="CG156" s="2"/>
      <c r="CH156" s="2"/>
      <c r="CI156" s="2"/>
      <c r="CJ156" s="2"/>
      <c r="CK156" s="2"/>
      <c r="CL156" s="2"/>
      <c r="CM156" s="2"/>
    </row>
    <row r="157" spans="3:91" x14ac:dyDescent="0.25"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7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/>
      <c r="BE157" s="2"/>
      <c r="BF157" s="2"/>
      <c r="BG157" s="2"/>
      <c r="BH157" s="2"/>
      <c r="BI157" s="2"/>
      <c r="BJ157" s="2"/>
      <c r="BK157" s="2"/>
      <c r="BL157" s="2"/>
      <c r="BM157" s="2"/>
      <c r="BN157" s="2"/>
      <c r="BO157" s="2"/>
      <c r="BP157" s="2"/>
      <c r="BQ157" s="2"/>
      <c r="BR157" s="2"/>
      <c r="BS157" s="2"/>
      <c r="BT157" s="2"/>
      <c r="BU157" s="2"/>
      <c r="BV157" s="2"/>
      <c r="BW157" s="2"/>
      <c r="BX157" s="2"/>
      <c r="BY157" s="2"/>
      <c r="BZ157" s="2"/>
      <c r="CA157" s="2"/>
      <c r="CB157" s="2"/>
      <c r="CC157" s="2"/>
      <c r="CD157" s="2"/>
      <c r="CE157" s="2"/>
      <c r="CF157" s="2"/>
      <c r="CG157" s="2"/>
      <c r="CH157" s="2"/>
      <c r="CI157" s="2"/>
      <c r="CJ157" s="2"/>
      <c r="CK157" s="2"/>
      <c r="CL157" s="2"/>
      <c r="CM157" s="2"/>
    </row>
    <row r="158" spans="3:91" x14ac:dyDescent="0.25"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7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  <c r="BX158" s="2"/>
      <c r="BY158" s="2"/>
      <c r="BZ158" s="2"/>
      <c r="CA158" s="2"/>
      <c r="CB158" s="2"/>
      <c r="CC158" s="2"/>
      <c r="CD158" s="2"/>
      <c r="CE158" s="2"/>
      <c r="CF158" s="2"/>
      <c r="CG158" s="2"/>
      <c r="CH158" s="2"/>
      <c r="CI158" s="2"/>
      <c r="CJ158" s="2"/>
      <c r="CK158" s="2"/>
      <c r="CL158" s="2"/>
      <c r="CM158" s="2"/>
    </row>
    <row r="159" spans="3:91" x14ac:dyDescent="0.25"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7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2"/>
      <c r="BG159" s="2"/>
      <c r="BH159" s="2"/>
      <c r="BI159" s="2"/>
      <c r="BJ159" s="2"/>
      <c r="BK159" s="2"/>
      <c r="BL159" s="2"/>
      <c r="BM159" s="2"/>
      <c r="BN159" s="2"/>
      <c r="BO159" s="2"/>
      <c r="BP159" s="2"/>
      <c r="BQ159" s="2"/>
      <c r="BR159" s="2"/>
      <c r="BS159" s="2"/>
      <c r="BT159" s="2"/>
      <c r="BU159" s="2"/>
      <c r="BV159" s="2"/>
      <c r="BW159" s="2"/>
      <c r="BX159" s="2"/>
      <c r="BY159" s="2"/>
      <c r="BZ159" s="2"/>
      <c r="CA159" s="2"/>
      <c r="CB159" s="2"/>
      <c r="CC159" s="2"/>
      <c r="CD159" s="2"/>
      <c r="CE159" s="2"/>
      <c r="CF159" s="2"/>
      <c r="CG159" s="2"/>
      <c r="CH159" s="2"/>
      <c r="CI159" s="2"/>
      <c r="CJ159" s="2"/>
      <c r="CK159" s="2"/>
      <c r="CL159" s="2"/>
      <c r="CM159" s="2"/>
    </row>
    <row r="160" spans="3:91" x14ac:dyDescent="0.25"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7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A160" s="2"/>
      <c r="CB160" s="2"/>
      <c r="CC160" s="2"/>
      <c r="CD160" s="2"/>
      <c r="CE160" s="2"/>
      <c r="CF160" s="2"/>
      <c r="CG160" s="2"/>
      <c r="CH160" s="2"/>
      <c r="CI160" s="2"/>
      <c r="CJ160" s="2"/>
      <c r="CK160" s="2"/>
      <c r="CL160" s="2"/>
      <c r="CM160" s="2"/>
    </row>
    <row r="161" spans="3:91" x14ac:dyDescent="0.25"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7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D161" s="2"/>
      <c r="BE161" s="2"/>
      <c r="BF161" s="2"/>
      <c r="BG161" s="2"/>
      <c r="BH161" s="2"/>
      <c r="BI161" s="2"/>
      <c r="BJ161" s="2"/>
      <c r="BK161" s="2"/>
      <c r="BL161" s="2"/>
      <c r="BM161" s="2"/>
      <c r="BN161" s="2"/>
      <c r="BO161" s="2"/>
      <c r="BP161" s="2"/>
      <c r="BQ161" s="2"/>
      <c r="BR161" s="2"/>
      <c r="BS161" s="2"/>
      <c r="BT161" s="2"/>
      <c r="BU161" s="2"/>
      <c r="BV161" s="2"/>
      <c r="BW161" s="2"/>
      <c r="BX161" s="2"/>
      <c r="BY161" s="2"/>
      <c r="BZ161" s="2"/>
      <c r="CA161" s="2"/>
      <c r="CB161" s="2"/>
      <c r="CC161" s="2"/>
      <c r="CD161" s="2"/>
      <c r="CE161" s="2"/>
      <c r="CF161" s="2"/>
      <c r="CG161" s="2"/>
      <c r="CH161" s="2"/>
      <c r="CI161" s="2"/>
      <c r="CJ161" s="2"/>
      <c r="CK161" s="2"/>
      <c r="CL161" s="2"/>
      <c r="CM161" s="2"/>
    </row>
    <row r="162" spans="3:91" x14ac:dyDescent="0.25"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7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  <c r="BW162" s="2"/>
      <c r="BX162" s="2"/>
      <c r="BY162" s="2"/>
      <c r="BZ162" s="2"/>
      <c r="CA162" s="2"/>
      <c r="CB162" s="2"/>
      <c r="CC162" s="2"/>
      <c r="CD162" s="2"/>
      <c r="CE162" s="2"/>
      <c r="CF162" s="2"/>
      <c r="CG162" s="2"/>
      <c r="CH162" s="2"/>
      <c r="CI162" s="2"/>
      <c r="CJ162" s="2"/>
      <c r="CK162" s="2"/>
      <c r="CL162" s="2"/>
      <c r="CM162" s="2"/>
    </row>
    <row r="163" spans="3:91" x14ac:dyDescent="0.25"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7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  <c r="BH163" s="2"/>
      <c r="BI163" s="2"/>
      <c r="BJ163" s="2"/>
      <c r="BK163" s="2"/>
      <c r="BL163" s="2"/>
      <c r="BM163" s="2"/>
      <c r="BN163" s="2"/>
      <c r="BO163" s="2"/>
      <c r="BP163" s="2"/>
      <c r="BQ163" s="2"/>
      <c r="BR163" s="2"/>
      <c r="BS163" s="2"/>
      <c r="BT163" s="2"/>
      <c r="BU163" s="2"/>
      <c r="BV163" s="2"/>
      <c r="BW163" s="2"/>
      <c r="BX163" s="2"/>
      <c r="BY163" s="2"/>
      <c r="BZ163" s="2"/>
      <c r="CA163" s="2"/>
      <c r="CB163" s="2"/>
      <c r="CC163" s="2"/>
      <c r="CD163" s="2"/>
      <c r="CE163" s="2"/>
      <c r="CF163" s="2"/>
      <c r="CG163" s="2"/>
      <c r="CH163" s="2"/>
      <c r="CI163" s="2"/>
      <c r="CJ163" s="2"/>
      <c r="CK163" s="2"/>
      <c r="CL163" s="2"/>
      <c r="CM163" s="2"/>
    </row>
    <row r="164" spans="3:91" x14ac:dyDescent="0.25"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7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  <c r="CG164" s="2"/>
      <c r="CH164" s="2"/>
      <c r="CI164" s="2"/>
      <c r="CJ164" s="2"/>
      <c r="CK164" s="2"/>
      <c r="CL164" s="2"/>
      <c r="CM164" s="2"/>
    </row>
    <row r="165" spans="3:91" x14ac:dyDescent="0.25"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7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  <c r="BG165" s="2"/>
      <c r="BH165" s="2"/>
      <c r="BI165" s="2"/>
      <c r="BJ165" s="2"/>
      <c r="BK165" s="2"/>
      <c r="BL165" s="2"/>
      <c r="BM165" s="2"/>
      <c r="BN165" s="2"/>
      <c r="BO165" s="2"/>
      <c r="BP165" s="2"/>
      <c r="BQ165" s="2"/>
      <c r="BR165" s="2"/>
      <c r="BS165" s="2"/>
      <c r="BT165" s="2"/>
      <c r="BU165" s="2"/>
      <c r="BV165" s="2"/>
      <c r="BW165" s="2"/>
      <c r="BX165" s="2"/>
      <c r="BY165" s="2"/>
      <c r="BZ165" s="2"/>
      <c r="CA165" s="2"/>
      <c r="CB165" s="2"/>
      <c r="CC165" s="2"/>
      <c r="CD165" s="2"/>
      <c r="CE165" s="2"/>
      <c r="CF165" s="2"/>
      <c r="CG165" s="2"/>
      <c r="CH165" s="2"/>
      <c r="CI165" s="2"/>
      <c r="CJ165" s="2"/>
      <c r="CK165" s="2"/>
      <c r="CL165" s="2"/>
      <c r="CM165" s="2"/>
    </row>
    <row r="166" spans="3:91" x14ac:dyDescent="0.25"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7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  <c r="CG166" s="2"/>
      <c r="CH166" s="2"/>
      <c r="CI166" s="2"/>
      <c r="CJ166" s="2"/>
      <c r="CK166" s="2"/>
      <c r="CL166" s="2"/>
      <c r="CM166" s="2"/>
    </row>
    <row r="167" spans="3:91" x14ac:dyDescent="0.25"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7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  <c r="BJ167" s="2"/>
      <c r="BK167" s="2"/>
      <c r="BL167" s="2"/>
      <c r="BM167" s="2"/>
      <c r="BN167" s="2"/>
      <c r="BO167" s="2"/>
      <c r="BP167" s="2"/>
      <c r="BQ167" s="2"/>
      <c r="BR167" s="2"/>
      <c r="BS167" s="2"/>
      <c r="BT167" s="2"/>
      <c r="BU167" s="2"/>
      <c r="BV167" s="2"/>
      <c r="BW167" s="2"/>
      <c r="BX167" s="2"/>
      <c r="BY167" s="2"/>
      <c r="BZ167" s="2"/>
      <c r="CA167" s="2"/>
      <c r="CB167" s="2"/>
      <c r="CC167" s="2"/>
      <c r="CD167" s="2"/>
      <c r="CE167" s="2"/>
      <c r="CF167" s="2"/>
      <c r="CG167" s="2"/>
      <c r="CH167" s="2"/>
      <c r="CI167" s="2"/>
      <c r="CJ167" s="2"/>
      <c r="CK167" s="2"/>
      <c r="CL167" s="2"/>
      <c r="CM167" s="2"/>
    </row>
    <row r="168" spans="3:91" x14ac:dyDescent="0.25"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7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  <c r="CG168" s="2"/>
      <c r="CH168" s="2"/>
      <c r="CI168" s="2"/>
      <c r="CJ168" s="2"/>
      <c r="CK168" s="2"/>
      <c r="CL168" s="2"/>
      <c r="CM168" s="2"/>
    </row>
    <row r="169" spans="3:91" x14ac:dyDescent="0.25"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7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/>
      <c r="BK169" s="2"/>
      <c r="BL169" s="2"/>
      <c r="BM169" s="2"/>
      <c r="BN169" s="2"/>
      <c r="BO169" s="2"/>
      <c r="BP169" s="2"/>
      <c r="BQ169" s="2"/>
      <c r="BR169" s="2"/>
      <c r="BS169" s="2"/>
      <c r="BT169" s="2"/>
      <c r="BU169" s="2"/>
      <c r="BV169" s="2"/>
      <c r="BW169" s="2"/>
      <c r="BX169" s="2"/>
      <c r="BY169" s="2"/>
      <c r="BZ169" s="2"/>
      <c r="CA169" s="2"/>
      <c r="CB169" s="2"/>
      <c r="CC169" s="2"/>
      <c r="CD169" s="2"/>
      <c r="CE169" s="2"/>
      <c r="CF169" s="2"/>
      <c r="CG169" s="2"/>
      <c r="CH169" s="2"/>
      <c r="CI169" s="2"/>
      <c r="CJ169" s="2"/>
      <c r="CK169" s="2"/>
      <c r="CL169" s="2"/>
      <c r="CM169" s="2"/>
    </row>
    <row r="170" spans="3:91" x14ac:dyDescent="0.25"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7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  <c r="CG170" s="2"/>
      <c r="CH170" s="2"/>
      <c r="CI170" s="2"/>
      <c r="CJ170" s="2"/>
      <c r="CK170" s="2"/>
      <c r="CL170" s="2"/>
      <c r="CM170" s="2"/>
    </row>
    <row r="171" spans="3:91" x14ac:dyDescent="0.25"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7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  <c r="BH171" s="2"/>
      <c r="BI171" s="2"/>
      <c r="BJ171" s="2"/>
      <c r="BK171" s="2"/>
      <c r="BL171" s="2"/>
      <c r="BM171" s="2"/>
      <c r="BN171" s="2"/>
      <c r="BO171" s="2"/>
      <c r="BP171" s="2"/>
      <c r="BQ171" s="2"/>
      <c r="BR171" s="2"/>
      <c r="BS171" s="2"/>
      <c r="BT171" s="2"/>
      <c r="BU171" s="2"/>
      <c r="BV171" s="2"/>
      <c r="BW171" s="2"/>
      <c r="BX171" s="2"/>
      <c r="BY171" s="2"/>
      <c r="BZ171" s="2"/>
      <c r="CA171" s="2"/>
      <c r="CB171" s="2"/>
      <c r="CC171" s="2"/>
      <c r="CD171" s="2"/>
      <c r="CE171" s="2"/>
      <c r="CF171" s="2"/>
      <c r="CG171" s="2"/>
      <c r="CH171" s="2"/>
      <c r="CI171" s="2"/>
      <c r="CJ171" s="2"/>
      <c r="CK171" s="2"/>
      <c r="CL171" s="2"/>
      <c r="CM171" s="2"/>
    </row>
    <row r="172" spans="3:91" x14ac:dyDescent="0.25"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7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  <c r="CG172" s="2"/>
      <c r="CH172" s="2"/>
      <c r="CI172" s="2"/>
      <c r="CJ172" s="2"/>
      <c r="CK172" s="2"/>
      <c r="CL172" s="2"/>
      <c r="CM172" s="2"/>
    </row>
    <row r="173" spans="3:91" x14ac:dyDescent="0.25"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7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2"/>
      <c r="BG173" s="2"/>
      <c r="BH173" s="2"/>
      <c r="BI173" s="2"/>
      <c r="BJ173" s="2"/>
      <c r="BK173" s="2"/>
      <c r="BL173" s="2"/>
      <c r="BM173" s="2"/>
      <c r="BN173" s="2"/>
      <c r="BO173" s="2"/>
      <c r="BP173" s="2"/>
      <c r="BQ173" s="2"/>
      <c r="BR173" s="2"/>
      <c r="BS173" s="2"/>
      <c r="BT173" s="2"/>
      <c r="BU173" s="2"/>
      <c r="BV173" s="2"/>
      <c r="BW173" s="2"/>
      <c r="BX173" s="2"/>
      <c r="BY173" s="2"/>
      <c r="BZ173" s="2"/>
      <c r="CA173" s="2"/>
      <c r="CB173" s="2"/>
      <c r="CC173" s="2"/>
      <c r="CD173" s="2"/>
      <c r="CE173" s="2"/>
      <c r="CF173" s="2"/>
      <c r="CG173" s="2"/>
      <c r="CH173" s="2"/>
      <c r="CI173" s="2"/>
      <c r="CJ173" s="2"/>
      <c r="CK173" s="2"/>
      <c r="CL173" s="2"/>
      <c r="CM173" s="2"/>
    </row>
    <row r="174" spans="3:91" x14ac:dyDescent="0.25"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7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  <c r="CG174" s="2"/>
      <c r="CH174" s="2"/>
      <c r="CI174" s="2"/>
      <c r="CJ174" s="2"/>
      <c r="CK174" s="2"/>
      <c r="CL174" s="2"/>
      <c r="CM174" s="2"/>
    </row>
    <row r="175" spans="3:91" x14ac:dyDescent="0.25"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7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2"/>
      <c r="BG175" s="2"/>
      <c r="BH175" s="2"/>
      <c r="BI175" s="2"/>
      <c r="BJ175" s="2"/>
      <c r="BK175" s="2"/>
      <c r="BL175" s="2"/>
      <c r="BM175" s="2"/>
      <c r="BN175" s="2"/>
      <c r="BO175" s="2"/>
      <c r="BP175" s="2"/>
      <c r="BQ175" s="2"/>
      <c r="BR175" s="2"/>
      <c r="BS175" s="2"/>
      <c r="BT175" s="2"/>
      <c r="BU175" s="2"/>
      <c r="BV175" s="2"/>
      <c r="BW175" s="2"/>
      <c r="BX175" s="2"/>
      <c r="BY175" s="2"/>
      <c r="BZ175" s="2"/>
      <c r="CA175" s="2"/>
      <c r="CB175" s="2"/>
      <c r="CC175" s="2"/>
      <c r="CD175" s="2"/>
      <c r="CE175" s="2"/>
      <c r="CF175" s="2"/>
      <c r="CG175" s="2"/>
      <c r="CH175" s="2"/>
      <c r="CI175" s="2"/>
      <c r="CJ175" s="2"/>
      <c r="CK175" s="2"/>
      <c r="CL175" s="2"/>
      <c r="CM175" s="2"/>
    </row>
    <row r="176" spans="3:91" x14ac:dyDescent="0.25"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7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BY176" s="2"/>
      <c r="BZ176" s="2"/>
      <c r="CA176" s="2"/>
      <c r="CB176" s="2"/>
      <c r="CC176" s="2"/>
      <c r="CD176" s="2"/>
      <c r="CE176" s="2"/>
      <c r="CF176" s="2"/>
      <c r="CG176" s="2"/>
      <c r="CH176" s="2"/>
      <c r="CI176" s="2"/>
      <c r="CJ176" s="2"/>
      <c r="CK176" s="2"/>
      <c r="CL176" s="2"/>
      <c r="CM176" s="2"/>
    </row>
    <row r="177" spans="3:91" x14ac:dyDescent="0.25"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7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2"/>
      <c r="BG177" s="2"/>
      <c r="BH177" s="2"/>
      <c r="BI177" s="2"/>
      <c r="BJ177" s="2"/>
      <c r="BK177" s="2"/>
      <c r="BL177" s="2"/>
      <c r="BM177" s="2"/>
      <c r="BN177" s="2"/>
      <c r="BO177" s="2"/>
      <c r="BP177" s="2"/>
      <c r="BQ177" s="2"/>
      <c r="BR177" s="2"/>
      <c r="BS177" s="2"/>
      <c r="BT177" s="2"/>
      <c r="BU177" s="2"/>
      <c r="BV177" s="2"/>
      <c r="BW177" s="2"/>
      <c r="BX177" s="2"/>
      <c r="BY177" s="2"/>
      <c r="BZ177" s="2"/>
      <c r="CA177" s="2"/>
      <c r="CB177" s="2"/>
      <c r="CC177" s="2"/>
      <c r="CD177" s="2"/>
      <c r="CE177" s="2"/>
      <c r="CF177" s="2"/>
      <c r="CG177" s="2"/>
      <c r="CH177" s="2"/>
      <c r="CI177" s="2"/>
      <c r="CJ177" s="2"/>
      <c r="CK177" s="2"/>
      <c r="CL177" s="2"/>
      <c r="CM177" s="2"/>
    </row>
    <row r="178" spans="3:91" x14ac:dyDescent="0.25"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7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  <c r="BY178" s="2"/>
      <c r="BZ178" s="2"/>
      <c r="CA178" s="2"/>
      <c r="CB178" s="2"/>
      <c r="CC178" s="2"/>
      <c r="CD178" s="2"/>
      <c r="CE178" s="2"/>
      <c r="CF178" s="2"/>
      <c r="CG178" s="2"/>
      <c r="CH178" s="2"/>
      <c r="CI178" s="2"/>
      <c r="CJ178" s="2"/>
      <c r="CK178" s="2"/>
      <c r="CL178" s="2"/>
      <c r="CM178" s="2"/>
    </row>
    <row r="179" spans="3:91" x14ac:dyDescent="0.25"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7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E179" s="2"/>
      <c r="BF179" s="2"/>
      <c r="BG179" s="2"/>
      <c r="BH179" s="2"/>
      <c r="BI179" s="2"/>
      <c r="BJ179" s="2"/>
      <c r="BK179" s="2"/>
      <c r="BL179" s="2"/>
      <c r="BM179" s="2"/>
      <c r="BN179" s="2"/>
      <c r="BO179" s="2"/>
      <c r="BP179" s="2"/>
      <c r="BQ179" s="2"/>
      <c r="BR179" s="2"/>
      <c r="BS179" s="2"/>
      <c r="BT179" s="2"/>
      <c r="BU179" s="2"/>
      <c r="BV179" s="2"/>
      <c r="BW179" s="2"/>
      <c r="BX179" s="2"/>
      <c r="BY179" s="2"/>
      <c r="BZ179" s="2"/>
      <c r="CA179" s="2"/>
      <c r="CB179" s="2"/>
      <c r="CC179" s="2"/>
      <c r="CD179" s="2"/>
      <c r="CE179" s="2"/>
      <c r="CF179" s="2"/>
      <c r="CG179" s="2"/>
      <c r="CH179" s="2"/>
      <c r="CI179" s="2"/>
      <c r="CJ179" s="2"/>
      <c r="CK179" s="2"/>
      <c r="CL179" s="2"/>
      <c r="CM179" s="2"/>
    </row>
    <row r="180" spans="3:91" x14ac:dyDescent="0.25"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7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  <c r="BY180" s="2"/>
      <c r="BZ180" s="2"/>
      <c r="CA180" s="2"/>
      <c r="CB180" s="2"/>
      <c r="CC180" s="2"/>
      <c r="CD180" s="2"/>
      <c r="CE180" s="2"/>
      <c r="CF180" s="2"/>
      <c r="CG180" s="2"/>
      <c r="CH180" s="2"/>
      <c r="CI180" s="2"/>
      <c r="CJ180" s="2"/>
      <c r="CK180" s="2"/>
      <c r="CL180" s="2"/>
      <c r="CM180" s="2"/>
    </row>
    <row r="181" spans="3:91" x14ac:dyDescent="0.25"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7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  <c r="BE181" s="2"/>
      <c r="BF181" s="2"/>
      <c r="BG181" s="2"/>
      <c r="BH181" s="2"/>
      <c r="BI181" s="2"/>
      <c r="BJ181" s="2"/>
      <c r="BK181" s="2"/>
      <c r="BL181" s="2"/>
      <c r="BM181" s="2"/>
      <c r="BN181" s="2"/>
      <c r="BO181" s="2"/>
      <c r="BP181" s="2"/>
      <c r="BQ181" s="2"/>
      <c r="BR181" s="2"/>
      <c r="BS181" s="2"/>
      <c r="BT181" s="2"/>
      <c r="BU181" s="2"/>
      <c r="BV181" s="2"/>
      <c r="BW181" s="2"/>
      <c r="BX181" s="2"/>
      <c r="BY181" s="2"/>
      <c r="BZ181" s="2"/>
      <c r="CA181" s="2"/>
      <c r="CB181" s="2"/>
      <c r="CC181" s="2"/>
      <c r="CD181" s="2"/>
      <c r="CE181" s="2"/>
      <c r="CF181" s="2"/>
      <c r="CG181" s="2"/>
      <c r="CH181" s="2"/>
      <c r="CI181" s="2"/>
      <c r="CJ181" s="2"/>
      <c r="CK181" s="2"/>
      <c r="CL181" s="2"/>
      <c r="CM181" s="2"/>
    </row>
    <row r="182" spans="3:91" x14ac:dyDescent="0.25"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7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V182" s="2"/>
      <c r="BW182" s="2"/>
      <c r="BX182" s="2"/>
      <c r="BY182" s="2"/>
      <c r="BZ182" s="2"/>
      <c r="CA182" s="2"/>
      <c r="CB182" s="2"/>
      <c r="CC182" s="2"/>
      <c r="CD182" s="2"/>
      <c r="CE182" s="2"/>
      <c r="CF182" s="2"/>
      <c r="CG182" s="2"/>
      <c r="CH182" s="2"/>
      <c r="CI182" s="2"/>
      <c r="CJ182" s="2"/>
      <c r="CK182" s="2"/>
      <c r="CL182" s="2"/>
      <c r="CM182" s="2"/>
    </row>
    <row r="183" spans="3:91" x14ac:dyDescent="0.25"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7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/>
      <c r="BE183" s="2"/>
      <c r="BF183" s="2"/>
      <c r="BG183" s="2"/>
      <c r="BH183" s="2"/>
      <c r="BI183" s="2"/>
      <c r="BJ183" s="2"/>
      <c r="BK183" s="2"/>
      <c r="BL183" s="2"/>
      <c r="BM183" s="2"/>
      <c r="BN183" s="2"/>
      <c r="BO183" s="2"/>
      <c r="BP183" s="2"/>
      <c r="BQ183" s="2"/>
      <c r="BR183" s="2"/>
      <c r="BS183" s="2"/>
      <c r="BT183" s="2"/>
      <c r="BU183" s="2"/>
      <c r="BV183" s="2"/>
      <c r="BW183" s="2"/>
      <c r="BX183" s="2"/>
      <c r="BY183" s="2"/>
      <c r="BZ183" s="2"/>
      <c r="CA183" s="2"/>
      <c r="CB183" s="2"/>
      <c r="CC183" s="2"/>
      <c r="CD183" s="2"/>
      <c r="CE183" s="2"/>
      <c r="CF183" s="2"/>
      <c r="CG183" s="2"/>
      <c r="CH183" s="2"/>
      <c r="CI183" s="2"/>
      <c r="CJ183" s="2"/>
      <c r="CK183" s="2"/>
      <c r="CL183" s="2"/>
      <c r="CM183" s="2"/>
    </row>
    <row r="184" spans="3:91" x14ac:dyDescent="0.25"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7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  <c r="BS184" s="2"/>
      <c r="BT184" s="2"/>
      <c r="BU184" s="2"/>
      <c r="BV184" s="2"/>
      <c r="BW184" s="2"/>
      <c r="BX184" s="2"/>
      <c r="BY184" s="2"/>
      <c r="BZ184" s="2"/>
      <c r="CA184" s="2"/>
      <c r="CB184" s="2"/>
      <c r="CC184" s="2"/>
      <c r="CD184" s="2"/>
      <c r="CE184" s="2"/>
      <c r="CF184" s="2"/>
      <c r="CG184" s="2"/>
      <c r="CH184" s="2"/>
      <c r="CI184" s="2"/>
      <c r="CJ184" s="2"/>
      <c r="CK184" s="2"/>
      <c r="CL184" s="2"/>
      <c r="CM184" s="2"/>
    </row>
    <row r="185" spans="3:91" x14ac:dyDescent="0.25"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7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  <c r="BB185" s="2"/>
      <c r="BC185" s="2"/>
      <c r="BD185" s="2"/>
      <c r="BE185" s="2"/>
      <c r="BF185" s="2"/>
      <c r="BG185" s="2"/>
      <c r="BH185" s="2"/>
      <c r="BI185" s="2"/>
      <c r="BJ185" s="2"/>
      <c r="BK185" s="2"/>
      <c r="BL185" s="2"/>
      <c r="BM185" s="2"/>
      <c r="BN185" s="2"/>
      <c r="BO185" s="2"/>
      <c r="BP185" s="2"/>
      <c r="BQ185" s="2"/>
      <c r="BR185" s="2"/>
      <c r="BS185" s="2"/>
      <c r="BT185" s="2"/>
      <c r="BU185" s="2"/>
      <c r="BV185" s="2"/>
      <c r="BW185" s="2"/>
      <c r="BX185" s="2"/>
      <c r="BY185" s="2"/>
      <c r="BZ185" s="2"/>
      <c r="CA185" s="2"/>
      <c r="CB185" s="2"/>
      <c r="CC185" s="2"/>
      <c r="CD185" s="2"/>
      <c r="CE185" s="2"/>
      <c r="CF185" s="2"/>
      <c r="CG185" s="2"/>
      <c r="CH185" s="2"/>
      <c r="CI185" s="2"/>
      <c r="CJ185" s="2"/>
      <c r="CK185" s="2"/>
      <c r="CL185" s="2"/>
      <c r="CM185" s="2"/>
    </row>
    <row r="186" spans="3:91" x14ac:dyDescent="0.25"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7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  <c r="BS186" s="2"/>
      <c r="BT186" s="2"/>
      <c r="BU186" s="2"/>
      <c r="BV186" s="2"/>
      <c r="BW186" s="2"/>
      <c r="BX186" s="2"/>
      <c r="BY186" s="2"/>
      <c r="BZ186" s="2"/>
      <c r="CA186" s="2"/>
      <c r="CB186" s="2"/>
      <c r="CC186" s="2"/>
      <c r="CD186" s="2"/>
      <c r="CE186" s="2"/>
      <c r="CF186" s="2"/>
      <c r="CG186" s="2"/>
      <c r="CH186" s="2"/>
      <c r="CI186" s="2"/>
      <c r="CJ186" s="2"/>
      <c r="CK186" s="2"/>
      <c r="CL186" s="2"/>
      <c r="CM186" s="2"/>
    </row>
    <row r="187" spans="3:91" x14ac:dyDescent="0.25"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7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  <c r="BA187" s="2"/>
      <c r="BB187" s="2"/>
      <c r="BC187" s="2"/>
      <c r="BD187" s="2"/>
      <c r="BE187" s="2"/>
      <c r="BF187" s="2"/>
      <c r="BG187" s="2"/>
      <c r="BH187" s="2"/>
      <c r="BI187" s="2"/>
      <c r="BJ187" s="2"/>
      <c r="BK187" s="2"/>
      <c r="BL187" s="2"/>
      <c r="BM187" s="2"/>
      <c r="BN187" s="2"/>
      <c r="BO187" s="2"/>
      <c r="BP187" s="2"/>
      <c r="BQ187" s="2"/>
      <c r="BR187" s="2"/>
      <c r="BS187" s="2"/>
      <c r="BT187" s="2"/>
      <c r="BU187" s="2"/>
      <c r="BV187" s="2"/>
      <c r="BW187" s="2"/>
      <c r="BX187" s="2"/>
      <c r="BY187" s="2"/>
      <c r="BZ187" s="2"/>
      <c r="CA187" s="2"/>
      <c r="CB187" s="2"/>
      <c r="CC187" s="2"/>
      <c r="CD187" s="2"/>
      <c r="CE187" s="2"/>
      <c r="CF187" s="2"/>
      <c r="CG187" s="2"/>
      <c r="CH187" s="2"/>
      <c r="CI187" s="2"/>
      <c r="CJ187" s="2"/>
      <c r="CK187" s="2"/>
      <c r="CL187" s="2"/>
      <c r="CM187" s="2"/>
    </row>
    <row r="188" spans="3:91" x14ac:dyDescent="0.25"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7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  <c r="BS188" s="2"/>
      <c r="BT188" s="2"/>
      <c r="BU188" s="2"/>
      <c r="BV188" s="2"/>
      <c r="BW188" s="2"/>
      <c r="BX188" s="2"/>
      <c r="BY188" s="2"/>
      <c r="BZ188" s="2"/>
      <c r="CA188" s="2"/>
      <c r="CB188" s="2"/>
      <c r="CC188" s="2"/>
      <c r="CD188" s="2"/>
      <c r="CE188" s="2"/>
      <c r="CF188" s="2"/>
      <c r="CG188" s="2"/>
      <c r="CH188" s="2"/>
      <c r="CI188" s="2"/>
      <c r="CJ188" s="2"/>
      <c r="CK188" s="2"/>
      <c r="CL188" s="2"/>
      <c r="CM188" s="2"/>
    </row>
    <row r="189" spans="3:91" x14ac:dyDescent="0.25"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7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  <c r="BB189" s="2"/>
      <c r="BC189" s="2"/>
      <c r="BD189" s="2"/>
      <c r="BE189" s="2"/>
      <c r="BF189" s="2"/>
      <c r="BG189" s="2"/>
      <c r="BH189" s="2"/>
      <c r="BI189" s="2"/>
      <c r="BJ189" s="2"/>
      <c r="BK189" s="2"/>
      <c r="BL189" s="2"/>
      <c r="BM189" s="2"/>
      <c r="BN189" s="2"/>
      <c r="BO189" s="2"/>
      <c r="BP189" s="2"/>
      <c r="BQ189" s="2"/>
      <c r="BR189" s="2"/>
      <c r="BS189" s="2"/>
      <c r="BT189" s="2"/>
      <c r="BU189" s="2"/>
      <c r="BV189" s="2"/>
      <c r="BW189" s="2"/>
      <c r="BX189" s="2"/>
      <c r="BY189" s="2"/>
      <c r="BZ189" s="2"/>
      <c r="CA189" s="2"/>
      <c r="CB189" s="2"/>
      <c r="CC189" s="2"/>
      <c r="CD189" s="2"/>
      <c r="CE189" s="2"/>
      <c r="CF189" s="2"/>
      <c r="CG189" s="2"/>
      <c r="CH189" s="2"/>
      <c r="CI189" s="2"/>
      <c r="CJ189" s="2"/>
      <c r="CK189" s="2"/>
      <c r="CL189" s="2"/>
      <c r="CM189" s="2"/>
    </row>
    <row r="190" spans="3:91" x14ac:dyDescent="0.25"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7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2"/>
      <c r="BT190" s="2"/>
      <c r="BU190" s="2"/>
      <c r="BV190" s="2"/>
      <c r="BW190" s="2"/>
      <c r="BX190" s="2"/>
      <c r="BY190" s="2"/>
      <c r="BZ190" s="2"/>
      <c r="CA190" s="2"/>
      <c r="CB190" s="2"/>
      <c r="CC190" s="2"/>
      <c r="CD190" s="2"/>
      <c r="CE190" s="2"/>
      <c r="CF190" s="2"/>
      <c r="CG190" s="2"/>
      <c r="CH190" s="2"/>
      <c r="CI190" s="2"/>
      <c r="CJ190" s="2"/>
      <c r="CK190" s="2"/>
      <c r="CL190" s="2"/>
      <c r="CM190" s="2"/>
    </row>
    <row r="191" spans="3:91" x14ac:dyDescent="0.25"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7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  <c r="BD191" s="2"/>
      <c r="BE191" s="2"/>
      <c r="BF191" s="2"/>
      <c r="BG191" s="2"/>
      <c r="BH191" s="2"/>
      <c r="BI191" s="2"/>
      <c r="BJ191" s="2"/>
      <c r="BK191" s="2"/>
      <c r="BL191" s="2"/>
      <c r="BM191" s="2"/>
      <c r="BN191" s="2"/>
      <c r="BO191" s="2"/>
      <c r="BP191" s="2"/>
      <c r="BQ191" s="2"/>
      <c r="BR191" s="2"/>
      <c r="BS191" s="2"/>
      <c r="BT191" s="2"/>
      <c r="BU191" s="2"/>
      <c r="BV191" s="2"/>
      <c r="BW191" s="2"/>
      <c r="BX191" s="2"/>
      <c r="BY191" s="2"/>
      <c r="BZ191" s="2"/>
      <c r="CA191" s="2"/>
      <c r="CB191" s="2"/>
      <c r="CC191" s="2"/>
      <c r="CD191" s="2"/>
      <c r="CE191" s="2"/>
      <c r="CF191" s="2"/>
      <c r="CG191" s="2"/>
      <c r="CH191" s="2"/>
      <c r="CI191" s="2"/>
      <c r="CJ191" s="2"/>
      <c r="CK191" s="2"/>
      <c r="CL191" s="2"/>
      <c r="CM191" s="2"/>
    </row>
    <row r="192" spans="3:91" x14ac:dyDescent="0.25"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7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2"/>
      <c r="BT192" s="2"/>
      <c r="BU192" s="2"/>
      <c r="BV192" s="2"/>
      <c r="BW192" s="2"/>
      <c r="BX192" s="2"/>
      <c r="BY192" s="2"/>
      <c r="BZ192" s="2"/>
      <c r="CA192" s="2"/>
      <c r="CB192" s="2"/>
      <c r="CC192" s="2"/>
      <c r="CD192" s="2"/>
      <c r="CE192" s="2"/>
      <c r="CF192" s="2"/>
      <c r="CG192" s="2"/>
      <c r="CH192" s="2"/>
      <c r="CI192" s="2"/>
      <c r="CJ192" s="2"/>
      <c r="CK192" s="2"/>
      <c r="CL192" s="2"/>
      <c r="CM192" s="2"/>
    </row>
    <row r="193" spans="3:91" x14ac:dyDescent="0.25"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7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  <c r="BA193" s="2"/>
      <c r="BB193" s="2"/>
      <c r="BC193" s="2"/>
      <c r="BD193" s="2"/>
      <c r="BE193" s="2"/>
      <c r="BF193" s="2"/>
      <c r="BG193" s="2"/>
      <c r="BH193" s="2"/>
      <c r="BI193" s="2"/>
      <c r="BJ193" s="2"/>
      <c r="BK193" s="2"/>
      <c r="BL193" s="2"/>
      <c r="BM193" s="2"/>
      <c r="BN193" s="2"/>
      <c r="BO193" s="2"/>
      <c r="BP193" s="2"/>
      <c r="BQ193" s="2"/>
      <c r="BR193" s="2"/>
      <c r="BS193" s="2"/>
      <c r="BT193" s="2"/>
      <c r="BU193" s="2"/>
      <c r="BV193" s="2"/>
      <c r="BW193" s="2"/>
      <c r="BX193" s="2"/>
      <c r="BY193" s="2"/>
      <c r="BZ193" s="2"/>
      <c r="CA193" s="2"/>
      <c r="CB193" s="2"/>
      <c r="CC193" s="2"/>
      <c r="CD193" s="2"/>
      <c r="CE193" s="2"/>
      <c r="CF193" s="2"/>
      <c r="CG193" s="2"/>
      <c r="CH193" s="2"/>
      <c r="CI193" s="2"/>
      <c r="CJ193" s="2"/>
      <c r="CK193" s="2"/>
      <c r="CL193" s="2"/>
      <c r="CM193" s="2"/>
    </row>
    <row r="194" spans="3:91" x14ac:dyDescent="0.25"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7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  <c r="BP194" s="2"/>
      <c r="BQ194" s="2"/>
      <c r="BR194" s="2"/>
      <c r="BS194" s="2"/>
      <c r="BT194" s="2"/>
      <c r="BU194" s="2"/>
      <c r="BV194" s="2"/>
      <c r="BW194" s="2"/>
      <c r="BX194" s="2"/>
      <c r="BY194" s="2"/>
      <c r="BZ194" s="2"/>
      <c r="CA194" s="2"/>
      <c r="CB194" s="2"/>
      <c r="CC194" s="2"/>
      <c r="CD194" s="2"/>
      <c r="CE194" s="2"/>
      <c r="CF194" s="2"/>
      <c r="CG194" s="2"/>
      <c r="CH194" s="2"/>
      <c r="CI194" s="2"/>
      <c r="CJ194" s="2"/>
      <c r="CK194" s="2"/>
      <c r="CL194" s="2"/>
      <c r="CM194" s="2"/>
    </row>
    <row r="195" spans="3:91" x14ac:dyDescent="0.25"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7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  <c r="BB195" s="2"/>
      <c r="BC195" s="2"/>
      <c r="BD195" s="2"/>
      <c r="BE195" s="2"/>
      <c r="BF195" s="2"/>
      <c r="BG195" s="2"/>
      <c r="BH195" s="2"/>
      <c r="BI195" s="2"/>
      <c r="BJ195" s="2"/>
      <c r="BK195" s="2"/>
      <c r="BL195" s="2"/>
      <c r="BM195" s="2"/>
      <c r="BN195" s="2"/>
      <c r="BO195" s="2"/>
      <c r="BP195" s="2"/>
      <c r="BQ195" s="2"/>
      <c r="BR195" s="2"/>
      <c r="BS195" s="2"/>
      <c r="BT195" s="2"/>
      <c r="BU195" s="2"/>
      <c r="BV195" s="2"/>
      <c r="BW195" s="2"/>
      <c r="BX195" s="2"/>
      <c r="BY195" s="2"/>
      <c r="BZ195" s="2"/>
      <c r="CA195" s="2"/>
      <c r="CB195" s="2"/>
      <c r="CC195" s="2"/>
      <c r="CD195" s="2"/>
      <c r="CE195" s="2"/>
      <c r="CF195" s="2"/>
      <c r="CG195" s="2"/>
      <c r="CH195" s="2"/>
      <c r="CI195" s="2"/>
      <c r="CJ195" s="2"/>
      <c r="CK195" s="2"/>
      <c r="CL195" s="2"/>
      <c r="CM195" s="2"/>
    </row>
    <row r="196" spans="3:91" x14ac:dyDescent="0.25"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7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  <c r="BS196" s="2"/>
      <c r="BT196" s="2"/>
      <c r="BU196" s="2"/>
      <c r="BV196" s="2"/>
      <c r="BW196" s="2"/>
      <c r="BX196" s="2"/>
      <c r="BY196" s="2"/>
      <c r="BZ196" s="2"/>
      <c r="CA196" s="2"/>
      <c r="CB196" s="2"/>
      <c r="CC196" s="2"/>
      <c r="CD196" s="2"/>
      <c r="CE196" s="2"/>
      <c r="CF196" s="2"/>
      <c r="CG196" s="2"/>
      <c r="CH196" s="2"/>
      <c r="CI196" s="2"/>
      <c r="CJ196" s="2"/>
      <c r="CK196" s="2"/>
      <c r="CL196" s="2"/>
      <c r="CM196" s="2"/>
    </row>
    <row r="197" spans="3:91" x14ac:dyDescent="0.25"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7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  <c r="BB197" s="2"/>
      <c r="BC197" s="2"/>
      <c r="BD197" s="2"/>
      <c r="BE197" s="2"/>
      <c r="BF197" s="2"/>
      <c r="BG197" s="2"/>
      <c r="BH197" s="2"/>
      <c r="BI197" s="2"/>
      <c r="BJ197" s="2"/>
      <c r="BK197" s="2"/>
      <c r="BL197" s="2"/>
      <c r="BM197" s="2"/>
      <c r="BN197" s="2"/>
      <c r="BO197" s="2"/>
      <c r="BP197" s="2"/>
      <c r="BQ197" s="2"/>
      <c r="BR197" s="2"/>
      <c r="BS197" s="2"/>
      <c r="BT197" s="2"/>
      <c r="BU197" s="2"/>
      <c r="BV197" s="2"/>
      <c r="BW197" s="2"/>
      <c r="BX197" s="2"/>
      <c r="BY197" s="2"/>
      <c r="BZ197" s="2"/>
      <c r="CA197" s="2"/>
      <c r="CB197" s="2"/>
      <c r="CC197" s="2"/>
      <c r="CD197" s="2"/>
      <c r="CE197" s="2"/>
      <c r="CF197" s="2"/>
      <c r="CG197" s="2"/>
      <c r="CH197" s="2"/>
      <c r="CI197" s="2"/>
      <c r="CJ197" s="2"/>
      <c r="CK197" s="2"/>
      <c r="CL197" s="2"/>
      <c r="CM197" s="2"/>
    </row>
    <row r="198" spans="3:91" x14ac:dyDescent="0.25"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7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  <c r="BS198" s="2"/>
      <c r="BT198" s="2"/>
      <c r="BU198" s="2"/>
      <c r="BV198" s="2"/>
      <c r="BW198" s="2"/>
      <c r="BX198" s="2"/>
      <c r="BY198" s="2"/>
      <c r="BZ198" s="2"/>
      <c r="CA198" s="2"/>
      <c r="CB198" s="2"/>
      <c r="CC198" s="2"/>
      <c r="CD198" s="2"/>
      <c r="CE198" s="2"/>
      <c r="CF198" s="2"/>
      <c r="CG198" s="2"/>
      <c r="CH198" s="2"/>
      <c r="CI198" s="2"/>
      <c r="CJ198" s="2"/>
      <c r="CK198" s="2"/>
      <c r="CL198" s="2"/>
      <c r="CM198" s="2"/>
    </row>
    <row r="199" spans="3:91" x14ac:dyDescent="0.25"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7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  <c r="BA199" s="2"/>
      <c r="BB199" s="2"/>
      <c r="BC199" s="2"/>
      <c r="BD199" s="2"/>
      <c r="BE199" s="2"/>
      <c r="BF199" s="2"/>
      <c r="BG199" s="2"/>
      <c r="BH199" s="2"/>
      <c r="BI199" s="2"/>
      <c r="BJ199" s="2"/>
      <c r="BK199" s="2"/>
      <c r="BL199" s="2"/>
      <c r="BM199" s="2"/>
      <c r="BN199" s="2"/>
      <c r="BO199" s="2"/>
      <c r="BP199" s="2"/>
      <c r="BQ199" s="2"/>
      <c r="BR199" s="2"/>
      <c r="BS199" s="2"/>
      <c r="BT199" s="2"/>
      <c r="BU199" s="2"/>
      <c r="BV199" s="2"/>
      <c r="BW199" s="2"/>
      <c r="BX199" s="2"/>
      <c r="BY199" s="2"/>
      <c r="BZ199" s="2"/>
      <c r="CA199" s="2"/>
      <c r="CB199" s="2"/>
      <c r="CC199" s="2"/>
      <c r="CD199" s="2"/>
      <c r="CE199" s="2"/>
      <c r="CF199" s="2"/>
      <c r="CG199" s="2"/>
      <c r="CH199" s="2"/>
      <c r="CI199" s="2"/>
      <c r="CJ199" s="2"/>
      <c r="CK199" s="2"/>
      <c r="CL199" s="2"/>
      <c r="CM199" s="2"/>
    </row>
    <row r="200" spans="3:91" x14ac:dyDescent="0.25"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7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  <c r="BP200" s="2"/>
      <c r="BQ200" s="2"/>
      <c r="BR200" s="2"/>
      <c r="BS200" s="2"/>
      <c r="BT200" s="2"/>
      <c r="BU200" s="2"/>
      <c r="BV200" s="2"/>
      <c r="BW200" s="2"/>
      <c r="BX200" s="2"/>
      <c r="BY200" s="2"/>
      <c r="BZ200" s="2"/>
      <c r="CA200" s="2"/>
      <c r="CB200" s="2"/>
      <c r="CC200" s="2"/>
      <c r="CD200" s="2"/>
      <c r="CE200" s="2"/>
      <c r="CF200" s="2"/>
      <c r="CG200" s="2"/>
      <c r="CH200" s="2"/>
      <c r="CI200" s="2"/>
      <c r="CJ200" s="2"/>
      <c r="CK200" s="2"/>
      <c r="CL200" s="2"/>
      <c r="CM200" s="2"/>
    </row>
    <row r="201" spans="3:91" x14ac:dyDescent="0.25"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7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  <c r="BB201" s="2"/>
      <c r="BC201" s="2"/>
      <c r="BD201" s="2"/>
      <c r="BE201" s="2"/>
      <c r="BF201" s="2"/>
      <c r="BG201" s="2"/>
      <c r="BH201" s="2"/>
      <c r="BI201" s="2"/>
      <c r="BJ201" s="2"/>
      <c r="BK201" s="2"/>
      <c r="BL201" s="2"/>
      <c r="BM201" s="2"/>
      <c r="BN201" s="2"/>
      <c r="BO201" s="2"/>
      <c r="BP201" s="2"/>
      <c r="BQ201" s="2"/>
      <c r="BR201" s="2"/>
      <c r="BS201" s="2"/>
      <c r="BT201" s="2"/>
      <c r="BU201" s="2"/>
      <c r="BV201" s="2"/>
      <c r="BW201" s="2"/>
      <c r="BX201" s="2"/>
      <c r="BY201" s="2"/>
      <c r="BZ201" s="2"/>
      <c r="CA201" s="2"/>
      <c r="CB201" s="2"/>
      <c r="CC201" s="2"/>
      <c r="CD201" s="2"/>
      <c r="CE201" s="2"/>
      <c r="CF201" s="2"/>
      <c r="CG201" s="2"/>
      <c r="CH201" s="2"/>
      <c r="CI201" s="2"/>
      <c r="CJ201" s="2"/>
      <c r="CK201" s="2"/>
      <c r="CL201" s="2"/>
      <c r="CM201" s="2"/>
    </row>
    <row r="202" spans="3:91" x14ac:dyDescent="0.25"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7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  <c r="BP202" s="2"/>
      <c r="BQ202" s="2"/>
      <c r="BR202" s="2"/>
      <c r="BS202" s="2"/>
      <c r="BT202" s="2"/>
      <c r="BU202" s="2"/>
      <c r="BV202" s="2"/>
      <c r="BW202" s="2"/>
      <c r="BX202" s="2"/>
      <c r="BY202" s="2"/>
      <c r="BZ202" s="2"/>
      <c r="CA202" s="2"/>
      <c r="CB202" s="2"/>
      <c r="CC202" s="2"/>
      <c r="CD202" s="2"/>
      <c r="CE202" s="2"/>
      <c r="CF202" s="2"/>
      <c r="CG202" s="2"/>
      <c r="CH202" s="2"/>
      <c r="CI202" s="2"/>
      <c r="CJ202" s="2"/>
      <c r="CK202" s="2"/>
      <c r="CL202" s="2"/>
      <c r="CM202" s="2"/>
    </row>
    <row r="203" spans="3:91" x14ac:dyDescent="0.25"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7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  <c r="BA203" s="2"/>
      <c r="BB203" s="2"/>
      <c r="BC203" s="2"/>
      <c r="BD203" s="2"/>
      <c r="BE203" s="2"/>
      <c r="BF203" s="2"/>
      <c r="BG203" s="2"/>
      <c r="BH203" s="2"/>
      <c r="BI203" s="2"/>
      <c r="BJ203" s="2"/>
      <c r="BK203" s="2"/>
      <c r="BL203" s="2"/>
      <c r="BM203" s="2"/>
      <c r="BN203" s="2"/>
      <c r="BO203" s="2"/>
      <c r="BP203" s="2"/>
      <c r="BQ203" s="2"/>
      <c r="BR203" s="2"/>
      <c r="BS203" s="2"/>
      <c r="BT203" s="2"/>
      <c r="BU203" s="2"/>
      <c r="BV203" s="2"/>
      <c r="BW203" s="2"/>
      <c r="BX203" s="2"/>
      <c r="BY203" s="2"/>
      <c r="BZ203" s="2"/>
      <c r="CA203" s="2"/>
      <c r="CB203" s="2"/>
      <c r="CC203" s="2"/>
      <c r="CD203" s="2"/>
      <c r="CE203" s="2"/>
      <c r="CF203" s="2"/>
      <c r="CG203" s="2"/>
      <c r="CH203" s="2"/>
      <c r="CI203" s="2"/>
      <c r="CJ203" s="2"/>
      <c r="CK203" s="2"/>
      <c r="CL203" s="2"/>
      <c r="CM203" s="2"/>
    </row>
    <row r="204" spans="3:91" x14ac:dyDescent="0.25"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7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  <c r="BP204" s="2"/>
      <c r="BQ204" s="2"/>
      <c r="BR204" s="2"/>
      <c r="BS204" s="2"/>
      <c r="BT204" s="2"/>
      <c r="BU204" s="2"/>
      <c r="BV204" s="2"/>
      <c r="BW204" s="2"/>
      <c r="BX204" s="2"/>
      <c r="BY204" s="2"/>
      <c r="BZ204" s="2"/>
      <c r="CA204" s="2"/>
      <c r="CB204" s="2"/>
      <c r="CC204" s="2"/>
      <c r="CD204" s="2"/>
      <c r="CE204" s="2"/>
      <c r="CF204" s="2"/>
      <c r="CG204" s="2"/>
      <c r="CH204" s="2"/>
      <c r="CI204" s="2"/>
      <c r="CJ204" s="2"/>
      <c r="CK204" s="2"/>
      <c r="CL204" s="2"/>
      <c r="CM204" s="2"/>
    </row>
    <row r="205" spans="3:91" x14ac:dyDescent="0.25"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7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  <c r="AZ205" s="2"/>
      <c r="BA205" s="2"/>
      <c r="BB205" s="2"/>
      <c r="BC205" s="2"/>
      <c r="BD205" s="2"/>
      <c r="BE205" s="2"/>
      <c r="BF205" s="2"/>
      <c r="BG205" s="2"/>
      <c r="BH205" s="2"/>
      <c r="BI205" s="2"/>
      <c r="BJ205" s="2"/>
      <c r="BK205" s="2"/>
      <c r="BL205" s="2"/>
      <c r="BM205" s="2"/>
      <c r="BN205" s="2"/>
      <c r="BO205" s="2"/>
      <c r="BP205" s="2"/>
      <c r="BQ205" s="2"/>
      <c r="BR205" s="2"/>
      <c r="BS205" s="2"/>
      <c r="BT205" s="2"/>
      <c r="BU205" s="2"/>
      <c r="BV205" s="2"/>
      <c r="BW205" s="2"/>
      <c r="BX205" s="2"/>
      <c r="BY205" s="2"/>
      <c r="BZ205" s="2"/>
      <c r="CA205" s="2"/>
      <c r="CB205" s="2"/>
      <c r="CC205" s="2"/>
      <c r="CD205" s="2"/>
      <c r="CE205" s="2"/>
      <c r="CF205" s="2"/>
      <c r="CG205" s="2"/>
      <c r="CH205" s="2"/>
      <c r="CI205" s="2"/>
      <c r="CJ205" s="2"/>
      <c r="CK205" s="2"/>
      <c r="CL205" s="2"/>
      <c r="CM205" s="2"/>
    </row>
    <row r="206" spans="3:91" x14ac:dyDescent="0.25"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7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  <c r="BP206" s="2"/>
      <c r="BQ206" s="2"/>
      <c r="BR206" s="2"/>
      <c r="BS206" s="2"/>
      <c r="BT206" s="2"/>
      <c r="BU206" s="2"/>
      <c r="BV206" s="2"/>
      <c r="BW206" s="2"/>
      <c r="BX206" s="2"/>
      <c r="BY206" s="2"/>
      <c r="BZ206" s="2"/>
      <c r="CA206" s="2"/>
      <c r="CB206" s="2"/>
      <c r="CC206" s="2"/>
      <c r="CD206" s="2"/>
      <c r="CE206" s="2"/>
      <c r="CF206" s="2"/>
      <c r="CG206" s="2"/>
      <c r="CH206" s="2"/>
      <c r="CI206" s="2"/>
      <c r="CJ206" s="2"/>
      <c r="CK206" s="2"/>
      <c r="CL206" s="2"/>
      <c r="CM206" s="2"/>
    </row>
    <row r="207" spans="3:91" x14ac:dyDescent="0.25"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7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  <c r="AZ207" s="2"/>
      <c r="BA207" s="2"/>
      <c r="BB207" s="2"/>
      <c r="BC207" s="2"/>
      <c r="BD207" s="2"/>
      <c r="BE207" s="2"/>
      <c r="BF207" s="2"/>
      <c r="BG207" s="2"/>
      <c r="BH207" s="2"/>
      <c r="BI207" s="2"/>
      <c r="BJ207" s="2"/>
      <c r="BK207" s="2"/>
      <c r="BL207" s="2"/>
      <c r="BM207" s="2"/>
      <c r="BN207" s="2"/>
      <c r="BO207" s="2"/>
      <c r="BP207" s="2"/>
      <c r="BQ207" s="2"/>
      <c r="BR207" s="2"/>
      <c r="BS207" s="2"/>
      <c r="BT207" s="2"/>
      <c r="BU207" s="2"/>
      <c r="BV207" s="2"/>
      <c r="BW207" s="2"/>
      <c r="BX207" s="2"/>
      <c r="BY207" s="2"/>
      <c r="BZ207" s="2"/>
      <c r="CA207" s="2"/>
      <c r="CB207" s="2"/>
      <c r="CC207" s="2"/>
      <c r="CD207" s="2"/>
      <c r="CE207" s="2"/>
      <c r="CF207" s="2"/>
      <c r="CG207" s="2"/>
      <c r="CH207" s="2"/>
      <c r="CI207" s="2"/>
      <c r="CJ207" s="2"/>
      <c r="CK207" s="2"/>
      <c r="CL207" s="2"/>
      <c r="CM207" s="2"/>
    </row>
    <row r="208" spans="3:91" x14ac:dyDescent="0.25"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7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  <c r="BP208" s="2"/>
      <c r="BQ208" s="2"/>
      <c r="BR208" s="2"/>
      <c r="BS208" s="2"/>
      <c r="BT208" s="2"/>
      <c r="BU208" s="2"/>
      <c r="BV208" s="2"/>
      <c r="BW208" s="2"/>
      <c r="BX208" s="2"/>
      <c r="BY208" s="2"/>
      <c r="BZ208" s="2"/>
      <c r="CA208" s="2"/>
      <c r="CB208" s="2"/>
      <c r="CC208" s="2"/>
      <c r="CD208" s="2"/>
      <c r="CE208" s="2"/>
      <c r="CF208" s="2"/>
      <c r="CG208" s="2"/>
      <c r="CH208" s="2"/>
      <c r="CI208" s="2"/>
      <c r="CJ208" s="2"/>
      <c r="CK208" s="2"/>
      <c r="CL208" s="2"/>
      <c r="CM208" s="2"/>
    </row>
    <row r="209" spans="3:91" x14ac:dyDescent="0.25"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7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  <c r="AZ209" s="2"/>
      <c r="BA209" s="2"/>
      <c r="BB209" s="2"/>
      <c r="BC209" s="2"/>
      <c r="BD209" s="2"/>
      <c r="BE209" s="2"/>
      <c r="BF209" s="2"/>
      <c r="BG209" s="2"/>
      <c r="BH209" s="2"/>
      <c r="BI209" s="2"/>
      <c r="BJ209" s="2"/>
      <c r="BK209" s="2"/>
      <c r="BL209" s="2"/>
      <c r="BM209" s="2"/>
      <c r="BN209" s="2"/>
      <c r="BO209" s="2"/>
      <c r="BP209" s="2"/>
      <c r="BQ209" s="2"/>
      <c r="BR209" s="2"/>
      <c r="BS209" s="2"/>
      <c r="BT209" s="2"/>
      <c r="BU209" s="2"/>
      <c r="BV209" s="2"/>
      <c r="BW209" s="2"/>
      <c r="BX209" s="2"/>
      <c r="BY209" s="2"/>
      <c r="BZ209" s="2"/>
      <c r="CA209" s="2"/>
      <c r="CB209" s="2"/>
      <c r="CC209" s="2"/>
      <c r="CD209" s="2"/>
      <c r="CE209" s="2"/>
      <c r="CF209" s="2"/>
      <c r="CG209" s="2"/>
      <c r="CH209" s="2"/>
      <c r="CI209" s="2"/>
      <c r="CJ209" s="2"/>
      <c r="CK209" s="2"/>
      <c r="CL209" s="2"/>
      <c r="CM209" s="2"/>
    </row>
    <row r="210" spans="3:91" x14ac:dyDescent="0.25"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7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/>
      <c r="BO210" s="2"/>
      <c r="BP210" s="2"/>
      <c r="BQ210" s="2"/>
      <c r="BR210" s="2"/>
      <c r="BS210" s="2"/>
      <c r="BT210" s="2"/>
      <c r="BU210" s="2"/>
      <c r="BV210" s="2"/>
      <c r="BW210" s="2"/>
      <c r="BX210" s="2"/>
      <c r="BY210" s="2"/>
      <c r="BZ210" s="2"/>
      <c r="CA210" s="2"/>
      <c r="CB210" s="2"/>
      <c r="CC210" s="2"/>
      <c r="CD210" s="2"/>
      <c r="CE210" s="2"/>
      <c r="CF210" s="2"/>
      <c r="CG210" s="2"/>
      <c r="CH210" s="2"/>
      <c r="CI210" s="2"/>
      <c r="CJ210" s="2"/>
      <c r="CK210" s="2"/>
      <c r="CL210" s="2"/>
      <c r="CM210" s="2"/>
    </row>
    <row r="211" spans="3:91" x14ac:dyDescent="0.25"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7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  <c r="AZ211" s="2"/>
      <c r="BA211" s="2"/>
      <c r="BB211" s="2"/>
      <c r="BC211" s="2"/>
      <c r="BD211" s="2"/>
      <c r="BE211" s="2"/>
      <c r="BF211" s="2"/>
      <c r="BG211" s="2"/>
      <c r="BH211" s="2"/>
      <c r="BI211" s="2"/>
      <c r="BJ211" s="2"/>
      <c r="BK211" s="2"/>
      <c r="BL211" s="2"/>
      <c r="BM211" s="2"/>
      <c r="BN211" s="2"/>
      <c r="BO211" s="2"/>
      <c r="BP211" s="2"/>
      <c r="BQ211" s="2"/>
      <c r="BR211" s="2"/>
      <c r="BS211" s="2"/>
      <c r="BT211" s="2"/>
      <c r="BU211" s="2"/>
      <c r="BV211" s="2"/>
      <c r="BW211" s="2"/>
      <c r="BX211" s="2"/>
      <c r="BY211" s="2"/>
      <c r="BZ211" s="2"/>
      <c r="CA211" s="2"/>
      <c r="CB211" s="2"/>
      <c r="CC211" s="2"/>
      <c r="CD211" s="2"/>
      <c r="CE211" s="2"/>
      <c r="CF211" s="2"/>
      <c r="CG211" s="2"/>
      <c r="CH211" s="2"/>
      <c r="CI211" s="2"/>
      <c r="CJ211" s="2"/>
      <c r="CK211" s="2"/>
      <c r="CL211" s="2"/>
      <c r="CM211" s="2"/>
    </row>
    <row r="212" spans="3:91" x14ac:dyDescent="0.25"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7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/>
      <c r="BO212" s="2"/>
      <c r="BP212" s="2"/>
      <c r="BQ212" s="2"/>
      <c r="BR212" s="2"/>
      <c r="BS212" s="2"/>
      <c r="BT212" s="2"/>
      <c r="BU212" s="2"/>
      <c r="BV212" s="2"/>
      <c r="BW212" s="2"/>
      <c r="BX212" s="2"/>
      <c r="BY212" s="2"/>
      <c r="BZ212" s="2"/>
      <c r="CA212" s="2"/>
      <c r="CB212" s="2"/>
      <c r="CC212" s="2"/>
      <c r="CD212" s="2"/>
      <c r="CE212" s="2"/>
      <c r="CF212" s="2"/>
      <c r="CG212" s="2"/>
      <c r="CH212" s="2"/>
      <c r="CI212" s="2"/>
      <c r="CJ212" s="2"/>
      <c r="CK212" s="2"/>
      <c r="CL212" s="2"/>
      <c r="CM212" s="2"/>
    </row>
    <row r="213" spans="3:91" x14ac:dyDescent="0.25"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7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  <c r="AZ213" s="2"/>
      <c r="BA213" s="2"/>
      <c r="BB213" s="2"/>
      <c r="BC213" s="2"/>
      <c r="BD213" s="2"/>
      <c r="BE213" s="2"/>
      <c r="BF213" s="2"/>
      <c r="BG213" s="2"/>
      <c r="BH213" s="2"/>
      <c r="BI213" s="2"/>
      <c r="BJ213" s="2"/>
      <c r="BK213" s="2"/>
      <c r="BL213" s="2"/>
      <c r="BM213" s="2"/>
      <c r="BN213" s="2"/>
      <c r="BO213" s="2"/>
      <c r="BP213" s="2"/>
      <c r="BQ213" s="2"/>
      <c r="BR213" s="2"/>
      <c r="BS213" s="2"/>
      <c r="BT213" s="2"/>
      <c r="BU213" s="2"/>
      <c r="BV213" s="2"/>
      <c r="BW213" s="2"/>
      <c r="BX213" s="2"/>
      <c r="BY213" s="2"/>
      <c r="BZ213" s="2"/>
      <c r="CA213" s="2"/>
      <c r="CB213" s="2"/>
      <c r="CC213" s="2"/>
      <c r="CD213" s="2"/>
      <c r="CE213" s="2"/>
      <c r="CF213" s="2"/>
      <c r="CG213" s="2"/>
      <c r="CH213" s="2"/>
      <c r="CI213" s="2"/>
      <c r="CJ213" s="2"/>
      <c r="CK213" s="2"/>
      <c r="CL213" s="2"/>
      <c r="CM213" s="2"/>
    </row>
    <row r="214" spans="3:91" x14ac:dyDescent="0.25"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7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/>
      <c r="BO214" s="2"/>
      <c r="BP214" s="2"/>
      <c r="BQ214" s="2"/>
      <c r="BR214" s="2"/>
      <c r="BS214" s="2"/>
      <c r="BT214" s="2"/>
      <c r="BU214" s="2"/>
      <c r="BV214" s="2"/>
      <c r="BW214" s="2"/>
      <c r="BX214" s="2"/>
      <c r="BY214" s="2"/>
      <c r="BZ214" s="2"/>
      <c r="CA214" s="2"/>
      <c r="CB214" s="2"/>
      <c r="CC214" s="2"/>
      <c r="CD214" s="2"/>
      <c r="CE214" s="2"/>
      <c r="CF214" s="2"/>
      <c r="CG214" s="2"/>
      <c r="CH214" s="2"/>
      <c r="CI214" s="2"/>
      <c r="CJ214" s="2"/>
      <c r="CK214" s="2"/>
      <c r="CL214" s="2"/>
      <c r="CM214" s="2"/>
    </row>
    <row r="215" spans="3:91" x14ac:dyDescent="0.25"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7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  <c r="AZ215" s="2"/>
      <c r="BA215" s="2"/>
      <c r="BB215" s="2"/>
      <c r="BC215" s="2"/>
      <c r="BD215" s="2"/>
      <c r="BE215" s="2"/>
      <c r="BF215" s="2"/>
      <c r="BG215" s="2"/>
      <c r="BH215" s="2"/>
      <c r="BI215" s="2"/>
      <c r="BJ215" s="2"/>
      <c r="BK215" s="2"/>
      <c r="BL215" s="2"/>
      <c r="BM215" s="2"/>
      <c r="BN215" s="2"/>
      <c r="BO215" s="2"/>
      <c r="BP215" s="2"/>
      <c r="BQ215" s="2"/>
      <c r="BR215" s="2"/>
      <c r="BS215" s="2"/>
      <c r="BT215" s="2"/>
      <c r="BU215" s="2"/>
      <c r="BV215" s="2"/>
      <c r="BW215" s="2"/>
      <c r="BX215" s="2"/>
      <c r="BY215" s="2"/>
      <c r="BZ215" s="2"/>
      <c r="CA215" s="2"/>
      <c r="CB215" s="2"/>
      <c r="CC215" s="2"/>
      <c r="CD215" s="2"/>
      <c r="CE215" s="2"/>
      <c r="CF215" s="2"/>
      <c r="CG215" s="2"/>
      <c r="CH215" s="2"/>
      <c r="CI215" s="2"/>
      <c r="CJ215" s="2"/>
      <c r="CK215" s="2"/>
      <c r="CL215" s="2"/>
      <c r="CM215" s="2"/>
    </row>
    <row r="216" spans="3:91" x14ac:dyDescent="0.25"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7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/>
      <c r="BO216" s="2"/>
      <c r="BP216" s="2"/>
      <c r="BQ216" s="2"/>
      <c r="BR216" s="2"/>
      <c r="BS216" s="2"/>
      <c r="BT216" s="2"/>
      <c r="BU216" s="2"/>
      <c r="BV216" s="2"/>
      <c r="BW216" s="2"/>
      <c r="BX216" s="2"/>
      <c r="BY216" s="2"/>
      <c r="BZ216" s="2"/>
      <c r="CA216" s="2"/>
      <c r="CB216" s="2"/>
      <c r="CC216" s="2"/>
      <c r="CD216" s="2"/>
      <c r="CE216" s="2"/>
      <c r="CF216" s="2"/>
      <c r="CG216" s="2"/>
      <c r="CH216" s="2"/>
      <c r="CI216" s="2"/>
      <c r="CJ216" s="2"/>
      <c r="CK216" s="2"/>
      <c r="CL216" s="2"/>
      <c r="CM216" s="2"/>
    </row>
    <row r="217" spans="3:91" x14ac:dyDescent="0.25"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7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  <c r="AZ217" s="2"/>
      <c r="BA217" s="2"/>
      <c r="BB217" s="2"/>
      <c r="BC217" s="2"/>
      <c r="BD217" s="2"/>
      <c r="BE217" s="2"/>
      <c r="BF217" s="2"/>
      <c r="BG217" s="2"/>
      <c r="BH217" s="2"/>
      <c r="BI217" s="2"/>
      <c r="BJ217" s="2"/>
      <c r="BK217" s="2"/>
      <c r="BL217" s="2"/>
      <c r="BM217" s="2"/>
      <c r="BN217" s="2"/>
      <c r="BO217" s="2"/>
      <c r="BP217" s="2"/>
      <c r="BQ217" s="2"/>
      <c r="BR217" s="2"/>
      <c r="BS217" s="2"/>
      <c r="BT217" s="2"/>
      <c r="BU217" s="2"/>
      <c r="BV217" s="2"/>
      <c r="BW217" s="2"/>
      <c r="BX217" s="2"/>
      <c r="BY217" s="2"/>
      <c r="BZ217" s="2"/>
      <c r="CA217" s="2"/>
      <c r="CB217" s="2"/>
      <c r="CC217" s="2"/>
      <c r="CD217" s="2"/>
      <c r="CE217" s="2"/>
      <c r="CF217" s="2"/>
      <c r="CG217" s="2"/>
      <c r="CH217" s="2"/>
      <c r="CI217" s="2"/>
      <c r="CJ217" s="2"/>
      <c r="CK217" s="2"/>
      <c r="CL217" s="2"/>
      <c r="CM217" s="2"/>
    </row>
    <row r="218" spans="3:91" x14ac:dyDescent="0.25"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7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  <c r="BP218" s="2"/>
      <c r="BQ218" s="2"/>
      <c r="BR218" s="2"/>
      <c r="BS218" s="2"/>
      <c r="BT218" s="2"/>
      <c r="BU218" s="2"/>
      <c r="BV218" s="2"/>
      <c r="BW218" s="2"/>
      <c r="BX218" s="2"/>
      <c r="BY218" s="2"/>
      <c r="BZ218" s="2"/>
      <c r="CA218" s="2"/>
      <c r="CB218" s="2"/>
      <c r="CC218" s="2"/>
      <c r="CD218" s="2"/>
      <c r="CE218" s="2"/>
      <c r="CF218" s="2"/>
      <c r="CG218" s="2"/>
      <c r="CH218" s="2"/>
      <c r="CI218" s="2"/>
      <c r="CJ218" s="2"/>
      <c r="CK218" s="2"/>
      <c r="CL218" s="2"/>
      <c r="CM218" s="2"/>
    </row>
    <row r="219" spans="3:91" x14ac:dyDescent="0.25"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7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  <c r="AZ219" s="2"/>
      <c r="BA219" s="2"/>
      <c r="BB219" s="2"/>
      <c r="BC219" s="2"/>
      <c r="BD219" s="2"/>
      <c r="BE219" s="2"/>
      <c r="BF219" s="2"/>
      <c r="BG219" s="2"/>
      <c r="BH219" s="2"/>
      <c r="BI219" s="2"/>
      <c r="BJ219" s="2"/>
      <c r="BK219" s="2"/>
      <c r="BL219" s="2"/>
      <c r="BM219" s="2"/>
      <c r="BN219" s="2"/>
      <c r="BO219" s="2"/>
      <c r="BP219" s="2"/>
      <c r="BQ219" s="2"/>
      <c r="BR219" s="2"/>
      <c r="BS219" s="2"/>
      <c r="BT219" s="2"/>
      <c r="BU219" s="2"/>
      <c r="BV219" s="2"/>
      <c r="BW219" s="2"/>
      <c r="BX219" s="2"/>
      <c r="BY219" s="2"/>
      <c r="BZ219" s="2"/>
      <c r="CA219" s="2"/>
      <c r="CB219" s="2"/>
      <c r="CC219" s="2"/>
      <c r="CD219" s="2"/>
      <c r="CE219" s="2"/>
      <c r="CF219" s="2"/>
      <c r="CG219" s="2"/>
      <c r="CH219" s="2"/>
      <c r="CI219" s="2"/>
      <c r="CJ219" s="2"/>
      <c r="CK219" s="2"/>
      <c r="CL219" s="2"/>
      <c r="CM219" s="2"/>
    </row>
    <row r="220" spans="3:91" x14ac:dyDescent="0.25"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7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  <c r="BO220" s="2"/>
      <c r="BP220" s="2"/>
      <c r="BQ220" s="2"/>
      <c r="BR220" s="2"/>
      <c r="BS220" s="2"/>
      <c r="BT220" s="2"/>
      <c r="BU220" s="2"/>
      <c r="BV220" s="2"/>
      <c r="BW220" s="2"/>
      <c r="BX220" s="2"/>
      <c r="BY220" s="2"/>
      <c r="BZ220" s="2"/>
      <c r="CA220" s="2"/>
      <c r="CB220" s="2"/>
      <c r="CC220" s="2"/>
      <c r="CD220" s="2"/>
      <c r="CE220" s="2"/>
      <c r="CF220" s="2"/>
      <c r="CG220" s="2"/>
      <c r="CH220" s="2"/>
      <c r="CI220" s="2"/>
      <c r="CJ220" s="2"/>
      <c r="CK220" s="2"/>
      <c r="CL220" s="2"/>
      <c r="CM220" s="2"/>
    </row>
    <row r="221" spans="3:91" x14ac:dyDescent="0.25"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7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  <c r="AZ221" s="2"/>
      <c r="BA221" s="2"/>
      <c r="BB221" s="2"/>
      <c r="BC221" s="2"/>
      <c r="BD221" s="2"/>
      <c r="BE221" s="2"/>
      <c r="BF221" s="2"/>
      <c r="BG221" s="2"/>
      <c r="BH221" s="2"/>
      <c r="BI221" s="2"/>
      <c r="BJ221" s="2"/>
      <c r="BK221" s="2"/>
      <c r="BL221" s="2"/>
      <c r="BM221" s="2"/>
      <c r="BN221" s="2"/>
      <c r="BO221" s="2"/>
      <c r="BP221" s="2"/>
      <c r="BQ221" s="2"/>
      <c r="BR221" s="2"/>
      <c r="BS221" s="2"/>
      <c r="BT221" s="2"/>
      <c r="BU221" s="2"/>
      <c r="BV221" s="2"/>
      <c r="BW221" s="2"/>
      <c r="BX221" s="2"/>
      <c r="BY221" s="2"/>
      <c r="BZ221" s="2"/>
      <c r="CA221" s="2"/>
      <c r="CB221" s="2"/>
      <c r="CC221" s="2"/>
      <c r="CD221" s="2"/>
      <c r="CE221" s="2"/>
      <c r="CF221" s="2"/>
      <c r="CG221" s="2"/>
      <c r="CH221" s="2"/>
      <c r="CI221" s="2"/>
      <c r="CJ221" s="2"/>
      <c r="CK221" s="2"/>
      <c r="CL221" s="2"/>
      <c r="CM221" s="2"/>
    </row>
    <row r="222" spans="3:91" x14ac:dyDescent="0.25"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7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2"/>
      <c r="BJ222" s="2"/>
      <c r="BK222" s="2"/>
      <c r="BL222" s="2"/>
      <c r="BM222" s="2"/>
      <c r="BN222" s="2"/>
      <c r="BO222" s="2"/>
      <c r="BP222" s="2"/>
      <c r="BQ222" s="2"/>
      <c r="BR222" s="2"/>
      <c r="BS222" s="2"/>
      <c r="BT222" s="2"/>
      <c r="BU222" s="2"/>
      <c r="BV222" s="2"/>
      <c r="BW222" s="2"/>
      <c r="BX222" s="2"/>
      <c r="BY222" s="2"/>
      <c r="BZ222" s="2"/>
      <c r="CA222" s="2"/>
      <c r="CB222" s="2"/>
      <c r="CC222" s="2"/>
      <c r="CD222" s="2"/>
      <c r="CE222" s="2"/>
      <c r="CF222" s="2"/>
      <c r="CG222" s="2"/>
      <c r="CH222" s="2"/>
      <c r="CI222" s="2"/>
      <c r="CJ222" s="2"/>
      <c r="CK222" s="2"/>
      <c r="CL222" s="2"/>
      <c r="CM222" s="2"/>
    </row>
    <row r="223" spans="3:91" x14ac:dyDescent="0.25"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7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  <c r="AZ223" s="2"/>
      <c r="BA223" s="2"/>
      <c r="BB223" s="2"/>
      <c r="BC223" s="2"/>
      <c r="BD223" s="2"/>
      <c r="BE223" s="2"/>
      <c r="BF223" s="2"/>
      <c r="BG223" s="2"/>
      <c r="BH223" s="2"/>
      <c r="BI223" s="2"/>
      <c r="BJ223" s="2"/>
      <c r="BK223" s="2"/>
      <c r="BL223" s="2"/>
      <c r="BM223" s="2"/>
      <c r="BN223" s="2"/>
      <c r="BO223" s="2"/>
      <c r="BP223" s="2"/>
      <c r="BQ223" s="2"/>
      <c r="BR223" s="2"/>
      <c r="BS223" s="2"/>
      <c r="BT223" s="2"/>
      <c r="BU223" s="2"/>
      <c r="BV223" s="2"/>
      <c r="BW223" s="2"/>
      <c r="BX223" s="2"/>
      <c r="BY223" s="2"/>
      <c r="BZ223" s="2"/>
      <c r="CA223" s="2"/>
      <c r="CB223" s="2"/>
      <c r="CC223" s="2"/>
      <c r="CD223" s="2"/>
      <c r="CE223" s="2"/>
      <c r="CF223" s="2"/>
      <c r="CG223" s="2"/>
      <c r="CH223" s="2"/>
      <c r="CI223" s="2"/>
      <c r="CJ223" s="2"/>
      <c r="CK223" s="2"/>
      <c r="CL223" s="2"/>
      <c r="CM223" s="2"/>
    </row>
    <row r="224" spans="3:91" x14ac:dyDescent="0.25"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7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  <c r="BG224" s="2"/>
      <c r="BH224" s="2"/>
      <c r="BI224" s="2"/>
      <c r="BJ224" s="2"/>
      <c r="BK224" s="2"/>
      <c r="BL224" s="2"/>
      <c r="BM224" s="2"/>
      <c r="BN224" s="2"/>
      <c r="BO224" s="2"/>
      <c r="BP224" s="2"/>
      <c r="BQ224" s="2"/>
      <c r="BR224" s="2"/>
      <c r="BS224" s="2"/>
      <c r="BT224" s="2"/>
      <c r="BU224" s="2"/>
      <c r="BV224" s="2"/>
      <c r="BW224" s="2"/>
      <c r="BX224" s="2"/>
      <c r="BY224" s="2"/>
      <c r="BZ224" s="2"/>
      <c r="CA224" s="2"/>
      <c r="CB224" s="2"/>
      <c r="CC224" s="2"/>
      <c r="CD224" s="2"/>
      <c r="CE224" s="2"/>
      <c r="CF224" s="2"/>
      <c r="CG224" s="2"/>
      <c r="CH224" s="2"/>
      <c r="CI224" s="2"/>
      <c r="CJ224" s="2"/>
      <c r="CK224" s="2"/>
      <c r="CL224" s="2"/>
      <c r="CM224" s="2"/>
    </row>
    <row r="225" spans="3:91" x14ac:dyDescent="0.25"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7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  <c r="AZ225" s="2"/>
      <c r="BA225" s="2"/>
      <c r="BB225" s="2"/>
      <c r="BC225" s="2"/>
      <c r="BD225" s="2"/>
      <c r="BE225" s="2"/>
      <c r="BF225" s="2"/>
      <c r="BG225" s="2"/>
      <c r="BH225" s="2"/>
      <c r="BI225" s="2"/>
      <c r="BJ225" s="2"/>
      <c r="BK225" s="2"/>
      <c r="BL225" s="2"/>
      <c r="BM225" s="2"/>
      <c r="BN225" s="2"/>
      <c r="BO225" s="2"/>
      <c r="BP225" s="2"/>
      <c r="BQ225" s="2"/>
      <c r="BR225" s="2"/>
      <c r="BS225" s="2"/>
      <c r="BT225" s="2"/>
      <c r="BU225" s="2"/>
      <c r="BV225" s="2"/>
      <c r="BW225" s="2"/>
      <c r="BX225" s="2"/>
      <c r="BY225" s="2"/>
      <c r="BZ225" s="2"/>
      <c r="CA225" s="2"/>
      <c r="CB225" s="2"/>
      <c r="CC225" s="2"/>
      <c r="CD225" s="2"/>
      <c r="CE225" s="2"/>
      <c r="CF225" s="2"/>
      <c r="CG225" s="2"/>
      <c r="CH225" s="2"/>
      <c r="CI225" s="2"/>
      <c r="CJ225" s="2"/>
      <c r="CK225" s="2"/>
      <c r="CL225" s="2"/>
      <c r="CM225" s="2"/>
    </row>
    <row r="226" spans="3:91" x14ac:dyDescent="0.25"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7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2"/>
      <c r="BJ226" s="2"/>
      <c r="BK226" s="2"/>
      <c r="BL226" s="2"/>
      <c r="BM226" s="2"/>
      <c r="BN226" s="2"/>
      <c r="BO226" s="2"/>
      <c r="BP226" s="2"/>
      <c r="BQ226" s="2"/>
      <c r="BR226" s="2"/>
      <c r="BS226" s="2"/>
      <c r="BT226" s="2"/>
      <c r="BU226" s="2"/>
      <c r="BV226" s="2"/>
      <c r="BW226" s="2"/>
      <c r="BX226" s="2"/>
      <c r="BY226" s="2"/>
      <c r="BZ226" s="2"/>
      <c r="CA226" s="2"/>
      <c r="CB226" s="2"/>
      <c r="CC226" s="2"/>
      <c r="CD226" s="2"/>
      <c r="CE226" s="2"/>
      <c r="CF226" s="2"/>
      <c r="CG226" s="2"/>
      <c r="CH226" s="2"/>
      <c r="CI226" s="2"/>
      <c r="CJ226" s="2"/>
      <c r="CK226" s="2"/>
      <c r="CL226" s="2"/>
      <c r="CM226" s="2"/>
    </row>
    <row r="227" spans="3:91" x14ac:dyDescent="0.25"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7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  <c r="AZ227" s="2"/>
      <c r="BA227" s="2"/>
      <c r="BB227" s="2"/>
      <c r="BC227" s="2"/>
      <c r="BD227" s="2"/>
      <c r="BE227" s="2"/>
      <c r="BF227" s="2"/>
      <c r="BG227" s="2"/>
      <c r="BH227" s="2"/>
      <c r="BI227" s="2"/>
      <c r="BJ227" s="2"/>
      <c r="BK227" s="2"/>
      <c r="BL227" s="2"/>
      <c r="BM227" s="2"/>
      <c r="BN227" s="2"/>
      <c r="BO227" s="2"/>
      <c r="BP227" s="2"/>
      <c r="BQ227" s="2"/>
      <c r="BR227" s="2"/>
      <c r="BS227" s="2"/>
      <c r="BT227" s="2"/>
      <c r="BU227" s="2"/>
      <c r="BV227" s="2"/>
      <c r="BW227" s="2"/>
      <c r="BX227" s="2"/>
      <c r="BY227" s="2"/>
      <c r="BZ227" s="2"/>
      <c r="CA227" s="2"/>
      <c r="CB227" s="2"/>
      <c r="CC227" s="2"/>
      <c r="CD227" s="2"/>
      <c r="CE227" s="2"/>
      <c r="CF227" s="2"/>
      <c r="CG227" s="2"/>
      <c r="CH227" s="2"/>
      <c r="CI227" s="2"/>
      <c r="CJ227" s="2"/>
      <c r="CK227" s="2"/>
      <c r="CL227" s="2"/>
      <c r="CM227" s="2"/>
    </row>
    <row r="228" spans="3:91" x14ac:dyDescent="0.25"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7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2"/>
      <c r="BJ228" s="2"/>
      <c r="BK228" s="2"/>
      <c r="BL228" s="2"/>
      <c r="BM228" s="2"/>
      <c r="BN228" s="2"/>
      <c r="BO228" s="2"/>
      <c r="BP228" s="2"/>
      <c r="BQ228" s="2"/>
      <c r="BR228" s="2"/>
      <c r="BS228" s="2"/>
      <c r="BT228" s="2"/>
      <c r="BU228" s="2"/>
      <c r="BV228" s="2"/>
      <c r="BW228" s="2"/>
      <c r="BX228" s="2"/>
      <c r="BY228" s="2"/>
      <c r="BZ228" s="2"/>
      <c r="CA228" s="2"/>
      <c r="CB228" s="2"/>
      <c r="CC228" s="2"/>
      <c r="CD228" s="2"/>
      <c r="CE228" s="2"/>
      <c r="CF228" s="2"/>
      <c r="CG228" s="2"/>
      <c r="CH228" s="2"/>
      <c r="CI228" s="2"/>
      <c r="CJ228" s="2"/>
      <c r="CK228" s="2"/>
      <c r="CL228" s="2"/>
      <c r="CM228" s="2"/>
    </row>
    <row r="229" spans="3:91" x14ac:dyDescent="0.25"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7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  <c r="AZ229" s="2"/>
      <c r="BA229" s="2"/>
      <c r="BB229" s="2"/>
      <c r="BC229" s="2"/>
      <c r="BD229" s="2"/>
      <c r="BE229" s="2"/>
      <c r="BF229" s="2"/>
      <c r="BG229" s="2"/>
      <c r="BH229" s="2"/>
      <c r="BI229" s="2"/>
      <c r="BJ229" s="2"/>
      <c r="BK229" s="2"/>
      <c r="BL229" s="2"/>
      <c r="BM229" s="2"/>
      <c r="BN229" s="2"/>
      <c r="BO229" s="2"/>
      <c r="BP229" s="2"/>
      <c r="BQ229" s="2"/>
      <c r="BR229" s="2"/>
      <c r="BS229" s="2"/>
      <c r="BT229" s="2"/>
      <c r="BU229" s="2"/>
      <c r="BV229" s="2"/>
      <c r="BW229" s="2"/>
      <c r="BX229" s="2"/>
      <c r="BY229" s="2"/>
      <c r="BZ229" s="2"/>
      <c r="CA229" s="2"/>
      <c r="CB229" s="2"/>
      <c r="CC229" s="2"/>
      <c r="CD229" s="2"/>
      <c r="CE229" s="2"/>
      <c r="CF229" s="2"/>
      <c r="CG229" s="2"/>
      <c r="CH229" s="2"/>
      <c r="CI229" s="2"/>
      <c r="CJ229" s="2"/>
      <c r="CK229" s="2"/>
      <c r="CL229" s="2"/>
      <c r="CM229" s="2"/>
    </row>
    <row r="230" spans="3:91" x14ac:dyDescent="0.25"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7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I230" s="2"/>
      <c r="BJ230" s="2"/>
      <c r="BK230" s="2"/>
      <c r="BL230" s="2"/>
      <c r="BM230" s="2"/>
      <c r="BN230" s="2"/>
      <c r="BO230" s="2"/>
      <c r="BP230" s="2"/>
      <c r="BQ230" s="2"/>
      <c r="BR230" s="2"/>
      <c r="BS230" s="2"/>
      <c r="BT230" s="2"/>
      <c r="BU230" s="2"/>
      <c r="BV230" s="2"/>
      <c r="BW230" s="2"/>
      <c r="BX230" s="2"/>
      <c r="BY230" s="2"/>
      <c r="BZ230" s="2"/>
      <c r="CA230" s="2"/>
      <c r="CB230" s="2"/>
      <c r="CC230" s="2"/>
      <c r="CD230" s="2"/>
      <c r="CE230" s="2"/>
      <c r="CF230" s="2"/>
      <c r="CG230" s="2"/>
      <c r="CH230" s="2"/>
      <c r="CI230" s="2"/>
      <c r="CJ230" s="2"/>
      <c r="CK230" s="2"/>
      <c r="CL230" s="2"/>
      <c r="CM230" s="2"/>
    </row>
    <row r="231" spans="3:91" x14ac:dyDescent="0.25"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7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  <c r="AZ231" s="2"/>
      <c r="BA231" s="2"/>
      <c r="BB231" s="2"/>
      <c r="BC231" s="2"/>
      <c r="BD231" s="2"/>
      <c r="BE231" s="2"/>
      <c r="BF231" s="2"/>
      <c r="BG231" s="2"/>
      <c r="BH231" s="2"/>
      <c r="BI231" s="2"/>
      <c r="BJ231" s="2"/>
      <c r="BK231" s="2"/>
      <c r="BL231" s="2"/>
      <c r="BM231" s="2"/>
      <c r="BN231" s="2"/>
      <c r="BO231" s="2"/>
      <c r="BP231" s="2"/>
      <c r="BQ231" s="2"/>
      <c r="BR231" s="2"/>
      <c r="BS231" s="2"/>
      <c r="BT231" s="2"/>
      <c r="BU231" s="2"/>
      <c r="BV231" s="2"/>
      <c r="BW231" s="2"/>
      <c r="BX231" s="2"/>
      <c r="BY231" s="2"/>
      <c r="BZ231" s="2"/>
      <c r="CA231" s="2"/>
      <c r="CB231" s="2"/>
      <c r="CC231" s="2"/>
      <c r="CD231" s="2"/>
      <c r="CE231" s="2"/>
      <c r="CF231" s="2"/>
      <c r="CG231" s="2"/>
      <c r="CH231" s="2"/>
      <c r="CI231" s="2"/>
      <c r="CJ231" s="2"/>
      <c r="CK231" s="2"/>
      <c r="CL231" s="2"/>
      <c r="CM231" s="2"/>
    </row>
    <row r="232" spans="3:91" x14ac:dyDescent="0.25"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7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2"/>
      <c r="BJ232" s="2"/>
      <c r="BK232" s="2"/>
      <c r="BL232" s="2"/>
      <c r="BM232" s="2"/>
      <c r="BN232" s="2"/>
      <c r="BO232" s="2"/>
      <c r="BP232" s="2"/>
      <c r="BQ232" s="2"/>
      <c r="BR232" s="2"/>
      <c r="BS232" s="2"/>
      <c r="BT232" s="2"/>
      <c r="BU232" s="2"/>
      <c r="BV232" s="2"/>
      <c r="BW232" s="2"/>
      <c r="BX232" s="2"/>
      <c r="BY232" s="2"/>
      <c r="BZ232" s="2"/>
      <c r="CA232" s="2"/>
      <c r="CB232" s="2"/>
      <c r="CC232" s="2"/>
      <c r="CD232" s="2"/>
      <c r="CE232" s="2"/>
      <c r="CF232" s="2"/>
      <c r="CG232" s="2"/>
      <c r="CH232" s="2"/>
      <c r="CI232" s="2"/>
      <c r="CJ232" s="2"/>
      <c r="CK232" s="2"/>
      <c r="CL232" s="2"/>
      <c r="CM232" s="2"/>
    </row>
    <row r="233" spans="3:91" x14ac:dyDescent="0.25"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7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  <c r="AZ233" s="2"/>
      <c r="BA233" s="2"/>
      <c r="BB233" s="2"/>
      <c r="BC233" s="2"/>
      <c r="BD233" s="2"/>
      <c r="BE233" s="2"/>
      <c r="BF233" s="2"/>
      <c r="BG233" s="2"/>
      <c r="BH233" s="2"/>
      <c r="BI233" s="2"/>
      <c r="BJ233" s="2"/>
      <c r="BK233" s="2"/>
      <c r="BL233" s="2"/>
      <c r="BM233" s="2"/>
      <c r="BN233" s="2"/>
      <c r="BO233" s="2"/>
      <c r="BP233" s="2"/>
      <c r="BQ233" s="2"/>
      <c r="BR233" s="2"/>
      <c r="BS233" s="2"/>
      <c r="BT233" s="2"/>
      <c r="BU233" s="2"/>
      <c r="BV233" s="2"/>
      <c r="BW233" s="2"/>
      <c r="BX233" s="2"/>
      <c r="BY233" s="2"/>
      <c r="BZ233" s="2"/>
      <c r="CA233" s="2"/>
      <c r="CB233" s="2"/>
      <c r="CC233" s="2"/>
      <c r="CD233" s="2"/>
      <c r="CE233" s="2"/>
      <c r="CF233" s="2"/>
      <c r="CG233" s="2"/>
      <c r="CH233" s="2"/>
      <c r="CI233" s="2"/>
      <c r="CJ233" s="2"/>
      <c r="CK233" s="2"/>
      <c r="CL233" s="2"/>
      <c r="CM233" s="2"/>
    </row>
    <row r="234" spans="3:91" x14ac:dyDescent="0.25"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7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2"/>
      <c r="BG234" s="2"/>
      <c r="BH234" s="2"/>
      <c r="BI234" s="2"/>
      <c r="BJ234" s="2"/>
      <c r="BK234" s="2"/>
      <c r="BL234" s="2"/>
      <c r="BM234" s="2"/>
      <c r="BN234" s="2"/>
      <c r="BO234" s="2"/>
      <c r="BP234" s="2"/>
      <c r="BQ234" s="2"/>
      <c r="BR234" s="2"/>
      <c r="BS234" s="2"/>
      <c r="BT234" s="2"/>
      <c r="BU234" s="2"/>
      <c r="BV234" s="2"/>
      <c r="BW234" s="2"/>
      <c r="BX234" s="2"/>
      <c r="BY234" s="2"/>
      <c r="BZ234" s="2"/>
      <c r="CA234" s="2"/>
      <c r="CB234" s="2"/>
      <c r="CC234" s="2"/>
      <c r="CD234" s="2"/>
      <c r="CE234" s="2"/>
      <c r="CF234" s="2"/>
      <c r="CG234" s="2"/>
      <c r="CH234" s="2"/>
      <c r="CI234" s="2"/>
      <c r="CJ234" s="2"/>
      <c r="CK234" s="2"/>
      <c r="CL234" s="2"/>
      <c r="CM234" s="2"/>
    </row>
    <row r="235" spans="3:91" x14ac:dyDescent="0.25"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7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  <c r="AZ235" s="2"/>
      <c r="BA235" s="2"/>
      <c r="BB235" s="2"/>
      <c r="BC235" s="2"/>
      <c r="BD235" s="2"/>
      <c r="BE235" s="2"/>
      <c r="BF235" s="2"/>
      <c r="BG235" s="2"/>
      <c r="BH235" s="2"/>
      <c r="BI235" s="2"/>
      <c r="BJ235" s="2"/>
      <c r="BK235" s="2"/>
      <c r="BL235" s="2"/>
      <c r="BM235" s="2"/>
      <c r="BN235" s="2"/>
      <c r="BO235" s="2"/>
      <c r="BP235" s="2"/>
      <c r="BQ235" s="2"/>
      <c r="BR235" s="2"/>
      <c r="BS235" s="2"/>
      <c r="BT235" s="2"/>
      <c r="BU235" s="2"/>
      <c r="BV235" s="2"/>
      <c r="BW235" s="2"/>
      <c r="BX235" s="2"/>
      <c r="BY235" s="2"/>
      <c r="BZ235" s="2"/>
      <c r="CA235" s="2"/>
      <c r="CB235" s="2"/>
      <c r="CC235" s="2"/>
      <c r="CD235" s="2"/>
      <c r="CE235" s="2"/>
      <c r="CF235" s="2"/>
      <c r="CG235" s="2"/>
      <c r="CH235" s="2"/>
      <c r="CI235" s="2"/>
      <c r="CJ235" s="2"/>
      <c r="CK235" s="2"/>
      <c r="CL235" s="2"/>
      <c r="CM235" s="2"/>
    </row>
    <row r="236" spans="3:91" x14ac:dyDescent="0.25"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7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  <c r="BG236" s="2"/>
      <c r="BH236" s="2"/>
      <c r="BI236" s="2"/>
      <c r="BJ236" s="2"/>
      <c r="BK236" s="2"/>
      <c r="BL236" s="2"/>
      <c r="BM236" s="2"/>
      <c r="BN236" s="2"/>
      <c r="BO236" s="2"/>
      <c r="BP236" s="2"/>
      <c r="BQ236" s="2"/>
      <c r="BR236" s="2"/>
      <c r="BS236" s="2"/>
      <c r="BT236" s="2"/>
      <c r="BU236" s="2"/>
      <c r="BV236" s="2"/>
      <c r="BW236" s="2"/>
      <c r="BX236" s="2"/>
      <c r="BY236" s="2"/>
      <c r="BZ236" s="2"/>
      <c r="CA236" s="2"/>
      <c r="CB236" s="2"/>
      <c r="CC236" s="2"/>
      <c r="CD236" s="2"/>
      <c r="CE236" s="2"/>
      <c r="CF236" s="2"/>
      <c r="CG236" s="2"/>
      <c r="CH236" s="2"/>
      <c r="CI236" s="2"/>
      <c r="CJ236" s="2"/>
      <c r="CK236" s="2"/>
      <c r="CL236" s="2"/>
      <c r="CM236" s="2"/>
    </row>
    <row r="237" spans="3:91" x14ac:dyDescent="0.25"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7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  <c r="AZ237" s="2"/>
      <c r="BA237" s="2"/>
      <c r="BB237" s="2"/>
      <c r="BC237" s="2"/>
      <c r="BD237" s="2"/>
      <c r="BE237" s="2"/>
      <c r="BF237" s="2"/>
      <c r="BG237" s="2"/>
      <c r="BH237" s="2"/>
      <c r="BI237" s="2"/>
      <c r="BJ237" s="2"/>
      <c r="BK237" s="2"/>
      <c r="BL237" s="2"/>
      <c r="BM237" s="2"/>
      <c r="BN237" s="2"/>
      <c r="BO237" s="2"/>
      <c r="BP237" s="2"/>
      <c r="BQ237" s="2"/>
      <c r="BR237" s="2"/>
      <c r="BS237" s="2"/>
      <c r="BT237" s="2"/>
      <c r="BU237" s="2"/>
      <c r="BV237" s="2"/>
      <c r="BW237" s="2"/>
      <c r="BX237" s="2"/>
      <c r="BY237" s="2"/>
      <c r="BZ237" s="2"/>
      <c r="CA237" s="2"/>
      <c r="CB237" s="2"/>
      <c r="CC237" s="2"/>
      <c r="CD237" s="2"/>
      <c r="CE237" s="2"/>
      <c r="CF237" s="2"/>
      <c r="CG237" s="2"/>
      <c r="CH237" s="2"/>
      <c r="CI237" s="2"/>
      <c r="CJ237" s="2"/>
      <c r="CK237" s="2"/>
      <c r="CL237" s="2"/>
      <c r="CM237" s="2"/>
    </row>
    <row r="238" spans="3:91" x14ac:dyDescent="0.25"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7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  <c r="BG238" s="2"/>
      <c r="BH238" s="2"/>
      <c r="BI238" s="2"/>
      <c r="BJ238" s="2"/>
      <c r="BK238" s="2"/>
      <c r="BL238" s="2"/>
      <c r="BM238" s="2"/>
      <c r="BN238" s="2"/>
      <c r="BO238" s="2"/>
      <c r="BP238" s="2"/>
      <c r="BQ238" s="2"/>
      <c r="BR238" s="2"/>
      <c r="BS238" s="2"/>
      <c r="BT238" s="2"/>
      <c r="BU238" s="2"/>
      <c r="BV238" s="2"/>
      <c r="BW238" s="2"/>
      <c r="BX238" s="2"/>
      <c r="BY238" s="2"/>
      <c r="BZ238" s="2"/>
      <c r="CA238" s="2"/>
      <c r="CB238" s="2"/>
      <c r="CC238" s="2"/>
      <c r="CD238" s="2"/>
      <c r="CE238" s="2"/>
      <c r="CF238" s="2"/>
      <c r="CG238" s="2"/>
      <c r="CH238" s="2"/>
      <c r="CI238" s="2"/>
      <c r="CJ238" s="2"/>
      <c r="CK238" s="2"/>
      <c r="CL238" s="2"/>
      <c r="CM238" s="2"/>
    </row>
    <row r="239" spans="3:91" x14ac:dyDescent="0.25"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7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  <c r="AZ239" s="2"/>
      <c r="BA239" s="2"/>
      <c r="BB239" s="2"/>
      <c r="BC239" s="2"/>
      <c r="BD239" s="2"/>
      <c r="BE239" s="2"/>
      <c r="BF239" s="2"/>
      <c r="BG239" s="2"/>
      <c r="BH239" s="2"/>
      <c r="BI239" s="2"/>
      <c r="BJ239" s="2"/>
      <c r="BK239" s="2"/>
      <c r="BL239" s="2"/>
      <c r="BM239" s="2"/>
      <c r="BN239" s="2"/>
      <c r="BO239" s="2"/>
      <c r="BP239" s="2"/>
      <c r="BQ239" s="2"/>
      <c r="BR239" s="2"/>
      <c r="BS239" s="2"/>
      <c r="BT239" s="2"/>
      <c r="BU239" s="2"/>
      <c r="BV239" s="2"/>
      <c r="BW239" s="2"/>
      <c r="BX239" s="2"/>
      <c r="BY239" s="2"/>
      <c r="BZ239" s="2"/>
      <c r="CA239" s="2"/>
      <c r="CB239" s="2"/>
      <c r="CC239" s="2"/>
      <c r="CD239" s="2"/>
      <c r="CE239" s="2"/>
      <c r="CF239" s="2"/>
      <c r="CG239" s="2"/>
      <c r="CH239" s="2"/>
      <c r="CI239" s="2"/>
      <c r="CJ239" s="2"/>
      <c r="CK239" s="2"/>
      <c r="CL239" s="2"/>
      <c r="CM239" s="2"/>
    </row>
    <row r="240" spans="3:91" x14ac:dyDescent="0.25"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7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2"/>
      <c r="BG240" s="2"/>
      <c r="BH240" s="2"/>
      <c r="BI240" s="2"/>
      <c r="BJ240" s="2"/>
      <c r="BK240" s="2"/>
      <c r="BL240" s="2"/>
      <c r="BM240" s="2"/>
      <c r="BN240" s="2"/>
      <c r="BO240" s="2"/>
      <c r="BP240" s="2"/>
      <c r="BQ240" s="2"/>
      <c r="BR240" s="2"/>
      <c r="BS240" s="2"/>
      <c r="BT240" s="2"/>
      <c r="BU240" s="2"/>
      <c r="BV240" s="2"/>
      <c r="BW240" s="2"/>
      <c r="BX240" s="2"/>
      <c r="BY240" s="2"/>
      <c r="BZ240" s="2"/>
      <c r="CA240" s="2"/>
      <c r="CB240" s="2"/>
      <c r="CC240" s="2"/>
      <c r="CD240" s="2"/>
      <c r="CE240" s="2"/>
      <c r="CF240" s="2"/>
      <c r="CG240" s="2"/>
      <c r="CH240" s="2"/>
      <c r="CI240" s="2"/>
      <c r="CJ240" s="2"/>
      <c r="CK240" s="2"/>
      <c r="CL240" s="2"/>
      <c r="CM240" s="2"/>
    </row>
    <row r="241" spans="3:91" x14ac:dyDescent="0.25"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7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  <c r="AZ241" s="2"/>
      <c r="BA241" s="2"/>
      <c r="BB241" s="2"/>
      <c r="BC241" s="2"/>
      <c r="BD241" s="2"/>
      <c r="BE241" s="2"/>
      <c r="BF241" s="2"/>
      <c r="BG241" s="2"/>
      <c r="BH241" s="2"/>
      <c r="BI241" s="2"/>
      <c r="BJ241" s="2"/>
      <c r="BK241" s="2"/>
      <c r="BL241" s="2"/>
      <c r="BM241" s="2"/>
      <c r="BN241" s="2"/>
      <c r="BO241" s="2"/>
      <c r="BP241" s="2"/>
      <c r="BQ241" s="2"/>
      <c r="BR241" s="2"/>
      <c r="BS241" s="2"/>
      <c r="BT241" s="2"/>
      <c r="BU241" s="2"/>
      <c r="BV241" s="2"/>
      <c r="BW241" s="2"/>
      <c r="BX241" s="2"/>
      <c r="BY241" s="2"/>
      <c r="BZ241" s="2"/>
      <c r="CA241" s="2"/>
      <c r="CB241" s="2"/>
      <c r="CC241" s="2"/>
      <c r="CD241" s="2"/>
      <c r="CE241" s="2"/>
      <c r="CF241" s="2"/>
      <c r="CG241" s="2"/>
      <c r="CH241" s="2"/>
      <c r="CI241" s="2"/>
      <c r="CJ241" s="2"/>
      <c r="CK241" s="2"/>
      <c r="CL241" s="2"/>
      <c r="CM241" s="2"/>
    </row>
    <row r="242" spans="3:91" x14ac:dyDescent="0.25"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7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2"/>
      <c r="BE242" s="2"/>
      <c r="BF242" s="2"/>
      <c r="BG242" s="2"/>
      <c r="BH242" s="2"/>
      <c r="BI242" s="2"/>
      <c r="BJ242" s="2"/>
      <c r="BK242" s="2"/>
      <c r="BL242" s="2"/>
      <c r="BM242" s="2"/>
      <c r="BN242" s="2"/>
      <c r="BO242" s="2"/>
      <c r="BP242" s="2"/>
      <c r="BQ242" s="2"/>
      <c r="BR242" s="2"/>
      <c r="BS242" s="2"/>
      <c r="BT242" s="2"/>
      <c r="BU242" s="2"/>
      <c r="BV242" s="2"/>
      <c r="BW242" s="2"/>
      <c r="BX242" s="2"/>
      <c r="BY242" s="2"/>
      <c r="BZ242" s="2"/>
      <c r="CA242" s="2"/>
      <c r="CB242" s="2"/>
      <c r="CC242" s="2"/>
      <c r="CD242" s="2"/>
      <c r="CE242" s="2"/>
      <c r="CF242" s="2"/>
      <c r="CG242" s="2"/>
      <c r="CH242" s="2"/>
      <c r="CI242" s="2"/>
      <c r="CJ242" s="2"/>
      <c r="CK242" s="2"/>
      <c r="CL242" s="2"/>
      <c r="CM242" s="2"/>
    </row>
    <row r="243" spans="3:91" x14ac:dyDescent="0.25"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7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  <c r="AZ243" s="2"/>
      <c r="BA243" s="2"/>
      <c r="BB243" s="2"/>
      <c r="BC243" s="2"/>
      <c r="BD243" s="2"/>
      <c r="BE243" s="2"/>
      <c r="BF243" s="2"/>
      <c r="BG243" s="2"/>
      <c r="BH243" s="2"/>
      <c r="BI243" s="2"/>
      <c r="BJ243" s="2"/>
      <c r="BK243" s="2"/>
      <c r="BL243" s="2"/>
      <c r="BM243" s="2"/>
      <c r="BN243" s="2"/>
      <c r="BO243" s="2"/>
      <c r="BP243" s="2"/>
      <c r="BQ243" s="2"/>
      <c r="BR243" s="2"/>
      <c r="BS243" s="2"/>
      <c r="BT243" s="2"/>
      <c r="BU243" s="2"/>
      <c r="BV243" s="2"/>
      <c r="BW243" s="2"/>
      <c r="BX243" s="2"/>
      <c r="BY243" s="2"/>
      <c r="BZ243" s="2"/>
      <c r="CA243" s="2"/>
      <c r="CB243" s="2"/>
      <c r="CC243" s="2"/>
      <c r="CD243" s="2"/>
      <c r="CE243" s="2"/>
      <c r="CF243" s="2"/>
      <c r="CG243" s="2"/>
      <c r="CH243" s="2"/>
      <c r="CI243" s="2"/>
      <c r="CJ243" s="2"/>
      <c r="CK243" s="2"/>
      <c r="CL243" s="2"/>
      <c r="CM243" s="2"/>
    </row>
    <row r="244" spans="3:91" x14ac:dyDescent="0.25"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7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2"/>
      <c r="BE244" s="2"/>
      <c r="BF244" s="2"/>
      <c r="BG244" s="2"/>
      <c r="BH244" s="2"/>
      <c r="BI244" s="2"/>
      <c r="BJ244" s="2"/>
      <c r="BK244" s="2"/>
      <c r="BL244" s="2"/>
      <c r="BM244" s="2"/>
      <c r="BN244" s="2"/>
      <c r="BO244" s="2"/>
      <c r="BP244" s="2"/>
      <c r="BQ244" s="2"/>
      <c r="BR244" s="2"/>
      <c r="BS244" s="2"/>
      <c r="BT244" s="2"/>
      <c r="BU244" s="2"/>
      <c r="BV244" s="2"/>
      <c r="BW244" s="2"/>
      <c r="BX244" s="2"/>
      <c r="BY244" s="2"/>
      <c r="BZ244" s="2"/>
      <c r="CA244" s="2"/>
      <c r="CB244" s="2"/>
      <c r="CC244" s="2"/>
      <c r="CD244" s="2"/>
      <c r="CE244" s="2"/>
      <c r="CF244" s="2"/>
      <c r="CG244" s="2"/>
      <c r="CH244" s="2"/>
      <c r="CI244" s="2"/>
      <c r="CJ244" s="2"/>
      <c r="CK244" s="2"/>
      <c r="CL244" s="2"/>
      <c r="CM244" s="2"/>
    </row>
    <row r="245" spans="3:91" x14ac:dyDescent="0.25"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7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  <c r="AZ245" s="2"/>
      <c r="BA245" s="2"/>
      <c r="BB245" s="2"/>
      <c r="BC245" s="2"/>
      <c r="BD245" s="2"/>
      <c r="BE245" s="2"/>
      <c r="BF245" s="2"/>
      <c r="BG245" s="2"/>
      <c r="BH245" s="2"/>
      <c r="BI245" s="2"/>
      <c r="BJ245" s="2"/>
      <c r="BK245" s="2"/>
      <c r="BL245" s="2"/>
      <c r="BM245" s="2"/>
      <c r="BN245" s="2"/>
      <c r="BO245" s="2"/>
      <c r="BP245" s="2"/>
      <c r="BQ245" s="2"/>
      <c r="BR245" s="2"/>
      <c r="BS245" s="2"/>
      <c r="BT245" s="2"/>
      <c r="BU245" s="2"/>
      <c r="BV245" s="2"/>
      <c r="BW245" s="2"/>
      <c r="BX245" s="2"/>
      <c r="BY245" s="2"/>
      <c r="BZ245" s="2"/>
      <c r="CA245" s="2"/>
      <c r="CB245" s="2"/>
      <c r="CC245" s="2"/>
      <c r="CD245" s="2"/>
      <c r="CE245" s="2"/>
      <c r="CF245" s="2"/>
      <c r="CG245" s="2"/>
      <c r="CH245" s="2"/>
      <c r="CI245" s="2"/>
      <c r="CJ245" s="2"/>
      <c r="CK245" s="2"/>
      <c r="CL245" s="2"/>
      <c r="CM245" s="2"/>
    </row>
    <row r="246" spans="3:91" x14ac:dyDescent="0.25"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7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2"/>
      <c r="BE246" s="2"/>
      <c r="BF246" s="2"/>
      <c r="BG246" s="2"/>
      <c r="BH246" s="2"/>
      <c r="BI246" s="2"/>
      <c r="BJ246" s="2"/>
      <c r="BK246" s="2"/>
      <c r="BL246" s="2"/>
      <c r="BM246" s="2"/>
      <c r="BN246" s="2"/>
      <c r="BO246" s="2"/>
      <c r="BP246" s="2"/>
      <c r="BQ246" s="2"/>
      <c r="BR246" s="2"/>
      <c r="BS246" s="2"/>
      <c r="BT246" s="2"/>
      <c r="BU246" s="2"/>
      <c r="BV246" s="2"/>
      <c r="BW246" s="2"/>
      <c r="BX246" s="2"/>
      <c r="BY246" s="2"/>
      <c r="BZ246" s="2"/>
      <c r="CA246" s="2"/>
      <c r="CB246" s="2"/>
      <c r="CC246" s="2"/>
      <c r="CD246" s="2"/>
      <c r="CE246" s="2"/>
      <c r="CF246" s="2"/>
      <c r="CG246" s="2"/>
      <c r="CH246" s="2"/>
      <c r="CI246" s="2"/>
      <c r="CJ246" s="2"/>
      <c r="CK246" s="2"/>
      <c r="CL246" s="2"/>
      <c r="CM246" s="2"/>
    </row>
    <row r="247" spans="3:91" x14ac:dyDescent="0.25"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7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  <c r="AZ247" s="2"/>
      <c r="BA247" s="2"/>
      <c r="BB247" s="2"/>
      <c r="BC247" s="2"/>
      <c r="BD247" s="2"/>
      <c r="BE247" s="2"/>
      <c r="BF247" s="2"/>
      <c r="BG247" s="2"/>
      <c r="BH247" s="2"/>
      <c r="BI247" s="2"/>
      <c r="BJ247" s="2"/>
      <c r="BK247" s="2"/>
      <c r="BL247" s="2"/>
      <c r="BM247" s="2"/>
      <c r="BN247" s="2"/>
      <c r="BO247" s="2"/>
      <c r="BP247" s="2"/>
      <c r="BQ247" s="2"/>
      <c r="BR247" s="2"/>
      <c r="BS247" s="2"/>
      <c r="BT247" s="2"/>
      <c r="BU247" s="2"/>
      <c r="BV247" s="2"/>
      <c r="BW247" s="2"/>
      <c r="BX247" s="2"/>
      <c r="BY247" s="2"/>
      <c r="BZ247" s="2"/>
      <c r="CA247" s="2"/>
      <c r="CB247" s="2"/>
      <c r="CC247" s="2"/>
      <c r="CD247" s="2"/>
      <c r="CE247" s="2"/>
      <c r="CF247" s="2"/>
      <c r="CG247" s="2"/>
      <c r="CH247" s="2"/>
      <c r="CI247" s="2"/>
      <c r="CJ247" s="2"/>
      <c r="CK247" s="2"/>
      <c r="CL247" s="2"/>
      <c r="CM247" s="2"/>
    </row>
    <row r="248" spans="3:91" x14ac:dyDescent="0.25"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7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2"/>
      <c r="BE248" s="2"/>
      <c r="BF248" s="2"/>
      <c r="BG248" s="2"/>
      <c r="BH248" s="2"/>
      <c r="BI248" s="2"/>
      <c r="BJ248" s="2"/>
      <c r="BK248" s="2"/>
      <c r="BL248" s="2"/>
      <c r="BM248" s="2"/>
      <c r="BN248" s="2"/>
      <c r="BO248" s="2"/>
      <c r="BP248" s="2"/>
      <c r="BQ248" s="2"/>
      <c r="BR248" s="2"/>
      <c r="BS248" s="2"/>
      <c r="BT248" s="2"/>
      <c r="BU248" s="2"/>
      <c r="BV248" s="2"/>
      <c r="BW248" s="2"/>
      <c r="BX248" s="2"/>
      <c r="BY248" s="2"/>
      <c r="BZ248" s="2"/>
      <c r="CA248" s="2"/>
      <c r="CB248" s="2"/>
      <c r="CC248" s="2"/>
      <c r="CD248" s="2"/>
      <c r="CE248" s="2"/>
      <c r="CF248" s="2"/>
      <c r="CG248" s="2"/>
      <c r="CH248" s="2"/>
      <c r="CI248" s="2"/>
      <c r="CJ248" s="2"/>
      <c r="CK248" s="2"/>
      <c r="CL248" s="2"/>
      <c r="CM248" s="2"/>
    </row>
    <row r="249" spans="3:91" x14ac:dyDescent="0.25"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  <c r="AZ249" s="2"/>
      <c r="BA249" s="2"/>
      <c r="BB249" s="2"/>
      <c r="BC249" s="2"/>
      <c r="BD249" s="2"/>
      <c r="BE249" s="2"/>
      <c r="BF249" s="2"/>
      <c r="BG249" s="2"/>
      <c r="BH249" s="2"/>
      <c r="BI249" s="2"/>
      <c r="BJ249" s="2"/>
      <c r="BK249" s="2"/>
      <c r="BL249" s="2"/>
      <c r="BM249" s="2"/>
      <c r="BN249" s="2"/>
      <c r="BO249" s="2"/>
      <c r="BP249" s="2"/>
      <c r="BQ249" s="2"/>
      <c r="BR249" s="2"/>
      <c r="BS249" s="2"/>
      <c r="BT249" s="2"/>
      <c r="BU249" s="2"/>
      <c r="BV249" s="2"/>
      <c r="BW249" s="2"/>
      <c r="BX249" s="2"/>
      <c r="BY249" s="2"/>
      <c r="BZ249" s="2"/>
      <c r="CA249" s="2"/>
      <c r="CB249" s="2"/>
      <c r="CC249" s="2"/>
      <c r="CD249" s="2"/>
      <c r="CE249" s="2"/>
      <c r="CF249" s="2"/>
      <c r="CG249" s="2"/>
      <c r="CH249" s="2"/>
      <c r="CI249" s="2"/>
      <c r="CJ249" s="2"/>
      <c r="CK249" s="2"/>
      <c r="CL249" s="2"/>
      <c r="CM249" s="2"/>
    </row>
    <row r="250" spans="3:91" x14ac:dyDescent="0.25"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2"/>
      <c r="BE250" s="2"/>
      <c r="BF250" s="2"/>
      <c r="BG250" s="2"/>
      <c r="BH250" s="2"/>
      <c r="BI250" s="2"/>
      <c r="BJ250" s="2"/>
      <c r="BK250" s="2"/>
      <c r="BL250" s="2"/>
      <c r="BM250" s="2"/>
      <c r="BN250" s="2"/>
      <c r="BO250" s="2"/>
      <c r="BP250" s="2"/>
      <c r="BQ250" s="2"/>
      <c r="BR250" s="2"/>
      <c r="BS250" s="2"/>
      <c r="BT250" s="2"/>
      <c r="BU250" s="2"/>
      <c r="BV250" s="2"/>
      <c r="BW250" s="2"/>
      <c r="BX250" s="2"/>
      <c r="BY250" s="2"/>
      <c r="BZ250" s="2"/>
      <c r="CA250" s="2"/>
      <c r="CB250" s="2"/>
      <c r="CC250" s="2"/>
      <c r="CD250" s="2"/>
      <c r="CE250" s="2"/>
      <c r="CF250" s="2"/>
      <c r="CG250" s="2"/>
      <c r="CH250" s="2"/>
      <c r="CI250" s="2"/>
      <c r="CJ250" s="2"/>
      <c r="CK250" s="2"/>
      <c r="CL250" s="2"/>
      <c r="CM250" s="2"/>
    </row>
    <row r="251" spans="3:91" x14ac:dyDescent="0.25"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  <c r="AZ251" s="2"/>
      <c r="BA251" s="2"/>
      <c r="BB251" s="2"/>
      <c r="BC251" s="2"/>
      <c r="BD251" s="2"/>
      <c r="BE251" s="2"/>
      <c r="BF251" s="2"/>
      <c r="BG251" s="2"/>
      <c r="BH251" s="2"/>
      <c r="BI251" s="2"/>
      <c r="BJ251" s="2"/>
      <c r="BK251" s="2"/>
      <c r="BL251" s="2"/>
      <c r="BM251" s="2"/>
      <c r="BN251" s="2"/>
      <c r="BO251" s="2"/>
      <c r="BP251" s="2"/>
      <c r="BQ251" s="2"/>
      <c r="BR251" s="2"/>
      <c r="BS251" s="2"/>
      <c r="BT251" s="2"/>
      <c r="BU251" s="2"/>
      <c r="BV251" s="2"/>
      <c r="BW251" s="2"/>
      <c r="BX251" s="2"/>
      <c r="BY251" s="2"/>
      <c r="BZ251" s="2"/>
      <c r="CA251" s="2"/>
      <c r="CB251" s="2"/>
      <c r="CC251" s="2"/>
      <c r="CD251" s="2"/>
      <c r="CE251" s="2"/>
      <c r="CF251" s="2"/>
      <c r="CG251" s="2"/>
      <c r="CH251" s="2"/>
      <c r="CI251" s="2"/>
      <c r="CJ251" s="2"/>
      <c r="CK251" s="2"/>
      <c r="CL251" s="2"/>
      <c r="CM251" s="2"/>
    </row>
    <row r="252" spans="3:91" x14ac:dyDescent="0.25"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2"/>
      <c r="BE252" s="2"/>
      <c r="BF252" s="2"/>
      <c r="BG252" s="2"/>
      <c r="BH252" s="2"/>
      <c r="BI252" s="2"/>
      <c r="BJ252" s="2"/>
      <c r="BK252" s="2"/>
      <c r="BL252" s="2"/>
      <c r="BM252" s="2"/>
      <c r="BN252" s="2"/>
      <c r="BO252" s="2"/>
      <c r="BP252" s="2"/>
      <c r="BQ252" s="2"/>
      <c r="BR252" s="2"/>
      <c r="BS252" s="2"/>
      <c r="BT252" s="2"/>
      <c r="BU252" s="2"/>
      <c r="BV252" s="2"/>
      <c r="BW252" s="2"/>
      <c r="BX252" s="2"/>
      <c r="BY252" s="2"/>
      <c r="BZ252" s="2"/>
      <c r="CA252" s="2"/>
      <c r="CB252" s="2"/>
      <c r="CC252" s="2"/>
      <c r="CD252" s="2"/>
      <c r="CE252" s="2"/>
      <c r="CF252" s="2"/>
      <c r="CG252" s="2"/>
      <c r="CH252" s="2"/>
      <c r="CI252" s="2"/>
      <c r="CJ252" s="2"/>
      <c r="CK252" s="2"/>
      <c r="CL252" s="2"/>
      <c r="CM252" s="2"/>
    </row>
    <row r="253" spans="3:91" x14ac:dyDescent="0.25"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  <c r="AZ253" s="2"/>
      <c r="BA253" s="2"/>
      <c r="BB253" s="2"/>
      <c r="BC253" s="2"/>
      <c r="BD253" s="2"/>
      <c r="BE253" s="2"/>
      <c r="BF253" s="2"/>
      <c r="BG253" s="2"/>
      <c r="BH253" s="2"/>
      <c r="BI253" s="2"/>
      <c r="BJ253" s="2"/>
      <c r="BK253" s="2"/>
      <c r="BL253" s="2"/>
      <c r="BM253" s="2"/>
      <c r="BN253" s="2"/>
      <c r="BO253" s="2"/>
      <c r="BP253" s="2"/>
      <c r="BQ253" s="2"/>
      <c r="BR253" s="2"/>
      <c r="BS253" s="2"/>
      <c r="BT253" s="2"/>
      <c r="BU253" s="2"/>
      <c r="BV253" s="2"/>
      <c r="BW253" s="2"/>
      <c r="BX253" s="2"/>
      <c r="BY253" s="2"/>
      <c r="BZ253" s="2"/>
      <c r="CA253" s="2"/>
      <c r="CB253" s="2"/>
      <c r="CC253" s="2"/>
      <c r="CD253" s="2"/>
      <c r="CE253" s="2"/>
      <c r="CF253" s="2"/>
      <c r="CG253" s="2"/>
      <c r="CH253" s="2"/>
      <c r="CI253" s="2"/>
      <c r="CJ253" s="2"/>
      <c r="CK253" s="2"/>
      <c r="CL253" s="2"/>
      <c r="CM253" s="2"/>
    </row>
    <row r="254" spans="3:91" x14ac:dyDescent="0.25"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2"/>
      <c r="BE254" s="2"/>
      <c r="BF254" s="2"/>
      <c r="BG254" s="2"/>
      <c r="BH254" s="2"/>
      <c r="BI254" s="2"/>
      <c r="BJ254" s="2"/>
      <c r="BK254" s="2"/>
      <c r="BL254" s="2"/>
      <c r="BM254" s="2"/>
      <c r="BN254" s="2"/>
      <c r="BO254" s="2"/>
      <c r="BP254" s="2"/>
      <c r="BQ254" s="2"/>
      <c r="BR254" s="2"/>
      <c r="BS254" s="2"/>
      <c r="BT254" s="2"/>
      <c r="BU254" s="2"/>
      <c r="BV254" s="2"/>
      <c r="BW254" s="2"/>
      <c r="BX254" s="2"/>
      <c r="BY254" s="2"/>
      <c r="BZ254" s="2"/>
      <c r="CA254" s="2"/>
      <c r="CB254" s="2"/>
      <c r="CC254" s="2"/>
      <c r="CD254" s="2"/>
      <c r="CE254" s="2"/>
      <c r="CF254" s="2"/>
      <c r="CG254" s="2"/>
      <c r="CH254" s="2"/>
      <c r="CI254" s="2"/>
      <c r="CJ254" s="2"/>
      <c r="CK254" s="2"/>
      <c r="CL254" s="2"/>
      <c r="CM254" s="2"/>
    </row>
    <row r="255" spans="3:91" x14ac:dyDescent="0.25"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2"/>
      <c r="BA255" s="2"/>
      <c r="BB255" s="2"/>
      <c r="BC255" s="2"/>
      <c r="BD255" s="2"/>
      <c r="BE255" s="2"/>
      <c r="BF255" s="2"/>
      <c r="BG255" s="2"/>
      <c r="BH255" s="2"/>
      <c r="BI255" s="2"/>
      <c r="BJ255" s="2"/>
      <c r="BK255" s="2"/>
      <c r="BL255" s="2"/>
      <c r="BM255" s="2"/>
      <c r="BN255" s="2"/>
      <c r="BO255" s="2"/>
      <c r="BP255" s="2"/>
      <c r="BQ255" s="2"/>
      <c r="BR255" s="2"/>
      <c r="BS255" s="2"/>
      <c r="BT255" s="2"/>
      <c r="BU255" s="2"/>
      <c r="BV255" s="2"/>
      <c r="BW255" s="2"/>
      <c r="BX255" s="2"/>
      <c r="BY255" s="2"/>
      <c r="BZ255" s="2"/>
      <c r="CA255" s="2"/>
      <c r="CB255" s="2"/>
      <c r="CC255" s="2"/>
      <c r="CD255" s="2"/>
      <c r="CE255" s="2"/>
      <c r="CF255" s="2"/>
      <c r="CG255" s="2"/>
      <c r="CH255" s="2"/>
      <c r="CI255" s="2"/>
      <c r="CJ255" s="2"/>
      <c r="CK255" s="2"/>
      <c r="CL255" s="2"/>
      <c r="CM255" s="2"/>
    </row>
    <row r="256" spans="3:91" x14ac:dyDescent="0.25"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2"/>
      <c r="BE256" s="2"/>
      <c r="BF256" s="2"/>
      <c r="BG256" s="2"/>
      <c r="BH256" s="2"/>
      <c r="BI256" s="2"/>
      <c r="BJ256" s="2"/>
      <c r="BK256" s="2"/>
      <c r="BL256" s="2"/>
      <c r="BM256" s="2"/>
      <c r="BN256" s="2"/>
      <c r="BO256" s="2"/>
      <c r="BP256" s="2"/>
      <c r="BQ256" s="2"/>
      <c r="BR256" s="2"/>
      <c r="BS256" s="2"/>
      <c r="BT256" s="2"/>
      <c r="BU256" s="2"/>
      <c r="BV256" s="2"/>
      <c r="BW256" s="2"/>
      <c r="BX256" s="2"/>
      <c r="BY256" s="2"/>
      <c r="BZ256" s="2"/>
      <c r="CA256" s="2"/>
      <c r="CB256" s="2"/>
      <c r="CC256" s="2"/>
      <c r="CD256" s="2"/>
      <c r="CE256" s="2"/>
      <c r="CF256" s="2"/>
      <c r="CG256" s="2"/>
      <c r="CH256" s="2"/>
      <c r="CI256" s="2"/>
      <c r="CJ256" s="2"/>
      <c r="CK256" s="2"/>
      <c r="CL256" s="2"/>
      <c r="CM256" s="2"/>
    </row>
    <row r="257" spans="3:91" x14ac:dyDescent="0.25"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  <c r="AZ257" s="2"/>
      <c r="BA257" s="2"/>
      <c r="BB257" s="2"/>
      <c r="BC257" s="2"/>
      <c r="BD257" s="2"/>
      <c r="BE257" s="2"/>
      <c r="BF257" s="2"/>
      <c r="BG257" s="2"/>
      <c r="BH257" s="2"/>
      <c r="BI257" s="2"/>
      <c r="BJ257" s="2"/>
      <c r="BK257" s="2"/>
      <c r="BL257" s="2"/>
      <c r="BM257" s="2"/>
      <c r="BN257" s="2"/>
      <c r="BO257" s="2"/>
      <c r="BP257" s="2"/>
      <c r="BQ257" s="2"/>
      <c r="BR257" s="2"/>
      <c r="BS257" s="2"/>
      <c r="BT257" s="2"/>
      <c r="BU257" s="2"/>
      <c r="BV257" s="2"/>
      <c r="BW257" s="2"/>
      <c r="BX257" s="2"/>
      <c r="BY257" s="2"/>
      <c r="BZ257" s="2"/>
      <c r="CA257" s="2"/>
      <c r="CB257" s="2"/>
      <c r="CC257" s="2"/>
      <c r="CD257" s="2"/>
      <c r="CE257" s="2"/>
      <c r="CF257" s="2"/>
      <c r="CG257" s="2"/>
      <c r="CH257" s="2"/>
      <c r="CI257" s="2"/>
      <c r="CJ257" s="2"/>
      <c r="CK257" s="2"/>
      <c r="CL257" s="2"/>
      <c r="CM257" s="2"/>
    </row>
    <row r="258" spans="3:91" x14ac:dyDescent="0.25"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2"/>
      <c r="BE258" s="2"/>
      <c r="BF258" s="2"/>
      <c r="BG258" s="2"/>
      <c r="BH258" s="2"/>
      <c r="BI258" s="2"/>
      <c r="BJ258" s="2"/>
      <c r="BK258" s="2"/>
      <c r="BL258" s="2"/>
      <c r="BM258" s="2"/>
      <c r="BN258" s="2"/>
      <c r="BO258" s="2"/>
      <c r="BP258" s="2"/>
      <c r="BQ258" s="2"/>
      <c r="BR258" s="2"/>
      <c r="BS258" s="2"/>
      <c r="BT258" s="2"/>
      <c r="BU258" s="2"/>
      <c r="BV258" s="2"/>
      <c r="BW258" s="2"/>
      <c r="BX258" s="2"/>
      <c r="BY258" s="2"/>
      <c r="BZ258" s="2"/>
      <c r="CA258" s="2"/>
      <c r="CB258" s="2"/>
      <c r="CC258" s="2"/>
      <c r="CD258" s="2"/>
      <c r="CE258" s="2"/>
      <c r="CF258" s="2"/>
      <c r="CG258" s="2"/>
      <c r="CH258" s="2"/>
      <c r="CI258" s="2"/>
      <c r="CJ258" s="2"/>
      <c r="CK258" s="2"/>
      <c r="CL258" s="2"/>
      <c r="CM258" s="2"/>
    </row>
    <row r="259" spans="3:91" x14ac:dyDescent="0.25"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  <c r="AZ259" s="2"/>
      <c r="BA259" s="2"/>
      <c r="BB259" s="2"/>
      <c r="BC259" s="2"/>
      <c r="BD259" s="2"/>
      <c r="BE259" s="2"/>
      <c r="BF259" s="2"/>
      <c r="BG259" s="2"/>
      <c r="BH259" s="2"/>
      <c r="BI259" s="2"/>
      <c r="BJ259" s="2"/>
      <c r="BK259" s="2"/>
      <c r="BL259" s="2"/>
      <c r="BM259" s="2"/>
      <c r="BN259" s="2"/>
      <c r="BO259" s="2"/>
      <c r="BP259" s="2"/>
      <c r="BQ259" s="2"/>
      <c r="BR259" s="2"/>
      <c r="BS259" s="2"/>
      <c r="BT259" s="2"/>
      <c r="BU259" s="2"/>
      <c r="BV259" s="2"/>
      <c r="BW259" s="2"/>
      <c r="BX259" s="2"/>
      <c r="BY259" s="2"/>
      <c r="BZ259" s="2"/>
      <c r="CA259" s="2"/>
      <c r="CB259" s="2"/>
      <c r="CC259" s="2"/>
      <c r="CD259" s="2"/>
      <c r="CE259" s="2"/>
      <c r="CF259" s="2"/>
      <c r="CG259" s="2"/>
      <c r="CH259" s="2"/>
      <c r="CI259" s="2"/>
      <c r="CJ259" s="2"/>
      <c r="CK259" s="2"/>
      <c r="CL259" s="2"/>
      <c r="CM259" s="2"/>
    </row>
    <row r="260" spans="3:91" x14ac:dyDescent="0.25"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2"/>
      <c r="BE260" s="2"/>
      <c r="BF260" s="2"/>
      <c r="BG260" s="2"/>
      <c r="BH260" s="2"/>
      <c r="BI260" s="2"/>
      <c r="BJ260" s="2"/>
      <c r="BK260" s="2"/>
      <c r="BL260" s="2"/>
      <c r="BM260" s="2"/>
      <c r="BN260" s="2"/>
      <c r="BO260" s="2"/>
      <c r="BP260" s="2"/>
      <c r="BQ260" s="2"/>
      <c r="BR260" s="2"/>
      <c r="BS260" s="2"/>
      <c r="BT260" s="2"/>
      <c r="BU260" s="2"/>
      <c r="BV260" s="2"/>
      <c r="BW260" s="2"/>
      <c r="BX260" s="2"/>
      <c r="BY260" s="2"/>
      <c r="BZ260" s="2"/>
      <c r="CA260" s="2"/>
      <c r="CB260" s="2"/>
      <c r="CC260" s="2"/>
      <c r="CD260" s="2"/>
      <c r="CE260" s="2"/>
      <c r="CF260" s="2"/>
      <c r="CG260" s="2"/>
      <c r="CH260" s="2"/>
      <c r="CI260" s="2"/>
      <c r="CJ260" s="2"/>
      <c r="CK260" s="2"/>
      <c r="CL260" s="2"/>
      <c r="CM260" s="2"/>
    </row>
    <row r="261" spans="3:91" x14ac:dyDescent="0.25"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  <c r="AZ261" s="2"/>
      <c r="BA261" s="2"/>
      <c r="BB261" s="2"/>
      <c r="BC261" s="2"/>
      <c r="BD261" s="2"/>
      <c r="BE261" s="2"/>
      <c r="BF261" s="2"/>
      <c r="BG261" s="2"/>
      <c r="BH261" s="2"/>
      <c r="BI261" s="2"/>
      <c r="BJ261" s="2"/>
      <c r="BK261" s="2"/>
      <c r="BL261" s="2"/>
      <c r="BM261" s="2"/>
      <c r="BN261" s="2"/>
      <c r="BO261" s="2"/>
      <c r="BP261" s="2"/>
      <c r="BQ261" s="2"/>
      <c r="BR261" s="2"/>
      <c r="BS261" s="2"/>
      <c r="BT261" s="2"/>
      <c r="BU261" s="2"/>
      <c r="BV261" s="2"/>
      <c r="BW261" s="2"/>
      <c r="BX261" s="2"/>
      <c r="BY261" s="2"/>
      <c r="BZ261" s="2"/>
      <c r="CA261" s="2"/>
      <c r="CB261" s="2"/>
      <c r="CC261" s="2"/>
      <c r="CD261" s="2"/>
      <c r="CE261" s="2"/>
      <c r="CF261" s="2"/>
      <c r="CG261" s="2"/>
      <c r="CH261" s="2"/>
      <c r="CI261" s="2"/>
      <c r="CJ261" s="2"/>
      <c r="CK261" s="2"/>
      <c r="CL261" s="2"/>
      <c r="CM261" s="2"/>
    </row>
    <row r="262" spans="3:91" x14ac:dyDescent="0.25"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2"/>
      <c r="BE262" s="2"/>
      <c r="BF262" s="2"/>
      <c r="BG262" s="2"/>
      <c r="BH262" s="2"/>
      <c r="BI262" s="2"/>
      <c r="BJ262" s="2"/>
      <c r="BK262" s="2"/>
      <c r="BL262" s="2"/>
      <c r="BM262" s="2"/>
      <c r="BN262" s="2"/>
      <c r="BO262" s="2"/>
      <c r="BP262" s="2"/>
      <c r="BQ262" s="2"/>
      <c r="BR262" s="2"/>
      <c r="BS262" s="2"/>
      <c r="BT262" s="2"/>
      <c r="BU262" s="2"/>
      <c r="BV262" s="2"/>
      <c r="BW262" s="2"/>
      <c r="BX262" s="2"/>
      <c r="BY262" s="2"/>
      <c r="BZ262" s="2"/>
      <c r="CA262" s="2"/>
      <c r="CB262" s="2"/>
      <c r="CC262" s="2"/>
      <c r="CD262" s="2"/>
      <c r="CE262" s="2"/>
      <c r="CF262" s="2"/>
      <c r="CG262" s="2"/>
      <c r="CH262" s="2"/>
      <c r="CI262" s="2"/>
      <c r="CJ262" s="2"/>
      <c r="CK262" s="2"/>
      <c r="CL262" s="2"/>
      <c r="CM262" s="2"/>
    </row>
    <row r="263" spans="3:91" x14ac:dyDescent="0.25"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  <c r="AZ263" s="2"/>
      <c r="BA263" s="2"/>
      <c r="BB263" s="2"/>
      <c r="BC263" s="2"/>
      <c r="BD263" s="2"/>
      <c r="BE263" s="2"/>
      <c r="BF263" s="2"/>
      <c r="BG263" s="2"/>
      <c r="BH263" s="2"/>
      <c r="BI263" s="2"/>
      <c r="BJ263" s="2"/>
      <c r="BK263" s="2"/>
      <c r="BL263" s="2"/>
      <c r="BM263" s="2"/>
      <c r="BN263" s="2"/>
      <c r="BO263" s="2"/>
      <c r="BP263" s="2"/>
      <c r="BQ263" s="2"/>
      <c r="BR263" s="2"/>
      <c r="BS263" s="2"/>
      <c r="BT263" s="2"/>
      <c r="BU263" s="2"/>
      <c r="BV263" s="2"/>
      <c r="BW263" s="2"/>
      <c r="BX263" s="2"/>
      <c r="BY263" s="2"/>
      <c r="BZ263" s="2"/>
      <c r="CA263" s="2"/>
      <c r="CB263" s="2"/>
      <c r="CC263" s="2"/>
      <c r="CD263" s="2"/>
      <c r="CE263" s="2"/>
      <c r="CF263" s="2"/>
      <c r="CG263" s="2"/>
      <c r="CH263" s="2"/>
      <c r="CI263" s="2"/>
      <c r="CJ263" s="2"/>
      <c r="CK263" s="2"/>
      <c r="CL263" s="2"/>
      <c r="CM263" s="2"/>
    </row>
    <row r="264" spans="3:91" x14ac:dyDescent="0.25"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2"/>
      <c r="BE264" s="2"/>
      <c r="BF264" s="2"/>
      <c r="BG264" s="2"/>
      <c r="BH264" s="2"/>
      <c r="BI264" s="2"/>
      <c r="BJ264" s="2"/>
      <c r="BK264" s="2"/>
      <c r="BL264" s="2"/>
      <c r="BM264" s="2"/>
      <c r="BN264" s="2"/>
      <c r="BO264" s="2"/>
      <c r="BP264" s="2"/>
      <c r="BQ264" s="2"/>
      <c r="BR264" s="2"/>
      <c r="BS264" s="2"/>
      <c r="BT264" s="2"/>
      <c r="BU264" s="2"/>
      <c r="BV264" s="2"/>
      <c r="BW264" s="2"/>
      <c r="BX264" s="2"/>
      <c r="BY264" s="2"/>
      <c r="BZ264" s="2"/>
      <c r="CA264" s="2"/>
      <c r="CB264" s="2"/>
      <c r="CC264" s="2"/>
      <c r="CD264" s="2"/>
      <c r="CE264" s="2"/>
      <c r="CF264" s="2"/>
      <c r="CG264" s="2"/>
      <c r="CH264" s="2"/>
      <c r="CI264" s="2"/>
      <c r="CJ264" s="2"/>
      <c r="CK264" s="2"/>
      <c r="CL264" s="2"/>
      <c r="CM264" s="2"/>
    </row>
    <row r="265" spans="3:91" x14ac:dyDescent="0.25"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  <c r="AZ265" s="2"/>
      <c r="BA265" s="2"/>
      <c r="BB265" s="2"/>
      <c r="BC265" s="2"/>
      <c r="BD265" s="2"/>
      <c r="BE265" s="2"/>
      <c r="BF265" s="2"/>
      <c r="BG265" s="2"/>
      <c r="BH265" s="2"/>
      <c r="BI265" s="2"/>
      <c r="BJ265" s="2"/>
      <c r="BK265" s="2"/>
      <c r="BL265" s="2"/>
      <c r="BM265" s="2"/>
      <c r="BN265" s="2"/>
      <c r="BO265" s="2"/>
      <c r="BP265" s="2"/>
      <c r="BQ265" s="2"/>
      <c r="BR265" s="2"/>
      <c r="BS265" s="2"/>
      <c r="BT265" s="2"/>
      <c r="BU265" s="2"/>
      <c r="BV265" s="2"/>
      <c r="BW265" s="2"/>
      <c r="BX265" s="2"/>
      <c r="BY265" s="2"/>
      <c r="BZ265" s="2"/>
      <c r="CA265" s="2"/>
      <c r="CB265" s="2"/>
      <c r="CC265" s="2"/>
      <c r="CD265" s="2"/>
      <c r="CE265" s="2"/>
      <c r="CF265" s="2"/>
      <c r="CG265" s="2"/>
      <c r="CH265" s="2"/>
      <c r="CI265" s="2"/>
      <c r="CJ265" s="2"/>
      <c r="CK265" s="2"/>
      <c r="CL265" s="2"/>
      <c r="CM265" s="2"/>
    </row>
    <row r="266" spans="3:91" x14ac:dyDescent="0.25"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2"/>
      <c r="BE266" s="2"/>
      <c r="BF266" s="2"/>
      <c r="BG266" s="2"/>
      <c r="BH266" s="2"/>
      <c r="BI266" s="2"/>
      <c r="BJ266" s="2"/>
      <c r="BK266" s="2"/>
      <c r="BL266" s="2"/>
      <c r="BM266" s="2"/>
      <c r="BN266" s="2"/>
      <c r="BO266" s="2"/>
      <c r="BP266" s="2"/>
      <c r="BQ266" s="2"/>
      <c r="BR266" s="2"/>
      <c r="BS266" s="2"/>
      <c r="BT266" s="2"/>
      <c r="BU266" s="2"/>
      <c r="BV266" s="2"/>
      <c r="BW266" s="2"/>
      <c r="BX266" s="2"/>
      <c r="BY266" s="2"/>
      <c r="BZ266" s="2"/>
      <c r="CA266" s="2"/>
      <c r="CB266" s="2"/>
      <c r="CC266" s="2"/>
      <c r="CD266" s="2"/>
      <c r="CE266" s="2"/>
      <c r="CF266" s="2"/>
      <c r="CG266" s="2"/>
      <c r="CH266" s="2"/>
      <c r="CI266" s="2"/>
      <c r="CJ266" s="2"/>
      <c r="CK266" s="2"/>
      <c r="CL266" s="2"/>
      <c r="CM266" s="2"/>
    </row>
    <row r="267" spans="3:91" x14ac:dyDescent="0.25"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  <c r="AZ267" s="2"/>
      <c r="BA267" s="2"/>
      <c r="BB267" s="2"/>
      <c r="BC267" s="2"/>
      <c r="BD267" s="2"/>
      <c r="BE267" s="2"/>
      <c r="BF267" s="2"/>
      <c r="BG267" s="2"/>
      <c r="BH267" s="2"/>
      <c r="BI267" s="2"/>
      <c r="BJ267" s="2"/>
      <c r="BK267" s="2"/>
      <c r="BL267" s="2"/>
      <c r="BM267" s="2"/>
      <c r="BN267" s="2"/>
      <c r="BO267" s="2"/>
      <c r="BP267" s="2"/>
      <c r="BQ267" s="2"/>
      <c r="BR267" s="2"/>
      <c r="BS267" s="2"/>
      <c r="BT267" s="2"/>
      <c r="BU267" s="2"/>
      <c r="BV267" s="2"/>
      <c r="BW267" s="2"/>
      <c r="BX267" s="2"/>
      <c r="BY267" s="2"/>
      <c r="BZ267" s="2"/>
      <c r="CA267" s="2"/>
      <c r="CB267" s="2"/>
      <c r="CC267" s="2"/>
      <c r="CD267" s="2"/>
      <c r="CE267" s="2"/>
      <c r="CF267" s="2"/>
      <c r="CG267" s="2"/>
      <c r="CH267" s="2"/>
      <c r="CI267" s="2"/>
      <c r="CJ267" s="2"/>
      <c r="CK267" s="2"/>
      <c r="CL267" s="2"/>
      <c r="CM267" s="2"/>
    </row>
    <row r="268" spans="3:91" x14ac:dyDescent="0.25"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2"/>
      <c r="BE268" s="2"/>
      <c r="BF268" s="2"/>
      <c r="BG268" s="2"/>
      <c r="BH268" s="2"/>
      <c r="BI268" s="2"/>
      <c r="BJ268" s="2"/>
      <c r="BK268" s="2"/>
      <c r="BL268" s="2"/>
      <c r="BM268" s="2"/>
      <c r="BN268" s="2"/>
      <c r="BO268" s="2"/>
      <c r="BP268" s="2"/>
      <c r="BQ268" s="2"/>
      <c r="BR268" s="2"/>
      <c r="BS268" s="2"/>
      <c r="BT268" s="2"/>
      <c r="BU268" s="2"/>
      <c r="BV268" s="2"/>
      <c r="BW268" s="2"/>
      <c r="BX268" s="2"/>
      <c r="BY268" s="2"/>
      <c r="BZ268" s="2"/>
      <c r="CA268" s="2"/>
      <c r="CB268" s="2"/>
      <c r="CC268" s="2"/>
      <c r="CD268" s="2"/>
      <c r="CE268" s="2"/>
      <c r="CF268" s="2"/>
      <c r="CG268" s="2"/>
      <c r="CH268" s="2"/>
      <c r="CI268" s="2"/>
      <c r="CJ268" s="2"/>
      <c r="CK268" s="2"/>
      <c r="CL268" s="2"/>
      <c r="CM268" s="2"/>
    </row>
    <row r="269" spans="3:91" x14ac:dyDescent="0.25"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  <c r="AZ269" s="2"/>
      <c r="BA269" s="2"/>
      <c r="BB269" s="2"/>
      <c r="BC269" s="2"/>
      <c r="BD269" s="2"/>
      <c r="BE269" s="2"/>
      <c r="BF269" s="2"/>
      <c r="BG269" s="2"/>
      <c r="BH269" s="2"/>
      <c r="BI269" s="2"/>
      <c r="BJ269" s="2"/>
      <c r="BK269" s="2"/>
      <c r="BL269" s="2"/>
      <c r="BM269" s="2"/>
      <c r="BN269" s="2"/>
      <c r="BO269" s="2"/>
      <c r="BP269" s="2"/>
      <c r="BQ269" s="2"/>
      <c r="BR269" s="2"/>
      <c r="BS269" s="2"/>
      <c r="BT269" s="2"/>
      <c r="BU269" s="2"/>
      <c r="BV269" s="2"/>
      <c r="BW269" s="2"/>
      <c r="BX269" s="2"/>
      <c r="BY269" s="2"/>
      <c r="BZ269" s="2"/>
      <c r="CA269" s="2"/>
      <c r="CB269" s="2"/>
      <c r="CC269" s="2"/>
      <c r="CD269" s="2"/>
      <c r="CE269" s="2"/>
      <c r="CF269" s="2"/>
      <c r="CG269" s="2"/>
      <c r="CH269" s="2"/>
      <c r="CI269" s="2"/>
      <c r="CJ269" s="2"/>
      <c r="CK269" s="2"/>
      <c r="CL269" s="2"/>
      <c r="CM269" s="2"/>
    </row>
    <row r="270" spans="3:91" x14ac:dyDescent="0.25"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2"/>
      <c r="BE270" s="2"/>
      <c r="BF270" s="2"/>
      <c r="BG270" s="2"/>
      <c r="BH270" s="2"/>
      <c r="BI270" s="2"/>
      <c r="BJ270" s="2"/>
      <c r="BK270" s="2"/>
      <c r="BL270" s="2"/>
      <c r="BM270" s="2"/>
      <c r="BN270" s="2"/>
      <c r="BO270" s="2"/>
      <c r="BP270" s="2"/>
      <c r="BQ270" s="2"/>
      <c r="BR270" s="2"/>
      <c r="BS270" s="2"/>
      <c r="BT270" s="2"/>
      <c r="BU270" s="2"/>
      <c r="BV270" s="2"/>
      <c r="BW270" s="2"/>
      <c r="BX270" s="2"/>
      <c r="BY270" s="2"/>
      <c r="BZ270" s="2"/>
      <c r="CA270" s="2"/>
      <c r="CB270" s="2"/>
      <c r="CC270" s="2"/>
      <c r="CD270" s="2"/>
      <c r="CE270" s="2"/>
      <c r="CF270" s="2"/>
      <c r="CG270" s="2"/>
      <c r="CH270" s="2"/>
      <c r="CI270" s="2"/>
      <c r="CJ270" s="2"/>
      <c r="CK270" s="2"/>
      <c r="CL270" s="2"/>
      <c r="CM270" s="2"/>
    </row>
    <row r="271" spans="3:91" x14ac:dyDescent="0.25"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  <c r="AZ271" s="2"/>
      <c r="BA271" s="2"/>
      <c r="BB271" s="2"/>
      <c r="BC271" s="2"/>
      <c r="BD271" s="2"/>
      <c r="BE271" s="2"/>
      <c r="BF271" s="2"/>
      <c r="BG271" s="2"/>
      <c r="BH271" s="2"/>
      <c r="BI271" s="2"/>
      <c r="BJ271" s="2"/>
      <c r="BK271" s="2"/>
      <c r="BL271" s="2"/>
      <c r="BM271" s="2"/>
      <c r="BN271" s="2"/>
      <c r="BO271" s="2"/>
      <c r="BP271" s="2"/>
      <c r="BQ271" s="2"/>
      <c r="BR271" s="2"/>
      <c r="BS271" s="2"/>
      <c r="BT271" s="2"/>
      <c r="BU271" s="2"/>
      <c r="BV271" s="2"/>
      <c r="BW271" s="2"/>
      <c r="BX271" s="2"/>
      <c r="BY271" s="2"/>
      <c r="BZ271" s="2"/>
      <c r="CA271" s="2"/>
      <c r="CB271" s="2"/>
      <c r="CC271" s="2"/>
      <c r="CD271" s="2"/>
      <c r="CE271" s="2"/>
      <c r="CF271" s="2"/>
      <c r="CG271" s="2"/>
      <c r="CH271" s="2"/>
      <c r="CI271" s="2"/>
      <c r="CJ271" s="2"/>
      <c r="CK271" s="2"/>
      <c r="CL271" s="2"/>
      <c r="CM271" s="2"/>
    </row>
    <row r="272" spans="3:91" x14ac:dyDescent="0.25"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2"/>
      <c r="BE272" s="2"/>
      <c r="BF272" s="2"/>
      <c r="BG272" s="2"/>
      <c r="BH272" s="2"/>
      <c r="BI272" s="2"/>
      <c r="BJ272" s="2"/>
      <c r="BK272" s="2"/>
      <c r="BL272" s="2"/>
      <c r="BM272" s="2"/>
      <c r="BN272" s="2"/>
      <c r="BO272" s="2"/>
      <c r="BP272" s="2"/>
      <c r="BQ272" s="2"/>
      <c r="BR272" s="2"/>
      <c r="BS272" s="2"/>
      <c r="BT272" s="2"/>
      <c r="BU272" s="2"/>
      <c r="BV272" s="2"/>
      <c r="BW272" s="2"/>
      <c r="BX272" s="2"/>
      <c r="BY272" s="2"/>
      <c r="BZ272" s="2"/>
      <c r="CA272" s="2"/>
      <c r="CB272" s="2"/>
      <c r="CC272" s="2"/>
      <c r="CD272" s="2"/>
      <c r="CE272" s="2"/>
      <c r="CF272" s="2"/>
      <c r="CG272" s="2"/>
      <c r="CH272" s="2"/>
      <c r="CI272" s="2"/>
      <c r="CJ272" s="2"/>
      <c r="CK272" s="2"/>
      <c r="CL272" s="2"/>
      <c r="CM272" s="2"/>
    </row>
    <row r="273" spans="3:91" x14ac:dyDescent="0.25"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  <c r="AZ273" s="2"/>
      <c r="BA273" s="2"/>
      <c r="BB273" s="2"/>
      <c r="BC273" s="2"/>
      <c r="BD273" s="2"/>
      <c r="BE273" s="2"/>
      <c r="BF273" s="2"/>
      <c r="BG273" s="2"/>
      <c r="BH273" s="2"/>
      <c r="BI273" s="2"/>
      <c r="BJ273" s="2"/>
      <c r="BK273" s="2"/>
      <c r="BL273" s="2"/>
      <c r="BM273" s="2"/>
      <c r="BN273" s="2"/>
      <c r="BO273" s="2"/>
      <c r="BP273" s="2"/>
      <c r="BQ273" s="2"/>
      <c r="BR273" s="2"/>
      <c r="BS273" s="2"/>
      <c r="BT273" s="2"/>
      <c r="BU273" s="2"/>
      <c r="BV273" s="2"/>
      <c r="BW273" s="2"/>
      <c r="BX273" s="2"/>
      <c r="BY273" s="2"/>
      <c r="BZ273" s="2"/>
      <c r="CA273" s="2"/>
      <c r="CB273" s="2"/>
      <c r="CC273" s="2"/>
      <c r="CD273" s="2"/>
      <c r="CE273" s="2"/>
      <c r="CF273" s="2"/>
      <c r="CG273" s="2"/>
      <c r="CH273" s="2"/>
      <c r="CI273" s="2"/>
      <c r="CJ273" s="2"/>
      <c r="CK273" s="2"/>
      <c r="CL273" s="2"/>
      <c r="CM273" s="2"/>
    </row>
    <row r="274" spans="3:91" x14ac:dyDescent="0.25"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2"/>
      <c r="BE274" s="2"/>
      <c r="BF274" s="2"/>
      <c r="BG274" s="2"/>
      <c r="BH274" s="2"/>
      <c r="BI274" s="2"/>
      <c r="BJ274" s="2"/>
      <c r="BK274" s="2"/>
      <c r="BL274" s="2"/>
      <c r="BM274" s="2"/>
      <c r="BN274" s="2"/>
      <c r="BO274" s="2"/>
      <c r="BP274" s="2"/>
      <c r="BQ274" s="2"/>
      <c r="BR274" s="2"/>
      <c r="BS274" s="2"/>
      <c r="BT274" s="2"/>
      <c r="BU274" s="2"/>
      <c r="BV274" s="2"/>
      <c r="BW274" s="2"/>
      <c r="BX274" s="2"/>
      <c r="BY274" s="2"/>
      <c r="BZ274" s="2"/>
      <c r="CA274" s="2"/>
      <c r="CB274" s="2"/>
      <c r="CC274" s="2"/>
      <c r="CD274" s="2"/>
      <c r="CE274" s="2"/>
      <c r="CF274" s="2"/>
      <c r="CG274" s="2"/>
      <c r="CH274" s="2"/>
      <c r="CI274" s="2"/>
      <c r="CJ274" s="2"/>
      <c r="CK274" s="2"/>
      <c r="CL274" s="2"/>
      <c r="CM274" s="2"/>
    </row>
    <row r="275" spans="3:91" x14ac:dyDescent="0.25"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  <c r="AZ275" s="2"/>
      <c r="BA275" s="2"/>
      <c r="BB275" s="2"/>
      <c r="BC275" s="2"/>
      <c r="BD275" s="2"/>
      <c r="BE275" s="2"/>
      <c r="BF275" s="2"/>
      <c r="BG275" s="2"/>
      <c r="BH275" s="2"/>
      <c r="BI275" s="2"/>
      <c r="BJ275" s="2"/>
      <c r="BK275" s="2"/>
      <c r="BL275" s="2"/>
      <c r="BM275" s="2"/>
      <c r="BN275" s="2"/>
      <c r="BO275" s="2"/>
      <c r="BP275" s="2"/>
      <c r="BQ275" s="2"/>
      <c r="BR275" s="2"/>
      <c r="BS275" s="2"/>
      <c r="BT275" s="2"/>
      <c r="BU275" s="2"/>
      <c r="BV275" s="2"/>
      <c r="BW275" s="2"/>
      <c r="BX275" s="2"/>
      <c r="BY275" s="2"/>
      <c r="BZ275" s="2"/>
      <c r="CA275" s="2"/>
      <c r="CB275" s="2"/>
      <c r="CC275" s="2"/>
      <c r="CD275" s="2"/>
      <c r="CE275" s="2"/>
      <c r="CF275" s="2"/>
      <c r="CG275" s="2"/>
      <c r="CH275" s="2"/>
      <c r="CI275" s="2"/>
      <c r="CJ275" s="2"/>
      <c r="CK275" s="2"/>
      <c r="CL275" s="2"/>
      <c r="CM275" s="2"/>
    </row>
    <row r="276" spans="3:91" x14ac:dyDescent="0.25"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D276" s="2"/>
      <c r="BE276" s="2"/>
      <c r="BF276" s="2"/>
      <c r="BG276" s="2"/>
      <c r="BH276" s="2"/>
      <c r="BI276" s="2"/>
      <c r="BJ276" s="2"/>
      <c r="BK276" s="2"/>
      <c r="BL276" s="2"/>
      <c r="BM276" s="2"/>
      <c r="BN276" s="2"/>
      <c r="BO276" s="2"/>
      <c r="BP276" s="2"/>
      <c r="BQ276" s="2"/>
      <c r="BR276" s="2"/>
      <c r="BS276" s="2"/>
      <c r="BT276" s="2"/>
      <c r="BU276" s="2"/>
      <c r="BV276" s="2"/>
      <c r="BW276" s="2"/>
      <c r="BX276" s="2"/>
      <c r="BY276" s="2"/>
      <c r="BZ276" s="2"/>
      <c r="CA276" s="2"/>
      <c r="CB276" s="2"/>
      <c r="CC276" s="2"/>
      <c r="CD276" s="2"/>
      <c r="CE276" s="2"/>
      <c r="CF276" s="2"/>
      <c r="CG276" s="2"/>
      <c r="CH276" s="2"/>
      <c r="CI276" s="2"/>
      <c r="CJ276" s="2"/>
      <c r="CK276" s="2"/>
      <c r="CL276" s="2"/>
      <c r="CM276" s="2"/>
    </row>
    <row r="277" spans="3:91" x14ac:dyDescent="0.25"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  <c r="AZ277" s="2"/>
      <c r="BA277" s="2"/>
      <c r="BB277" s="2"/>
      <c r="BC277" s="2"/>
      <c r="BD277" s="2"/>
      <c r="BE277" s="2"/>
      <c r="BF277" s="2"/>
      <c r="BG277" s="2"/>
      <c r="BH277" s="2"/>
      <c r="BI277" s="2"/>
      <c r="BJ277" s="2"/>
      <c r="BK277" s="2"/>
      <c r="BL277" s="2"/>
      <c r="BM277" s="2"/>
      <c r="BN277" s="2"/>
      <c r="BO277" s="2"/>
      <c r="BP277" s="2"/>
      <c r="BQ277" s="2"/>
      <c r="BR277" s="2"/>
      <c r="BS277" s="2"/>
      <c r="BT277" s="2"/>
      <c r="BU277" s="2"/>
      <c r="BV277" s="2"/>
      <c r="BW277" s="2"/>
      <c r="BX277" s="2"/>
      <c r="BY277" s="2"/>
      <c r="BZ277" s="2"/>
      <c r="CA277" s="2"/>
      <c r="CB277" s="2"/>
      <c r="CC277" s="2"/>
      <c r="CD277" s="2"/>
      <c r="CE277" s="2"/>
      <c r="CF277" s="2"/>
      <c r="CG277" s="2"/>
      <c r="CH277" s="2"/>
      <c r="CI277" s="2"/>
      <c r="CJ277" s="2"/>
      <c r="CK277" s="2"/>
      <c r="CL277" s="2"/>
      <c r="CM277" s="2"/>
    </row>
    <row r="278" spans="3:91" x14ac:dyDescent="0.25"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D278" s="2"/>
      <c r="BE278" s="2"/>
      <c r="BF278" s="2"/>
      <c r="BG278" s="2"/>
      <c r="BH278" s="2"/>
      <c r="BI278" s="2"/>
      <c r="BJ278" s="2"/>
      <c r="BK278" s="2"/>
      <c r="BL278" s="2"/>
      <c r="BM278" s="2"/>
      <c r="BN278" s="2"/>
      <c r="BO278" s="2"/>
      <c r="BP278" s="2"/>
      <c r="BQ278" s="2"/>
      <c r="BR278" s="2"/>
      <c r="BS278" s="2"/>
      <c r="BT278" s="2"/>
      <c r="BU278" s="2"/>
      <c r="BV278" s="2"/>
      <c r="BW278" s="2"/>
      <c r="BX278" s="2"/>
      <c r="BY278" s="2"/>
      <c r="BZ278" s="2"/>
      <c r="CA278" s="2"/>
      <c r="CB278" s="2"/>
      <c r="CC278" s="2"/>
      <c r="CD278" s="2"/>
      <c r="CE278" s="2"/>
      <c r="CF278" s="2"/>
      <c r="CG278" s="2"/>
      <c r="CH278" s="2"/>
      <c r="CI278" s="2"/>
      <c r="CJ278" s="2"/>
      <c r="CK278" s="2"/>
      <c r="CL278" s="2"/>
      <c r="CM278" s="2"/>
    </row>
    <row r="279" spans="3:91" x14ac:dyDescent="0.25"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  <c r="AZ279" s="2"/>
      <c r="BA279" s="2"/>
      <c r="BB279" s="2"/>
      <c r="BC279" s="2"/>
      <c r="BD279" s="2"/>
      <c r="BE279" s="2"/>
      <c r="BF279" s="2"/>
      <c r="BG279" s="2"/>
      <c r="BH279" s="2"/>
      <c r="BI279" s="2"/>
      <c r="BJ279" s="2"/>
      <c r="BK279" s="2"/>
      <c r="BL279" s="2"/>
      <c r="BM279" s="2"/>
      <c r="BN279" s="2"/>
      <c r="BO279" s="2"/>
      <c r="BP279" s="2"/>
      <c r="BQ279" s="2"/>
      <c r="BR279" s="2"/>
      <c r="BS279" s="2"/>
      <c r="BT279" s="2"/>
      <c r="BU279" s="2"/>
      <c r="BV279" s="2"/>
      <c r="BW279" s="2"/>
      <c r="BX279" s="2"/>
      <c r="BY279" s="2"/>
      <c r="BZ279" s="2"/>
      <c r="CA279" s="2"/>
      <c r="CB279" s="2"/>
      <c r="CC279" s="2"/>
      <c r="CD279" s="2"/>
      <c r="CE279" s="2"/>
      <c r="CF279" s="2"/>
      <c r="CG279" s="2"/>
      <c r="CH279" s="2"/>
      <c r="CI279" s="2"/>
      <c r="CJ279" s="2"/>
      <c r="CK279" s="2"/>
      <c r="CL279" s="2"/>
      <c r="CM279" s="2"/>
    </row>
    <row r="280" spans="3:91" x14ac:dyDescent="0.25"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D280" s="2"/>
      <c r="BE280" s="2"/>
      <c r="BF280" s="2"/>
      <c r="BG280" s="2"/>
      <c r="BH280" s="2"/>
      <c r="BI280" s="2"/>
      <c r="BJ280" s="2"/>
      <c r="BK280" s="2"/>
      <c r="BL280" s="2"/>
      <c r="BM280" s="2"/>
      <c r="BN280" s="2"/>
      <c r="BO280" s="2"/>
      <c r="BP280" s="2"/>
      <c r="BQ280" s="2"/>
      <c r="BR280" s="2"/>
      <c r="BS280" s="2"/>
      <c r="BT280" s="2"/>
      <c r="BU280" s="2"/>
      <c r="BV280" s="2"/>
      <c r="BW280" s="2"/>
      <c r="BX280" s="2"/>
      <c r="BY280" s="2"/>
      <c r="BZ280" s="2"/>
      <c r="CA280" s="2"/>
      <c r="CB280" s="2"/>
      <c r="CC280" s="2"/>
      <c r="CD280" s="2"/>
      <c r="CE280" s="2"/>
      <c r="CF280" s="2"/>
      <c r="CG280" s="2"/>
      <c r="CH280" s="2"/>
      <c r="CI280" s="2"/>
      <c r="CJ280" s="2"/>
      <c r="CK280" s="2"/>
      <c r="CL280" s="2"/>
      <c r="CM280" s="2"/>
    </row>
    <row r="281" spans="3:91" x14ac:dyDescent="0.25"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  <c r="AZ281" s="2"/>
      <c r="BA281" s="2"/>
      <c r="BB281" s="2"/>
      <c r="BC281" s="2"/>
      <c r="BD281" s="2"/>
      <c r="BE281" s="2"/>
      <c r="BF281" s="2"/>
      <c r="BG281" s="2"/>
      <c r="BH281" s="2"/>
      <c r="BI281" s="2"/>
      <c r="BJ281" s="2"/>
      <c r="BK281" s="2"/>
      <c r="BL281" s="2"/>
      <c r="BM281" s="2"/>
      <c r="BN281" s="2"/>
      <c r="BO281" s="2"/>
      <c r="BP281" s="2"/>
      <c r="BQ281" s="2"/>
      <c r="BR281" s="2"/>
      <c r="BS281" s="2"/>
      <c r="BT281" s="2"/>
      <c r="BU281" s="2"/>
      <c r="BV281" s="2"/>
      <c r="BW281" s="2"/>
      <c r="BX281" s="2"/>
      <c r="BY281" s="2"/>
      <c r="BZ281" s="2"/>
      <c r="CA281" s="2"/>
      <c r="CB281" s="2"/>
      <c r="CC281" s="2"/>
      <c r="CD281" s="2"/>
      <c r="CE281" s="2"/>
      <c r="CF281" s="2"/>
      <c r="CG281" s="2"/>
      <c r="CH281" s="2"/>
      <c r="CI281" s="2"/>
      <c r="CJ281" s="2"/>
      <c r="CK281" s="2"/>
      <c r="CL281" s="2"/>
      <c r="CM281" s="2"/>
    </row>
    <row r="282" spans="3:91" x14ac:dyDescent="0.25"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D282" s="2"/>
      <c r="BE282" s="2"/>
      <c r="BF282" s="2"/>
      <c r="BG282" s="2"/>
      <c r="BH282" s="2"/>
      <c r="BI282" s="2"/>
      <c r="BJ282" s="2"/>
      <c r="BK282" s="2"/>
      <c r="BL282" s="2"/>
      <c r="BM282" s="2"/>
      <c r="BN282" s="2"/>
      <c r="BO282" s="2"/>
      <c r="BP282" s="2"/>
      <c r="BQ282" s="2"/>
      <c r="BR282" s="2"/>
      <c r="BS282" s="2"/>
      <c r="BT282" s="2"/>
      <c r="BU282" s="2"/>
      <c r="BV282" s="2"/>
      <c r="BW282" s="2"/>
      <c r="BX282" s="2"/>
      <c r="BY282" s="2"/>
      <c r="BZ282" s="2"/>
      <c r="CA282" s="2"/>
      <c r="CB282" s="2"/>
      <c r="CC282" s="2"/>
      <c r="CD282" s="2"/>
      <c r="CE282" s="2"/>
      <c r="CF282" s="2"/>
      <c r="CG282" s="2"/>
      <c r="CH282" s="2"/>
      <c r="CI282" s="2"/>
      <c r="CJ282" s="2"/>
      <c r="CK282" s="2"/>
      <c r="CL282" s="2"/>
      <c r="CM282" s="2"/>
    </row>
    <row r="283" spans="3:91" x14ac:dyDescent="0.25"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  <c r="AZ283" s="2"/>
      <c r="BA283" s="2"/>
      <c r="BB283" s="2"/>
      <c r="BC283" s="2"/>
      <c r="BD283" s="2"/>
      <c r="BE283" s="2"/>
      <c r="BF283" s="2"/>
      <c r="BG283" s="2"/>
      <c r="BH283" s="2"/>
      <c r="BI283" s="2"/>
      <c r="BJ283" s="2"/>
      <c r="BK283" s="2"/>
      <c r="BL283" s="2"/>
      <c r="BM283" s="2"/>
      <c r="BN283" s="2"/>
      <c r="BO283" s="2"/>
      <c r="BP283" s="2"/>
      <c r="BQ283" s="2"/>
      <c r="BR283" s="2"/>
      <c r="BS283" s="2"/>
      <c r="BT283" s="2"/>
      <c r="BU283" s="2"/>
      <c r="BV283" s="2"/>
      <c r="BW283" s="2"/>
      <c r="BX283" s="2"/>
      <c r="BY283" s="2"/>
      <c r="BZ283" s="2"/>
      <c r="CA283" s="2"/>
      <c r="CB283" s="2"/>
      <c r="CC283" s="2"/>
      <c r="CD283" s="2"/>
      <c r="CE283" s="2"/>
      <c r="CF283" s="2"/>
      <c r="CG283" s="2"/>
      <c r="CH283" s="2"/>
      <c r="CI283" s="2"/>
      <c r="CJ283" s="2"/>
      <c r="CK283" s="2"/>
      <c r="CL283" s="2"/>
      <c r="CM283" s="2"/>
    </row>
    <row r="284" spans="3:91" x14ac:dyDescent="0.25"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D284" s="2"/>
      <c r="BE284" s="2"/>
      <c r="BF284" s="2"/>
      <c r="BG284" s="2"/>
      <c r="BH284" s="2"/>
      <c r="BI284" s="2"/>
      <c r="BJ284" s="2"/>
      <c r="BK284" s="2"/>
      <c r="BL284" s="2"/>
      <c r="BM284" s="2"/>
      <c r="BN284" s="2"/>
      <c r="BO284" s="2"/>
      <c r="BP284" s="2"/>
      <c r="BQ284" s="2"/>
      <c r="BR284" s="2"/>
      <c r="BS284" s="2"/>
      <c r="BT284" s="2"/>
      <c r="BU284" s="2"/>
      <c r="BV284" s="2"/>
      <c r="BW284" s="2"/>
      <c r="BX284" s="2"/>
      <c r="BY284" s="2"/>
      <c r="BZ284" s="2"/>
      <c r="CA284" s="2"/>
      <c r="CB284" s="2"/>
      <c r="CC284" s="2"/>
      <c r="CD284" s="2"/>
      <c r="CE284" s="2"/>
      <c r="CF284" s="2"/>
      <c r="CG284" s="2"/>
      <c r="CH284" s="2"/>
      <c r="CI284" s="2"/>
      <c r="CJ284" s="2"/>
      <c r="CK284" s="2"/>
      <c r="CL284" s="2"/>
      <c r="CM284" s="2"/>
    </row>
    <row r="285" spans="3:91" x14ac:dyDescent="0.25"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  <c r="AZ285" s="2"/>
      <c r="BA285" s="2"/>
      <c r="BB285" s="2"/>
      <c r="BC285" s="2"/>
      <c r="BD285" s="2"/>
      <c r="BE285" s="2"/>
      <c r="BF285" s="2"/>
      <c r="BG285" s="2"/>
      <c r="BH285" s="2"/>
      <c r="BI285" s="2"/>
      <c r="BJ285" s="2"/>
      <c r="BK285" s="2"/>
      <c r="BL285" s="2"/>
      <c r="BM285" s="2"/>
      <c r="BN285" s="2"/>
      <c r="BO285" s="2"/>
      <c r="BP285" s="2"/>
      <c r="BQ285" s="2"/>
      <c r="BR285" s="2"/>
      <c r="BS285" s="2"/>
      <c r="BT285" s="2"/>
      <c r="BU285" s="2"/>
      <c r="BV285" s="2"/>
      <c r="BW285" s="2"/>
      <c r="BX285" s="2"/>
      <c r="BY285" s="2"/>
      <c r="BZ285" s="2"/>
      <c r="CA285" s="2"/>
      <c r="CB285" s="2"/>
      <c r="CC285" s="2"/>
      <c r="CD285" s="2"/>
      <c r="CE285" s="2"/>
      <c r="CF285" s="2"/>
      <c r="CG285" s="2"/>
      <c r="CH285" s="2"/>
      <c r="CI285" s="2"/>
      <c r="CJ285" s="2"/>
      <c r="CK285" s="2"/>
      <c r="CL285" s="2"/>
      <c r="CM285" s="2"/>
    </row>
    <row r="286" spans="3:91" x14ac:dyDescent="0.25"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D286" s="2"/>
      <c r="BE286" s="2"/>
      <c r="BF286" s="2"/>
      <c r="BG286" s="2"/>
      <c r="BH286" s="2"/>
      <c r="BI286" s="2"/>
      <c r="BJ286" s="2"/>
      <c r="BK286" s="2"/>
      <c r="BL286" s="2"/>
      <c r="BM286" s="2"/>
      <c r="BN286" s="2"/>
      <c r="BO286" s="2"/>
      <c r="BP286" s="2"/>
      <c r="BQ286" s="2"/>
      <c r="BR286" s="2"/>
      <c r="BS286" s="2"/>
      <c r="BT286" s="2"/>
      <c r="BU286" s="2"/>
      <c r="BV286" s="2"/>
      <c r="BW286" s="2"/>
      <c r="BX286" s="2"/>
      <c r="BY286" s="2"/>
      <c r="BZ286" s="2"/>
      <c r="CA286" s="2"/>
      <c r="CB286" s="2"/>
      <c r="CC286" s="2"/>
      <c r="CD286" s="2"/>
      <c r="CE286" s="2"/>
      <c r="CF286" s="2"/>
      <c r="CG286" s="2"/>
      <c r="CH286" s="2"/>
      <c r="CI286" s="2"/>
      <c r="CJ286" s="2"/>
      <c r="CK286" s="2"/>
      <c r="CL286" s="2"/>
      <c r="CM286" s="2"/>
    </row>
    <row r="287" spans="3:91" x14ac:dyDescent="0.25"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  <c r="AZ287" s="2"/>
      <c r="BA287" s="2"/>
      <c r="BB287" s="2"/>
      <c r="BC287" s="2"/>
      <c r="BD287" s="2"/>
      <c r="BE287" s="2"/>
      <c r="BF287" s="2"/>
      <c r="BG287" s="2"/>
      <c r="BH287" s="2"/>
      <c r="BI287" s="2"/>
      <c r="BJ287" s="2"/>
      <c r="BK287" s="2"/>
      <c r="BL287" s="2"/>
      <c r="BM287" s="2"/>
      <c r="BN287" s="2"/>
      <c r="BO287" s="2"/>
      <c r="BP287" s="2"/>
      <c r="BQ287" s="2"/>
      <c r="BR287" s="2"/>
      <c r="BS287" s="2"/>
      <c r="BT287" s="2"/>
      <c r="BU287" s="2"/>
      <c r="BV287" s="2"/>
      <c r="BW287" s="2"/>
      <c r="BX287" s="2"/>
      <c r="BY287" s="2"/>
      <c r="BZ287" s="2"/>
      <c r="CA287" s="2"/>
      <c r="CB287" s="2"/>
      <c r="CC287" s="2"/>
      <c r="CD287" s="2"/>
      <c r="CE287" s="2"/>
      <c r="CF287" s="2"/>
      <c r="CG287" s="2"/>
      <c r="CH287" s="2"/>
      <c r="CI287" s="2"/>
      <c r="CJ287" s="2"/>
      <c r="CK287" s="2"/>
      <c r="CL287" s="2"/>
      <c r="CM287" s="2"/>
    </row>
    <row r="288" spans="3:91" x14ac:dyDescent="0.25"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D288" s="2"/>
      <c r="BE288" s="2"/>
      <c r="BF288" s="2"/>
      <c r="BG288" s="2"/>
      <c r="BH288" s="2"/>
      <c r="BI288" s="2"/>
      <c r="BJ288" s="2"/>
      <c r="BK288" s="2"/>
      <c r="BL288" s="2"/>
      <c r="BM288" s="2"/>
      <c r="BN288" s="2"/>
      <c r="BO288" s="2"/>
      <c r="BP288" s="2"/>
      <c r="BQ288" s="2"/>
      <c r="BR288" s="2"/>
      <c r="BS288" s="2"/>
      <c r="BT288" s="2"/>
      <c r="BU288" s="2"/>
      <c r="BV288" s="2"/>
      <c r="BW288" s="2"/>
      <c r="BX288" s="2"/>
      <c r="BY288" s="2"/>
      <c r="BZ288" s="2"/>
      <c r="CA288" s="2"/>
      <c r="CB288" s="2"/>
      <c r="CC288" s="2"/>
      <c r="CD288" s="2"/>
      <c r="CE288" s="2"/>
      <c r="CF288" s="2"/>
      <c r="CG288" s="2"/>
      <c r="CH288" s="2"/>
      <c r="CI288" s="2"/>
      <c r="CJ288" s="2"/>
      <c r="CK288" s="2"/>
      <c r="CL288" s="2"/>
      <c r="CM288" s="2"/>
    </row>
    <row r="289" spans="3:91" x14ac:dyDescent="0.25"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  <c r="AZ289" s="2"/>
      <c r="BA289" s="2"/>
      <c r="BB289" s="2"/>
      <c r="BC289" s="2"/>
      <c r="BD289" s="2"/>
      <c r="BE289" s="2"/>
      <c r="BF289" s="2"/>
      <c r="BG289" s="2"/>
      <c r="BH289" s="2"/>
      <c r="BI289" s="2"/>
      <c r="BJ289" s="2"/>
      <c r="BK289" s="2"/>
      <c r="BL289" s="2"/>
      <c r="BM289" s="2"/>
      <c r="BN289" s="2"/>
      <c r="BO289" s="2"/>
      <c r="BP289" s="2"/>
      <c r="BQ289" s="2"/>
      <c r="BR289" s="2"/>
      <c r="BS289" s="2"/>
      <c r="BT289" s="2"/>
      <c r="BU289" s="2"/>
      <c r="BV289" s="2"/>
      <c r="BW289" s="2"/>
      <c r="BX289" s="2"/>
      <c r="BY289" s="2"/>
      <c r="BZ289" s="2"/>
      <c r="CA289" s="2"/>
      <c r="CB289" s="2"/>
      <c r="CC289" s="2"/>
      <c r="CD289" s="2"/>
      <c r="CE289" s="2"/>
      <c r="CF289" s="2"/>
      <c r="CG289" s="2"/>
      <c r="CH289" s="2"/>
      <c r="CI289" s="2"/>
      <c r="CJ289" s="2"/>
      <c r="CK289" s="2"/>
      <c r="CL289" s="2"/>
      <c r="CM289" s="2"/>
    </row>
    <row r="290" spans="3:91" x14ac:dyDescent="0.25"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D290" s="2"/>
      <c r="BE290" s="2"/>
      <c r="BF290" s="2"/>
      <c r="BG290" s="2"/>
      <c r="BH290" s="2"/>
      <c r="BI290" s="2"/>
      <c r="BJ290" s="2"/>
      <c r="BK290" s="2"/>
      <c r="BL290" s="2"/>
      <c r="BM290" s="2"/>
      <c r="BN290" s="2"/>
      <c r="BO290" s="2"/>
      <c r="BP290" s="2"/>
      <c r="BQ290" s="2"/>
      <c r="BR290" s="2"/>
      <c r="BS290" s="2"/>
      <c r="BT290" s="2"/>
      <c r="BU290" s="2"/>
      <c r="BV290" s="2"/>
      <c r="BW290" s="2"/>
      <c r="BX290" s="2"/>
      <c r="BY290" s="2"/>
      <c r="BZ290" s="2"/>
      <c r="CA290" s="2"/>
      <c r="CB290" s="2"/>
      <c r="CC290" s="2"/>
      <c r="CD290" s="2"/>
      <c r="CE290" s="2"/>
      <c r="CF290" s="2"/>
      <c r="CG290" s="2"/>
      <c r="CH290" s="2"/>
      <c r="CI290" s="2"/>
      <c r="CJ290" s="2"/>
      <c r="CK290" s="2"/>
      <c r="CL290" s="2"/>
      <c r="CM290" s="2"/>
    </row>
    <row r="291" spans="3:91" x14ac:dyDescent="0.25"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  <c r="AZ291" s="2"/>
      <c r="BA291" s="2"/>
      <c r="BB291" s="2"/>
      <c r="BC291" s="2"/>
      <c r="BD291" s="2"/>
      <c r="BE291" s="2"/>
      <c r="BF291" s="2"/>
      <c r="BG291" s="2"/>
      <c r="BH291" s="2"/>
      <c r="BI291" s="2"/>
      <c r="BJ291" s="2"/>
      <c r="BK291" s="2"/>
      <c r="BL291" s="2"/>
      <c r="BM291" s="2"/>
      <c r="BN291" s="2"/>
      <c r="BO291" s="2"/>
      <c r="BP291" s="2"/>
      <c r="BQ291" s="2"/>
      <c r="BR291" s="2"/>
      <c r="BS291" s="2"/>
      <c r="BT291" s="2"/>
      <c r="BU291" s="2"/>
      <c r="BV291" s="2"/>
      <c r="BW291" s="2"/>
      <c r="BX291" s="2"/>
      <c r="BY291" s="2"/>
      <c r="BZ291" s="2"/>
      <c r="CA291" s="2"/>
      <c r="CB291" s="2"/>
      <c r="CC291" s="2"/>
      <c r="CD291" s="2"/>
      <c r="CE291" s="2"/>
      <c r="CF291" s="2"/>
      <c r="CG291" s="2"/>
      <c r="CH291" s="2"/>
      <c r="CI291" s="2"/>
      <c r="CJ291" s="2"/>
      <c r="CK291" s="2"/>
      <c r="CL291" s="2"/>
      <c r="CM291" s="2"/>
    </row>
    <row r="292" spans="3:91" x14ac:dyDescent="0.25"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D292" s="2"/>
      <c r="BE292" s="2"/>
      <c r="BF292" s="2"/>
      <c r="BG292" s="2"/>
      <c r="BH292" s="2"/>
      <c r="BI292" s="2"/>
      <c r="BJ292" s="2"/>
      <c r="BK292" s="2"/>
      <c r="BL292" s="2"/>
      <c r="BM292" s="2"/>
      <c r="BN292" s="2"/>
      <c r="BO292" s="2"/>
      <c r="BP292" s="2"/>
      <c r="BQ292" s="2"/>
      <c r="BR292" s="2"/>
      <c r="BS292" s="2"/>
      <c r="BT292" s="2"/>
      <c r="BU292" s="2"/>
      <c r="BV292" s="2"/>
      <c r="BW292" s="2"/>
      <c r="BX292" s="2"/>
      <c r="BY292" s="2"/>
      <c r="BZ292" s="2"/>
      <c r="CA292" s="2"/>
      <c r="CB292" s="2"/>
      <c r="CC292" s="2"/>
      <c r="CD292" s="2"/>
      <c r="CE292" s="2"/>
      <c r="CF292" s="2"/>
      <c r="CG292" s="2"/>
      <c r="CH292" s="2"/>
      <c r="CI292" s="2"/>
      <c r="CJ292" s="2"/>
      <c r="CK292" s="2"/>
      <c r="CL292" s="2"/>
      <c r="CM292" s="2"/>
    </row>
    <row r="293" spans="3:91" x14ac:dyDescent="0.25"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  <c r="AZ293" s="2"/>
      <c r="BA293" s="2"/>
      <c r="BB293" s="2"/>
      <c r="BC293" s="2"/>
      <c r="BD293" s="2"/>
      <c r="BE293" s="2"/>
      <c r="BF293" s="2"/>
      <c r="BG293" s="2"/>
      <c r="BH293" s="2"/>
      <c r="BI293" s="2"/>
      <c r="BJ293" s="2"/>
      <c r="BK293" s="2"/>
      <c r="BL293" s="2"/>
      <c r="BM293" s="2"/>
      <c r="BN293" s="2"/>
      <c r="BO293" s="2"/>
      <c r="BP293" s="2"/>
      <c r="BQ293" s="2"/>
      <c r="BR293" s="2"/>
      <c r="BS293" s="2"/>
      <c r="BT293" s="2"/>
      <c r="BU293" s="2"/>
      <c r="BV293" s="2"/>
      <c r="BW293" s="2"/>
      <c r="BX293" s="2"/>
      <c r="BY293" s="2"/>
      <c r="BZ293" s="2"/>
      <c r="CA293" s="2"/>
      <c r="CB293" s="2"/>
      <c r="CC293" s="2"/>
      <c r="CD293" s="2"/>
      <c r="CE293" s="2"/>
      <c r="CF293" s="2"/>
      <c r="CG293" s="2"/>
      <c r="CH293" s="2"/>
      <c r="CI293" s="2"/>
      <c r="CJ293" s="2"/>
      <c r="CK293" s="2"/>
      <c r="CL293" s="2"/>
      <c r="CM293" s="2"/>
    </row>
    <row r="294" spans="3:91" x14ac:dyDescent="0.25"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  <c r="BB294" s="2"/>
      <c r="BC294" s="2"/>
      <c r="BD294" s="2"/>
      <c r="BE294" s="2"/>
      <c r="BF294" s="2"/>
      <c r="BG294" s="2"/>
      <c r="BH294" s="2"/>
      <c r="BI294" s="2"/>
      <c r="BJ294" s="2"/>
      <c r="BK294" s="2"/>
      <c r="BL294" s="2"/>
      <c r="BM294" s="2"/>
      <c r="BN294" s="2"/>
      <c r="BO294" s="2"/>
      <c r="BP294" s="2"/>
      <c r="BQ294" s="2"/>
      <c r="BR294" s="2"/>
      <c r="BS294" s="2"/>
      <c r="BT294" s="2"/>
      <c r="BU294" s="2"/>
      <c r="BV294" s="2"/>
      <c r="BW294" s="2"/>
      <c r="BX294" s="2"/>
      <c r="BY294" s="2"/>
      <c r="BZ294" s="2"/>
      <c r="CA294" s="2"/>
      <c r="CB294" s="2"/>
      <c r="CC294" s="2"/>
      <c r="CD294" s="2"/>
      <c r="CE294" s="2"/>
      <c r="CF294" s="2"/>
      <c r="CG294" s="2"/>
      <c r="CH294" s="2"/>
      <c r="CI294" s="2"/>
      <c r="CJ294" s="2"/>
      <c r="CK294" s="2"/>
      <c r="CL294" s="2"/>
      <c r="CM294" s="2"/>
    </row>
    <row r="295" spans="3:91" x14ac:dyDescent="0.25"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  <c r="AZ295" s="2"/>
      <c r="BA295" s="2"/>
      <c r="BB295" s="2"/>
      <c r="BC295" s="2"/>
      <c r="BD295" s="2"/>
      <c r="BE295" s="2"/>
      <c r="BF295" s="2"/>
      <c r="BG295" s="2"/>
      <c r="BH295" s="2"/>
      <c r="BI295" s="2"/>
      <c r="BJ295" s="2"/>
      <c r="BK295" s="2"/>
      <c r="BL295" s="2"/>
      <c r="BM295" s="2"/>
      <c r="BN295" s="2"/>
      <c r="BO295" s="2"/>
      <c r="BP295" s="2"/>
      <c r="BQ295" s="2"/>
      <c r="BR295" s="2"/>
      <c r="BS295" s="2"/>
      <c r="BT295" s="2"/>
      <c r="BU295" s="2"/>
      <c r="BV295" s="2"/>
      <c r="BW295" s="2"/>
      <c r="BX295" s="2"/>
      <c r="BY295" s="2"/>
      <c r="BZ295" s="2"/>
      <c r="CA295" s="2"/>
      <c r="CB295" s="2"/>
      <c r="CC295" s="2"/>
      <c r="CD295" s="2"/>
      <c r="CE295" s="2"/>
      <c r="CF295" s="2"/>
      <c r="CG295" s="2"/>
      <c r="CH295" s="2"/>
      <c r="CI295" s="2"/>
      <c r="CJ295" s="2"/>
      <c r="CK295" s="2"/>
      <c r="CL295" s="2"/>
      <c r="CM295" s="2"/>
    </row>
    <row r="296" spans="3:91" x14ac:dyDescent="0.25"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2"/>
      <c r="BC296" s="2"/>
      <c r="BD296" s="2"/>
      <c r="BE296" s="2"/>
      <c r="BF296" s="2"/>
      <c r="BG296" s="2"/>
      <c r="BH296" s="2"/>
      <c r="BI296" s="2"/>
      <c r="BJ296" s="2"/>
      <c r="BK296" s="2"/>
      <c r="BL296" s="2"/>
      <c r="BM296" s="2"/>
      <c r="BN296" s="2"/>
      <c r="BO296" s="2"/>
      <c r="BP296" s="2"/>
      <c r="BQ296" s="2"/>
      <c r="BR296" s="2"/>
      <c r="BS296" s="2"/>
      <c r="BT296" s="2"/>
      <c r="BU296" s="2"/>
      <c r="BV296" s="2"/>
      <c r="BW296" s="2"/>
      <c r="BX296" s="2"/>
      <c r="BY296" s="2"/>
      <c r="BZ296" s="2"/>
      <c r="CA296" s="2"/>
      <c r="CB296" s="2"/>
      <c r="CC296" s="2"/>
      <c r="CD296" s="2"/>
      <c r="CE296" s="2"/>
      <c r="CF296" s="2"/>
      <c r="CG296" s="2"/>
      <c r="CH296" s="2"/>
      <c r="CI296" s="2"/>
      <c r="CJ296" s="2"/>
      <c r="CK296" s="2"/>
      <c r="CL296" s="2"/>
      <c r="CM296" s="2"/>
    </row>
    <row r="297" spans="3:91" x14ac:dyDescent="0.25"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  <c r="AZ297" s="2"/>
      <c r="BA297" s="2"/>
      <c r="BB297" s="2"/>
      <c r="BC297" s="2"/>
      <c r="BD297" s="2"/>
      <c r="BE297" s="2"/>
      <c r="BF297" s="2"/>
      <c r="BG297" s="2"/>
      <c r="BH297" s="2"/>
      <c r="BI297" s="2"/>
      <c r="BJ297" s="2"/>
      <c r="BK297" s="2"/>
      <c r="BL297" s="2"/>
      <c r="BM297" s="2"/>
      <c r="BN297" s="2"/>
      <c r="BO297" s="2"/>
      <c r="BP297" s="2"/>
      <c r="BQ297" s="2"/>
      <c r="BR297" s="2"/>
      <c r="BS297" s="2"/>
      <c r="BT297" s="2"/>
      <c r="BU297" s="2"/>
      <c r="BV297" s="2"/>
      <c r="BW297" s="2"/>
      <c r="BX297" s="2"/>
      <c r="BY297" s="2"/>
      <c r="BZ297" s="2"/>
      <c r="CA297" s="2"/>
      <c r="CB297" s="2"/>
      <c r="CC297" s="2"/>
      <c r="CD297" s="2"/>
      <c r="CE297" s="2"/>
      <c r="CF297" s="2"/>
      <c r="CG297" s="2"/>
      <c r="CH297" s="2"/>
      <c r="CI297" s="2"/>
      <c r="CJ297" s="2"/>
      <c r="CK297" s="2"/>
      <c r="CL297" s="2"/>
      <c r="CM297" s="2"/>
    </row>
    <row r="298" spans="3:91" x14ac:dyDescent="0.25"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  <c r="BC298" s="2"/>
      <c r="BD298" s="2"/>
      <c r="BE298" s="2"/>
      <c r="BF298" s="2"/>
      <c r="BG298" s="2"/>
      <c r="BH298" s="2"/>
      <c r="BI298" s="2"/>
      <c r="BJ298" s="2"/>
      <c r="BK298" s="2"/>
      <c r="BL298" s="2"/>
      <c r="BM298" s="2"/>
      <c r="BN298" s="2"/>
      <c r="BO298" s="2"/>
      <c r="BP298" s="2"/>
      <c r="BQ298" s="2"/>
      <c r="BR298" s="2"/>
      <c r="BS298" s="2"/>
      <c r="BT298" s="2"/>
      <c r="BU298" s="2"/>
      <c r="BV298" s="2"/>
      <c r="BW298" s="2"/>
      <c r="BX298" s="2"/>
      <c r="BY298" s="2"/>
      <c r="BZ298" s="2"/>
      <c r="CA298" s="2"/>
      <c r="CB298" s="2"/>
      <c r="CC298" s="2"/>
      <c r="CD298" s="2"/>
      <c r="CE298" s="2"/>
      <c r="CF298" s="2"/>
      <c r="CG298" s="2"/>
      <c r="CH298" s="2"/>
      <c r="CI298" s="2"/>
      <c r="CJ298" s="2"/>
      <c r="CK298" s="2"/>
      <c r="CL298" s="2"/>
      <c r="CM298" s="2"/>
    </row>
    <row r="299" spans="3:91" x14ac:dyDescent="0.25"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  <c r="AZ299" s="2"/>
      <c r="BA299" s="2"/>
      <c r="BB299" s="2"/>
      <c r="BC299" s="2"/>
      <c r="BD299" s="2"/>
      <c r="BE299" s="2"/>
      <c r="BF299" s="2"/>
      <c r="BG299" s="2"/>
      <c r="BH299" s="2"/>
      <c r="BI299" s="2"/>
      <c r="BJ299" s="2"/>
      <c r="BK299" s="2"/>
      <c r="BL299" s="2"/>
      <c r="BM299" s="2"/>
      <c r="BN299" s="2"/>
      <c r="BO299" s="2"/>
      <c r="BP299" s="2"/>
      <c r="BQ299" s="2"/>
      <c r="BR299" s="2"/>
      <c r="BS299" s="2"/>
      <c r="BT299" s="2"/>
      <c r="BU299" s="2"/>
      <c r="BV299" s="2"/>
      <c r="BW299" s="2"/>
      <c r="BX299" s="2"/>
      <c r="BY299" s="2"/>
      <c r="BZ299" s="2"/>
      <c r="CA299" s="2"/>
      <c r="CB299" s="2"/>
      <c r="CC299" s="2"/>
      <c r="CD299" s="2"/>
      <c r="CE299" s="2"/>
      <c r="CF299" s="2"/>
      <c r="CG299" s="2"/>
      <c r="CH299" s="2"/>
      <c r="CI299" s="2"/>
      <c r="CJ299" s="2"/>
      <c r="CK299" s="2"/>
      <c r="CL299" s="2"/>
      <c r="CM299" s="2"/>
    </row>
    <row r="300" spans="3:91" x14ac:dyDescent="0.25"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  <c r="BB300" s="2"/>
      <c r="BC300" s="2"/>
      <c r="BD300" s="2"/>
      <c r="BE300" s="2"/>
      <c r="BF300" s="2"/>
      <c r="BG300" s="2"/>
      <c r="BH300" s="2"/>
      <c r="BI300" s="2"/>
      <c r="BJ300" s="2"/>
      <c r="BK300" s="2"/>
      <c r="BL300" s="2"/>
      <c r="BM300" s="2"/>
      <c r="BN300" s="2"/>
      <c r="BO300" s="2"/>
      <c r="BP300" s="2"/>
      <c r="BQ300" s="2"/>
      <c r="BR300" s="2"/>
      <c r="BS300" s="2"/>
      <c r="BT300" s="2"/>
      <c r="BU300" s="2"/>
      <c r="BV300" s="2"/>
      <c r="BW300" s="2"/>
      <c r="BX300" s="2"/>
      <c r="BY300" s="2"/>
      <c r="BZ300" s="2"/>
      <c r="CA300" s="2"/>
      <c r="CB300" s="2"/>
      <c r="CC300" s="2"/>
      <c r="CD300" s="2"/>
      <c r="CE300" s="2"/>
      <c r="CF300" s="2"/>
      <c r="CG300" s="2"/>
      <c r="CH300" s="2"/>
      <c r="CI300" s="2"/>
      <c r="CJ300" s="2"/>
      <c r="CK300" s="2"/>
      <c r="CL300" s="2"/>
      <c r="CM300" s="2"/>
    </row>
    <row r="301" spans="3:91" x14ac:dyDescent="0.25"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  <c r="AZ301" s="2"/>
      <c r="BA301" s="2"/>
      <c r="BB301" s="2"/>
      <c r="BC301" s="2"/>
      <c r="BD301" s="2"/>
      <c r="BE301" s="2"/>
      <c r="BF301" s="2"/>
      <c r="BG301" s="2"/>
      <c r="BH301" s="2"/>
      <c r="BI301" s="2"/>
      <c r="BJ301" s="2"/>
      <c r="BK301" s="2"/>
      <c r="BL301" s="2"/>
      <c r="BM301" s="2"/>
      <c r="BN301" s="2"/>
      <c r="BO301" s="2"/>
      <c r="BP301" s="2"/>
      <c r="BQ301" s="2"/>
      <c r="BR301" s="2"/>
      <c r="BS301" s="2"/>
      <c r="BT301" s="2"/>
      <c r="BU301" s="2"/>
      <c r="BV301" s="2"/>
      <c r="BW301" s="2"/>
      <c r="BX301" s="2"/>
      <c r="BY301" s="2"/>
      <c r="BZ301" s="2"/>
      <c r="CA301" s="2"/>
      <c r="CB301" s="2"/>
      <c r="CC301" s="2"/>
      <c r="CD301" s="2"/>
      <c r="CE301" s="2"/>
      <c r="CF301" s="2"/>
      <c r="CG301" s="2"/>
      <c r="CH301" s="2"/>
      <c r="CI301" s="2"/>
      <c r="CJ301" s="2"/>
      <c r="CK301" s="2"/>
      <c r="CL301" s="2"/>
      <c r="CM301" s="2"/>
    </row>
    <row r="302" spans="3:91" x14ac:dyDescent="0.25"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  <c r="BA302" s="2"/>
      <c r="BB302" s="2"/>
      <c r="BC302" s="2"/>
      <c r="BD302" s="2"/>
      <c r="BE302" s="2"/>
      <c r="BF302" s="2"/>
      <c r="BG302" s="2"/>
      <c r="BH302" s="2"/>
      <c r="BI302" s="2"/>
      <c r="BJ302" s="2"/>
      <c r="BK302" s="2"/>
      <c r="BL302" s="2"/>
      <c r="BM302" s="2"/>
      <c r="BN302" s="2"/>
      <c r="BO302" s="2"/>
      <c r="BP302" s="2"/>
      <c r="BQ302" s="2"/>
      <c r="BR302" s="2"/>
      <c r="BS302" s="2"/>
      <c r="BT302" s="2"/>
      <c r="BU302" s="2"/>
      <c r="BV302" s="2"/>
      <c r="BW302" s="2"/>
      <c r="BX302" s="2"/>
      <c r="BY302" s="2"/>
      <c r="BZ302" s="2"/>
      <c r="CA302" s="2"/>
      <c r="CB302" s="2"/>
      <c r="CC302" s="2"/>
      <c r="CD302" s="2"/>
      <c r="CE302" s="2"/>
      <c r="CF302" s="2"/>
      <c r="CG302" s="2"/>
      <c r="CH302" s="2"/>
      <c r="CI302" s="2"/>
      <c r="CJ302" s="2"/>
      <c r="CK302" s="2"/>
      <c r="CL302" s="2"/>
      <c r="CM302" s="2"/>
    </row>
    <row r="303" spans="3:91" x14ac:dyDescent="0.25"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  <c r="AZ303" s="2"/>
      <c r="BA303" s="2"/>
      <c r="BB303" s="2"/>
      <c r="BC303" s="2"/>
      <c r="BD303" s="2"/>
      <c r="BE303" s="2"/>
      <c r="BF303" s="2"/>
      <c r="BG303" s="2"/>
      <c r="BH303" s="2"/>
      <c r="BI303" s="2"/>
      <c r="BJ303" s="2"/>
      <c r="BK303" s="2"/>
      <c r="BL303" s="2"/>
      <c r="BM303" s="2"/>
      <c r="BN303" s="2"/>
      <c r="BO303" s="2"/>
      <c r="BP303" s="2"/>
      <c r="BQ303" s="2"/>
      <c r="BR303" s="2"/>
      <c r="BS303" s="2"/>
      <c r="BT303" s="2"/>
      <c r="BU303" s="2"/>
      <c r="BV303" s="2"/>
      <c r="BW303" s="2"/>
      <c r="BX303" s="2"/>
      <c r="BY303" s="2"/>
      <c r="BZ303" s="2"/>
      <c r="CA303" s="2"/>
      <c r="CB303" s="2"/>
      <c r="CC303" s="2"/>
      <c r="CD303" s="2"/>
      <c r="CE303" s="2"/>
      <c r="CF303" s="2"/>
      <c r="CG303" s="2"/>
      <c r="CH303" s="2"/>
      <c r="CI303" s="2"/>
      <c r="CJ303" s="2"/>
      <c r="CK303" s="2"/>
      <c r="CL303" s="2"/>
      <c r="CM303" s="2"/>
    </row>
    <row r="304" spans="3:91" x14ac:dyDescent="0.25"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/>
      <c r="BA304" s="2"/>
      <c r="BB304" s="2"/>
      <c r="BC304" s="2"/>
      <c r="BD304" s="2"/>
      <c r="BE304" s="2"/>
      <c r="BF304" s="2"/>
      <c r="BG304" s="2"/>
      <c r="BH304" s="2"/>
      <c r="BI304" s="2"/>
      <c r="BJ304" s="2"/>
      <c r="BK304" s="2"/>
      <c r="BL304" s="2"/>
      <c r="BM304" s="2"/>
      <c r="BN304" s="2"/>
      <c r="BO304" s="2"/>
      <c r="BP304" s="2"/>
      <c r="BQ304" s="2"/>
      <c r="BR304" s="2"/>
      <c r="BS304" s="2"/>
      <c r="BT304" s="2"/>
      <c r="BU304" s="2"/>
      <c r="BV304" s="2"/>
      <c r="BW304" s="2"/>
      <c r="BX304" s="2"/>
      <c r="BY304" s="2"/>
      <c r="BZ304" s="2"/>
      <c r="CA304" s="2"/>
      <c r="CB304" s="2"/>
      <c r="CC304" s="2"/>
      <c r="CD304" s="2"/>
      <c r="CE304" s="2"/>
      <c r="CF304" s="2"/>
      <c r="CG304" s="2"/>
      <c r="CH304" s="2"/>
      <c r="CI304" s="2"/>
      <c r="CJ304" s="2"/>
      <c r="CK304" s="2"/>
      <c r="CL304" s="2"/>
      <c r="CM304" s="2"/>
    </row>
    <row r="305" spans="3:91" x14ac:dyDescent="0.25"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  <c r="AZ305" s="2"/>
      <c r="BA305" s="2"/>
      <c r="BB305" s="2"/>
      <c r="BC305" s="2"/>
      <c r="BD305" s="2"/>
      <c r="BE305" s="2"/>
      <c r="BF305" s="2"/>
      <c r="BG305" s="2"/>
      <c r="BH305" s="2"/>
      <c r="BI305" s="2"/>
      <c r="BJ305" s="2"/>
      <c r="BK305" s="2"/>
      <c r="BL305" s="2"/>
      <c r="BM305" s="2"/>
      <c r="BN305" s="2"/>
      <c r="BO305" s="2"/>
      <c r="BP305" s="2"/>
      <c r="BQ305" s="2"/>
      <c r="BR305" s="2"/>
      <c r="BS305" s="2"/>
      <c r="BT305" s="2"/>
      <c r="BU305" s="2"/>
      <c r="BV305" s="2"/>
      <c r="BW305" s="2"/>
      <c r="BX305" s="2"/>
      <c r="BY305" s="2"/>
      <c r="BZ305" s="2"/>
      <c r="CA305" s="2"/>
      <c r="CB305" s="2"/>
      <c r="CC305" s="2"/>
      <c r="CD305" s="2"/>
      <c r="CE305" s="2"/>
      <c r="CF305" s="2"/>
      <c r="CG305" s="2"/>
      <c r="CH305" s="2"/>
      <c r="CI305" s="2"/>
      <c r="CJ305" s="2"/>
      <c r="CK305" s="2"/>
      <c r="CL305" s="2"/>
      <c r="CM305" s="2"/>
    </row>
    <row r="306" spans="3:91" x14ac:dyDescent="0.25"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  <c r="BA306" s="2"/>
      <c r="BB306" s="2"/>
      <c r="BC306" s="2"/>
      <c r="BD306" s="2"/>
      <c r="BE306" s="2"/>
      <c r="BF306" s="2"/>
      <c r="BG306" s="2"/>
      <c r="BH306" s="2"/>
      <c r="BI306" s="2"/>
      <c r="BJ306" s="2"/>
      <c r="BK306" s="2"/>
      <c r="BL306" s="2"/>
      <c r="BM306" s="2"/>
      <c r="BN306" s="2"/>
      <c r="BO306" s="2"/>
      <c r="BP306" s="2"/>
      <c r="BQ306" s="2"/>
      <c r="BR306" s="2"/>
      <c r="BS306" s="2"/>
      <c r="BT306" s="2"/>
      <c r="BU306" s="2"/>
      <c r="BV306" s="2"/>
      <c r="BW306" s="2"/>
      <c r="BX306" s="2"/>
      <c r="BY306" s="2"/>
      <c r="BZ306" s="2"/>
      <c r="CA306" s="2"/>
      <c r="CB306" s="2"/>
      <c r="CC306" s="2"/>
      <c r="CD306" s="2"/>
      <c r="CE306" s="2"/>
      <c r="CF306" s="2"/>
      <c r="CG306" s="2"/>
      <c r="CH306" s="2"/>
      <c r="CI306" s="2"/>
      <c r="CJ306" s="2"/>
      <c r="CK306" s="2"/>
      <c r="CL306" s="2"/>
      <c r="CM306" s="2"/>
    </row>
    <row r="307" spans="3:91" x14ac:dyDescent="0.25"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  <c r="AZ307" s="2"/>
      <c r="BA307" s="2"/>
      <c r="BB307" s="2"/>
      <c r="BC307" s="2"/>
      <c r="BD307" s="2"/>
      <c r="BE307" s="2"/>
      <c r="BF307" s="2"/>
      <c r="BG307" s="2"/>
      <c r="BH307" s="2"/>
      <c r="BI307" s="2"/>
      <c r="BJ307" s="2"/>
      <c r="BK307" s="2"/>
      <c r="BL307" s="2"/>
      <c r="BM307" s="2"/>
      <c r="BN307" s="2"/>
      <c r="BO307" s="2"/>
      <c r="BP307" s="2"/>
      <c r="BQ307" s="2"/>
      <c r="BR307" s="2"/>
      <c r="BS307" s="2"/>
      <c r="BT307" s="2"/>
      <c r="BU307" s="2"/>
      <c r="BV307" s="2"/>
      <c r="BW307" s="2"/>
      <c r="BX307" s="2"/>
      <c r="BY307" s="2"/>
      <c r="BZ307" s="2"/>
      <c r="CA307" s="2"/>
      <c r="CB307" s="2"/>
      <c r="CC307" s="2"/>
      <c r="CD307" s="2"/>
      <c r="CE307" s="2"/>
      <c r="CF307" s="2"/>
      <c r="CG307" s="2"/>
      <c r="CH307" s="2"/>
      <c r="CI307" s="2"/>
      <c r="CJ307" s="2"/>
      <c r="CK307" s="2"/>
      <c r="CL307" s="2"/>
      <c r="CM307" s="2"/>
    </row>
    <row r="308" spans="3:91" x14ac:dyDescent="0.25"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  <c r="AZ308" s="2"/>
      <c r="BA308" s="2"/>
      <c r="BB308" s="2"/>
      <c r="BC308" s="2"/>
      <c r="BD308" s="2"/>
      <c r="BE308" s="2"/>
      <c r="BF308" s="2"/>
      <c r="BG308" s="2"/>
      <c r="BH308" s="2"/>
      <c r="BI308" s="2"/>
      <c r="BJ308" s="2"/>
      <c r="BK308" s="2"/>
      <c r="BL308" s="2"/>
      <c r="BM308" s="2"/>
      <c r="BN308" s="2"/>
      <c r="BO308" s="2"/>
      <c r="BP308" s="2"/>
      <c r="BQ308" s="2"/>
      <c r="BR308" s="2"/>
      <c r="BS308" s="2"/>
      <c r="BT308" s="2"/>
      <c r="BU308" s="2"/>
      <c r="BV308" s="2"/>
      <c r="BW308" s="2"/>
      <c r="BX308" s="2"/>
      <c r="BY308" s="2"/>
      <c r="BZ308" s="2"/>
      <c r="CA308" s="2"/>
      <c r="CB308" s="2"/>
      <c r="CC308" s="2"/>
      <c r="CD308" s="2"/>
      <c r="CE308" s="2"/>
      <c r="CF308" s="2"/>
      <c r="CG308" s="2"/>
      <c r="CH308" s="2"/>
      <c r="CI308" s="2"/>
      <c r="CJ308" s="2"/>
      <c r="CK308" s="2"/>
      <c r="CL308" s="2"/>
      <c r="CM308" s="2"/>
    </row>
    <row r="309" spans="3:91" x14ac:dyDescent="0.25"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  <c r="AZ309" s="2"/>
      <c r="BA309" s="2"/>
      <c r="BB309" s="2"/>
      <c r="BC309" s="2"/>
      <c r="BD309" s="2"/>
      <c r="BE309" s="2"/>
      <c r="BF309" s="2"/>
      <c r="BG309" s="2"/>
      <c r="BH309" s="2"/>
      <c r="BI309" s="2"/>
      <c r="BJ309" s="2"/>
      <c r="BK309" s="2"/>
      <c r="BL309" s="2"/>
      <c r="BM309" s="2"/>
      <c r="BN309" s="2"/>
      <c r="BO309" s="2"/>
      <c r="BP309" s="2"/>
      <c r="BQ309" s="2"/>
      <c r="BR309" s="2"/>
      <c r="BS309" s="2"/>
      <c r="BT309" s="2"/>
      <c r="BU309" s="2"/>
      <c r="BV309" s="2"/>
      <c r="BW309" s="2"/>
      <c r="BX309" s="2"/>
      <c r="BY309" s="2"/>
      <c r="BZ309" s="2"/>
      <c r="CA309" s="2"/>
      <c r="CB309" s="2"/>
      <c r="CC309" s="2"/>
      <c r="CD309" s="2"/>
      <c r="CE309" s="2"/>
      <c r="CF309" s="2"/>
      <c r="CG309" s="2"/>
      <c r="CH309" s="2"/>
      <c r="CI309" s="2"/>
      <c r="CJ309" s="2"/>
      <c r="CK309" s="2"/>
      <c r="CL309" s="2"/>
      <c r="CM309" s="2"/>
    </row>
    <row r="310" spans="3:91" x14ac:dyDescent="0.25"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  <c r="AZ310" s="2"/>
      <c r="BA310" s="2"/>
      <c r="BB310" s="2"/>
      <c r="BC310" s="2"/>
      <c r="BD310" s="2"/>
      <c r="BE310" s="2"/>
      <c r="BF310" s="2"/>
      <c r="BG310" s="2"/>
      <c r="BH310" s="2"/>
      <c r="BI310" s="2"/>
      <c r="BJ310" s="2"/>
      <c r="BK310" s="2"/>
      <c r="BL310" s="2"/>
      <c r="BM310" s="2"/>
      <c r="BN310" s="2"/>
      <c r="BO310" s="2"/>
      <c r="BP310" s="2"/>
      <c r="BQ310" s="2"/>
      <c r="BR310" s="2"/>
      <c r="BS310" s="2"/>
      <c r="BT310" s="2"/>
      <c r="BU310" s="2"/>
      <c r="BV310" s="2"/>
      <c r="BW310" s="2"/>
      <c r="BX310" s="2"/>
      <c r="BY310" s="2"/>
      <c r="BZ310" s="2"/>
      <c r="CA310" s="2"/>
      <c r="CB310" s="2"/>
      <c r="CC310" s="2"/>
      <c r="CD310" s="2"/>
      <c r="CE310" s="2"/>
      <c r="CF310" s="2"/>
      <c r="CG310" s="2"/>
      <c r="CH310" s="2"/>
      <c r="CI310" s="2"/>
      <c r="CJ310" s="2"/>
      <c r="CK310" s="2"/>
      <c r="CL310" s="2"/>
      <c r="CM310" s="2"/>
    </row>
    <row r="311" spans="3:91" x14ac:dyDescent="0.25"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  <c r="AZ311" s="2"/>
      <c r="BA311" s="2"/>
      <c r="BB311" s="2"/>
      <c r="BC311" s="2"/>
      <c r="BD311" s="2"/>
      <c r="BE311" s="2"/>
      <c r="BF311" s="2"/>
      <c r="BG311" s="2"/>
      <c r="BH311" s="2"/>
      <c r="BI311" s="2"/>
      <c r="BJ311" s="2"/>
      <c r="BK311" s="2"/>
      <c r="BL311" s="2"/>
      <c r="BM311" s="2"/>
      <c r="BN311" s="2"/>
      <c r="BO311" s="2"/>
      <c r="BP311" s="2"/>
      <c r="BQ311" s="2"/>
      <c r="BR311" s="2"/>
      <c r="BS311" s="2"/>
      <c r="BT311" s="2"/>
      <c r="BU311" s="2"/>
      <c r="BV311" s="2"/>
      <c r="BW311" s="2"/>
      <c r="BX311" s="2"/>
      <c r="BY311" s="2"/>
      <c r="BZ311" s="2"/>
      <c r="CA311" s="2"/>
      <c r="CB311" s="2"/>
      <c r="CC311" s="2"/>
      <c r="CD311" s="2"/>
      <c r="CE311" s="2"/>
      <c r="CF311" s="2"/>
      <c r="CG311" s="2"/>
      <c r="CH311" s="2"/>
      <c r="CI311" s="2"/>
      <c r="CJ311" s="2"/>
      <c r="CK311" s="2"/>
      <c r="CL311" s="2"/>
      <c r="CM311" s="2"/>
    </row>
    <row r="312" spans="3:91" x14ac:dyDescent="0.25"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  <c r="AZ312" s="2"/>
      <c r="BA312" s="2"/>
      <c r="BB312" s="2"/>
      <c r="BC312" s="2"/>
      <c r="BD312" s="2"/>
      <c r="BE312" s="2"/>
      <c r="BF312" s="2"/>
      <c r="BG312" s="2"/>
      <c r="BH312" s="2"/>
      <c r="BI312" s="2"/>
      <c r="BJ312" s="2"/>
      <c r="BK312" s="2"/>
      <c r="BL312" s="2"/>
      <c r="BM312" s="2"/>
      <c r="BN312" s="2"/>
      <c r="BO312" s="2"/>
      <c r="BP312" s="2"/>
      <c r="BQ312" s="2"/>
      <c r="BR312" s="2"/>
      <c r="BS312" s="2"/>
      <c r="BT312" s="2"/>
      <c r="BU312" s="2"/>
      <c r="BV312" s="2"/>
      <c r="BW312" s="2"/>
      <c r="BX312" s="2"/>
      <c r="BY312" s="2"/>
      <c r="BZ312" s="2"/>
      <c r="CA312" s="2"/>
      <c r="CB312" s="2"/>
      <c r="CC312" s="2"/>
      <c r="CD312" s="2"/>
      <c r="CE312" s="2"/>
      <c r="CF312" s="2"/>
      <c r="CG312" s="2"/>
      <c r="CH312" s="2"/>
      <c r="CI312" s="2"/>
      <c r="CJ312" s="2"/>
      <c r="CK312" s="2"/>
      <c r="CL312" s="2"/>
      <c r="CM312" s="2"/>
    </row>
    <row r="313" spans="3:91" x14ac:dyDescent="0.25"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  <c r="AZ313" s="2"/>
      <c r="BA313" s="2"/>
      <c r="BB313" s="2"/>
      <c r="BC313" s="2"/>
      <c r="BD313" s="2"/>
      <c r="BE313" s="2"/>
      <c r="BF313" s="2"/>
      <c r="BG313" s="2"/>
      <c r="BH313" s="2"/>
      <c r="BI313" s="2"/>
      <c r="BJ313" s="2"/>
      <c r="BK313" s="2"/>
      <c r="BL313" s="2"/>
      <c r="BM313" s="2"/>
      <c r="BN313" s="2"/>
      <c r="BO313" s="2"/>
      <c r="BP313" s="2"/>
      <c r="BQ313" s="2"/>
      <c r="BR313" s="2"/>
      <c r="BS313" s="2"/>
      <c r="BT313" s="2"/>
      <c r="BU313" s="2"/>
      <c r="BV313" s="2"/>
      <c r="BW313" s="2"/>
      <c r="BX313" s="2"/>
      <c r="BY313" s="2"/>
      <c r="BZ313" s="2"/>
      <c r="CA313" s="2"/>
      <c r="CB313" s="2"/>
      <c r="CC313" s="2"/>
      <c r="CD313" s="2"/>
      <c r="CE313" s="2"/>
      <c r="CF313" s="2"/>
      <c r="CG313" s="2"/>
      <c r="CH313" s="2"/>
      <c r="CI313" s="2"/>
      <c r="CJ313" s="2"/>
      <c r="CK313" s="2"/>
      <c r="CL313" s="2"/>
      <c r="CM313" s="2"/>
    </row>
    <row r="314" spans="3:91" x14ac:dyDescent="0.25"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  <c r="AZ314" s="2"/>
      <c r="BA314" s="2"/>
      <c r="BB314" s="2"/>
      <c r="BC314" s="2"/>
      <c r="BD314" s="2"/>
      <c r="BE314" s="2"/>
      <c r="BF314" s="2"/>
      <c r="BG314" s="2"/>
      <c r="BH314" s="2"/>
      <c r="BI314" s="2"/>
      <c r="BJ314" s="2"/>
      <c r="BK314" s="2"/>
      <c r="BL314" s="2"/>
      <c r="BM314" s="2"/>
      <c r="BN314" s="2"/>
      <c r="BO314" s="2"/>
      <c r="BP314" s="2"/>
      <c r="BQ314" s="2"/>
      <c r="BR314" s="2"/>
      <c r="BS314" s="2"/>
      <c r="BT314" s="2"/>
      <c r="BU314" s="2"/>
      <c r="BV314" s="2"/>
      <c r="BW314" s="2"/>
      <c r="BX314" s="2"/>
      <c r="BY314" s="2"/>
      <c r="BZ314" s="2"/>
      <c r="CA314" s="2"/>
      <c r="CB314" s="2"/>
      <c r="CC314" s="2"/>
      <c r="CD314" s="2"/>
      <c r="CE314" s="2"/>
      <c r="CF314" s="2"/>
      <c r="CG314" s="2"/>
      <c r="CH314" s="2"/>
      <c r="CI314" s="2"/>
      <c r="CJ314" s="2"/>
      <c r="CK314" s="2"/>
      <c r="CL314" s="2"/>
      <c r="CM314" s="2"/>
    </row>
    <row r="315" spans="3:91" x14ac:dyDescent="0.25"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  <c r="AZ315" s="2"/>
      <c r="BA315" s="2"/>
      <c r="BB315" s="2"/>
      <c r="BC315" s="2"/>
      <c r="BD315" s="2"/>
      <c r="BE315" s="2"/>
      <c r="BF315" s="2"/>
      <c r="BG315" s="2"/>
      <c r="BH315" s="2"/>
      <c r="BI315" s="2"/>
      <c r="BJ315" s="2"/>
      <c r="BK315" s="2"/>
      <c r="BL315" s="2"/>
      <c r="BM315" s="2"/>
      <c r="BN315" s="2"/>
      <c r="BO315" s="2"/>
      <c r="BP315" s="2"/>
      <c r="BQ315" s="2"/>
      <c r="BR315" s="2"/>
      <c r="BS315" s="2"/>
      <c r="BT315" s="2"/>
      <c r="BU315" s="2"/>
      <c r="BV315" s="2"/>
      <c r="BW315" s="2"/>
      <c r="BX315" s="2"/>
      <c r="BY315" s="2"/>
      <c r="BZ315" s="2"/>
      <c r="CA315" s="2"/>
      <c r="CB315" s="2"/>
      <c r="CC315" s="2"/>
      <c r="CD315" s="2"/>
      <c r="CE315" s="2"/>
      <c r="CF315" s="2"/>
      <c r="CG315" s="2"/>
      <c r="CH315" s="2"/>
      <c r="CI315" s="2"/>
      <c r="CJ315" s="2"/>
      <c r="CK315" s="2"/>
      <c r="CL315" s="2"/>
      <c r="CM315" s="2"/>
    </row>
    <row r="316" spans="3:91" x14ac:dyDescent="0.25"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  <c r="AZ316" s="2"/>
      <c r="BA316" s="2"/>
      <c r="BB316" s="2"/>
      <c r="BC316" s="2"/>
      <c r="BD316" s="2"/>
      <c r="BE316" s="2"/>
      <c r="BF316" s="2"/>
      <c r="BG316" s="2"/>
      <c r="BH316" s="2"/>
      <c r="BI316" s="2"/>
      <c r="BJ316" s="2"/>
      <c r="BK316" s="2"/>
      <c r="BL316" s="2"/>
      <c r="BM316" s="2"/>
      <c r="BN316" s="2"/>
      <c r="BO316" s="2"/>
      <c r="BP316" s="2"/>
      <c r="BQ316" s="2"/>
      <c r="BR316" s="2"/>
      <c r="BS316" s="2"/>
      <c r="BT316" s="2"/>
      <c r="BU316" s="2"/>
      <c r="BV316" s="2"/>
      <c r="BW316" s="2"/>
      <c r="BX316" s="2"/>
      <c r="BY316" s="2"/>
      <c r="BZ316" s="2"/>
      <c r="CA316" s="2"/>
      <c r="CB316" s="2"/>
      <c r="CC316" s="2"/>
      <c r="CD316" s="2"/>
      <c r="CE316" s="2"/>
      <c r="CF316" s="2"/>
      <c r="CG316" s="2"/>
      <c r="CH316" s="2"/>
      <c r="CI316" s="2"/>
      <c r="CJ316" s="2"/>
      <c r="CK316" s="2"/>
      <c r="CL316" s="2"/>
      <c r="CM316" s="2"/>
    </row>
    <row r="317" spans="3:91" x14ac:dyDescent="0.25"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  <c r="AZ317" s="2"/>
      <c r="BA317" s="2"/>
      <c r="BB317" s="2"/>
      <c r="BC317" s="2"/>
      <c r="BD317" s="2"/>
      <c r="BE317" s="2"/>
      <c r="BF317" s="2"/>
      <c r="BG317" s="2"/>
      <c r="BH317" s="2"/>
      <c r="BI317" s="2"/>
      <c r="BJ317" s="2"/>
      <c r="BK317" s="2"/>
      <c r="BL317" s="2"/>
      <c r="BM317" s="2"/>
      <c r="BN317" s="2"/>
      <c r="BO317" s="2"/>
      <c r="BP317" s="2"/>
      <c r="BQ317" s="2"/>
      <c r="BR317" s="2"/>
      <c r="BS317" s="2"/>
      <c r="BT317" s="2"/>
      <c r="BU317" s="2"/>
      <c r="BV317" s="2"/>
      <c r="BW317" s="2"/>
      <c r="BX317" s="2"/>
      <c r="BY317" s="2"/>
      <c r="BZ317" s="2"/>
      <c r="CA317" s="2"/>
      <c r="CB317" s="2"/>
      <c r="CC317" s="2"/>
      <c r="CD317" s="2"/>
      <c r="CE317" s="2"/>
      <c r="CF317" s="2"/>
      <c r="CG317" s="2"/>
      <c r="CH317" s="2"/>
      <c r="CI317" s="2"/>
      <c r="CJ317" s="2"/>
      <c r="CK317" s="2"/>
      <c r="CL317" s="2"/>
      <c r="CM317" s="2"/>
    </row>
    <row r="318" spans="3:91" x14ac:dyDescent="0.25"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  <c r="AZ318" s="2"/>
      <c r="BA318" s="2"/>
      <c r="BB318" s="2"/>
      <c r="BC318" s="2"/>
      <c r="BD318" s="2"/>
      <c r="BE318" s="2"/>
      <c r="BF318" s="2"/>
      <c r="BG318" s="2"/>
      <c r="BH318" s="2"/>
      <c r="BI318" s="2"/>
      <c r="BJ318" s="2"/>
      <c r="BK318" s="2"/>
      <c r="BL318" s="2"/>
      <c r="BM318" s="2"/>
      <c r="BN318" s="2"/>
      <c r="BO318" s="2"/>
      <c r="BP318" s="2"/>
      <c r="BQ318" s="2"/>
      <c r="BR318" s="2"/>
      <c r="BS318" s="2"/>
      <c r="BT318" s="2"/>
      <c r="BU318" s="2"/>
      <c r="BV318" s="2"/>
      <c r="BW318" s="2"/>
      <c r="BX318" s="2"/>
      <c r="BY318" s="2"/>
      <c r="BZ318" s="2"/>
      <c r="CA318" s="2"/>
      <c r="CB318" s="2"/>
      <c r="CC318" s="2"/>
      <c r="CD318" s="2"/>
      <c r="CE318" s="2"/>
      <c r="CF318" s="2"/>
      <c r="CG318" s="2"/>
      <c r="CH318" s="2"/>
      <c r="CI318" s="2"/>
      <c r="CJ318" s="2"/>
      <c r="CK318" s="2"/>
      <c r="CL318" s="2"/>
      <c r="CM318" s="2"/>
    </row>
    <row r="319" spans="3:91" x14ac:dyDescent="0.25"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  <c r="AZ319" s="2"/>
      <c r="BA319" s="2"/>
      <c r="BB319" s="2"/>
      <c r="BC319" s="2"/>
      <c r="BD319" s="2"/>
      <c r="BE319" s="2"/>
      <c r="BF319" s="2"/>
      <c r="BG319" s="2"/>
      <c r="BH319" s="2"/>
      <c r="BI319" s="2"/>
      <c r="BJ319" s="2"/>
      <c r="BK319" s="2"/>
      <c r="BL319" s="2"/>
      <c r="BM319" s="2"/>
      <c r="BN319" s="2"/>
      <c r="BO319" s="2"/>
      <c r="BP319" s="2"/>
      <c r="BQ319" s="2"/>
      <c r="BR319" s="2"/>
      <c r="BS319" s="2"/>
      <c r="BT319" s="2"/>
      <c r="BU319" s="2"/>
      <c r="BV319" s="2"/>
      <c r="BW319" s="2"/>
      <c r="BX319" s="2"/>
      <c r="BY319" s="2"/>
      <c r="BZ319" s="2"/>
      <c r="CA319" s="2"/>
      <c r="CB319" s="2"/>
      <c r="CC319" s="2"/>
      <c r="CD319" s="2"/>
      <c r="CE319" s="2"/>
      <c r="CF319" s="2"/>
      <c r="CG319" s="2"/>
      <c r="CH319" s="2"/>
      <c r="CI319" s="2"/>
      <c r="CJ319" s="2"/>
      <c r="CK319" s="2"/>
      <c r="CL319" s="2"/>
      <c r="CM319" s="2"/>
    </row>
    <row r="320" spans="3:91" x14ac:dyDescent="0.25"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  <c r="AZ320" s="2"/>
      <c r="BA320" s="2"/>
      <c r="BB320" s="2"/>
      <c r="BC320" s="2"/>
      <c r="BD320" s="2"/>
      <c r="BE320" s="2"/>
      <c r="BF320" s="2"/>
      <c r="BG320" s="2"/>
      <c r="BH320" s="2"/>
      <c r="BI320" s="2"/>
      <c r="BJ320" s="2"/>
      <c r="BK320" s="2"/>
      <c r="BL320" s="2"/>
      <c r="BM320" s="2"/>
      <c r="BN320" s="2"/>
      <c r="BO320" s="2"/>
      <c r="BP320" s="2"/>
      <c r="BQ320" s="2"/>
      <c r="BR320" s="2"/>
      <c r="BS320" s="2"/>
      <c r="BT320" s="2"/>
      <c r="BU320" s="2"/>
      <c r="BV320" s="2"/>
      <c r="BW320" s="2"/>
      <c r="BX320" s="2"/>
      <c r="BY320" s="2"/>
      <c r="BZ320" s="2"/>
      <c r="CA320" s="2"/>
      <c r="CB320" s="2"/>
      <c r="CC320" s="2"/>
      <c r="CD320" s="2"/>
      <c r="CE320" s="2"/>
      <c r="CF320" s="2"/>
      <c r="CG320" s="2"/>
      <c r="CH320" s="2"/>
      <c r="CI320" s="2"/>
      <c r="CJ320" s="2"/>
      <c r="CK320" s="2"/>
      <c r="CL320" s="2"/>
      <c r="CM320" s="2"/>
    </row>
    <row r="321" spans="3:91" x14ac:dyDescent="0.25"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  <c r="AZ321" s="2"/>
      <c r="BA321" s="2"/>
      <c r="BB321" s="2"/>
      <c r="BC321" s="2"/>
      <c r="BD321" s="2"/>
      <c r="BE321" s="2"/>
      <c r="BF321" s="2"/>
      <c r="BG321" s="2"/>
      <c r="BH321" s="2"/>
      <c r="BI321" s="2"/>
      <c r="BJ321" s="2"/>
      <c r="BK321" s="2"/>
      <c r="BL321" s="2"/>
      <c r="BM321" s="2"/>
      <c r="BN321" s="2"/>
      <c r="BO321" s="2"/>
      <c r="BP321" s="2"/>
      <c r="BQ321" s="2"/>
      <c r="BR321" s="2"/>
      <c r="BS321" s="2"/>
      <c r="BT321" s="2"/>
      <c r="BU321" s="2"/>
      <c r="BV321" s="2"/>
      <c r="BW321" s="2"/>
      <c r="BX321" s="2"/>
      <c r="BY321" s="2"/>
      <c r="BZ321" s="2"/>
      <c r="CA321" s="2"/>
      <c r="CB321" s="2"/>
      <c r="CC321" s="2"/>
      <c r="CD321" s="2"/>
      <c r="CE321" s="2"/>
      <c r="CF321" s="2"/>
      <c r="CG321" s="2"/>
      <c r="CH321" s="2"/>
      <c r="CI321" s="2"/>
      <c r="CJ321" s="2"/>
      <c r="CK321" s="2"/>
      <c r="CL321" s="2"/>
      <c r="CM321" s="2"/>
    </row>
    <row r="322" spans="3:91" x14ac:dyDescent="0.25"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  <c r="AZ322" s="2"/>
      <c r="BA322" s="2"/>
      <c r="BB322" s="2"/>
      <c r="BC322" s="2"/>
      <c r="BD322" s="2"/>
      <c r="BE322" s="2"/>
      <c r="BF322" s="2"/>
      <c r="BG322" s="2"/>
      <c r="BH322" s="2"/>
      <c r="BI322" s="2"/>
      <c r="BJ322" s="2"/>
      <c r="BK322" s="2"/>
      <c r="BL322" s="2"/>
      <c r="BM322" s="2"/>
      <c r="BN322" s="2"/>
      <c r="BO322" s="2"/>
      <c r="BP322" s="2"/>
      <c r="BQ322" s="2"/>
      <c r="BR322" s="2"/>
      <c r="BS322" s="2"/>
      <c r="BT322" s="2"/>
      <c r="BU322" s="2"/>
      <c r="BV322" s="2"/>
      <c r="BW322" s="2"/>
      <c r="BX322" s="2"/>
      <c r="BY322" s="2"/>
      <c r="BZ322" s="2"/>
      <c r="CA322" s="2"/>
      <c r="CB322" s="2"/>
      <c r="CC322" s="2"/>
      <c r="CD322" s="2"/>
      <c r="CE322" s="2"/>
      <c r="CF322" s="2"/>
      <c r="CG322" s="2"/>
      <c r="CH322" s="2"/>
      <c r="CI322" s="2"/>
      <c r="CJ322" s="2"/>
      <c r="CK322" s="2"/>
      <c r="CL322" s="2"/>
      <c r="CM322" s="2"/>
    </row>
    <row r="323" spans="3:91" x14ac:dyDescent="0.25"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  <c r="AZ323" s="2"/>
      <c r="BA323" s="2"/>
      <c r="BB323" s="2"/>
      <c r="BC323" s="2"/>
      <c r="BD323" s="2"/>
      <c r="BE323" s="2"/>
      <c r="BF323" s="2"/>
      <c r="BG323" s="2"/>
      <c r="BH323" s="2"/>
      <c r="BI323" s="2"/>
      <c r="BJ323" s="2"/>
      <c r="BK323" s="2"/>
      <c r="BL323" s="2"/>
      <c r="BM323" s="2"/>
      <c r="BN323" s="2"/>
      <c r="BO323" s="2"/>
      <c r="BP323" s="2"/>
      <c r="BQ323" s="2"/>
      <c r="BR323" s="2"/>
      <c r="BS323" s="2"/>
      <c r="BT323" s="2"/>
      <c r="BU323" s="2"/>
      <c r="BV323" s="2"/>
      <c r="BW323" s="2"/>
      <c r="BX323" s="2"/>
      <c r="BY323" s="2"/>
      <c r="BZ323" s="2"/>
      <c r="CA323" s="2"/>
      <c r="CB323" s="2"/>
      <c r="CC323" s="2"/>
      <c r="CD323" s="2"/>
      <c r="CE323" s="2"/>
      <c r="CF323" s="2"/>
      <c r="CG323" s="2"/>
      <c r="CH323" s="2"/>
      <c r="CI323" s="2"/>
      <c r="CJ323" s="2"/>
      <c r="CK323" s="2"/>
      <c r="CL323" s="2"/>
      <c r="CM323" s="2"/>
    </row>
    <row r="324" spans="3:91" x14ac:dyDescent="0.25"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  <c r="AZ324" s="2"/>
      <c r="BA324" s="2"/>
      <c r="BB324" s="2"/>
      <c r="BC324" s="2"/>
      <c r="BD324" s="2"/>
      <c r="BE324" s="2"/>
      <c r="BF324" s="2"/>
      <c r="BG324" s="2"/>
      <c r="BH324" s="2"/>
      <c r="BI324" s="2"/>
      <c r="BJ324" s="2"/>
      <c r="BK324" s="2"/>
      <c r="BL324" s="2"/>
      <c r="BM324" s="2"/>
      <c r="BN324" s="2"/>
      <c r="BO324" s="2"/>
      <c r="BP324" s="2"/>
      <c r="BQ324" s="2"/>
      <c r="BR324" s="2"/>
      <c r="BS324" s="2"/>
      <c r="BT324" s="2"/>
      <c r="BU324" s="2"/>
      <c r="BV324" s="2"/>
      <c r="BW324" s="2"/>
      <c r="BX324" s="2"/>
      <c r="BY324" s="2"/>
      <c r="BZ324" s="2"/>
      <c r="CA324" s="2"/>
      <c r="CB324" s="2"/>
      <c r="CC324" s="2"/>
      <c r="CD324" s="2"/>
      <c r="CE324" s="2"/>
      <c r="CF324" s="2"/>
      <c r="CG324" s="2"/>
      <c r="CH324" s="2"/>
      <c r="CI324" s="2"/>
      <c r="CJ324" s="2"/>
      <c r="CK324" s="2"/>
      <c r="CL324" s="2"/>
      <c r="CM324" s="2"/>
    </row>
    <row r="325" spans="3:91" x14ac:dyDescent="0.25"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  <c r="AZ325" s="2"/>
      <c r="BA325" s="2"/>
      <c r="BB325" s="2"/>
      <c r="BC325" s="2"/>
      <c r="BD325" s="2"/>
      <c r="BE325" s="2"/>
      <c r="BF325" s="2"/>
      <c r="BG325" s="2"/>
      <c r="BH325" s="2"/>
      <c r="BI325" s="2"/>
      <c r="BJ325" s="2"/>
      <c r="BK325" s="2"/>
      <c r="BL325" s="2"/>
      <c r="BM325" s="2"/>
      <c r="BN325" s="2"/>
      <c r="BO325" s="2"/>
      <c r="BP325" s="2"/>
      <c r="BQ325" s="2"/>
      <c r="BR325" s="2"/>
      <c r="BS325" s="2"/>
      <c r="BT325" s="2"/>
      <c r="BU325" s="2"/>
      <c r="BV325" s="2"/>
      <c r="BW325" s="2"/>
      <c r="BX325" s="2"/>
      <c r="BY325" s="2"/>
      <c r="BZ325" s="2"/>
      <c r="CA325" s="2"/>
      <c r="CB325" s="2"/>
      <c r="CC325" s="2"/>
      <c r="CD325" s="2"/>
      <c r="CE325" s="2"/>
      <c r="CF325" s="2"/>
      <c r="CG325" s="2"/>
      <c r="CH325" s="2"/>
      <c r="CI325" s="2"/>
      <c r="CJ325" s="2"/>
      <c r="CK325" s="2"/>
      <c r="CL325" s="2"/>
      <c r="CM325" s="2"/>
    </row>
    <row r="326" spans="3:91" x14ac:dyDescent="0.25"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  <c r="AZ326" s="2"/>
      <c r="BA326" s="2"/>
      <c r="BB326" s="2"/>
      <c r="BC326" s="2"/>
      <c r="BD326" s="2"/>
      <c r="BE326" s="2"/>
      <c r="BF326" s="2"/>
      <c r="BG326" s="2"/>
      <c r="BH326" s="2"/>
      <c r="BI326" s="2"/>
      <c r="BJ326" s="2"/>
      <c r="BK326" s="2"/>
      <c r="BL326" s="2"/>
      <c r="BM326" s="2"/>
      <c r="BN326" s="2"/>
      <c r="BO326" s="2"/>
      <c r="BP326" s="2"/>
      <c r="BQ326" s="2"/>
      <c r="BR326" s="2"/>
      <c r="BS326" s="2"/>
      <c r="BT326" s="2"/>
      <c r="BU326" s="2"/>
      <c r="BV326" s="2"/>
      <c r="BW326" s="2"/>
      <c r="BX326" s="2"/>
      <c r="BY326" s="2"/>
      <c r="BZ326" s="2"/>
      <c r="CA326" s="2"/>
      <c r="CB326" s="2"/>
      <c r="CC326" s="2"/>
      <c r="CD326" s="2"/>
      <c r="CE326" s="2"/>
      <c r="CF326" s="2"/>
      <c r="CG326" s="2"/>
      <c r="CH326" s="2"/>
      <c r="CI326" s="2"/>
      <c r="CJ326" s="2"/>
      <c r="CK326" s="2"/>
      <c r="CL326" s="2"/>
      <c r="CM326" s="2"/>
    </row>
    <row r="327" spans="3:91" x14ac:dyDescent="0.25"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  <c r="AZ327" s="2"/>
      <c r="BA327" s="2"/>
      <c r="BB327" s="2"/>
      <c r="BC327" s="2"/>
      <c r="BD327" s="2"/>
      <c r="BE327" s="2"/>
      <c r="BF327" s="2"/>
      <c r="BG327" s="2"/>
      <c r="BH327" s="2"/>
      <c r="BI327" s="2"/>
      <c r="BJ327" s="2"/>
      <c r="BK327" s="2"/>
      <c r="BL327" s="2"/>
      <c r="BM327" s="2"/>
      <c r="BN327" s="2"/>
      <c r="BO327" s="2"/>
      <c r="BP327" s="2"/>
      <c r="BQ327" s="2"/>
      <c r="BR327" s="2"/>
      <c r="BS327" s="2"/>
      <c r="BT327" s="2"/>
      <c r="BU327" s="2"/>
      <c r="BV327" s="2"/>
      <c r="BW327" s="2"/>
      <c r="BX327" s="2"/>
      <c r="BY327" s="2"/>
      <c r="BZ327" s="2"/>
      <c r="CA327" s="2"/>
      <c r="CB327" s="2"/>
      <c r="CC327" s="2"/>
      <c r="CD327" s="2"/>
      <c r="CE327" s="2"/>
      <c r="CF327" s="2"/>
      <c r="CG327" s="2"/>
      <c r="CH327" s="2"/>
      <c r="CI327" s="2"/>
      <c r="CJ327" s="2"/>
      <c r="CK327" s="2"/>
      <c r="CL327" s="2"/>
      <c r="CM327" s="2"/>
    </row>
    <row r="328" spans="3:91" x14ac:dyDescent="0.25"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  <c r="AZ328" s="2"/>
      <c r="BA328" s="2"/>
      <c r="BB328" s="2"/>
      <c r="BC328" s="2"/>
      <c r="BD328" s="2"/>
      <c r="BE328" s="2"/>
      <c r="BF328" s="2"/>
      <c r="BG328" s="2"/>
      <c r="BH328" s="2"/>
      <c r="BI328" s="2"/>
      <c r="BJ328" s="2"/>
      <c r="BK328" s="2"/>
      <c r="BL328" s="2"/>
      <c r="BM328" s="2"/>
      <c r="BN328" s="2"/>
      <c r="BO328" s="2"/>
      <c r="BP328" s="2"/>
      <c r="BQ328" s="2"/>
      <c r="BR328" s="2"/>
      <c r="BS328" s="2"/>
      <c r="BT328" s="2"/>
      <c r="BU328" s="2"/>
      <c r="BV328" s="2"/>
      <c r="BW328" s="2"/>
      <c r="BX328" s="2"/>
      <c r="BY328" s="2"/>
      <c r="BZ328" s="2"/>
      <c r="CA328" s="2"/>
      <c r="CB328" s="2"/>
      <c r="CC328" s="2"/>
      <c r="CD328" s="2"/>
      <c r="CE328" s="2"/>
      <c r="CF328" s="2"/>
      <c r="CG328" s="2"/>
      <c r="CH328" s="2"/>
      <c r="CI328" s="2"/>
      <c r="CJ328" s="2"/>
      <c r="CK328" s="2"/>
      <c r="CL328" s="2"/>
      <c r="CM328" s="2"/>
    </row>
    <row r="329" spans="3:91" x14ac:dyDescent="0.25"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  <c r="AZ329" s="2"/>
      <c r="BA329" s="2"/>
      <c r="BB329" s="2"/>
      <c r="BC329" s="2"/>
      <c r="BD329" s="2"/>
      <c r="BE329" s="2"/>
      <c r="BF329" s="2"/>
      <c r="BG329" s="2"/>
      <c r="BH329" s="2"/>
      <c r="BI329" s="2"/>
      <c r="BJ329" s="2"/>
      <c r="BK329" s="2"/>
      <c r="BL329" s="2"/>
      <c r="BM329" s="2"/>
      <c r="BN329" s="2"/>
      <c r="BO329" s="2"/>
      <c r="BP329" s="2"/>
      <c r="BQ329" s="2"/>
      <c r="BR329" s="2"/>
      <c r="BS329" s="2"/>
      <c r="BT329" s="2"/>
      <c r="BU329" s="2"/>
      <c r="BV329" s="2"/>
      <c r="BW329" s="2"/>
      <c r="BX329" s="2"/>
      <c r="BY329" s="2"/>
      <c r="BZ329" s="2"/>
      <c r="CA329" s="2"/>
      <c r="CB329" s="2"/>
      <c r="CC329" s="2"/>
      <c r="CD329" s="2"/>
      <c r="CE329" s="2"/>
      <c r="CF329" s="2"/>
      <c r="CG329" s="2"/>
      <c r="CH329" s="2"/>
      <c r="CI329" s="2"/>
      <c r="CJ329" s="2"/>
      <c r="CK329" s="2"/>
      <c r="CL329" s="2"/>
      <c r="CM329" s="2"/>
    </row>
    <row r="330" spans="3:91" x14ac:dyDescent="0.25"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  <c r="AZ330" s="2"/>
      <c r="BA330" s="2"/>
      <c r="BB330" s="2"/>
      <c r="BC330" s="2"/>
      <c r="BD330" s="2"/>
      <c r="BE330" s="2"/>
      <c r="BF330" s="2"/>
      <c r="BG330" s="2"/>
      <c r="BH330" s="2"/>
      <c r="BI330" s="2"/>
      <c r="BJ330" s="2"/>
      <c r="BK330" s="2"/>
      <c r="BL330" s="2"/>
      <c r="BM330" s="2"/>
      <c r="BN330" s="2"/>
      <c r="BO330" s="2"/>
      <c r="BP330" s="2"/>
      <c r="BQ330" s="2"/>
      <c r="BR330" s="2"/>
      <c r="BS330" s="2"/>
      <c r="BT330" s="2"/>
      <c r="BU330" s="2"/>
      <c r="BV330" s="2"/>
      <c r="BW330" s="2"/>
      <c r="BX330" s="2"/>
      <c r="BY330" s="2"/>
      <c r="BZ330" s="2"/>
      <c r="CA330" s="2"/>
      <c r="CB330" s="2"/>
      <c r="CC330" s="2"/>
      <c r="CD330" s="2"/>
      <c r="CE330" s="2"/>
      <c r="CF330" s="2"/>
      <c r="CG330" s="2"/>
      <c r="CH330" s="2"/>
      <c r="CI330" s="2"/>
      <c r="CJ330" s="2"/>
      <c r="CK330" s="2"/>
      <c r="CL330" s="2"/>
      <c r="CM330" s="2"/>
    </row>
    <row r="331" spans="3:91" x14ac:dyDescent="0.25"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  <c r="AZ331" s="2"/>
      <c r="BA331" s="2"/>
      <c r="BB331" s="2"/>
      <c r="BC331" s="2"/>
      <c r="BD331" s="2"/>
      <c r="BE331" s="2"/>
      <c r="BF331" s="2"/>
      <c r="BG331" s="2"/>
      <c r="BH331" s="2"/>
      <c r="BI331" s="2"/>
      <c r="BJ331" s="2"/>
      <c r="BK331" s="2"/>
      <c r="BL331" s="2"/>
      <c r="BM331" s="2"/>
      <c r="BN331" s="2"/>
      <c r="BO331" s="2"/>
      <c r="BP331" s="2"/>
      <c r="BQ331" s="2"/>
      <c r="BR331" s="2"/>
      <c r="BS331" s="2"/>
      <c r="BT331" s="2"/>
      <c r="BU331" s="2"/>
      <c r="BV331" s="2"/>
      <c r="BW331" s="2"/>
      <c r="BX331" s="2"/>
      <c r="BY331" s="2"/>
      <c r="BZ331" s="2"/>
      <c r="CA331" s="2"/>
      <c r="CB331" s="2"/>
      <c r="CC331" s="2"/>
      <c r="CD331" s="2"/>
      <c r="CE331" s="2"/>
      <c r="CF331" s="2"/>
      <c r="CG331" s="2"/>
      <c r="CH331" s="2"/>
      <c r="CI331" s="2"/>
      <c r="CJ331" s="2"/>
      <c r="CK331" s="2"/>
      <c r="CL331" s="2"/>
      <c r="CM331" s="2"/>
    </row>
    <row r="332" spans="3:91" x14ac:dyDescent="0.25"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  <c r="AZ332" s="2"/>
      <c r="BA332" s="2"/>
      <c r="BB332" s="2"/>
      <c r="BC332" s="2"/>
      <c r="BD332" s="2"/>
      <c r="BE332" s="2"/>
      <c r="BF332" s="2"/>
      <c r="BG332" s="2"/>
      <c r="BH332" s="2"/>
      <c r="BI332" s="2"/>
      <c r="BJ332" s="2"/>
      <c r="BK332" s="2"/>
      <c r="BL332" s="2"/>
      <c r="BM332" s="2"/>
      <c r="BN332" s="2"/>
      <c r="BO332" s="2"/>
      <c r="BP332" s="2"/>
      <c r="BQ332" s="2"/>
      <c r="BR332" s="2"/>
      <c r="BS332" s="2"/>
      <c r="BT332" s="2"/>
      <c r="BU332" s="2"/>
      <c r="BV332" s="2"/>
      <c r="BW332" s="2"/>
      <c r="BX332" s="2"/>
      <c r="BY332" s="2"/>
      <c r="BZ332" s="2"/>
      <c r="CA332" s="2"/>
      <c r="CB332" s="2"/>
      <c r="CC332" s="2"/>
      <c r="CD332" s="2"/>
      <c r="CE332" s="2"/>
      <c r="CF332" s="2"/>
      <c r="CG332" s="2"/>
      <c r="CH332" s="2"/>
      <c r="CI332" s="2"/>
      <c r="CJ332" s="2"/>
      <c r="CK332" s="2"/>
      <c r="CL332" s="2"/>
      <c r="CM332" s="2"/>
    </row>
    <row r="333" spans="3:91" x14ac:dyDescent="0.25"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  <c r="AZ333" s="2"/>
      <c r="BA333" s="2"/>
      <c r="BB333" s="2"/>
      <c r="BC333" s="2"/>
      <c r="BD333" s="2"/>
      <c r="BE333" s="2"/>
      <c r="BF333" s="2"/>
      <c r="BG333" s="2"/>
      <c r="BH333" s="2"/>
      <c r="BI333" s="2"/>
      <c r="BJ333" s="2"/>
      <c r="BK333" s="2"/>
      <c r="BL333" s="2"/>
      <c r="BM333" s="2"/>
      <c r="BN333" s="2"/>
      <c r="BO333" s="2"/>
      <c r="BP333" s="2"/>
      <c r="BQ333" s="2"/>
      <c r="BR333" s="2"/>
      <c r="BS333" s="2"/>
      <c r="BT333" s="2"/>
      <c r="BU333" s="2"/>
      <c r="BV333" s="2"/>
      <c r="BW333" s="2"/>
      <c r="BX333" s="2"/>
      <c r="BY333" s="2"/>
      <c r="BZ333" s="2"/>
      <c r="CA333" s="2"/>
      <c r="CB333" s="2"/>
      <c r="CC333" s="2"/>
      <c r="CD333" s="2"/>
      <c r="CE333" s="2"/>
      <c r="CF333" s="2"/>
      <c r="CG333" s="2"/>
      <c r="CH333" s="2"/>
      <c r="CI333" s="2"/>
      <c r="CJ333" s="2"/>
      <c r="CK333" s="2"/>
      <c r="CL333" s="2"/>
      <c r="CM333" s="2"/>
    </row>
    <row r="334" spans="3:91" x14ac:dyDescent="0.25"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  <c r="AZ334" s="2"/>
      <c r="BA334" s="2"/>
      <c r="BB334" s="2"/>
      <c r="BC334" s="2"/>
      <c r="BD334" s="2"/>
      <c r="BE334" s="2"/>
      <c r="BF334" s="2"/>
      <c r="BG334" s="2"/>
      <c r="BH334" s="2"/>
      <c r="BI334" s="2"/>
      <c r="BJ334" s="2"/>
      <c r="BK334" s="2"/>
      <c r="BL334" s="2"/>
      <c r="BM334" s="2"/>
      <c r="BN334" s="2"/>
      <c r="BO334" s="2"/>
      <c r="BP334" s="2"/>
      <c r="BQ334" s="2"/>
      <c r="BR334" s="2"/>
      <c r="BS334" s="2"/>
      <c r="BT334" s="2"/>
      <c r="BU334" s="2"/>
      <c r="BV334" s="2"/>
      <c r="BW334" s="2"/>
      <c r="BX334" s="2"/>
      <c r="BY334" s="2"/>
      <c r="BZ334" s="2"/>
      <c r="CA334" s="2"/>
      <c r="CB334" s="2"/>
      <c r="CC334" s="2"/>
      <c r="CD334" s="2"/>
      <c r="CE334" s="2"/>
      <c r="CF334" s="2"/>
      <c r="CG334" s="2"/>
      <c r="CH334" s="2"/>
      <c r="CI334" s="2"/>
      <c r="CJ334" s="2"/>
      <c r="CK334" s="2"/>
      <c r="CL334" s="2"/>
      <c r="CM334" s="2"/>
    </row>
    <row r="335" spans="3:91" x14ac:dyDescent="0.25"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  <c r="AZ335" s="2"/>
      <c r="BA335" s="2"/>
      <c r="BB335" s="2"/>
      <c r="BC335" s="2"/>
      <c r="BD335" s="2"/>
      <c r="BE335" s="2"/>
      <c r="BF335" s="2"/>
      <c r="BG335" s="2"/>
      <c r="BH335" s="2"/>
      <c r="BI335" s="2"/>
      <c r="BJ335" s="2"/>
      <c r="BK335" s="2"/>
      <c r="BL335" s="2"/>
      <c r="BM335" s="2"/>
      <c r="BN335" s="2"/>
      <c r="BO335" s="2"/>
      <c r="BP335" s="2"/>
      <c r="BQ335" s="2"/>
      <c r="BR335" s="2"/>
      <c r="BS335" s="2"/>
      <c r="BT335" s="2"/>
      <c r="BU335" s="2"/>
      <c r="BV335" s="2"/>
      <c r="BW335" s="2"/>
      <c r="BX335" s="2"/>
      <c r="BY335" s="2"/>
      <c r="BZ335" s="2"/>
      <c r="CA335" s="2"/>
      <c r="CB335" s="2"/>
      <c r="CC335" s="2"/>
      <c r="CD335" s="2"/>
      <c r="CE335" s="2"/>
      <c r="CF335" s="2"/>
      <c r="CG335" s="2"/>
      <c r="CH335" s="2"/>
      <c r="CI335" s="2"/>
      <c r="CJ335" s="2"/>
      <c r="CK335" s="2"/>
      <c r="CL335" s="2"/>
      <c r="CM335" s="2"/>
    </row>
    <row r="336" spans="3:91" x14ac:dyDescent="0.25"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  <c r="AZ336" s="2"/>
      <c r="BA336" s="2"/>
      <c r="BB336" s="2"/>
      <c r="BC336" s="2"/>
      <c r="BD336" s="2"/>
      <c r="BE336" s="2"/>
      <c r="BF336" s="2"/>
      <c r="BG336" s="2"/>
      <c r="BH336" s="2"/>
      <c r="BI336" s="2"/>
      <c r="BJ336" s="2"/>
      <c r="BK336" s="2"/>
      <c r="BL336" s="2"/>
      <c r="BM336" s="2"/>
      <c r="BN336" s="2"/>
      <c r="BO336" s="2"/>
      <c r="BP336" s="2"/>
      <c r="BQ336" s="2"/>
      <c r="BR336" s="2"/>
      <c r="BS336" s="2"/>
      <c r="BT336" s="2"/>
      <c r="BU336" s="2"/>
      <c r="BV336" s="2"/>
      <c r="BW336" s="2"/>
      <c r="BX336" s="2"/>
      <c r="BY336" s="2"/>
      <c r="BZ336" s="2"/>
      <c r="CA336" s="2"/>
      <c r="CB336" s="2"/>
      <c r="CC336" s="2"/>
      <c r="CD336" s="2"/>
      <c r="CE336" s="2"/>
      <c r="CF336" s="2"/>
      <c r="CG336" s="2"/>
      <c r="CH336" s="2"/>
      <c r="CI336" s="2"/>
      <c r="CJ336" s="2"/>
      <c r="CK336" s="2"/>
      <c r="CL336" s="2"/>
      <c r="CM336" s="2"/>
    </row>
    <row r="337" spans="3:91" x14ac:dyDescent="0.25"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  <c r="AZ337" s="2"/>
      <c r="BA337" s="2"/>
      <c r="BB337" s="2"/>
      <c r="BC337" s="2"/>
      <c r="BD337" s="2"/>
      <c r="BE337" s="2"/>
      <c r="BF337" s="2"/>
      <c r="BG337" s="2"/>
      <c r="BH337" s="2"/>
      <c r="BI337" s="2"/>
      <c r="BJ337" s="2"/>
      <c r="BK337" s="2"/>
      <c r="BL337" s="2"/>
      <c r="BM337" s="2"/>
      <c r="BN337" s="2"/>
      <c r="BO337" s="2"/>
      <c r="BP337" s="2"/>
      <c r="BQ337" s="2"/>
      <c r="BR337" s="2"/>
      <c r="BS337" s="2"/>
      <c r="BT337" s="2"/>
      <c r="BU337" s="2"/>
      <c r="BV337" s="2"/>
      <c r="BW337" s="2"/>
      <c r="BX337" s="2"/>
      <c r="BY337" s="2"/>
      <c r="BZ337" s="2"/>
      <c r="CA337" s="2"/>
      <c r="CB337" s="2"/>
      <c r="CC337" s="2"/>
      <c r="CD337" s="2"/>
      <c r="CE337" s="2"/>
      <c r="CF337" s="2"/>
      <c r="CG337" s="2"/>
      <c r="CH337" s="2"/>
      <c r="CI337" s="2"/>
      <c r="CJ337" s="2"/>
      <c r="CK337" s="2"/>
      <c r="CL337" s="2"/>
      <c r="CM337" s="2"/>
    </row>
    <row r="338" spans="3:91" x14ac:dyDescent="0.25"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  <c r="AZ338" s="2"/>
      <c r="BA338" s="2"/>
      <c r="BB338" s="2"/>
      <c r="BC338" s="2"/>
      <c r="BD338" s="2"/>
      <c r="BE338" s="2"/>
      <c r="BF338" s="2"/>
      <c r="BG338" s="2"/>
      <c r="BH338" s="2"/>
      <c r="BI338" s="2"/>
      <c r="BJ338" s="2"/>
      <c r="BK338" s="2"/>
      <c r="BL338" s="2"/>
      <c r="BM338" s="2"/>
      <c r="BN338" s="2"/>
      <c r="BO338" s="2"/>
      <c r="BP338" s="2"/>
      <c r="BQ338" s="2"/>
      <c r="BR338" s="2"/>
      <c r="BS338" s="2"/>
      <c r="BT338" s="2"/>
      <c r="BU338" s="2"/>
      <c r="BV338" s="2"/>
      <c r="BW338" s="2"/>
      <c r="BX338" s="2"/>
      <c r="BY338" s="2"/>
      <c r="BZ338" s="2"/>
      <c r="CA338" s="2"/>
      <c r="CB338" s="2"/>
      <c r="CC338" s="2"/>
      <c r="CD338" s="2"/>
      <c r="CE338" s="2"/>
      <c r="CF338" s="2"/>
      <c r="CG338" s="2"/>
      <c r="CH338" s="2"/>
      <c r="CI338" s="2"/>
      <c r="CJ338" s="2"/>
      <c r="CK338" s="2"/>
      <c r="CL338" s="2"/>
      <c r="CM338" s="2"/>
    </row>
    <row r="339" spans="3:91" x14ac:dyDescent="0.25"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Y339" s="2"/>
      <c r="AZ339" s="2"/>
      <c r="BA339" s="2"/>
      <c r="BB339" s="2"/>
      <c r="BC339" s="2"/>
      <c r="BD339" s="2"/>
      <c r="BE339" s="2"/>
      <c r="BF339" s="2"/>
      <c r="BG339" s="2"/>
      <c r="BH339" s="2"/>
      <c r="BI339" s="2"/>
      <c r="BJ339" s="2"/>
      <c r="BK339" s="2"/>
      <c r="BL339" s="2"/>
      <c r="BM339" s="2"/>
      <c r="BN339" s="2"/>
      <c r="BO339" s="2"/>
      <c r="BP339" s="2"/>
      <c r="BQ339" s="2"/>
      <c r="BR339" s="2"/>
      <c r="BS339" s="2"/>
      <c r="BT339" s="2"/>
      <c r="BU339" s="2"/>
      <c r="BV339" s="2"/>
      <c r="BW339" s="2"/>
      <c r="BX339" s="2"/>
      <c r="BY339" s="2"/>
      <c r="BZ339" s="2"/>
      <c r="CA339" s="2"/>
      <c r="CB339" s="2"/>
      <c r="CC339" s="2"/>
      <c r="CD339" s="2"/>
      <c r="CE339" s="2"/>
      <c r="CF339" s="2"/>
      <c r="CG339" s="2"/>
      <c r="CH339" s="2"/>
      <c r="CI339" s="2"/>
      <c r="CJ339" s="2"/>
      <c r="CK339" s="2"/>
      <c r="CL339" s="2"/>
      <c r="CM339" s="2"/>
    </row>
    <row r="340" spans="3:91" x14ac:dyDescent="0.25"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  <c r="AZ340" s="2"/>
      <c r="BA340" s="2"/>
      <c r="BB340" s="2"/>
      <c r="BC340" s="2"/>
      <c r="BD340" s="2"/>
      <c r="BE340" s="2"/>
      <c r="BF340" s="2"/>
      <c r="BG340" s="2"/>
      <c r="BH340" s="2"/>
      <c r="BI340" s="2"/>
      <c r="BJ340" s="2"/>
      <c r="BK340" s="2"/>
      <c r="BL340" s="2"/>
      <c r="BM340" s="2"/>
      <c r="BN340" s="2"/>
      <c r="BO340" s="2"/>
      <c r="BP340" s="2"/>
      <c r="BQ340" s="2"/>
      <c r="BR340" s="2"/>
      <c r="BS340" s="2"/>
      <c r="BT340" s="2"/>
      <c r="BU340" s="2"/>
      <c r="BV340" s="2"/>
      <c r="BW340" s="2"/>
      <c r="BX340" s="2"/>
      <c r="BY340" s="2"/>
      <c r="BZ340" s="2"/>
      <c r="CA340" s="2"/>
      <c r="CB340" s="2"/>
      <c r="CC340" s="2"/>
      <c r="CD340" s="2"/>
      <c r="CE340" s="2"/>
      <c r="CF340" s="2"/>
      <c r="CG340" s="2"/>
      <c r="CH340" s="2"/>
      <c r="CI340" s="2"/>
      <c r="CJ340" s="2"/>
      <c r="CK340" s="2"/>
      <c r="CL340" s="2"/>
      <c r="CM340" s="2"/>
    </row>
    <row r="341" spans="3:91" x14ac:dyDescent="0.25"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  <c r="AZ341" s="2"/>
      <c r="BA341" s="2"/>
      <c r="BB341" s="2"/>
      <c r="BC341" s="2"/>
      <c r="BD341" s="2"/>
      <c r="BE341" s="2"/>
      <c r="BF341" s="2"/>
      <c r="BG341" s="2"/>
      <c r="BH341" s="2"/>
      <c r="BI341" s="2"/>
      <c r="BJ341" s="2"/>
      <c r="BK341" s="2"/>
      <c r="BL341" s="2"/>
      <c r="BM341" s="2"/>
      <c r="BN341" s="2"/>
      <c r="BO341" s="2"/>
      <c r="BP341" s="2"/>
      <c r="BQ341" s="2"/>
      <c r="BR341" s="2"/>
      <c r="BS341" s="2"/>
      <c r="BT341" s="2"/>
      <c r="BU341" s="2"/>
      <c r="BV341" s="2"/>
      <c r="BW341" s="2"/>
      <c r="BX341" s="2"/>
      <c r="BY341" s="2"/>
      <c r="BZ341" s="2"/>
      <c r="CA341" s="2"/>
      <c r="CB341" s="2"/>
      <c r="CC341" s="2"/>
      <c r="CD341" s="2"/>
      <c r="CE341" s="2"/>
      <c r="CF341" s="2"/>
      <c r="CG341" s="2"/>
      <c r="CH341" s="2"/>
      <c r="CI341" s="2"/>
      <c r="CJ341" s="2"/>
      <c r="CK341" s="2"/>
      <c r="CL341" s="2"/>
      <c r="CM341" s="2"/>
    </row>
    <row r="342" spans="3:91" x14ac:dyDescent="0.25"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  <c r="AZ342" s="2"/>
      <c r="BA342" s="2"/>
      <c r="BB342" s="2"/>
      <c r="BC342" s="2"/>
      <c r="BD342" s="2"/>
      <c r="BE342" s="2"/>
      <c r="BF342" s="2"/>
      <c r="BG342" s="2"/>
      <c r="BH342" s="2"/>
      <c r="BI342" s="2"/>
      <c r="BJ342" s="2"/>
      <c r="BK342" s="2"/>
      <c r="BL342" s="2"/>
      <c r="BM342" s="2"/>
      <c r="BN342" s="2"/>
      <c r="BO342" s="2"/>
      <c r="BP342" s="2"/>
      <c r="BQ342" s="2"/>
      <c r="BR342" s="2"/>
      <c r="BS342" s="2"/>
      <c r="BT342" s="2"/>
      <c r="BU342" s="2"/>
      <c r="BV342" s="2"/>
      <c r="BW342" s="2"/>
      <c r="BX342" s="2"/>
      <c r="BY342" s="2"/>
      <c r="BZ342" s="2"/>
      <c r="CA342" s="2"/>
      <c r="CB342" s="2"/>
      <c r="CC342" s="2"/>
      <c r="CD342" s="2"/>
      <c r="CE342" s="2"/>
      <c r="CF342" s="2"/>
      <c r="CG342" s="2"/>
      <c r="CH342" s="2"/>
      <c r="CI342" s="2"/>
      <c r="CJ342" s="2"/>
      <c r="CK342" s="2"/>
      <c r="CL342" s="2"/>
      <c r="CM342" s="2"/>
    </row>
    <row r="343" spans="3:91" x14ac:dyDescent="0.25"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  <c r="AZ343" s="2"/>
      <c r="BA343" s="2"/>
      <c r="BB343" s="2"/>
      <c r="BC343" s="2"/>
      <c r="BD343" s="2"/>
      <c r="BE343" s="2"/>
      <c r="BF343" s="2"/>
      <c r="BG343" s="2"/>
      <c r="BH343" s="2"/>
      <c r="BI343" s="2"/>
      <c r="BJ343" s="2"/>
      <c r="BK343" s="2"/>
      <c r="BL343" s="2"/>
      <c r="BM343" s="2"/>
      <c r="BN343" s="2"/>
      <c r="BO343" s="2"/>
      <c r="BP343" s="2"/>
      <c r="BQ343" s="2"/>
      <c r="BR343" s="2"/>
      <c r="BS343" s="2"/>
      <c r="BT343" s="2"/>
      <c r="BU343" s="2"/>
      <c r="BV343" s="2"/>
      <c r="BW343" s="2"/>
      <c r="BX343" s="2"/>
      <c r="BY343" s="2"/>
      <c r="BZ343" s="2"/>
      <c r="CA343" s="2"/>
      <c r="CB343" s="2"/>
      <c r="CC343" s="2"/>
      <c r="CD343" s="2"/>
      <c r="CE343" s="2"/>
      <c r="CF343" s="2"/>
      <c r="CG343" s="2"/>
      <c r="CH343" s="2"/>
      <c r="CI343" s="2"/>
      <c r="CJ343" s="2"/>
      <c r="CK343" s="2"/>
      <c r="CL343" s="2"/>
      <c r="CM343" s="2"/>
    </row>
    <row r="344" spans="3:91" x14ac:dyDescent="0.25"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  <c r="AZ344" s="2"/>
      <c r="BA344" s="2"/>
      <c r="BB344" s="2"/>
      <c r="BC344" s="2"/>
      <c r="BD344" s="2"/>
      <c r="BE344" s="2"/>
      <c r="BF344" s="2"/>
      <c r="BG344" s="2"/>
      <c r="BH344" s="2"/>
      <c r="BI344" s="2"/>
      <c r="BJ344" s="2"/>
      <c r="BK344" s="2"/>
      <c r="BL344" s="2"/>
      <c r="BM344" s="2"/>
      <c r="BN344" s="2"/>
      <c r="BO344" s="2"/>
      <c r="BP344" s="2"/>
      <c r="BQ344" s="2"/>
      <c r="BR344" s="2"/>
      <c r="BS344" s="2"/>
      <c r="BT344" s="2"/>
      <c r="BU344" s="2"/>
      <c r="BV344" s="2"/>
      <c r="BW344" s="2"/>
      <c r="BX344" s="2"/>
      <c r="BY344" s="2"/>
      <c r="BZ344" s="2"/>
      <c r="CA344" s="2"/>
      <c r="CB344" s="2"/>
      <c r="CC344" s="2"/>
      <c r="CD344" s="2"/>
      <c r="CE344" s="2"/>
      <c r="CF344" s="2"/>
      <c r="CG344" s="2"/>
      <c r="CH344" s="2"/>
      <c r="CI344" s="2"/>
      <c r="CJ344" s="2"/>
      <c r="CK344" s="2"/>
      <c r="CL344" s="2"/>
      <c r="CM344" s="2"/>
    </row>
    <row r="345" spans="3:91" x14ac:dyDescent="0.25"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  <c r="AZ345" s="2"/>
      <c r="BA345" s="2"/>
      <c r="BB345" s="2"/>
      <c r="BC345" s="2"/>
      <c r="BD345" s="2"/>
      <c r="BE345" s="2"/>
      <c r="BF345" s="2"/>
      <c r="BG345" s="2"/>
      <c r="BH345" s="2"/>
      <c r="BI345" s="2"/>
      <c r="BJ345" s="2"/>
      <c r="BK345" s="2"/>
      <c r="BL345" s="2"/>
      <c r="BM345" s="2"/>
      <c r="BN345" s="2"/>
      <c r="BO345" s="2"/>
      <c r="BP345" s="2"/>
      <c r="BQ345" s="2"/>
      <c r="BR345" s="2"/>
      <c r="BS345" s="2"/>
      <c r="BT345" s="2"/>
      <c r="BU345" s="2"/>
      <c r="BV345" s="2"/>
      <c r="BW345" s="2"/>
      <c r="BX345" s="2"/>
      <c r="BY345" s="2"/>
      <c r="BZ345" s="2"/>
      <c r="CA345" s="2"/>
      <c r="CB345" s="2"/>
      <c r="CC345" s="2"/>
      <c r="CD345" s="2"/>
      <c r="CE345" s="2"/>
      <c r="CF345" s="2"/>
      <c r="CG345" s="2"/>
      <c r="CH345" s="2"/>
      <c r="CI345" s="2"/>
      <c r="CJ345" s="2"/>
      <c r="CK345" s="2"/>
      <c r="CL345" s="2"/>
      <c r="CM345" s="2"/>
    </row>
    <row r="346" spans="3:91" x14ac:dyDescent="0.25"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  <c r="AZ346" s="2"/>
      <c r="BA346" s="2"/>
      <c r="BB346" s="2"/>
      <c r="BC346" s="2"/>
      <c r="BD346" s="2"/>
      <c r="BE346" s="2"/>
      <c r="BF346" s="2"/>
      <c r="BG346" s="2"/>
      <c r="BH346" s="2"/>
      <c r="BI346" s="2"/>
      <c r="BJ346" s="2"/>
      <c r="BK346" s="2"/>
      <c r="BL346" s="2"/>
      <c r="BM346" s="2"/>
      <c r="BN346" s="2"/>
      <c r="BO346" s="2"/>
      <c r="BP346" s="2"/>
      <c r="BQ346" s="2"/>
      <c r="BR346" s="2"/>
      <c r="BS346" s="2"/>
      <c r="BT346" s="2"/>
      <c r="BU346" s="2"/>
      <c r="BV346" s="2"/>
      <c r="BW346" s="2"/>
      <c r="BX346" s="2"/>
      <c r="BY346" s="2"/>
      <c r="BZ346" s="2"/>
      <c r="CA346" s="2"/>
      <c r="CB346" s="2"/>
      <c r="CC346" s="2"/>
      <c r="CD346" s="2"/>
      <c r="CE346" s="2"/>
      <c r="CF346" s="2"/>
      <c r="CG346" s="2"/>
      <c r="CH346" s="2"/>
      <c r="CI346" s="2"/>
      <c r="CJ346" s="2"/>
      <c r="CK346" s="2"/>
      <c r="CL346" s="2"/>
      <c r="CM346" s="2"/>
    </row>
    <row r="347" spans="3:91" x14ac:dyDescent="0.25"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  <c r="AZ347" s="2"/>
      <c r="BA347" s="2"/>
      <c r="BB347" s="2"/>
      <c r="BC347" s="2"/>
      <c r="BD347" s="2"/>
      <c r="BE347" s="2"/>
      <c r="BF347" s="2"/>
      <c r="BG347" s="2"/>
      <c r="BH347" s="2"/>
      <c r="BI347" s="2"/>
      <c r="BJ347" s="2"/>
      <c r="BK347" s="2"/>
      <c r="BL347" s="2"/>
      <c r="BM347" s="2"/>
      <c r="BN347" s="2"/>
      <c r="BO347" s="2"/>
      <c r="BP347" s="2"/>
      <c r="BQ347" s="2"/>
      <c r="BR347" s="2"/>
      <c r="BS347" s="2"/>
      <c r="BT347" s="2"/>
      <c r="BU347" s="2"/>
      <c r="BV347" s="2"/>
      <c r="BW347" s="2"/>
      <c r="BX347" s="2"/>
      <c r="BY347" s="2"/>
      <c r="BZ347" s="2"/>
      <c r="CA347" s="2"/>
      <c r="CB347" s="2"/>
      <c r="CC347" s="2"/>
      <c r="CD347" s="2"/>
      <c r="CE347" s="2"/>
      <c r="CF347" s="2"/>
      <c r="CG347" s="2"/>
      <c r="CH347" s="2"/>
      <c r="CI347" s="2"/>
      <c r="CJ347" s="2"/>
      <c r="CK347" s="2"/>
      <c r="CL347" s="2"/>
      <c r="CM347" s="2"/>
    </row>
    <row r="348" spans="3:91" x14ac:dyDescent="0.25"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  <c r="AZ348" s="2"/>
      <c r="BA348" s="2"/>
      <c r="BB348" s="2"/>
      <c r="BC348" s="2"/>
      <c r="BD348" s="2"/>
      <c r="BE348" s="2"/>
      <c r="BF348" s="2"/>
      <c r="BG348" s="2"/>
      <c r="BH348" s="2"/>
      <c r="BI348" s="2"/>
      <c r="BJ348" s="2"/>
      <c r="BK348" s="2"/>
      <c r="BL348" s="2"/>
      <c r="BM348" s="2"/>
      <c r="BN348" s="2"/>
      <c r="BO348" s="2"/>
      <c r="BP348" s="2"/>
      <c r="BQ348" s="2"/>
      <c r="BR348" s="2"/>
      <c r="BS348" s="2"/>
      <c r="BT348" s="2"/>
      <c r="BU348" s="2"/>
      <c r="BV348" s="2"/>
      <c r="BW348" s="2"/>
      <c r="BX348" s="2"/>
      <c r="BY348" s="2"/>
      <c r="BZ348" s="2"/>
      <c r="CA348" s="2"/>
      <c r="CB348" s="2"/>
      <c r="CC348" s="2"/>
      <c r="CD348" s="2"/>
      <c r="CE348" s="2"/>
      <c r="CF348" s="2"/>
      <c r="CG348" s="2"/>
      <c r="CH348" s="2"/>
      <c r="CI348" s="2"/>
      <c r="CJ348" s="2"/>
      <c r="CK348" s="2"/>
      <c r="CL348" s="2"/>
      <c r="CM348" s="2"/>
    </row>
    <row r="349" spans="3:91" x14ac:dyDescent="0.25"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  <c r="AZ349" s="2"/>
      <c r="BA349" s="2"/>
      <c r="BB349" s="2"/>
      <c r="BC349" s="2"/>
      <c r="BD349" s="2"/>
      <c r="BE349" s="2"/>
      <c r="BF349" s="2"/>
      <c r="BG349" s="2"/>
      <c r="BH349" s="2"/>
      <c r="BI349" s="2"/>
      <c r="BJ349" s="2"/>
      <c r="BK349" s="2"/>
      <c r="BL349" s="2"/>
      <c r="BM349" s="2"/>
      <c r="BN349" s="2"/>
      <c r="BO349" s="2"/>
      <c r="BP349" s="2"/>
      <c r="BQ349" s="2"/>
      <c r="BR349" s="2"/>
      <c r="BS349" s="2"/>
      <c r="BT349" s="2"/>
      <c r="BU349" s="2"/>
      <c r="BV349" s="2"/>
      <c r="BW349" s="2"/>
      <c r="BX349" s="2"/>
      <c r="BY349" s="2"/>
      <c r="BZ349" s="2"/>
      <c r="CA349" s="2"/>
      <c r="CB349" s="2"/>
      <c r="CC349" s="2"/>
      <c r="CD349" s="2"/>
      <c r="CE349" s="2"/>
      <c r="CF349" s="2"/>
      <c r="CG349" s="2"/>
      <c r="CH349" s="2"/>
      <c r="CI349" s="2"/>
      <c r="CJ349" s="2"/>
      <c r="CK349" s="2"/>
      <c r="CL349" s="2"/>
      <c r="CM349" s="2"/>
    </row>
    <row r="350" spans="3:91" x14ac:dyDescent="0.25"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  <c r="AZ350" s="2"/>
      <c r="BA350" s="2"/>
      <c r="BB350" s="2"/>
      <c r="BC350" s="2"/>
      <c r="BD350" s="2"/>
      <c r="BE350" s="2"/>
      <c r="BF350" s="2"/>
      <c r="BG350" s="2"/>
      <c r="BH350" s="2"/>
      <c r="BI350" s="2"/>
      <c r="BJ350" s="2"/>
      <c r="BK350" s="2"/>
      <c r="BL350" s="2"/>
      <c r="BM350" s="2"/>
      <c r="BN350" s="2"/>
      <c r="BO350" s="2"/>
      <c r="BP350" s="2"/>
      <c r="BQ350" s="2"/>
      <c r="BR350" s="2"/>
      <c r="BS350" s="2"/>
      <c r="BT350" s="2"/>
      <c r="BU350" s="2"/>
      <c r="BV350" s="2"/>
      <c r="BW350" s="2"/>
      <c r="BX350" s="2"/>
      <c r="BY350" s="2"/>
      <c r="BZ350" s="2"/>
      <c r="CA350" s="2"/>
      <c r="CB350" s="2"/>
      <c r="CC350" s="2"/>
      <c r="CD350" s="2"/>
      <c r="CE350" s="2"/>
      <c r="CF350" s="2"/>
      <c r="CG350" s="2"/>
      <c r="CH350" s="2"/>
      <c r="CI350" s="2"/>
      <c r="CJ350" s="2"/>
      <c r="CK350" s="2"/>
      <c r="CL350" s="2"/>
      <c r="CM350" s="2"/>
    </row>
    <row r="351" spans="3:91" x14ac:dyDescent="0.25"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  <c r="AZ351" s="2"/>
      <c r="BA351" s="2"/>
      <c r="BB351" s="2"/>
      <c r="BC351" s="2"/>
      <c r="BD351" s="2"/>
      <c r="BE351" s="2"/>
      <c r="BF351" s="2"/>
      <c r="BG351" s="2"/>
      <c r="BH351" s="2"/>
      <c r="BI351" s="2"/>
      <c r="BJ351" s="2"/>
      <c r="BK351" s="2"/>
      <c r="BL351" s="2"/>
      <c r="BM351" s="2"/>
      <c r="BN351" s="2"/>
      <c r="BO351" s="2"/>
      <c r="BP351" s="2"/>
      <c r="BQ351" s="2"/>
      <c r="BR351" s="2"/>
      <c r="BS351" s="2"/>
      <c r="BT351" s="2"/>
      <c r="BU351" s="2"/>
      <c r="BV351" s="2"/>
      <c r="BW351" s="2"/>
      <c r="BX351" s="2"/>
      <c r="BY351" s="2"/>
      <c r="BZ351" s="2"/>
      <c r="CA351" s="2"/>
      <c r="CB351" s="2"/>
      <c r="CC351" s="2"/>
      <c r="CD351" s="2"/>
      <c r="CE351" s="2"/>
      <c r="CF351" s="2"/>
      <c r="CG351" s="2"/>
      <c r="CH351" s="2"/>
      <c r="CI351" s="2"/>
      <c r="CJ351" s="2"/>
      <c r="CK351" s="2"/>
      <c r="CL351" s="2"/>
      <c r="CM351" s="2"/>
    </row>
    <row r="352" spans="3:91" x14ac:dyDescent="0.25"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  <c r="AZ352" s="2"/>
      <c r="BA352" s="2"/>
      <c r="BB352" s="2"/>
      <c r="BC352" s="2"/>
      <c r="BD352" s="2"/>
      <c r="BE352" s="2"/>
      <c r="BF352" s="2"/>
      <c r="BG352" s="2"/>
      <c r="BH352" s="2"/>
      <c r="BI352" s="2"/>
      <c r="BJ352" s="2"/>
      <c r="BK352" s="2"/>
      <c r="BL352" s="2"/>
      <c r="BM352" s="2"/>
      <c r="BN352" s="2"/>
      <c r="BO352" s="2"/>
      <c r="BP352" s="2"/>
      <c r="BQ352" s="2"/>
      <c r="BR352" s="2"/>
      <c r="BS352" s="2"/>
      <c r="BT352" s="2"/>
      <c r="BU352" s="2"/>
      <c r="BV352" s="2"/>
      <c r="BW352" s="2"/>
      <c r="BX352" s="2"/>
      <c r="BY352" s="2"/>
      <c r="BZ352" s="2"/>
      <c r="CA352" s="2"/>
      <c r="CB352" s="2"/>
      <c r="CC352" s="2"/>
      <c r="CD352" s="2"/>
      <c r="CE352" s="2"/>
      <c r="CF352" s="2"/>
      <c r="CG352" s="2"/>
      <c r="CH352" s="2"/>
      <c r="CI352" s="2"/>
      <c r="CJ352" s="2"/>
      <c r="CK352" s="2"/>
      <c r="CL352" s="2"/>
      <c r="CM352" s="2"/>
    </row>
    <row r="353" spans="3:91" x14ac:dyDescent="0.25"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  <c r="AZ353" s="2"/>
      <c r="BA353" s="2"/>
      <c r="BB353" s="2"/>
      <c r="BC353" s="2"/>
      <c r="BD353" s="2"/>
      <c r="BE353" s="2"/>
      <c r="BF353" s="2"/>
      <c r="BG353" s="2"/>
      <c r="BH353" s="2"/>
      <c r="BI353" s="2"/>
      <c r="BJ353" s="2"/>
      <c r="BK353" s="2"/>
      <c r="BL353" s="2"/>
      <c r="BM353" s="2"/>
      <c r="BN353" s="2"/>
      <c r="BO353" s="2"/>
      <c r="BP353" s="2"/>
      <c r="BQ353" s="2"/>
      <c r="BR353" s="2"/>
      <c r="BS353" s="2"/>
      <c r="BT353" s="2"/>
      <c r="BU353" s="2"/>
      <c r="BV353" s="2"/>
      <c r="BW353" s="2"/>
      <c r="BX353" s="2"/>
      <c r="BY353" s="2"/>
      <c r="BZ353" s="2"/>
      <c r="CA353" s="2"/>
      <c r="CB353" s="2"/>
      <c r="CC353" s="2"/>
      <c r="CD353" s="2"/>
      <c r="CE353" s="2"/>
      <c r="CF353" s="2"/>
      <c r="CG353" s="2"/>
      <c r="CH353" s="2"/>
      <c r="CI353" s="2"/>
      <c r="CJ353" s="2"/>
      <c r="CK353" s="2"/>
      <c r="CL353" s="2"/>
      <c r="CM353" s="2"/>
    </row>
    <row r="354" spans="3:91" x14ac:dyDescent="0.25"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  <c r="AZ354" s="2"/>
      <c r="BA354" s="2"/>
      <c r="BB354" s="2"/>
      <c r="BC354" s="2"/>
      <c r="BD354" s="2"/>
      <c r="BE354" s="2"/>
      <c r="BF354" s="2"/>
      <c r="BG354" s="2"/>
      <c r="BH354" s="2"/>
      <c r="BI354" s="2"/>
      <c r="BJ354" s="2"/>
      <c r="BK354" s="2"/>
      <c r="BL354" s="2"/>
      <c r="BM354" s="2"/>
      <c r="BN354" s="2"/>
      <c r="BO354" s="2"/>
      <c r="BP354" s="2"/>
      <c r="BQ354" s="2"/>
      <c r="BR354" s="2"/>
      <c r="BS354" s="2"/>
      <c r="BT354" s="2"/>
      <c r="BU354" s="2"/>
      <c r="BV354" s="2"/>
      <c r="BW354" s="2"/>
      <c r="BX354" s="2"/>
      <c r="BY354" s="2"/>
      <c r="BZ354" s="2"/>
      <c r="CA354" s="2"/>
      <c r="CB354" s="2"/>
      <c r="CC354" s="2"/>
      <c r="CD354" s="2"/>
      <c r="CE354" s="2"/>
      <c r="CF354" s="2"/>
      <c r="CG354" s="2"/>
      <c r="CH354" s="2"/>
      <c r="CI354" s="2"/>
      <c r="CJ354" s="2"/>
      <c r="CK354" s="2"/>
      <c r="CL354" s="2"/>
      <c r="CM354" s="2"/>
    </row>
    <row r="355" spans="3:91" x14ac:dyDescent="0.25"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  <c r="AZ355" s="2"/>
      <c r="BA355" s="2"/>
      <c r="BB355" s="2"/>
      <c r="BC355" s="2"/>
      <c r="BD355" s="2"/>
      <c r="BE355" s="2"/>
      <c r="BF355" s="2"/>
      <c r="BG355" s="2"/>
      <c r="BH355" s="2"/>
      <c r="BI355" s="2"/>
      <c r="BJ355" s="2"/>
      <c r="BK355" s="2"/>
      <c r="BL355" s="2"/>
      <c r="BM355" s="2"/>
      <c r="BN355" s="2"/>
      <c r="BO355" s="2"/>
      <c r="BP355" s="2"/>
      <c r="BQ355" s="2"/>
      <c r="BR355" s="2"/>
      <c r="BS355" s="2"/>
      <c r="BT355" s="2"/>
      <c r="BU355" s="2"/>
      <c r="BV355" s="2"/>
      <c r="BW355" s="2"/>
      <c r="BX355" s="2"/>
      <c r="BY355" s="2"/>
      <c r="BZ355" s="2"/>
      <c r="CA355" s="2"/>
      <c r="CB355" s="2"/>
      <c r="CC355" s="2"/>
      <c r="CD355" s="2"/>
      <c r="CE355" s="2"/>
      <c r="CF355" s="2"/>
      <c r="CG355" s="2"/>
      <c r="CH355" s="2"/>
      <c r="CI355" s="2"/>
      <c r="CJ355" s="2"/>
      <c r="CK355" s="2"/>
      <c r="CL355" s="2"/>
      <c r="CM355" s="2"/>
    </row>
    <row r="356" spans="3:91" x14ac:dyDescent="0.25"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  <c r="AZ356" s="2"/>
      <c r="BA356" s="2"/>
      <c r="BB356" s="2"/>
      <c r="BC356" s="2"/>
      <c r="BD356" s="2"/>
      <c r="BE356" s="2"/>
      <c r="BF356" s="2"/>
      <c r="BG356" s="2"/>
      <c r="BH356" s="2"/>
      <c r="BI356" s="2"/>
      <c r="BJ356" s="2"/>
      <c r="BK356" s="2"/>
      <c r="BL356" s="2"/>
      <c r="BM356" s="2"/>
      <c r="BN356" s="2"/>
      <c r="BO356" s="2"/>
      <c r="BP356" s="2"/>
      <c r="BQ356" s="2"/>
      <c r="BR356" s="2"/>
      <c r="BS356" s="2"/>
      <c r="BT356" s="2"/>
      <c r="BU356" s="2"/>
      <c r="BV356" s="2"/>
      <c r="BW356" s="2"/>
      <c r="BX356" s="2"/>
      <c r="BY356" s="2"/>
      <c r="BZ356" s="2"/>
      <c r="CA356" s="2"/>
      <c r="CB356" s="2"/>
      <c r="CC356" s="2"/>
      <c r="CD356" s="2"/>
      <c r="CE356" s="2"/>
      <c r="CF356" s="2"/>
      <c r="CG356" s="2"/>
      <c r="CH356" s="2"/>
      <c r="CI356" s="2"/>
      <c r="CJ356" s="2"/>
      <c r="CK356" s="2"/>
      <c r="CL356" s="2"/>
      <c r="CM356" s="2"/>
    </row>
    <row r="357" spans="3:91" x14ac:dyDescent="0.25"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  <c r="AZ357" s="2"/>
      <c r="BA357" s="2"/>
      <c r="BB357" s="2"/>
      <c r="BC357" s="2"/>
      <c r="BD357" s="2"/>
      <c r="BE357" s="2"/>
      <c r="BF357" s="2"/>
      <c r="BG357" s="2"/>
      <c r="BH357" s="2"/>
      <c r="BI357" s="2"/>
      <c r="BJ357" s="2"/>
      <c r="BK357" s="2"/>
      <c r="BL357" s="2"/>
      <c r="BM357" s="2"/>
      <c r="BN357" s="2"/>
      <c r="BO357" s="2"/>
      <c r="BP357" s="2"/>
      <c r="BQ357" s="2"/>
      <c r="BR357" s="2"/>
      <c r="BS357" s="2"/>
      <c r="BT357" s="2"/>
      <c r="BU357" s="2"/>
      <c r="BV357" s="2"/>
      <c r="BW357" s="2"/>
      <c r="BX357" s="2"/>
      <c r="BY357" s="2"/>
      <c r="BZ357" s="2"/>
      <c r="CA357" s="2"/>
      <c r="CB357" s="2"/>
      <c r="CC357" s="2"/>
      <c r="CD357" s="2"/>
      <c r="CE357" s="2"/>
      <c r="CF357" s="2"/>
      <c r="CG357" s="2"/>
      <c r="CH357" s="2"/>
      <c r="CI357" s="2"/>
      <c r="CJ357" s="2"/>
      <c r="CK357" s="2"/>
      <c r="CL357" s="2"/>
      <c r="CM357" s="2"/>
    </row>
    <row r="358" spans="3:91" x14ac:dyDescent="0.25"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  <c r="AZ358" s="2"/>
      <c r="BA358" s="2"/>
      <c r="BB358" s="2"/>
      <c r="BC358" s="2"/>
      <c r="BD358" s="2"/>
      <c r="BE358" s="2"/>
      <c r="BF358" s="2"/>
      <c r="BG358" s="2"/>
      <c r="BH358" s="2"/>
      <c r="BI358" s="2"/>
      <c r="BJ358" s="2"/>
      <c r="BK358" s="2"/>
      <c r="BL358" s="2"/>
      <c r="BM358" s="2"/>
      <c r="BN358" s="2"/>
      <c r="BO358" s="2"/>
      <c r="BP358" s="2"/>
      <c r="BQ358" s="2"/>
      <c r="BR358" s="2"/>
      <c r="BS358" s="2"/>
      <c r="BT358" s="2"/>
      <c r="BU358" s="2"/>
      <c r="BV358" s="2"/>
      <c r="BW358" s="2"/>
      <c r="BX358" s="2"/>
      <c r="BY358" s="2"/>
      <c r="BZ358" s="2"/>
      <c r="CA358" s="2"/>
      <c r="CB358" s="2"/>
      <c r="CC358" s="2"/>
      <c r="CD358" s="2"/>
      <c r="CE358" s="2"/>
      <c r="CF358" s="2"/>
      <c r="CG358" s="2"/>
      <c r="CH358" s="2"/>
      <c r="CI358" s="2"/>
      <c r="CJ358" s="2"/>
      <c r="CK358" s="2"/>
      <c r="CL358" s="2"/>
      <c r="CM358" s="2"/>
    </row>
    <row r="359" spans="3:91" x14ac:dyDescent="0.25"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  <c r="AZ359" s="2"/>
      <c r="BA359" s="2"/>
      <c r="BB359" s="2"/>
      <c r="BC359" s="2"/>
      <c r="BD359" s="2"/>
      <c r="BE359" s="2"/>
      <c r="BF359" s="2"/>
      <c r="BG359" s="2"/>
      <c r="BH359" s="2"/>
      <c r="BI359" s="2"/>
      <c r="BJ359" s="2"/>
      <c r="BK359" s="2"/>
      <c r="BL359" s="2"/>
      <c r="BM359" s="2"/>
      <c r="BN359" s="2"/>
      <c r="BO359" s="2"/>
      <c r="BP359" s="2"/>
      <c r="BQ359" s="2"/>
      <c r="BR359" s="2"/>
      <c r="BS359" s="2"/>
      <c r="BT359" s="2"/>
      <c r="BU359" s="2"/>
      <c r="BV359" s="2"/>
      <c r="BW359" s="2"/>
      <c r="BX359" s="2"/>
      <c r="BY359" s="2"/>
      <c r="BZ359" s="2"/>
      <c r="CA359" s="2"/>
      <c r="CB359" s="2"/>
      <c r="CC359" s="2"/>
      <c r="CD359" s="2"/>
      <c r="CE359" s="2"/>
      <c r="CF359" s="2"/>
      <c r="CG359" s="2"/>
      <c r="CH359" s="2"/>
      <c r="CI359" s="2"/>
      <c r="CJ359" s="2"/>
      <c r="CK359" s="2"/>
      <c r="CL359" s="2"/>
      <c r="CM359" s="2"/>
    </row>
    <row r="360" spans="3:91" x14ac:dyDescent="0.25"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  <c r="AZ360" s="2"/>
      <c r="BA360" s="2"/>
      <c r="BB360" s="2"/>
      <c r="BC360" s="2"/>
      <c r="BD360" s="2"/>
      <c r="BE360" s="2"/>
      <c r="BF360" s="2"/>
      <c r="BG360" s="2"/>
      <c r="BH360" s="2"/>
      <c r="BI360" s="2"/>
      <c r="BJ360" s="2"/>
      <c r="BK360" s="2"/>
      <c r="BL360" s="2"/>
      <c r="BM360" s="2"/>
      <c r="BN360" s="2"/>
      <c r="BO360" s="2"/>
      <c r="BP360" s="2"/>
      <c r="BQ360" s="2"/>
      <c r="BR360" s="2"/>
      <c r="BS360" s="2"/>
      <c r="BT360" s="2"/>
      <c r="BU360" s="2"/>
      <c r="BV360" s="2"/>
      <c r="BW360" s="2"/>
      <c r="BX360" s="2"/>
      <c r="BY360" s="2"/>
      <c r="BZ360" s="2"/>
      <c r="CA360" s="2"/>
      <c r="CB360" s="2"/>
      <c r="CC360" s="2"/>
      <c r="CD360" s="2"/>
      <c r="CE360" s="2"/>
      <c r="CF360" s="2"/>
      <c r="CG360" s="2"/>
      <c r="CH360" s="2"/>
      <c r="CI360" s="2"/>
      <c r="CJ360" s="2"/>
      <c r="CK360" s="2"/>
      <c r="CL360" s="2"/>
      <c r="CM360" s="2"/>
    </row>
    <row r="361" spans="3:91" x14ac:dyDescent="0.25"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  <c r="AY361" s="2"/>
      <c r="AZ361" s="2"/>
      <c r="BA361" s="2"/>
      <c r="BB361" s="2"/>
      <c r="BC361" s="2"/>
      <c r="BD361" s="2"/>
      <c r="BE361" s="2"/>
      <c r="BF361" s="2"/>
      <c r="BG361" s="2"/>
      <c r="BH361" s="2"/>
      <c r="BI361" s="2"/>
      <c r="BJ361" s="2"/>
      <c r="BK361" s="2"/>
      <c r="BL361" s="2"/>
      <c r="BM361" s="2"/>
      <c r="BN361" s="2"/>
      <c r="BO361" s="2"/>
      <c r="BP361" s="2"/>
      <c r="BQ361" s="2"/>
      <c r="BR361" s="2"/>
      <c r="BS361" s="2"/>
      <c r="BT361" s="2"/>
      <c r="BU361" s="2"/>
      <c r="BV361" s="2"/>
      <c r="BW361" s="2"/>
      <c r="BX361" s="2"/>
      <c r="BY361" s="2"/>
      <c r="BZ361" s="2"/>
      <c r="CA361" s="2"/>
      <c r="CB361" s="2"/>
      <c r="CC361" s="2"/>
      <c r="CD361" s="2"/>
      <c r="CE361" s="2"/>
      <c r="CF361" s="2"/>
      <c r="CG361" s="2"/>
      <c r="CH361" s="2"/>
      <c r="CI361" s="2"/>
      <c r="CJ361" s="2"/>
      <c r="CK361" s="2"/>
      <c r="CL361" s="2"/>
      <c r="CM361" s="2"/>
    </row>
    <row r="362" spans="3:91" x14ac:dyDescent="0.25"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  <c r="AZ362" s="2"/>
      <c r="BA362" s="2"/>
      <c r="BB362" s="2"/>
      <c r="BC362" s="2"/>
      <c r="BD362" s="2"/>
      <c r="BE362" s="2"/>
      <c r="BF362" s="2"/>
      <c r="BG362" s="2"/>
      <c r="BH362" s="2"/>
      <c r="BI362" s="2"/>
      <c r="BJ362" s="2"/>
      <c r="BK362" s="2"/>
      <c r="BL362" s="2"/>
      <c r="BM362" s="2"/>
      <c r="BN362" s="2"/>
      <c r="BO362" s="2"/>
      <c r="BP362" s="2"/>
      <c r="BQ362" s="2"/>
      <c r="BR362" s="2"/>
      <c r="BS362" s="2"/>
      <c r="BT362" s="2"/>
      <c r="BU362" s="2"/>
      <c r="BV362" s="2"/>
      <c r="BW362" s="2"/>
      <c r="BX362" s="2"/>
      <c r="BY362" s="2"/>
      <c r="BZ362" s="2"/>
      <c r="CA362" s="2"/>
      <c r="CB362" s="2"/>
      <c r="CC362" s="2"/>
      <c r="CD362" s="2"/>
      <c r="CE362" s="2"/>
      <c r="CF362" s="2"/>
      <c r="CG362" s="2"/>
      <c r="CH362" s="2"/>
      <c r="CI362" s="2"/>
      <c r="CJ362" s="2"/>
      <c r="CK362" s="2"/>
      <c r="CL362" s="2"/>
      <c r="CM362" s="2"/>
    </row>
    <row r="363" spans="3:91" x14ac:dyDescent="0.25"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  <c r="AY363" s="2"/>
      <c r="AZ363" s="2"/>
      <c r="BA363" s="2"/>
      <c r="BB363" s="2"/>
      <c r="BC363" s="2"/>
      <c r="BD363" s="2"/>
      <c r="BE363" s="2"/>
      <c r="BF363" s="2"/>
      <c r="BG363" s="2"/>
      <c r="BH363" s="2"/>
      <c r="BI363" s="2"/>
      <c r="BJ363" s="2"/>
      <c r="BK363" s="2"/>
      <c r="BL363" s="2"/>
      <c r="BM363" s="2"/>
      <c r="BN363" s="2"/>
      <c r="BO363" s="2"/>
      <c r="BP363" s="2"/>
      <c r="BQ363" s="2"/>
      <c r="BR363" s="2"/>
      <c r="BS363" s="2"/>
      <c r="BT363" s="2"/>
      <c r="BU363" s="2"/>
      <c r="BV363" s="2"/>
      <c r="BW363" s="2"/>
      <c r="BX363" s="2"/>
      <c r="BY363" s="2"/>
      <c r="BZ363" s="2"/>
      <c r="CA363" s="2"/>
      <c r="CB363" s="2"/>
      <c r="CC363" s="2"/>
      <c r="CD363" s="2"/>
      <c r="CE363" s="2"/>
      <c r="CF363" s="2"/>
      <c r="CG363" s="2"/>
      <c r="CH363" s="2"/>
      <c r="CI363" s="2"/>
      <c r="CJ363" s="2"/>
      <c r="CK363" s="2"/>
      <c r="CL363" s="2"/>
      <c r="CM363" s="2"/>
    </row>
    <row r="364" spans="3:91" x14ac:dyDescent="0.25"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  <c r="AZ364" s="2"/>
      <c r="BA364" s="2"/>
      <c r="BB364" s="2"/>
      <c r="BC364" s="2"/>
      <c r="BD364" s="2"/>
      <c r="BE364" s="2"/>
      <c r="BF364" s="2"/>
      <c r="BG364" s="2"/>
      <c r="BH364" s="2"/>
      <c r="BI364" s="2"/>
      <c r="BJ364" s="2"/>
      <c r="BK364" s="2"/>
      <c r="BL364" s="2"/>
      <c r="BM364" s="2"/>
      <c r="BN364" s="2"/>
      <c r="BO364" s="2"/>
      <c r="BP364" s="2"/>
      <c r="BQ364" s="2"/>
      <c r="BR364" s="2"/>
      <c r="BS364" s="2"/>
      <c r="BT364" s="2"/>
      <c r="BU364" s="2"/>
      <c r="BV364" s="2"/>
      <c r="BW364" s="2"/>
      <c r="BX364" s="2"/>
      <c r="BY364" s="2"/>
      <c r="BZ364" s="2"/>
      <c r="CA364" s="2"/>
      <c r="CB364" s="2"/>
      <c r="CC364" s="2"/>
      <c r="CD364" s="2"/>
      <c r="CE364" s="2"/>
      <c r="CF364" s="2"/>
      <c r="CG364" s="2"/>
      <c r="CH364" s="2"/>
      <c r="CI364" s="2"/>
      <c r="CJ364" s="2"/>
      <c r="CK364" s="2"/>
      <c r="CL364" s="2"/>
      <c r="CM364" s="2"/>
    </row>
    <row r="365" spans="3:91" x14ac:dyDescent="0.25"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Y365" s="2"/>
      <c r="AZ365" s="2"/>
      <c r="BA365" s="2"/>
      <c r="BB365" s="2"/>
      <c r="BC365" s="2"/>
      <c r="BD365" s="2"/>
      <c r="BE365" s="2"/>
      <c r="BF365" s="2"/>
      <c r="BG365" s="2"/>
      <c r="BH365" s="2"/>
      <c r="BI365" s="2"/>
      <c r="BJ365" s="2"/>
      <c r="BK365" s="2"/>
      <c r="BL365" s="2"/>
      <c r="BM365" s="2"/>
      <c r="BN365" s="2"/>
      <c r="BO365" s="2"/>
      <c r="BP365" s="2"/>
      <c r="BQ365" s="2"/>
      <c r="BR365" s="2"/>
      <c r="BS365" s="2"/>
      <c r="BT365" s="2"/>
      <c r="BU365" s="2"/>
      <c r="BV365" s="2"/>
      <c r="BW365" s="2"/>
      <c r="BX365" s="2"/>
      <c r="BY365" s="2"/>
      <c r="BZ365" s="2"/>
      <c r="CA365" s="2"/>
      <c r="CB365" s="2"/>
      <c r="CC365" s="2"/>
      <c r="CD365" s="2"/>
      <c r="CE365" s="2"/>
      <c r="CF365" s="2"/>
      <c r="CG365" s="2"/>
      <c r="CH365" s="2"/>
      <c r="CI365" s="2"/>
      <c r="CJ365" s="2"/>
      <c r="CK365" s="2"/>
      <c r="CL365" s="2"/>
      <c r="CM365" s="2"/>
    </row>
    <row r="366" spans="3:91" x14ac:dyDescent="0.25"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  <c r="AZ366" s="2"/>
      <c r="BA366" s="2"/>
      <c r="BB366" s="2"/>
      <c r="BC366" s="2"/>
      <c r="BD366" s="2"/>
      <c r="BE366" s="2"/>
      <c r="BF366" s="2"/>
      <c r="BG366" s="2"/>
      <c r="BH366" s="2"/>
      <c r="BI366" s="2"/>
      <c r="BJ366" s="2"/>
      <c r="BK366" s="2"/>
      <c r="BL366" s="2"/>
      <c r="BM366" s="2"/>
      <c r="BN366" s="2"/>
      <c r="BO366" s="2"/>
      <c r="BP366" s="2"/>
      <c r="BQ366" s="2"/>
      <c r="BR366" s="2"/>
      <c r="BS366" s="2"/>
      <c r="BT366" s="2"/>
      <c r="BU366" s="2"/>
      <c r="BV366" s="2"/>
      <c r="BW366" s="2"/>
      <c r="BX366" s="2"/>
      <c r="BY366" s="2"/>
      <c r="BZ366" s="2"/>
      <c r="CA366" s="2"/>
      <c r="CB366" s="2"/>
      <c r="CC366" s="2"/>
      <c r="CD366" s="2"/>
      <c r="CE366" s="2"/>
      <c r="CF366" s="2"/>
      <c r="CG366" s="2"/>
      <c r="CH366" s="2"/>
      <c r="CI366" s="2"/>
      <c r="CJ366" s="2"/>
      <c r="CK366" s="2"/>
      <c r="CL366" s="2"/>
      <c r="CM366" s="2"/>
    </row>
    <row r="367" spans="3:91" x14ac:dyDescent="0.25"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  <c r="AY367" s="2"/>
      <c r="AZ367" s="2"/>
      <c r="BA367" s="2"/>
      <c r="BB367" s="2"/>
      <c r="BC367" s="2"/>
      <c r="BD367" s="2"/>
      <c r="BE367" s="2"/>
      <c r="BF367" s="2"/>
      <c r="BG367" s="2"/>
      <c r="BH367" s="2"/>
      <c r="BI367" s="2"/>
      <c r="BJ367" s="2"/>
      <c r="BK367" s="2"/>
      <c r="BL367" s="2"/>
      <c r="BM367" s="2"/>
      <c r="BN367" s="2"/>
      <c r="BO367" s="2"/>
      <c r="BP367" s="2"/>
      <c r="BQ367" s="2"/>
      <c r="BR367" s="2"/>
      <c r="BS367" s="2"/>
      <c r="BT367" s="2"/>
      <c r="BU367" s="2"/>
      <c r="BV367" s="2"/>
      <c r="BW367" s="2"/>
      <c r="BX367" s="2"/>
      <c r="BY367" s="2"/>
      <c r="BZ367" s="2"/>
      <c r="CA367" s="2"/>
      <c r="CB367" s="2"/>
      <c r="CC367" s="2"/>
      <c r="CD367" s="2"/>
      <c r="CE367" s="2"/>
      <c r="CF367" s="2"/>
      <c r="CG367" s="2"/>
      <c r="CH367" s="2"/>
      <c r="CI367" s="2"/>
      <c r="CJ367" s="2"/>
      <c r="CK367" s="2"/>
      <c r="CL367" s="2"/>
      <c r="CM367" s="2"/>
    </row>
    <row r="368" spans="3:91" x14ac:dyDescent="0.25"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  <c r="AZ368" s="2"/>
      <c r="BA368" s="2"/>
      <c r="BB368" s="2"/>
      <c r="BC368" s="2"/>
      <c r="BD368" s="2"/>
      <c r="BE368" s="2"/>
      <c r="BF368" s="2"/>
      <c r="BG368" s="2"/>
      <c r="BH368" s="2"/>
      <c r="BI368" s="2"/>
      <c r="BJ368" s="2"/>
      <c r="BK368" s="2"/>
      <c r="BL368" s="2"/>
      <c r="BM368" s="2"/>
      <c r="BN368" s="2"/>
      <c r="BO368" s="2"/>
      <c r="BP368" s="2"/>
      <c r="BQ368" s="2"/>
      <c r="BR368" s="2"/>
      <c r="BS368" s="2"/>
      <c r="BT368" s="2"/>
      <c r="BU368" s="2"/>
      <c r="BV368" s="2"/>
      <c r="BW368" s="2"/>
      <c r="BX368" s="2"/>
      <c r="BY368" s="2"/>
      <c r="BZ368" s="2"/>
      <c r="CA368" s="2"/>
      <c r="CB368" s="2"/>
      <c r="CC368" s="2"/>
      <c r="CD368" s="2"/>
      <c r="CE368" s="2"/>
      <c r="CF368" s="2"/>
      <c r="CG368" s="2"/>
      <c r="CH368" s="2"/>
      <c r="CI368" s="2"/>
      <c r="CJ368" s="2"/>
      <c r="CK368" s="2"/>
      <c r="CL368" s="2"/>
      <c r="CM368" s="2"/>
    </row>
    <row r="369" spans="3:91" x14ac:dyDescent="0.25"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  <c r="AY369" s="2"/>
      <c r="AZ369" s="2"/>
      <c r="BA369" s="2"/>
      <c r="BB369" s="2"/>
      <c r="BC369" s="2"/>
      <c r="BD369" s="2"/>
      <c r="BE369" s="2"/>
      <c r="BF369" s="2"/>
      <c r="BG369" s="2"/>
      <c r="BH369" s="2"/>
      <c r="BI369" s="2"/>
      <c r="BJ369" s="2"/>
      <c r="BK369" s="2"/>
      <c r="BL369" s="2"/>
      <c r="BM369" s="2"/>
      <c r="BN369" s="2"/>
      <c r="BO369" s="2"/>
      <c r="BP369" s="2"/>
      <c r="BQ369" s="2"/>
      <c r="BR369" s="2"/>
      <c r="BS369" s="2"/>
      <c r="BT369" s="2"/>
      <c r="BU369" s="2"/>
      <c r="BV369" s="2"/>
      <c r="BW369" s="2"/>
      <c r="BX369" s="2"/>
      <c r="BY369" s="2"/>
      <c r="BZ369" s="2"/>
      <c r="CA369" s="2"/>
      <c r="CB369" s="2"/>
      <c r="CC369" s="2"/>
      <c r="CD369" s="2"/>
      <c r="CE369" s="2"/>
      <c r="CF369" s="2"/>
      <c r="CG369" s="2"/>
      <c r="CH369" s="2"/>
      <c r="CI369" s="2"/>
      <c r="CJ369" s="2"/>
      <c r="CK369" s="2"/>
      <c r="CL369" s="2"/>
      <c r="CM369" s="2"/>
    </row>
    <row r="370" spans="3:91" x14ac:dyDescent="0.25"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  <c r="AZ370" s="2"/>
      <c r="BA370" s="2"/>
      <c r="BB370" s="2"/>
      <c r="BC370" s="2"/>
      <c r="BD370" s="2"/>
      <c r="BE370" s="2"/>
      <c r="BF370" s="2"/>
      <c r="BG370" s="2"/>
      <c r="BH370" s="2"/>
      <c r="BI370" s="2"/>
      <c r="BJ370" s="2"/>
      <c r="BK370" s="2"/>
      <c r="BL370" s="2"/>
      <c r="BM370" s="2"/>
      <c r="BN370" s="2"/>
      <c r="BO370" s="2"/>
      <c r="BP370" s="2"/>
      <c r="BQ370" s="2"/>
      <c r="BR370" s="2"/>
      <c r="BS370" s="2"/>
      <c r="BT370" s="2"/>
      <c r="BU370" s="2"/>
      <c r="BV370" s="2"/>
      <c r="BW370" s="2"/>
      <c r="BX370" s="2"/>
      <c r="BY370" s="2"/>
      <c r="BZ370" s="2"/>
      <c r="CA370" s="2"/>
      <c r="CB370" s="2"/>
      <c r="CC370" s="2"/>
      <c r="CD370" s="2"/>
      <c r="CE370" s="2"/>
      <c r="CF370" s="2"/>
      <c r="CG370" s="2"/>
      <c r="CH370" s="2"/>
      <c r="CI370" s="2"/>
      <c r="CJ370" s="2"/>
      <c r="CK370" s="2"/>
      <c r="CL370" s="2"/>
      <c r="CM370" s="2"/>
    </row>
    <row r="371" spans="3:91" x14ac:dyDescent="0.25"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  <c r="AY371" s="2"/>
      <c r="AZ371" s="2"/>
      <c r="BA371" s="2"/>
      <c r="BB371" s="2"/>
      <c r="BC371" s="2"/>
      <c r="BD371" s="2"/>
      <c r="BE371" s="2"/>
      <c r="BF371" s="2"/>
      <c r="BG371" s="2"/>
      <c r="BH371" s="2"/>
      <c r="BI371" s="2"/>
      <c r="BJ371" s="2"/>
      <c r="BK371" s="2"/>
      <c r="BL371" s="2"/>
      <c r="BM371" s="2"/>
      <c r="BN371" s="2"/>
      <c r="BO371" s="2"/>
      <c r="BP371" s="2"/>
      <c r="BQ371" s="2"/>
      <c r="BR371" s="2"/>
      <c r="BS371" s="2"/>
      <c r="BT371" s="2"/>
      <c r="BU371" s="2"/>
      <c r="BV371" s="2"/>
      <c r="BW371" s="2"/>
      <c r="BX371" s="2"/>
      <c r="BY371" s="2"/>
      <c r="BZ371" s="2"/>
      <c r="CA371" s="2"/>
      <c r="CB371" s="2"/>
      <c r="CC371" s="2"/>
      <c r="CD371" s="2"/>
      <c r="CE371" s="2"/>
      <c r="CF371" s="2"/>
      <c r="CG371" s="2"/>
      <c r="CH371" s="2"/>
      <c r="CI371" s="2"/>
      <c r="CJ371" s="2"/>
      <c r="CK371" s="2"/>
      <c r="CL371" s="2"/>
      <c r="CM371" s="2"/>
    </row>
    <row r="372" spans="3:91" x14ac:dyDescent="0.25"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  <c r="AZ372" s="2"/>
      <c r="BA372" s="2"/>
      <c r="BB372" s="2"/>
      <c r="BC372" s="2"/>
      <c r="BD372" s="2"/>
      <c r="BE372" s="2"/>
      <c r="BF372" s="2"/>
      <c r="BG372" s="2"/>
      <c r="BH372" s="2"/>
      <c r="BI372" s="2"/>
      <c r="BJ372" s="2"/>
      <c r="BK372" s="2"/>
      <c r="BL372" s="2"/>
      <c r="BM372" s="2"/>
      <c r="BN372" s="2"/>
      <c r="BO372" s="2"/>
      <c r="BP372" s="2"/>
      <c r="BQ372" s="2"/>
      <c r="BR372" s="2"/>
      <c r="BS372" s="2"/>
      <c r="BT372" s="2"/>
      <c r="BU372" s="2"/>
      <c r="BV372" s="2"/>
      <c r="BW372" s="2"/>
      <c r="BX372" s="2"/>
      <c r="BY372" s="2"/>
      <c r="BZ372" s="2"/>
      <c r="CA372" s="2"/>
      <c r="CB372" s="2"/>
      <c r="CC372" s="2"/>
      <c r="CD372" s="2"/>
      <c r="CE372" s="2"/>
      <c r="CF372" s="2"/>
      <c r="CG372" s="2"/>
      <c r="CH372" s="2"/>
      <c r="CI372" s="2"/>
      <c r="CJ372" s="2"/>
      <c r="CK372" s="2"/>
      <c r="CL372" s="2"/>
      <c r="CM372" s="2"/>
    </row>
    <row r="373" spans="3:91" x14ac:dyDescent="0.25"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  <c r="AY373" s="2"/>
      <c r="AZ373" s="2"/>
      <c r="BA373" s="2"/>
      <c r="BB373" s="2"/>
      <c r="BC373" s="2"/>
      <c r="BD373" s="2"/>
      <c r="BE373" s="2"/>
      <c r="BF373" s="2"/>
      <c r="BG373" s="2"/>
      <c r="BH373" s="2"/>
      <c r="BI373" s="2"/>
      <c r="BJ373" s="2"/>
      <c r="BK373" s="2"/>
      <c r="BL373" s="2"/>
      <c r="BM373" s="2"/>
      <c r="BN373" s="2"/>
      <c r="BO373" s="2"/>
      <c r="BP373" s="2"/>
      <c r="BQ373" s="2"/>
      <c r="BR373" s="2"/>
      <c r="BS373" s="2"/>
      <c r="BT373" s="2"/>
      <c r="BU373" s="2"/>
      <c r="BV373" s="2"/>
      <c r="BW373" s="2"/>
      <c r="BX373" s="2"/>
      <c r="BY373" s="2"/>
      <c r="BZ373" s="2"/>
      <c r="CA373" s="2"/>
      <c r="CB373" s="2"/>
      <c r="CC373" s="2"/>
      <c r="CD373" s="2"/>
      <c r="CE373" s="2"/>
      <c r="CF373" s="2"/>
      <c r="CG373" s="2"/>
      <c r="CH373" s="2"/>
      <c r="CI373" s="2"/>
      <c r="CJ373" s="2"/>
      <c r="CK373" s="2"/>
      <c r="CL373" s="2"/>
      <c r="CM373" s="2"/>
    </row>
    <row r="374" spans="3:91" x14ac:dyDescent="0.25"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  <c r="AZ374" s="2"/>
      <c r="BA374" s="2"/>
      <c r="BB374" s="2"/>
      <c r="BC374" s="2"/>
      <c r="BD374" s="2"/>
      <c r="BE374" s="2"/>
      <c r="BF374" s="2"/>
      <c r="BG374" s="2"/>
      <c r="BH374" s="2"/>
      <c r="BI374" s="2"/>
      <c r="BJ374" s="2"/>
      <c r="BK374" s="2"/>
      <c r="BL374" s="2"/>
      <c r="BM374" s="2"/>
      <c r="BN374" s="2"/>
      <c r="BO374" s="2"/>
      <c r="BP374" s="2"/>
      <c r="BQ374" s="2"/>
      <c r="BR374" s="2"/>
      <c r="BS374" s="2"/>
      <c r="BT374" s="2"/>
      <c r="BU374" s="2"/>
      <c r="BV374" s="2"/>
      <c r="BW374" s="2"/>
      <c r="BX374" s="2"/>
      <c r="BY374" s="2"/>
      <c r="BZ374" s="2"/>
      <c r="CA374" s="2"/>
      <c r="CB374" s="2"/>
      <c r="CC374" s="2"/>
      <c r="CD374" s="2"/>
      <c r="CE374" s="2"/>
      <c r="CF374" s="2"/>
      <c r="CG374" s="2"/>
      <c r="CH374" s="2"/>
      <c r="CI374" s="2"/>
      <c r="CJ374" s="2"/>
      <c r="CK374" s="2"/>
      <c r="CL374" s="2"/>
      <c r="CM374" s="2"/>
    </row>
    <row r="375" spans="3:91" x14ac:dyDescent="0.25"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  <c r="AY375" s="2"/>
      <c r="AZ375" s="2"/>
      <c r="BA375" s="2"/>
      <c r="BB375" s="2"/>
      <c r="BC375" s="2"/>
      <c r="BD375" s="2"/>
      <c r="BE375" s="2"/>
      <c r="BF375" s="2"/>
      <c r="BG375" s="2"/>
      <c r="BH375" s="2"/>
      <c r="BI375" s="2"/>
      <c r="BJ375" s="2"/>
      <c r="BK375" s="2"/>
      <c r="BL375" s="2"/>
      <c r="BM375" s="2"/>
      <c r="BN375" s="2"/>
      <c r="BO375" s="2"/>
      <c r="BP375" s="2"/>
      <c r="BQ375" s="2"/>
      <c r="BR375" s="2"/>
      <c r="BS375" s="2"/>
      <c r="BT375" s="2"/>
      <c r="BU375" s="2"/>
      <c r="BV375" s="2"/>
      <c r="BW375" s="2"/>
      <c r="BX375" s="2"/>
      <c r="BY375" s="2"/>
      <c r="BZ375" s="2"/>
      <c r="CA375" s="2"/>
      <c r="CB375" s="2"/>
      <c r="CC375" s="2"/>
      <c r="CD375" s="2"/>
      <c r="CE375" s="2"/>
      <c r="CF375" s="2"/>
      <c r="CG375" s="2"/>
      <c r="CH375" s="2"/>
      <c r="CI375" s="2"/>
      <c r="CJ375" s="2"/>
      <c r="CK375" s="2"/>
      <c r="CL375" s="2"/>
      <c r="CM375" s="2"/>
    </row>
    <row r="376" spans="3:91" x14ac:dyDescent="0.25"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  <c r="AZ376" s="2"/>
      <c r="BA376" s="2"/>
      <c r="BB376" s="2"/>
      <c r="BC376" s="2"/>
      <c r="BD376" s="2"/>
      <c r="BE376" s="2"/>
      <c r="BF376" s="2"/>
      <c r="BG376" s="2"/>
      <c r="BH376" s="2"/>
      <c r="BI376" s="2"/>
      <c r="BJ376" s="2"/>
      <c r="BK376" s="2"/>
      <c r="BL376" s="2"/>
      <c r="BM376" s="2"/>
      <c r="BN376" s="2"/>
      <c r="BO376" s="2"/>
      <c r="BP376" s="2"/>
      <c r="BQ376" s="2"/>
      <c r="BR376" s="2"/>
      <c r="BS376" s="2"/>
      <c r="BT376" s="2"/>
      <c r="BU376" s="2"/>
      <c r="BV376" s="2"/>
      <c r="BW376" s="2"/>
      <c r="BX376" s="2"/>
      <c r="BY376" s="2"/>
      <c r="BZ376" s="2"/>
      <c r="CA376" s="2"/>
      <c r="CB376" s="2"/>
      <c r="CC376" s="2"/>
      <c r="CD376" s="2"/>
      <c r="CE376" s="2"/>
      <c r="CF376" s="2"/>
      <c r="CG376" s="2"/>
      <c r="CH376" s="2"/>
      <c r="CI376" s="2"/>
      <c r="CJ376" s="2"/>
      <c r="CK376" s="2"/>
      <c r="CL376" s="2"/>
      <c r="CM376" s="2"/>
    </row>
    <row r="377" spans="3:91" x14ac:dyDescent="0.25"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  <c r="AY377" s="2"/>
      <c r="AZ377" s="2"/>
      <c r="BA377" s="2"/>
      <c r="BB377" s="2"/>
      <c r="BC377" s="2"/>
      <c r="BD377" s="2"/>
      <c r="BE377" s="2"/>
      <c r="BF377" s="2"/>
      <c r="BG377" s="2"/>
      <c r="BH377" s="2"/>
      <c r="BI377" s="2"/>
      <c r="BJ377" s="2"/>
      <c r="BK377" s="2"/>
      <c r="BL377" s="2"/>
      <c r="BM377" s="2"/>
      <c r="BN377" s="2"/>
      <c r="BO377" s="2"/>
      <c r="BP377" s="2"/>
      <c r="BQ377" s="2"/>
      <c r="BR377" s="2"/>
      <c r="BS377" s="2"/>
      <c r="BT377" s="2"/>
      <c r="BU377" s="2"/>
      <c r="BV377" s="2"/>
      <c r="BW377" s="2"/>
      <c r="BX377" s="2"/>
      <c r="BY377" s="2"/>
      <c r="BZ377" s="2"/>
      <c r="CA377" s="2"/>
      <c r="CB377" s="2"/>
      <c r="CC377" s="2"/>
      <c r="CD377" s="2"/>
      <c r="CE377" s="2"/>
      <c r="CF377" s="2"/>
      <c r="CG377" s="2"/>
      <c r="CH377" s="2"/>
      <c r="CI377" s="2"/>
      <c r="CJ377" s="2"/>
      <c r="CK377" s="2"/>
      <c r="CL377" s="2"/>
      <c r="CM377" s="2"/>
    </row>
    <row r="378" spans="3:91" x14ac:dyDescent="0.25"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  <c r="AZ378" s="2"/>
      <c r="BA378" s="2"/>
      <c r="BB378" s="2"/>
      <c r="BC378" s="2"/>
      <c r="BD378" s="2"/>
      <c r="BE378" s="2"/>
      <c r="BF378" s="2"/>
      <c r="BG378" s="2"/>
      <c r="BH378" s="2"/>
      <c r="BI378" s="2"/>
      <c r="BJ378" s="2"/>
      <c r="BK378" s="2"/>
      <c r="BL378" s="2"/>
      <c r="BM378" s="2"/>
      <c r="BN378" s="2"/>
      <c r="BO378" s="2"/>
      <c r="BP378" s="2"/>
      <c r="BQ378" s="2"/>
      <c r="BR378" s="2"/>
      <c r="BS378" s="2"/>
      <c r="BT378" s="2"/>
      <c r="BU378" s="2"/>
      <c r="BV378" s="2"/>
      <c r="BW378" s="2"/>
      <c r="BX378" s="2"/>
      <c r="BY378" s="2"/>
      <c r="BZ378" s="2"/>
      <c r="CA378" s="2"/>
      <c r="CB378" s="2"/>
      <c r="CC378" s="2"/>
      <c r="CD378" s="2"/>
      <c r="CE378" s="2"/>
      <c r="CF378" s="2"/>
      <c r="CG378" s="2"/>
      <c r="CH378" s="2"/>
      <c r="CI378" s="2"/>
      <c r="CJ378" s="2"/>
      <c r="CK378" s="2"/>
      <c r="CL378" s="2"/>
      <c r="CM378" s="2"/>
    </row>
    <row r="379" spans="3:91" x14ac:dyDescent="0.25"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2"/>
      <c r="AZ379" s="2"/>
      <c r="BA379" s="2"/>
      <c r="BB379" s="2"/>
      <c r="BC379" s="2"/>
      <c r="BD379" s="2"/>
      <c r="BE379" s="2"/>
      <c r="BF379" s="2"/>
      <c r="BG379" s="2"/>
      <c r="BH379" s="2"/>
      <c r="BI379" s="2"/>
      <c r="BJ379" s="2"/>
      <c r="BK379" s="2"/>
      <c r="BL379" s="2"/>
      <c r="BM379" s="2"/>
      <c r="BN379" s="2"/>
      <c r="BO379" s="2"/>
      <c r="BP379" s="2"/>
      <c r="BQ379" s="2"/>
      <c r="BR379" s="2"/>
      <c r="BS379" s="2"/>
      <c r="BT379" s="2"/>
      <c r="BU379" s="2"/>
      <c r="BV379" s="2"/>
      <c r="BW379" s="2"/>
      <c r="BX379" s="2"/>
      <c r="BY379" s="2"/>
      <c r="BZ379" s="2"/>
      <c r="CA379" s="2"/>
      <c r="CB379" s="2"/>
      <c r="CC379" s="2"/>
      <c r="CD379" s="2"/>
      <c r="CE379" s="2"/>
      <c r="CF379" s="2"/>
      <c r="CG379" s="2"/>
      <c r="CH379" s="2"/>
      <c r="CI379" s="2"/>
      <c r="CJ379" s="2"/>
      <c r="CK379" s="2"/>
      <c r="CL379" s="2"/>
      <c r="CM379" s="2"/>
    </row>
    <row r="380" spans="3:91" x14ac:dyDescent="0.25"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  <c r="AZ380" s="2"/>
      <c r="BA380" s="2"/>
      <c r="BB380" s="2"/>
      <c r="BC380" s="2"/>
      <c r="BD380" s="2"/>
      <c r="BE380" s="2"/>
      <c r="BF380" s="2"/>
      <c r="BG380" s="2"/>
      <c r="BH380" s="2"/>
      <c r="BI380" s="2"/>
      <c r="BJ380" s="2"/>
      <c r="BK380" s="2"/>
      <c r="BL380" s="2"/>
      <c r="BM380" s="2"/>
      <c r="BN380" s="2"/>
      <c r="BO380" s="2"/>
      <c r="BP380" s="2"/>
      <c r="BQ380" s="2"/>
      <c r="BR380" s="2"/>
      <c r="BS380" s="2"/>
      <c r="BT380" s="2"/>
      <c r="BU380" s="2"/>
      <c r="BV380" s="2"/>
      <c r="BW380" s="2"/>
      <c r="BX380" s="2"/>
      <c r="BY380" s="2"/>
      <c r="BZ380" s="2"/>
      <c r="CA380" s="2"/>
      <c r="CB380" s="2"/>
      <c r="CC380" s="2"/>
      <c r="CD380" s="2"/>
      <c r="CE380" s="2"/>
      <c r="CF380" s="2"/>
      <c r="CG380" s="2"/>
      <c r="CH380" s="2"/>
      <c r="CI380" s="2"/>
      <c r="CJ380" s="2"/>
      <c r="CK380" s="2"/>
      <c r="CL380" s="2"/>
      <c r="CM380" s="2"/>
    </row>
    <row r="381" spans="3:91" x14ac:dyDescent="0.25"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  <c r="AY381" s="2"/>
      <c r="AZ381" s="2"/>
      <c r="BA381" s="2"/>
      <c r="BB381" s="2"/>
      <c r="BC381" s="2"/>
      <c r="BD381" s="2"/>
      <c r="BE381" s="2"/>
      <c r="BF381" s="2"/>
      <c r="BG381" s="2"/>
      <c r="BH381" s="2"/>
      <c r="BI381" s="2"/>
      <c r="BJ381" s="2"/>
      <c r="BK381" s="2"/>
      <c r="BL381" s="2"/>
      <c r="BM381" s="2"/>
      <c r="BN381" s="2"/>
      <c r="BO381" s="2"/>
      <c r="BP381" s="2"/>
      <c r="BQ381" s="2"/>
      <c r="BR381" s="2"/>
      <c r="BS381" s="2"/>
      <c r="BT381" s="2"/>
      <c r="BU381" s="2"/>
      <c r="BV381" s="2"/>
      <c r="BW381" s="2"/>
      <c r="BX381" s="2"/>
      <c r="BY381" s="2"/>
      <c r="BZ381" s="2"/>
      <c r="CA381" s="2"/>
      <c r="CB381" s="2"/>
      <c r="CC381" s="2"/>
      <c r="CD381" s="2"/>
      <c r="CE381" s="2"/>
      <c r="CF381" s="2"/>
      <c r="CG381" s="2"/>
      <c r="CH381" s="2"/>
      <c r="CI381" s="2"/>
      <c r="CJ381" s="2"/>
      <c r="CK381" s="2"/>
      <c r="CL381" s="2"/>
      <c r="CM381" s="2"/>
    </row>
    <row r="382" spans="3:91" x14ac:dyDescent="0.25"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  <c r="AZ382" s="2"/>
      <c r="BA382" s="2"/>
      <c r="BB382" s="2"/>
      <c r="BC382" s="2"/>
      <c r="BD382" s="2"/>
      <c r="BE382" s="2"/>
      <c r="BF382" s="2"/>
      <c r="BG382" s="2"/>
      <c r="BH382" s="2"/>
      <c r="BI382" s="2"/>
      <c r="BJ382" s="2"/>
      <c r="BK382" s="2"/>
      <c r="BL382" s="2"/>
      <c r="BM382" s="2"/>
      <c r="BN382" s="2"/>
      <c r="BO382" s="2"/>
      <c r="BP382" s="2"/>
      <c r="BQ382" s="2"/>
      <c r="BR382" s="2"/>
      <c r="BS382" s="2"/>
      <c r="BT382" s="2"/>
      <c r="BU382" s="2"/>
      <c r="BV382" s="2"/>
      <c r="BW382" s="2"/>
      <c r="BX382" s="2"/>
      <c r="BY382" s="2"/>
      <c r="BZ382" s="2"/>
      <c r="CA382" s="2"/>
      <c r="CB382" s="2"/>
      <c r="CC382" s="2"/>
      <c r="CD382" s="2"/>
      <c r="CE382" s="2"/>
      <c r="CF382" s="2"/>
      <c r="CG382" s="2"/>
      <c r="CH382" s="2"/>
      <c r="CI382" s="2"/>
      <c r="CJ382" s="2"/>
      <c r="CK382" s="2"/>
      <c r="CL382" s="2"/>
      <c r="CM382" s="2"/>
    </row>
    <row r="383" spans="3:91" x14ac:dyDescent="0.25"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  <c r="AZ383" s="2"/>
      <c r="BA383" s="2"/>
      <c r="BB383" s="2"/>
      <c r="BC383" s="2"/>
      <c r="BD383" s="2"/>
      <c r="BE383" s="2"/>
      <c r="BF383" s="2"/>
      <c r="BG383" s="2"/>
      <c r="BH383" s="2"/>
      <c r="BI383" s="2"/>
      <c r="BJ383" s="2"/>
      <c r="BK383" s="2"/>
      <c r="BL383" s="2"/>
      <c r="BM383" s="2"/>
      <c r="BN383" s="2"/>
      <c r="BO383" s="2"/>
      <c r="BP383" s="2"/>
      <c r="BQ383" s="2"/>
      <c r="BR383" s="2"/>
      <c r="BS383" s="2"/>
      <c r="BT383" s="2"/>
      <c r="BU383" s="2"/>
      <c r="BV383" s="2"/>
      <c r="BW383" s="2"/>
      <c r="BX383" s="2"/>
      <c r="BY383" s="2"/>
      <c r="BZ383" s="2"/>
      <c r="CA383" s="2"/>
      <c r="CB383" s="2"/>
      <c r="CC383" s="2"/>
      <c r="CD383" s="2"/>
      <c r="CE383" s="2"/>
      <c r="CF383" s="2"/>
      <c r="CG383" s="2"/>
      <c r="CH383" s="2"/>
      <c r="CI383" s="2"/>
      <c r="CJ383" s="2"/>
      <c r="CK383" s="2"/>
      <c r="CL383" s="2"/>
      <c r="CM383" s="2"/>
    </row>
    <row r="384" spans="3:91" x14ac:dyDescent="0.25"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  <c r="AZ384" s="2"/>
      <c r="BA384" s="2"/>
      <c r="BB384" s="2"/>
      <c r="BC384" s="2"/>
      <c r="BD384" s="2"/>
      <c r="BE384" s="2"/>
      <c r="BF384" s="2"/>
      <c r="BG384" s="2"/>
      <c r="BH384" s="2"/>
      <c r="BI384" s="2"/>
      <c r="BJ384" s="2"/>
      <c r="BK384" s="2"/>
      <c r="BL384" s="2"/>
      <c r="BM384" s="2"/>
      <c r="BN384" s="2"/>
      <c r="BO384" s="2"/>
      <c r="BP384" s="2"/>
      <c r="BQ384" s="2"/>
      <c r="BR384" s="2"/>
      <c r="BS384" s="2"/>
      <c r="BT384" s="2"/>
      <c r="BU384" s="2"/>
      <c r="BV384" s="2"/>
      <c r="BW384" s="2"/>
      <c r="BX384" s="2"/>
      <c r="BY384" s="2"/>
      <c r="BZ384" s="2"/>
      <c r="CA384" s="2"/>
      <c r="CB384" s="2"/>
      <c r="CC384" s="2"/>
      <c r="CD384" s="2"/>
      <c r="CE384" s="2"/>
      <c r="CF384" s="2"/>
      <c r="CG384" s="2"/>
      <c r="CH384" s="2"/>
      <c r="CI384" s="2"/>
      <c r="CJ384" s="2"/>
      <c r="CK384" s="2"/>
      <c r="CL384" s="2"/>
      <c r="CM384" s="2"/>
    </row>
    <row r="385" spans="3:91" x14ac:dyDescent="0.25"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  <c r="AZ385" s="2"/>
      <c r="BA385" s="2"/>
      <c r="BB385" s="2"/>
      <c r="BC385" s="2"/>
      <c r="BD385" s="2"/>
      <c r="BE385" s="2"/>
      <c r="BF385" s="2"/>
      <c r="BG385" s="2"/>
      <c r="BH385" s="2"/>
      <c r="BI385" s="2"/>
      <c r="BJ385" s="2"/>
      <c r="BK385" s="2"/>
      <c r="BL385" s="2"/>
      <c r="BM385" s="2"/>
      <c r="BN385" s="2"/>
      <c r="BO385" s="2"/>
      <c r="BP385" s="2"/>
      <c r="BQ385" s="2"/>
      <c r="BR385" s="2"/>
      <c r="BS385" s="2"/>
      <c r="BT385" s="2"/>
      <c r="BU385" s="2"/>
      <c r="BV385" s="2"/>
      <c r="BW385" s="2"/>
      <c r="BX385" s="2"/>
      <c r="BY385" s="2"/>
      <c r="BZ385" s="2"/>
      <c r="CA385" s="2"/>
      <c r="CB385" s="2"/>
      <c r="CC385" s="2"/>
      <c r="CD385" s="2"/>
      <c r="CE385" s="2"/>
      <c r="CF385" s="2"/>
      <c r="CG385" s="2"/>
      <c r="CH385" s="2"/>
      <c r="CI385" s="2"/>
      <c r="CJ385" s="2"/>
      <c r="CK385" s="2"/>
      <c r="CL385" s="2"/>
      <c r="CM385" s="2"/>
    </row>
    <row r="386" spans="3:91" x14ac:dyDescent="0.25"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  <c r="AZ386" s="2"/>
      <c r="BA386" s="2"/>
      <c r="BB386" s="2"/>
      <c r="BC386" s="2"/>
      <c r="BD386" s="2"/>
      <c r="BE386" s="2"/>
      <c r="BF386" s="2"/>
      <c r="BG386" s="2"/>
      <c r="BH386" s="2"/>
      <c r="BI386" s="2"/>
      <c r="BJ386" s="2"/>
      <c r="BK386" s="2"/>
      <c r="BL386" s="2"/>
      <c r="BM386" s="2"/>
      <c r="BN386" s="2"/>
      <c r="BO386" s="2"/>
      <c r="BP386" s="2"/>
      <c r="BQ386" s="2"/>
      <c r="BR386" s="2"/>
      <c r="BS386" s="2"/>
      <c r="BT386" s="2"/>
      <c r="BU386" s="2"/>
      <c r="BV386" s="2"/>
      <c r="BW386" s="2"/>
      <c r="BX386" s="2"/>
      <c r="BY386" s="2"/>
      <c r="BZ386" s="2"/>
      <c r="CA386" s="2"/>
      <c r="CB386" s="2"/>
      <c r="CC386" s="2"/>
      <c r="CD386" s="2"/>
      <c r="CE386" s="2"/>
      <c r="CF386" s="2"/>
      <c r="CG386" s="2"/>
      <c r="CH386" s="2"/>
      <c r="CI386" s="2"/>
      <c r="CJ386" s="2"/>
      <c r="CK386" s="2"/>
      <c r="CL386" s="2"/>
      <c r="CM386" s="2"/>
    </row>
    <row r="387" spans="3:91" x14ac:dyDescent="0.25"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  <c r="AZ387" s="2"/>
      <c r="BA387" s="2"/>
      <c r="BB387" s="2"/>
      <c r="BC387" s="2"/>
      <c r="BD387" s="2"/>
      <c r="BE387" s="2"/>
      <c r="BF387" s="2"/>
      <c r="BG387" s="2"/>
      <c r="BH387" s="2"/>
      <c r="BI387" s="2"/>
      <c r="BJ387" s="2"/>
      <c r="BK387" s="2"/>
      <c r="BL387" s="2"/>
      <c r="BM387" s="2"/>
      <c r="BN387" s="2"/>
      <c r="BO387" s="2"/>
      <c r="BP387" s="2"/>
      <c r="BQ387" s="2"/>
      <c r="BR387" s="2"/>
      <c r="BS387" s="2"/>
      <c r="BT387" s="2"/>
      <c r="BU387" s="2"/>
      <c r="BV387" s="2"/>
      <c r="BW387" s="2"/>
      <c r="BX387" s="2"/>
      <c r="BY387" s="2"/>
      <c r="BZ387" s="2"/>
      <c r="CA387" s="2"/>
      <c r="CB387" s="2"/>
      <c r="CC387" s="2"/>
      <c r="CD387" s="2"/>
      <c r="CE387" s="2"/>
      <c r="CF387" s="2"/>
      <c r="CG387" s="2"/>
      <c r="CH387" s="2"/>
      <c r="CI387" s="2"/>
      <c r="CJ387" s="2"/>
      <c r="CK387" s="2"/>
      <c r="CL387" s="2"/>
      <c r="CM387" s="2"/>
    </row>
    <row r="388" spans="3:91" x14ac:dyDescent="0.25"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  <c r="AZ388" s="2"/>
      <c r="BA388" s="2"/>
      <c r="BB388" s="2"/>
      <c r="BC388" s="2"/>
      <c r="BD388" s="2"/>
      <c r="BE388" s="2"/>
      <c r="BF388" s="2"/>
      <c r="BG388" s="2"/>
      <c r="BH388" s="2"/>
      <c r="BI388" s="2"/>
      <c r="BJ388" s="2"/>
      <c r="BK388" s="2"/>
      <c r="BL388" s="2"/>
      <c r="BM388" s="2"/>
      <c r="BN388" s="2"/>
      <c r="BO388" s="2"/>
      <c r="BP388" s="2"/>
      <c r="BQ388" s="2"/>
      <c r="BR388" s="2"/>
      <c r="BS388" s="2"/>
      <c r="BT388" s="2"/>
      <c r="BU388" s="2"/>
      <c r="BV388" s="2"/>
      <c r="BW388" s="2"/>
      <c r="BX388" s="2"/>
      <c r="BY388" s="2"/>
      <c r="BZ388" s="2"/>
      <c r="CA388" s="2"/>
      <c r="CB388" s="2"/>
      <c r="CC388" s="2"/>
      <c r="CD388" s="2"/>
      <c r="CE388" s="2"/>
      <c r="CF388" s="2"/>
      <c r="CG388" s="2"/>
      <c r="CH388" s="2"/>
      <c r="CI388" s="2"/>
      <c r="CJ388" s="2"/>
      <c r="CK388" s="2"/>
      <c r="CL388" s="2"/>
      <c r="CM388" s="2"/>
    </row>
    <row r="389" spans="3:91" x14ac:dyDescent="0.25"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  <c r="AY389" s="2"/>
      <c r="AZ389" s="2"/>
      <c r="BA389" s="2"/>
      <c r="BB389" s="2"/>
      <c r="BC389" s="2"/>
      <c r="BD389" s="2"/>
      <c r="BE389" s="2"/>
      <c r="BF389" s="2"/>
      <c r="BG389" s="2"/>
      <c r="BH389" s="2"/>
      <c r="BI389" s="2"/>
      <c r="BJ389" s="2"/>
      <c r="BK389" s="2"/>
      <c r="BL389" s="2"/>
      <c r="BM389" s="2"/>
      <c r="BN389" s="2"/>
      <c r="BO389" s="2"/>
      <c r="BP389" s="2"/>
      <c r="BQ389" s="2"/>
      <c r="BR389" s="2"/>
      <c r="BS389" s="2"/>
      <c r="BT389" s="2"/>
      <c r="BU389" s="2"/>
      <c r="BV389" s="2"/>
      <c r="BW389" s="2"/>
      <c r="BX389" s="2"/>
      <c r="BY389" s="2"/>
      <c r="BZ389" s="2"/>
      <c r="CA389" s="2"/>
      <c r="CB389" s="2"/>
      <c r="CC389" s="2"/>
      <c r="CD389" s="2"/>
      <c r="CE389" s="2"/>
      <c r="CF389" s="2"/>
      <c r="CG389" s="2"/>
      <c r="CH389" s="2"/>
      <c r="CI389" s="2"/>
      <c r="CJ389" s="2"/>
      <c r="CK389" s="2"/>
      <c r="CL389" s="2"/>
      <c r="CM389" s="2"/>
    </row>
    <row r="390" spans="3:91" x14ac:dyDescent="0.25"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  <c r="AY390" s="2"/>
      <c r="AZ390" s="2"/>
      <c r="BA390" s="2"/>
      <c r="BB390" s="2"/>
      <c r="BC390" s="2"/>
      <c r="BD390" s="2"/>
      <c r="BE390" s="2"/>
      <c r="BF390" s="2"/>
      <c r="BG390" s="2"/>
      <c r="BH390" s="2"/>
      <c r="BI390" s="2"/>
      <c r="BJ390" s="2"/>
      <c r="BK390" s="2"/>
      <c r="BL390" s="2"/>
      <c r="BM390" s="2"/>
      <c r="BN390" s="2"/>
      <c r="BO390" s="2"/>
      <c r="BP390" s="2"/>
      <c r="BQ390" s="2"/>
      <c r="BR390" s="2"/>
      <c r="BS390" s="2"/>
      <c r="BT390" s="2"/>
      <c r="BU390" s="2"/>
      <c r="BV390" s="2"/>
      <c r="BW390" s="2"/>
      <c r="BX390" s="2"/>
      <c r="BY390" s="2"/>
      <c r="BZ390" s="2"/>
      <c r="CA390" s="2"/>
      <c r="CB390" s="2"/>
      <c r="CC390" s="2"/>
      <c r="CD390" s="2"/>
      <c r="CE390" s="2"/>
      <c r="CF390" s="2"/>
      <c r="CG390" s="2"/>
      <c r="CH390" s="2"/>
      <c r="CI390" s="2"/>
      <c r="CJ390" s="2"/>
      <c r="CK390" s="2"/>
      <c r="CL390" s="2"/>
      <c r="CM390" s="2"/>
    </row>
    <row r="391" spans="3:91" x14ac:dyDescent="0.25"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  <c r="AY391" s="2"/>
      <c r="AZ391" s="2"/>
      <c r="BA391" s="2"/>
      <c r="BB391" s="2"/>
      <c r="BC391" s="2"/>
      <c r="BD391" s="2"/>
      <c r="BE391" s="2"/>
      <c r="BF391" s="2"/>
      <c r="BG391" s="2"/>
      <c r="BH391" s="2"/>
      <c r="BI391" s="2"/>
      <c r="BJ391" s="2"/>
      <c r="BK391" s="2"/>
      <c r="BL391" s="2"/>
      <c r="BM391" s="2"/>
      <c r="BN391" s="2"/>
      <c r="BO391" s="2"/>
      <c r="BP391" s="2"/>
      <c r="BQ391" s="2"/>
      <c r="BR391" s="2"/>
      <c r="BS391" s="2"/>
      <c r="BT391" s="2"/>
      <c r="BU391" s="2"/>
      <c r="BV391" s="2"/>
      <c r="BW391" s="2"/>
      <c r="BX391" s="2"/>
      <c r="BY391" s="2"/>
      <c r="BZ391" s="2"/>
      <c r="CA391" s="2"/>
      <c r="CB391" s="2"/>
      <c r="CC391" s="2"/>
      <c r="CD391" s="2"/>
      <c r="CE391" s="2"/>
      <c r="CF391" s="2"/>
      <c r="CG391" s="2"/>
      <c r="CH391" s="2"/>
      <c r="CI391" s="2"/>
      <c r="CJ391" s="2"/>
      <c r="CK391" s="2"/>
      <c r="CL391" s="2"/>
      <c r="CM391" s="2"/>
    </row>
    <row r="392" spans="3:91" x14ac:dyDescent="0.25"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  <c r="AY392" s="2"/>
      <c r="AZ392" s="2"/>
      <c r="BA392" s="2"/>
      <c r="BB392" s="2"/>
      <c r="BC392" s="2"/>
      <c r="BD392" s="2"/>
      <c r="BE392" s="2"/>
      <c r="BF392" s="2"/>
      <c r="BG392" s="2"/>
      <c r="BH392" s="2"/>
      <c r="BI392" s="2"/>
      <c r="BJ392" s="2"/>
      <c r="BK392" s="2"/>
      <c r="BL392" s="2"/>
      <c r="BM392" s="2"/>
      <c r="BN392" s="2"/>
      <c r="BO392" s="2"/>
      <c r="BP392" s="2"/>
      <c r="BQ392" s="2"/>
      <c r="BR392" s="2"/>
      <c r="BS392" s="2"/>
      <c r="BT392" s="2"/>
      <c r="BU392" s="2"/>
      <c r="BV392" s="2"/>
      <c r="BW392" s="2"/>
      <c r="BX392" s="2"/>
      <c r="BY392" s="2"/>
      <c r="BZ392" s="2"/>
      <c r="CA392" s="2"/>
      <c r="CB392" s="2"/>
      <c r="CC392" s="2"/>
      <c r="CD392" s="2"/>
      <c r="CE392" s="2"/>
      <c r="CF392" s="2"/>
      <c r="CG392" s="2"/>
      <c r="CH392" s="2"/>
      <c r="CI392" s="2"/>
      <c r="CJ392" s="2"/>
      <c r="CK392" s="2"/>
      <c r="CL392" s="2"/>
      <c r="CM392" s="2"/>
    </row>
    <row r="393" spans="3:91" x14ac:dyDescent="0.25"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  <c r="AY393" s="2"/>
      <c r="AZ393" s="2"/>
      <c r="BA393" s="2"/>
      <c r="BB393" s="2"/>
      <c r="BC393" s="2"/>
      <c r="BD393" s="2"/>
      <c r="BE393" s="2"/>
      <c r="BF393" s="2"/>
      <c r="BG393" s="2"/>
      <c r="BH393" s="2"/>
      <c r="BI393" s="2"/>
      <c r="BJ393" s="2"/>
      <c r="BK393" s="2"/>
      <c r="BL393" s="2"/>
      <c r="BM393" s="2"/>
      <c r="BN393" s="2"/>
      <c r="BO393" s="2"/>
      <c r="BP393" s="2"/>
      <c r="BQ393" s="2"/>
      <c r="BR393" s="2"/>
      <c r="BS393" s="2"/>
      <c r="BT393" s="2"/>
      <c r="BU393" s="2"/>
      <c r="BV393" s="2"/>
      <c r="BW393" s="2"/>
      <c r="BX393" s="2"/>
      <c r="BY393" s="2"/>
      <c r="BZ393" s="2"/>
      <c r="CA393" s="2"/>
      <c r="CB393" s="2"/>
      <c r="CC393" s="2"/>
      <c r="CD393" s="2"/>
      <c r="CE393" s="2"/>
      <c r="CF393" s="2"/>
      <c r="CG393" s="2"/>
      <c r="CH393" s="2"/>
      <c r="CI393" s="2"/>
      <c r="CJ393" s="2"/>
      <c r="CK393" s="2"/>
      <c r="CL393" s="2"/>
      <c r="CM393" s="2"/>
    </row>
    <row r="394" spans="3:91" x14ac:dyDescent="0.25"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  <c r="AY394" s="2"/>
      <c r="AZ394" s="2"/>
      <c r="BA394" s="2"/>
      <c r="BB394" s="2"/>
      <c r="BC394" s="2"/>
      <c r="BD394" s="2"/>
      <c r="BE394" s="2"/>
      <c r="BF394" s="2"/>
      <c r="BG394" s="2"/>
      <c r="BH394" s="2"/>
      <c r="BI394" s="2"/>
      <c r="BJ394" s="2"/>
      <c r="BK394" s="2"/>
      <c r="BL394" s="2"/>
      <c r="BM394" s="2"/>
      <c r="BN394" s="2"/>
      <c r="BO394" s="2"/>
      <c r="BP394" s="2"/>
      <c r="BQ394" s="2"/>
      <c r="BR394" s="2"/>
      <c r="BS394" s="2"/>
      <c r="BT394" s="2"/>
      <c r="BU394" s="2"/>
      <c r="BV394" s="2"/>
      <c r="BW394" s="2"/>
      <c r="BX394" s="2"/>
      <c r="BY394" s="2"/>
      <c r="BZ394" s="2"/>
      <c r="CA394" s="2"/>
      <c r="CB394" s="2"/>
      <c r="CC394" s="2"/>
      <c r="CD394" s="2"/>
      <c r="CE394" s="2"/>
      <c r="CF394" s="2"/>
      <c r="CG394" s="2"/>
      <c r="CH394" s="2"/>
      <c r="CI394" s="2"/>
      <c r="CJ394" s="2"/>
      <c r="CK394" s="2"/>
      <c r="CL394" s="2"/>
      <c r="CM394" s="2"/>
    </row>
    <row r="395" spans="3:91" x14ac:dyDescent="0.25"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  <c r="AY395" s="2"/>
      <c r="AZ395" s="2"/>
      <c r="BA395" s="2"/>
      <c r="BB395" s="2"/>
      <c r="BC395" s="2"/>
      <c r="BD395" s="2"/>
      <c r="BE395" s="2"/>
      <c r="BF395" s="2"/>
      <c r="BG395" s="2"/>
      <c r="BH395" s="2"/>
      <c r="BI395" s="2"/>
      <c r="BJ395" s="2"/>
      <c r="BK395" s="2"/>
      <c r="BL395" s="2"/>
      <c r="BM395" s="2"/>
      <c r="BN395" s="2"/>
      <c r="BO395" s="2"/>
      <c r="BP395" s="2"/>
      <c r="BQ395" s="2"/>
      <c r="BR395" s="2"/>
      <c r="BS395" s="2"/>
      <c r="BT395" s="2"/>
      <c r="BU395" s="2"/>
      <c r="BV395" s="2"/>
      <c r="BW395" s="2"/>
      <c r="BX395" s="2"/>
      <c r="BY395" s="2"/>
      <c r="BZ395" s="2"/>
      <c r="CA395" s="2"/>
      <c r="CB395" s="2"/>
      <c r="CC395" s="2"/>
      <c r="CD395" s="2"/>
      <c r="CE395" s="2"/>
      <c r="CF395" s="2"/>
      <c r="CG395" s="2"/>
      <c r="CH395" s="2"/>
      <c r="CI395" s="2"/>
      <c r="CJ395" s="2"/>
      <c r="CK395" s="2"/>
      <c r="CL395" s="2"/>
      <c r="CM395" s="2"/>
    </row>
    <row r="396" spans="3:91" x14ac:dyDescent="0.25"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2"/>
      <c r="AZ396" s="2"/>
      <c r="BA396" s="2"/>
      <c r="BB396" s="2"/>
      <c r="BC396" s="2"/>
      <c r="BD396" s="2"/>
      <c r="BE396" s="2"/>
      <c r="BF396" s="2"/>
      <c r="BG396" s="2"/>
      <c r="BH396" s="2"/>
      <c r="BI396" s="2"/>
      <c r="BJ396" s="2"/>
      <c r="BK396" s="2"/>
      <c r="BL396" s="2"/>
      <c r="BM396" s="2"/>
      <c r="BN396" s="2"/>
      <c r="BO396" s="2"/>
      <c r="BP396" s="2"/>
      <c r="BQ396" s="2"/>
      <c r="BR396" s="2"/>
      <c r="BS396" s="2"/>
      <c r="BT396" s="2"/>
      <c r="BU396" s="2"/>
      <c r="BV396" s="2"/>
      <c r="BW396" s="2"/>
      <c r="BX396" s="2"/>
      <c r="BY396" s="2"/>
      <c r="BZ396" s="2"/>
      <c r="CA396" s="2"/>
      <c r="CB396" s="2"/>
      <c r="CC396" s="2"/>
      <c r="CD396" s="2"/>
      <c r="CE396" s="2"/>
      <c r="CF396" s="2"/>
      <c r="CG396" s="2"/>
      <c r="CH396" s="2"/>
      <c r="CI396" s="2"/>
      <c r="CJ396" s="2"/>
      <c r="CK396" s="2"/>
      <c r="CL396" s="2"/>
      <c r="CM396" s="2"/>
    </row>
    <row r="397" spans="3:91" x14ac:dyDescent="0.25"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Y397" s="2"/>
      <c r="AZ397" s="2"/>
      <c r="BA397" s="2"/>
      <c r="BB397" s="2"/>
      <c r="BC397" s="2"/>
      <c r="BD397" s="2"/>
      <c r="BE397" s="2"/>
      <c r="BF397" s="2"/>
      <c r="BG397" s="2"/>
      <c r="BH397" s="2"/>
      <c r="BI397" s="2"/>
      <c r="BJ397" s="2"/>
      <c r="BK397" s="2"/>
      <c r="BL397" s="2"/>
      <c r="BM397" s="2"/>
      <c r="BN397" s="2"/>
      <c r="BO397" s="2"/>
      <c r="BP397" s="2"/>
      <c r="BQ397" s="2"/>
      <c r="BR397" s="2"/>
      <c r="BS397" s="2"/>
      <c r="BT397" s="2"/>
      <c r="BU397" s="2"/>
      <c r="BV397" s="2"/>
      <c r="BW397" s="2"/>
      <c r="BX397" s="2"/>
      <c r="BY397" s="2"/>
      <c r="BZ397" s="2"/>
      <c r="CA397" s="2"/>
      <c r="CB397" s="2"/>
      <c r="CC397" s="2"/>
      <c r="CD397" s="2"/>
      <c r="CE397" s="2"/>
      <c r="CF397" s="2"/>
      <c r="CG397" s="2"/>
      <c r="CH397" s="2"/>
      <c r="CI397" s="2"/>
      <c r="CJ397" s="2"/>
      <c r="CK397" s="2"/>
      <c r="CL397" s="2"/>
      <c r="CM397" s="2"/>
    </row>
    <row r="398" spans="3:91" x14ac:dyDescent="0.25"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  <c r="AZ398" s="2"/>
      <c r="BA398" s="2"/>
      <c r="BB398" s="2"/>
      <c r="BC398" s="2"/>
      <c r="BD398" s="2"/>
      <c r="BE398" s="2"/>
      <c r="BF398" s="2"/>
      <c r="BG398" s="2"/>
      <c r="BH398" s="2"/>
      <c r="BI398" s="2"/>
      <c r="BJ398" s="2"/>
      <c r="BK398" s="2"/>
      <c r="BL398" s="2"/>
      <c r="BM398" s="2"/>
      <c r="BN398" s="2"/>
      <c r="BO398" s="2"/>
      <c r="BP398" s="2"/>
      <c r="BQ398" s="2"/>
      <c r="BR398" s="2"/>
      <c r="BS398" s="2"/>
      <c r="BT398" s="2"/>
      <c r="BU398" s="2"/>
      <c r="BV398" s="2"/>
      <c r="BW398" s="2"/>
      <c r="BX398" s="2"/>
      <c r="BY398" s="2"/>
      <c r="BZ398" s="2"/>
      <c r="CA398" s="2"/>
      <c r="CB398" s="2"/>
      <c r="CC398" s="2"/>
      <c r="CD398" s="2"/>
      <c r="CE398" s="2"/>
      <c r="CF398" s="2"/>
      <c r="CG398" s="2"/>
      <c r="CH398" s="2"/>
      <c r="CI398" s="2"/>
      <c r="CJ398" s="2"/>
      <c r="CK398" s="2"/>
      <c r="CL398" s="2"/>
      <c r="CM398" s="2"/>
    </row>
    <row r="399" spans="3:91" x14ac:dyDescent="0.25"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  <c r="AY399" s="2"/>
      <c r="AZ399" s="2"/>
      <c r="BA399" s="2"/>
      <c r="BB399" s="2"/>
      <c r="BC399" s="2"/>
      <c r="BD399" s="2"/>
      <c r="BE399" s="2"/>
      <c r="BF399" s="2"/>
      <c r="BG399" s="2"/>
      <c r="BH399" s="2"/>
      <c r="BI399" s="2"/>
      <c r="BJ399" s="2"/>
      <c r="BK399" s="2"/>
      <c r="BL399" s="2"/>
      <c r="BM399" s="2"/>
      <c r="BN399" s="2"/>
      <c r="BO399" s="2"/>
      <c r="BP399" s="2"/>
      <c r="BQ399" s="2"/>
      <c r="BR399" s="2"/>
      <c r="BS399" s="2"/>
      <c r="BT399" s="2"/>
      <c r="BU399" s="2"/>
      <c r="BV399" s="2"/>
      <c r="BW399" s="2"/>
      <c r="BX399" s="2"/>
      <c r="BY399" s="2"/>
      <c r="BZ399" s="2"/>
      <c r="CA399" s="2"/>
      <c r="CB399" s="2"/>
      <c r="CC399" s="2"/>
      <c r="CD399" s="2"/>
      <c r="CE399" s="2"/>
      <c r="CF399" s="2"/>
      <c r="CG399" s="2"/>
      <c r="CH399" s="2"/>
      <c r="CI399" s="2"/>
      <c r="CJ399" s="2"/>
      <c r="CK399" s="2"/>
      <c r="CL399" s="2"/>
      <c r="CM399" s="2"/>
    </row>
    <row r="400" spans="3:91" x14ac:dyDescent="0.25"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  <c r="AZ400" s="2"/>
      <c r="BA400" s="2"/>
      <c r="BB400" s="2"/>
      <c r="BC400" s="2"/>
      <c r="BD400" s="2"/>
      <c r="BE400" s="2"/>
      <c r="BF400" s="2"/>
      <c r="BG400" s="2"/>
      <c r="BH400" s="2"/>
      <c r="BI400" s="2"/>
      <c r="BJ400" s="2"/>
      <c r="BK400" s="2"/>
      <c r="BL400" s="2"/>
      <c r="BM400" s="2"/>
      <c r="BN400" s="2"/>
      <c r="BO400" s="2"/>
      <c r="BP400" s="2"/>
      <c r="BQ400" s="2"/>
      <c r="BR400" s="2"/>
      <c r="BS400" s="2"/>
      <c r="BT400" s="2"/>
      <c r="BU400" s="2"/>
      <c r="BV400" s="2"/>
      <c r="BW400" s="2"/>
      <c r="BX400" s="2"/>
      <c r="BY400" s="2"/>
      <c r="BZ400" s="2"/>
      <c r="CA400" s="2"/>
      <c r="CB400" s="2"/>
      <c r="CC400" s="2"/>
      <c r="CD400" s="2"/>
      <c r="CE400" s="2"/>
      <c r="CF400" s="2"/>
      <c r="CG400" s="2"/>
      <c r="CH400" s="2"/>
      <c r="CI400" s="2"/>
      <c r="CJ400" s="2"/>
      <c r="CK400" s="2"/>
      <c r="CL400" s="2"/>
      <c r="CM400" s="2"/>
    </row>
  </sheetData>
  <mergeCells count="17">
    <mergeCell ref="U64:V64"/>
    <mergeCell ref="E20:H20"/>
    <mergeCell ref="I20:K20"/>
    <mergeCell ref="U34:V34"/>
    <mergeCell ref="U40:V40"/>
    <mergeCell ref="E42:H42"/>
    <mergeCell ref="U46:V46"/>
    <mergeCell ref="E48:H48"/>
    <mergeCell ref="U52:V52"/>
    <mergeCell ref="E54:H54"/>
    <mergeCell ref="U58:V58"/>
    <mergeCell ref="E60:H60"/>
    <mergeCell ref="E66:H66"/>
    <mergeCell ref="E72:H72"/>
    <mergeCell ref="E78:H78"/>
    <mergeCell ref="E84:I84"/>
    <mergeCell ref="T84:X84"/>
  </mergeCells>
  <conditionalFormatting sqref="T34 W34">
    <cfRule type="expression" dxfId="11" priority="6">
      <formula>$T$34=$W$34</formula>
    </cfRule>
  </conditionalFormatting>
  <conditionalFormatting sqref="T40 W40">
    <cfRule type="expression" dxfId="10" priority="5">
      <formula>$T$40=$W$40</formula>
    </cfRule>
  </conditionalFormatting>
  <conditionalFormatting sqref="T46 W46">
    <cfRule type="expression" dxfId="9" priority="4">
      <formula>$T$46=$W$46</formula>
    </cfRule>
  </conditionalFormatting>
  <conditionalFormatting sqref="T52 W52">
    <cfRule type="expression" dxfId="8" priority="3">
      <formula>$T$52=$W$52</formula>
    </cfRule>
  </conditionalFormatting>
  <conditionalFormatting sqref="T58 W58">
    <cfRule type="expression" dxfId="7" priority="2">
      <formula>$T$58=$W$58</formula>
    </cfRule>
  </conditionalFormatting>
  <conditionalFormatting sqref="T64 W64">
    <cfRule type="expression" dxfId="6" priority="1">
      <formula>$T$64=$W$64</formula>
    </cfRule>
  </conditionalFormatting>
  <dataValidations count="2">
    <dataValidation type="list" allowBlank="1" showInputMessage="1" showErrorMessage="1" sqref="B2" xr:uid="{F9B5D75C-A101-47BD-A9E4-77FDD75AED8A}">
      <formula1>"flex_consumption,nonprofiled_consumption,production"</formula1>
    </dataValidation>
    <dataValidation type="list" allowBlank="1" showInputMessage="1" showErrorMessage="1" sqref="B1" xr:uid="{A9C00808-EABB-40EC-8907-C3CCEE11441F}">
      <formula1>"ga,ga_es,ga_brp,ga_brp_es"</formula1>
    </dataValidation>
  </dataValidation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05848C-72F1-4DCD-BE64-BFD21EA4FD47}">
  <sheetPr>
    <tabColor rgb="FF92D050"/>
  </sheetPr>
  <dimension ref="A1:CM400"/>
  <sheetViews>
    <sheetView tabSelected="1" topLeftCell="A57" zoomScaleNormal="100" workbookViewId="0">
      <selection activeCell="E86" sqref="E86"/>
    </sheetView>
  </sheetViews>
  <sheetFormatPr defaultColWidth="8.7109375" defaultRowHeight="15" x14ac:dyDescent="0.25"/>
  <cols>
    <col min="1" max="1" width="16.42578125" style="1" bestFit="1" customWidth="1"/>
    <col min="2" max="2" width="36" style="1" bestFit="1" customWidth="1"/>
    <col min="3" max="3" width="27.140625" style="1" bestFit="1" customWidth="1"/>
    <col min="4" max="4" width="9.7109375" style="1" bestFit="1" customWidth="1"/>
    <col min="5" max="5" width="21.42578125" style="1" bestFit="1" customWidth="1"/>
    <col min="6" max="6" width="23.5703125" style="1" bestFit="1" customWidth="1"/>
    <col min="7" max="7" width="28.5703125" style="1" bestFit="1" customWidth="1"/>
    <col min="8" max="9" width="24.42578125" style="1" bestFit="1" customWidth="1"/>
    <col min="10" max="11" width="15.7109375" style="1" bestFit="1" customWidth="1"/>
    <col min="12" max="12" width="11" style="1" bestFit="1" customWidth="1"/>
    <col min="13" max="13" width="13.28515625" style="1" bestFit="1" customWidth="1"/>
    <col min="14" max="14" width="8.140625" style="1" bestFit="1" customWidth="1"/>
    <col min="15" max="15" width="11.7109375" style="1" hidden="1" customWidth="1"/>
    <col min="16" max="16" width="8.85546875" style="1" bestFit="1" customWidth="1"/>
    <col min="17" max="17" width="32.28515625" style="1" bestFit="1" customWidth="1"/>
    <col min="18" max="18" width="14.140625" style="1" bestFit="1" customWidth="1"/>
    <col min="19" max="19" width="33.42578125" style="1" bestFit="1" customWidth="1"/>
    <col min="20" max="20" width="15.7109375" style="1" bestFit="1" customWidth="1"/>
    <col min="21" max="22" width="13.28515625" style="1" bestFit="1" customWidth="1"/>
    <col min="23" max="23" width="11.7109375" style="1" bestFit="1" customWidth="1"/>
    <col min="24" max="24" width="13.28515625" style="1" bestFit="1" customWidth="1"/>
    <col min="25" max="25" width="12.28515625" style="1" hidden="1" customWidth="1"/>
    <col min="26" max="27" width="0" style="1" hidden="1" customWidth="1"/>
    <col min="28" max="28" width="10.28515625" style="1" bestFit="1" customWidth="1"/>
    <col min="29" max="29" width="15.85546875" style="1" bestFit="1" customWidth="1"/>
    <col min="30" max="30" width="19.85546875" style="1" bestFit="1" customWidth="1"/>
    <col min="31" max="31" width="18.5703125" style="1" bestFit="1" customWidth="1"/>
    <col min="32" max="32" width="0" style="1" hidden="1" customWidth="1"/>
    <col min="33" max="33" width="12.5703125" style="1" bestFit="1" customWidth="1"/>
    <col min="34" max="39" width="0" style="1" hidden="1" customWidth="1"/>
    <col min="40" max="16384" width="8.7109375" style="1"/>
  </cols>
  <sheetData>
    <row r="1" spans="1:91" ht="21" x14ac:dyDescent="0.35">
      <c r="A1" s="18" t="s">
        <v>46</v>
      </c>
      <c r="B1" s="17" t="s">
        <v>109</v>
      </c>
      <c r="C1" s="14" t="s">
        <v>24</v>
      </c>
      <c r="D1" s="14" t="s">
        <v>29</v>
      </c>
      <c r="E1" s="14" t="s">
        <v>30</v>
      </c>
      <c r="F1" s="14" t="s">
        <v>16</v>
      </c>
      <c r="G1" s="14" t="s">
        <v>25</v>
      </c>
      <c r="H1" s="14" t="s">
        <v>26</v>
      </c>
      <c r="I1" s="14" t="s">
        <v>27</v>
      </c>
      <c r="J1" s="14" t="s">
        <v>28</v>
      </c>
      <c r="K1" s="14" t="s">
        <v>37</v>
      </c>
      <c r="L1" s="14" t="s">
        <v>42</v>
      </c>
      <c r="M1" s="14" t="s">
        <v>112</v>
      </c>
      <c r="N1" s="14" t="s">
        <v>113</v>
      </c>
      <c r="P1" s="24"/>
      <c r="Q1" s="7" t="s">
        <v>63</v>
      </c>
      <c r="R1" s="9">
        <f>SUMIFS(Tabel13423[quantity],Tabel13423[settlement_method],"D01",Tabel13423[resolution],"15M")</f>
        <v>10</v>
      </c>
      <c r="S1" s="24"/>
      <c r="T1" s="24"/>
      <c r="U1" s="24"/>
      <c r="V1" s="24"/>
      <c r="W1" s="24"/>
      <c r="X1" s="24"/>
      <c r="Y1" s="24"/>
      <c r="AA1" s="24"/>
      <c r="AB1" s="30" t="s">
        <v>43</v>
      </c>
      <c r="AC1" s="30" t="s">
        <v>40</v>
      </c>
      <c r="AD1" s="30" t="s">
        <v>41</v>
      </c>
      <c r="AE1" s="30" t="s">
        <v>53</v>
      </c>
      <c r="AF1" s="30"/>
      <c r="AG1" s="30" t="s">
        <v>118</v>
      </c>
      <c r="AH1" s="30"/>
      <c r="AI1" s="24"/>
    </row>
    <row r="2" spans="1:91" ht="21" x14ac:dyDescent="0.35">
      <c r="A2" s="18" t="s">
        <v>52</v>
      </c>
      <c r="B2" s="17" t="s">
        <v>108</v>
      </c>
      <c r="C2" s="10" t="s">
        <v>123</v>
      </c>
      <c r="D2" s="10" t="s">
        <v>31</v>
      </c>
      <c r="E2" s="11"/>
      <c r="F2" s="12">
        <v>10</v>
      </c>
      <c r="G2" s="10" t="s">
        <v>6</v>
      </c>
      <c r="H2" s="10" t="s">
        <v>21</v>
      </c>
      <c r="I2" s="10"/>
      <c r="J2" s="10"/>
      <c r="K2" s="10"/>
      <c r="L2" s="10" t="s">
        <v>114</v>
      </c>
      <c r="M2" s="29" t="s">
        <v>114</v>
      </c>
      <c r="N2" s="29" t="s">
        <v>5</v>
      </c>
      <c r="P2" s="24"/>
      <c r="Q2" s="7" t="s">
        <v>67</v>
      </c>
      <c r="R2" s="9">
        <f>SUMIFS(Tabel13423[quantity],Tabel13423[settlement_method],"E02",Tabel13423[resolution],"15M")</f>
        <v>5</v>
      </c>
      <c r="S2" s="24"/>
      <c r="T2" s="24"/>
      <c r="U2" s="24"/>
      <c r="V2" s="24"/>
      <c r="W2" s="24"/>
      <c r="X2" s="24"/>
      <c r="Y2" s="24"/>
      <c r="AA2" s="24"/>
      <c r="AB2" s="27" t="str" cm="1">
        <f t="array" ref="AB2:AB4">_xlfn._xlws.SORT(_xlfn.UNIQUE(_xlfn._xlws.FILTER(Tabel13423[ga_id],Tabel13423[ga_id] &lt;&gt; "")))</f>
        <v>800</v>
      </c>
      <c r="AC2" s="27" t="str" cm="1">
        <f t="array" ref="AC2:AC4">_xlfn._xlws.SORT(_xlfn.UNIQUE(_xlfn._xlws.FILTER(Tabel13423[es_id],Tabel13423[es_id] &lt;&gt; "")))</f>
        <v>1000000000000</v>
      </c>
      <c r="AD2" s="27" t="str" cm="1">
        <f t="array" ref="AD2:AD3">_xlfn._xlws.SORT(_xlfn.UNIQUE(_xlfn._xlws.FILTER(Tabel13423[brp_id],Tabel13423[brp_id] &lt;&gt; "")))</f>
        <v>1100000000000</v>
      </c>
      <c r="AE2" s="27" t="str">
        <f>IF(B$2="production","E18",IF($B$2="flex_consumption","D01","E02"))</f>
        <v>D01</v>
      </c>
      <c r="AF2" s="24"/>
      <c r="AG2" s="27" t="str" cm="1">
        <f t="array" ref="AG2:AG6">_xlfn._xlws.SORT(_xlfn.UNIQUE(_xlfn.VSTACK(_xlfn._xlws.FILTER(Tabel13423[from_ga],Tabel13423[from_ga] &lt;&gt; ""),_xlfn._xlws.FILTER(Tabel13423[to_ga],Tabel13423[to_ga] &lt;&gt; ""))))</f>
        <v>800</v>
      </c>
      <c r="AH2" s="24"/>
      <c r="AI2" s="24"/>
    </row>
    <row r="3" spans="1:91" x14ac:dyDescent="0.25">
      <c r="C3" s="10" t="s">
        <v>13</v>
      </c>
      <c r="D3" s="10" t="s">
        <v>31</v>
      </c>
      <c r="E3" s="11"/>
      <c r="F3" s="12">
        <v>20.003</v>
      </c>
      <c r="G3" s="10" t="s">
        <v>6</v>
      </c>
      <c r="H3" s="10" t="s">
        <v>22</v>
      </c>
      <c r="I3" s="10"/>
      <c r="J3" s="10"/>
      <c r="K3" s="10"/>
      <c r="L3" s="10" t="s">
        <v>115</v>
      </c>
      <c r="M3" s="29" t="s">
        <v>115</v>
      </c>
      <c r="N3" s="29" t="s">
        <v>5</v>
      </c>
      <c r="P3" s="24"/>
      <c r="Q3" s="7" t="s">
        <v>56</v>
      </c>
      <c r="R3" s="9">
        <f>SUMIFS(Tabel13423[quantity],Tabel13423[type],"E18",Tabel13423[resolution],"15M")</f>
        <v>6</v>
      </c>
      <c r="S3" s="24"/>
      <c r="T3" s="27"/>
      <c r="U3" s="24"/>
      <c r="V3" s="24"/>
      <c r="W3" s="24"/>
      <c r="X3" s="24"/>
      <c r="Y3" s="24"/>
      <c r="AA3" s="24"/>
      <c r="AB3" s="24" t="str">
        <v>801</v>
      </c>
      <c r="AC3" s="24" t="str">
        <v>2000000000000</v>
      </c>
      <c r="AD3" s="24" t="str">
        <v>2200000000000</v>
      </c>
      <c r="AE3" s="24"/>
      <c r="AF3" s="24"/>
      <c r="AG3" s="24" t="str">
        <v>801</v>
      </c>
      <c r="AH3" s="24"/>
      <c r="AI3" s="24"/>
    </row>
    <row r="4" spans="1:91" x14ac:dyDescent="0.25">
      <c r="C4" s="10" t="s">
        <v>124</v>
      </c>
      <c r="D4" s="10" t="s">
        <v>31</v>
      </c>
      <c r="E4" s="11"/>
      <c r="F4" s="12">
        <v>5</v>
      </c>
      <c r="G4" s="10" t="s">
        <v>6</v>
      </c>
      <c r="H4" s="10" t="s">
        <v>21</v>
      </c>
      <c r="I4" s="10"/>
      <c r="J4" s="10"/>
      <c r="K4" s="10"/>
      <c r="L4" s="10" t="s">
        <v>5</v>
      </c>
      <c r="M4" s="29" t="s">
        <v>5</v>
      </c>
      <c r="N4" s="29" t="s">
        <v>116</v>
      </c>
      <c r="P4" s="24"/>
      <c r="Q4" s="7" t="s">
        <v>54</v>
      </c>
      <c r="R4" s="9">
        <f>SUMIFS(Tabel13423[quantity],Tabel13423[type],"E17",Tabel13423[resolution],"15M")</f>
        <v>15</v>
      </c>
      <c r="S4" s="24"/>
      <c r="T4" s="24"/>
      <c r="U4" s="24"/>
      <c r="V4" s="24"/>
      <c r="W4" s="24"/>
      <c r="X4" s="24"/>
      <c r="Y4" s="24"/>
      <c r="AA4" s="24"/>
      <c r="AB4" s="24" t="str">
        <v>802</v>
      </c>
      <c r="AC4" s="24" t="str">
        <v>3000000000000</v>
      </c>
      <c r="AD4" s="24"/>
      <c r="AE4" s="24"/>
      <c r="AF4" s="24"/>
      <c r="AG4" s="24" t="str">
        <v>802</v>
      </c>
      <c r="AH4" s="24"/>
      <c r="AI4" s="24"/>
    </row>
    <row r="5" spans="1:91" x14ac:dyDescent="0.25">
      <c r="C5" s="10" t="s">
        <v>90</v>
      </c>
      <c r="D5" s="10" t="s">
        <v>31</v>
      </c>
      <c r="E5" s="11"/>
      <c r="F5" s="12">
        <v>1.117</v>
      </c>
      <c r="G5" s="10" t="s">
        <v>6</v>
      </c>
      <c r="H5" s="10" t="s">
        <v>22</v>
      </c>
      <c r="I5" s="10"/>
      <c r="J5" s="10"/>
      <c r="K5" s="10"/>
      <c r="L5" s="10" t="s">
        <v>5</v>
      </c>
      <c r="M5" s="29" t="s">
        <v>5</v>
      </c>
      <c r="N5" s="29" t="s">
        <v>117</v>
      </c>
      <c r="P5" s="24"/>
      <c r="Q5" s="6" t="s">
        <v>59</v>
      </c>
      <c r="R5" s="9">
        <f>SUMIFS(Tabel13423[quantity],Tabel13423[type],"E20",Tabel13423[resolution],"15M",Tabel13423[to_ga],"800")</f>
        <v>10</v>
      </c>
      <c r="S5" s="24"/>
      <c r="T5" s="24"/>
      <c r="U5" s="24"/>
      <c r="V5" s="24"/>
      <c r="W5" s="24"/>
      <c r="X5" s="24"/>
      <c r="Y5" s="24"/>
      <c r="AA5" s="24"/>
      <c r="AB5" s="24"/>
      <c r="AC5" s="24"/>
      <c r="AD5" s="24"/>
      <c r="AE5" s="24"/>
      <c r="AF5" s="24"/>
      <c r="AG5" s="24" t="str">
        <v>803</v>
      </c>
      <c r="AH5" s="24"/>
      <c r="AI5" s="24"/>
    </row>
    <row r="6" spans="1:91" x14ac:dyDescent="0.25">
      <c r="C6" s="10" t="s">
        <v>125</v>
      </c>
      <c r="D6" s="10" t="s">
        <v>32</v>
      </c>
      <c r="E6" s="11" t="s">
        <v>35</v>
      </c>
      <c r="F6" s="12">
        <v>5</v>
      </c>
      <c r="G6" s="10" t="s">
        <v>6</v>
      </c>
      <c r="H6" s="10" t="s">
        <v>21</v>
      </c>
      <c r="I6" s="10" t="s">
        <v>3</v>
      </c>
      <c r="J6" s="10" t="s">
        <v>0</v>
      </c>
      <c r="K6" s="10"/>
      <c r="L6" s="10" t="s">
        <v>5</v>
      </c>
      <c r="M6" s="29"/>
      <c r="N6" s="29"/>
      <c r="P6" s="24"/>
      <c r="Q6" s="6" t="s">
        <v>70</v>
      </c>
      <c r="R6" s="9">
        <f>SUMIFS(Tabel13423[quantity],Tabel13423[type],"E20",Tabel13423[resolution],"15M",Tabel13423[from_ga],"800")</f>
        <v>5</v>
      </c>
      <c r="S6" s="24"/>
      <c r="T6" s="24"/>
      <c r="U6" s="24"/>
      <c r="V6" s="24"/>
      <c r="W6" s="24"/>
      <c r="X6" s="24"/>
      <c r="Y6" s="24"/>
      <c r="AA6" s="24"/>
      <c r="AB6" s="24"/>
      <c r="AC6" s="24"/>
      <c r="AD6" s="24"/>
      <c r="AE6" s="24"/>
      <c r="AF6" s="24"/>
      <c r="AG6" s="24" t="str">
        <v>804</v>
      </c>
      <c r="AH6" s="24"/>
      <c r="AI6" s="24"/>
    </row>
    <row r="7" spans="1:91" x14ac:dyDescent="0.25">
      <c r="C7" s="10" t="s">
        <v>7</v>
      </c>
      <c r="D7" s="10" t="s">
        <v>32</v>
      </c>
      <c r="E7" s="11" t="s">
        <v>35</v>
      </c>
      <c r="F7" s="12">
        <v>8</v>
      </c>
      <c r="G7" s="10" t="s">
        <v>6</v>
      </c>
      <c r="H7" s="10" t="s">
        <v>22</v>
      </c>
      <c r="I7" s="10" t="s">
        <v>2</v>
      </c>
      <c r="J7" s="10" t="s">
        <v>0</v>
      </c>
      <c r="K7" s="10"/>
      <c r="L7" s="10" t="s">
        <v>5</v>
      </c>
      <c r="M7" s="29"/>
      <c r="N7" s="29"/>
      <c r="P7" s="24"/>
      <c r="Q7" s="24"/>
      <c r="R7" s="24"/>
      <c r="S7" s="24"/>
      <c r="T7" s="24"/>
      <c r="U7" s="24"/>
      <c r="V7" s="24"/>
      <c r="W7" s="24"/>
      <c r="X7" s="24"/>
      <c r="Y7" s="24"/>
      <c r="AA7" s="24"/>
      <c r="AB7" s="24"/>
      <c r="AC7" s="24"/>
      <c r="AD7" s="24"/>
      <c r="AE7" s="24"/>
      <c r="AF7" s="24"/>
      <c r="AG7" s="24"/>
      <c r="AH7" s="24"/>
      <c r="AI7" s="24"/>
    </row>
    <row r="8" spans="1:91" x14ac:dyDescent="0.25">
      <c r="C8" s="10" t="s">
        <v>8</v>
      </c>
      <c r="D8" s="10" t="s">
        <v>32</v>
      </c>
      <c r="E8" s="11" t="s">
        <v>35</v>
      </c>
      <c r="F8" s="12">
        <v>0.80700000000000005</v>
      </c>
      <c r="G8" s="10" t="s">
        <v>6</v>
      </c>
      <c r="H8" s="10" t="s">
        <v>22</v>
      </c>
      <c r="I8" s="10" t="s">
        <v>1</v>
      </c>
      <c r="J8" s="10" t="s">
        <v>4</v>
      </c>
      <c r="K8" s="10"/>
      <c r="L8" s="10" t="s">
        <v>5</v>
      </c>
      <c r="M8" s="29"/>
      <c r="N8" s="29"/>
      <c r="P8" s="24"/>
      <c r="Q8" s="25"/>
      <c r="R8" s="7" t="s">
        <v>28</v>
      </c>
      <c r="S8" s="7" t="s">
        <v>27</v>
      </c>
      <c r="T8" s="7" t="s">
        <v>120</v>
      </c>
      <c r="U8" s="7" t="s">
        <v>73</v>
      </c>
      <c r="V8" s="7" t="s">
        <v>74</v>
      </c>
      <c r="W8" s="7" t="s">
        <v>75</v>
      </c>
      <c r="X8" s="24"/>
      <c r="Y8" s="24"/>
      <c r="AA8" s="24"/>
      <c r="AB8" s="24"/>
      <c r="AC8" s="24"/>
      <c r="AD8" s="24"/>
      <c r="AE8" s="24"/>
      <c r="AF8" s="24"/>
      <c r="AG8" s="24"/>
      <c r="AH8" s="24"/>
      <c r="AI8" s="24"/>
    </row>
    <row r="9" spans="1:91" x14ac:dyDescent="0.25">
      <c r="C9" s="10" t="s">
        <v>126</v>
      </c>
      <c r="D9" s="10" t="s">
        <v>32</v>
      </c>
      <c r="E9" s="11" t="s">
        <v>34</v>
      </c>
      <c r="F9" s="12">
        <v>10</v>
      </c>
      <c r="G9" s="10" t="s">
        <v>6</v>
      </c>
      <c r="H9" s="10" t="s">
        <v>21</v>
      </c>
      <c r="I9" s="10" t="s">
        <v>3</v>
      </c>
      <c r="J9" s="10" t="s">
        <v>0</v>
      </c>
      <c r="K9" s="10"/>
      <c r="L9" s="10" t="s">
        <v>5</v>
      </c>
      <c r="M9" s="29"/>
      <c r="N9" s="29"/>
      <c r="P9" s="15" t="s">
        <v>103</v>
      </c>
      <c r="Q9" s="26" t="str">
        <f>_xlfn.IFNA(INDEX(Tabel13423[ga_id],MATCH(S9,Tabel13423[es_id],0)),"")</f>
        <v>800</v>
      </c>
      <c r="R9" s="26" t="str">
        <f>_xlfn.IFNA(INDEX(Tabel13423[brp_id],MATCH(S9,Tabel13423[es_id],0)),"")</f>
        <v>1100000000000</v>
      </c>
      <c r="S9" s="26" t="str">
        <f>IF(AC$2=0,"",AC$2)</f>
        <v>1000000000000</v>
      </c>
      <c r="T9" s="20">
        <f>SUMIFS(Tabel13423[quantity],Tabel13423[es_id],S9,IF(B$2="production",Tabel13423[type],Tabel13423[settlement_method]),AE$2,Tabel13423[resolution],"1H")/4</f>
        <v>0</v>
      </c>
      <c r="U9" s="19">
        <f>T9</f>
        <v>0</v>
      </c>
      <c r="V9" s="19"/>
      <c r="W9" s="23">
        <f t="shared" ref="W9:W32" si="0">ROUND(U9, 3)</f>
        <v>0</v>
      </c>
      <c r="X9" s="24"/>
      <c r="Y9" s="24"/>
      <c r="AA9" s="24"/>
      <c r="AB9" s="24"/>
      <c r="AC9" s="24"/>
      <c r="AD9" s="24"/>
      <c r="AE9" s="24"/>
      <c r="AF9" s="24"/>
      <c r="AG9" s="24"/>
      <c r="AH9" s="24"/>
      <c r="AI9" s="24"/>
    </row>
    <row r="10" spans="1:91" x14ac:dyDescent="0.25">
      <c r="C10" s="10" t="s">
        <v>9</v>
      </c>
      <c r="D10" s="10" t="s">
        <v>32</v>
      </c>
      <c r="E10" s="11" t="s">
        <v>34</v>
      </c>
      <c r="F10" s="12">
        <v>10</v>
      </c>
      <c r="G10" s="10" t="s">
        <v>6</v>
      </c>
      <c r="H10" s="10" t="s">
        <v>22</v>
      </c>
      <c r="I10" s="10" t="s">
        <v>2</v>
      </c>
      <c r="J10" s="10" t="s">
        <v>0</v>
      </c>
      <c r="K10" s="10"/>
      <c r="L10" s="10" t="s">
        <v>5</v>
      </c>
      <c r="M10" s="29"/>
      <c r="N10" s="29"/>
      <c r="P10" s="15" t="s">
        <v>104</v>
      </c>
      <c r="Q10" s="26" t="str">
        <f>_xlfn.IFNA(INDEX(Tabel13423[ga_id],MATCH(S10,Tabel13423[es_id],0)),"")</f>
        <v>800</v>
      </c>
      <c r="R10" s="26" t="str">
        <f>_xlfn.IFNA(INDEX(Tabel13423[brp_id],MATCH(S10,Tabel13423[es_id],0)),"")</f>
        <v>1100000000000</v>
      </c>
      <c r="S10" s="26" t="str">
        <f t="shared" ref="S10:T12" si="1">S$9</f>
        <v>1000000000000</v>
      </c>
      <c r="T10" s="19">
        <f t="shared" si="1"/>
        <v>0</v>
      </c>
      <c r="U10" s="19">
        <f>V10+U9</f>
        <v>0</v>
      </c>
      <c r="V10" s="19">
        <f>T10-W9</f>
        <v>0</v>
      </c>
      <c r="W10" s="23">
        <f t="shared" si="0"/>
        <v>0</v>
      </c>
      <c r="X10" s="24"/>
      <c r="Y10" s="24"/>
      <c r="AA10" s="27"/>
      <c r="AB10" s="27"/>
      <c r="AC10" s="27"/>
      <c r="AD10" s="27"/>
      <c r="AE10" s="27"/>
      <c r="AF10" s="27"/>
      <c r="AG10" s="24"/>
      <c r="AH10" s="24"/>
      <c r="AI10" s="24"/>
    </row>
    <row r="11" spans="1:91" x14ac:dyDescent="0.25">
      <c r="C11" s="10" t="s">
        <v>10</v>
      </c>
      <c r="D11" s="10" t="s">
        <v>32</v>
      </c>
      <c r="E11" s="11" t="s">
        <v>34</v>
      </c>
      <c r="F11" s="12">
        <v>0.25</v>
      </c>
      <c r="G11" s="10" t="s">
        <v>6</v>
      </c>
      <c r="H11" s="10" t="s">
        <v>22</v>
      </c>
      <c r="I11" s="10" t="s">
        <v>1</v>
      </c>
      <c r="J11" s="10" t="s">
        <v>4</v>
      </c>
      <c r="K11" s="10"/>
      <c r="L11" s="10" t="s">
        <v>5</v>
      </c>
      <c r="M11" s="29"/>
      <c r="N11" s="29"/>
      <c r="P11" s="15" t="s">
        <v>105</v>
      </c>
      <c r="Q11" s="26" t="str">
        <f>_xlfn.IFNA(INDEX(Tabel13423[ga_id],MATCH(S11,Tabel13423[es_id],0)),"")</f>
        <v>800</v>
      </c>
      <c r="R11" s="26" t="str">
        <f>_xlfn.IFNA(INDEX(Tabel13423[brp_id],MATCH(S11,Tabel13423[es_id],0)),"")</f>
        <v>1100000000000</v>
      </c>
      <c r="S11" s="26" t="str">
        <f t="shared" si="1"/>
        <v>1000000000000</v>
      </c>
      <c r="T11" s="19">
        <f t="shared" si="1"/>
        <v>0</v>
      </c>
      <c r="U11" s="19">
        <f>V11+U10</f>
        <v>0</v>
      </c>
      <c r="V11" s="19">
        <f>T11-W10</f>
        <v>0</v>
      </c>
      <c r="W11" s="23">
        <f t="shared" si="0"/>
        <v>0</v>
      </c>
      <c r="X11" s="24"/>
      <c r="Y11" s="24"/>
      <c r="AA11" s="27"/>
      <c r="AB11" s="27"/>
      <c r="AC11" s="27"/>
      <c r="AD11" s="27"/>
      <c r="AE11" s="27"/>
      <c r="AF11" s="27"/>
      <c r="AG11" s="24"/>
      <c r="AH11" s="24"/>
      <c r="AI11" s="24"/>
    </row>
    <row r="12" spans="1:91" x14ac:dyDescent="0.25">
      <c r="C12" s="10" t="s">
        <v>127</v>
      </c>
      <c r="D12" s="10" t="s">
        <v>33</v>
      </c>
      <c r="E12" s="11"/>
      <c r="F12" s="12">
        <v>6</v>
      </c>
      <c r="G12" s="10" t="s">
        <v>6</v>
      </c>
      <c r="H12" s="10" t="s">
        <v>21</v>
      </c>
      <c r="I12" s="10" t="s">
        <v>3</v>
      </c>
      <c r="J12" s="10" t="s">
        <v>0</v>
      </c>
      <c r="K12" s="10"/>
      <c r="L12" s="10" t="s">
        <v>5</v>
      </c>
      <c r="M12" s="29"/>
      <c r="N12" s="29"/>
      <c r="P12" s="15" t="s">
        <v>106</v>
      </c>
      <c r="Q12" s="26" t="str">
        <f>_xlfn.IFNA(INDEX(Tabel13423[ga_id],MATCH(S12,Tabel13423[es_id],0)),"")</f>
        <v>800</v>
      </c>
      <c r="R12" s="26" t="str">
        <f>_xlfn.IFNA(INDEX(Tabel13423[brp_id],MATCH(S12,Tabel13423[es_id],0)),"")</f>
        <v>1100000000000</v>
      </c>
      <c r="S12" s="26" t="str">
        <f t="shared" si="1"/>
        <v>1000000000000</v>
      </c>
      <c r="T12" s="19">
        <f t="shared" si="1"/>
        <v>0</v>
      </c>
      <c r="U12" s="19">
        <f>V12+U11</f>
        <v>0</v>
      </c>
      <c r="V12" s="19">
        <f>T12-W11</f>
        <v>0</v>
      </c>
      <c r="W12" s="23">
        <f t="shared" si="0"/>
        <v>0</v>
      </c>
      <c r="X12" s="24"/>
      <c r="Y12" s="24"/>
      <c r="AA12" s="27"/>
      <c r="AB12" s="27"/>
      <c r="AC12" s="27"/>
      <c r="AD12" s="27"/>
      <c r="AE12" s="27"/>
      <c r="AF12" s="27"/>
      <c r="AG12" s="24"/>
      <c r="AH12" s="24"/>
      <c r="AI12" s="24"/>
    </row>
    <row r="13" spans="1:91" x14ac:dyDescent="0.25">
      <c r="C13" s="10" t="s">
        <v>11</v>
      </c>
      <c r="D13" s="10" t="s">
        <v>33</v>
      </c>
      <c r="E13" s="11"/>
      <c r="F13" s="12">
        <v>4</v>
      </c>
      <c r="G13" s="10" t="s">
        <v>6</v>
      </c>
      <c r="H13" s="10" t="s">
        <v>22</v>
      </c>
      <c r="I13" s="10" t="s">
        <v>2</v>
      </c>
      <c r="J13" s="10" t="s">
        <v>0</v>
      </c>
      <c r="K13" s="10"/>
      <c r="L13" s="10" t="s">
        <v>5</v>
      </c>
      <c r="M13" s="29"/>
      <c r="N13" s="29"/>
      <c r="P13" s="15" t="s">
        <v>103</v>
      </c>
      <c r="Q13" s="26" t="str">
        <f>_xlfn.IFNA(INDEX(Tabel13423[ga_id],MATCH(S13,Tabel13423[es_id],0)),"")</f>
        <v>800</v>
      </c>
      <c r="R13" s="26" t="str">
        <f>_xlfn.IFNA(INDEX(Tabel13423[brp_id],MATCH(S13,Tabel13423[es_id],0)),"")</f>
        <v>1100000000000</v>
      </c>
      <c r="S13" s="26" t="str">
        <f>IF(AC$3=0,"",AC$3)</f>
        <v>2000000000000</v>
      </c>
      <c r="T13" s="20">
        <f>SUMIFS(Tabel13423[quantity],Tabel13423[es_id],S13,IF(B$2="production",Tabel13423[type],Tabel13423[settlement_method]),AE$2,Tabel13423[resolution],"1H")/4</f>
        <v>2.5</v>
      </c>
      <c r="U13" s="19">
        <f>T13</f>
        <v>2.5</v>
      </c>
      <c r="V13" s="19"/>
      <c r="W13" s="23">
        <f t="shared" si="0"/>
        <v>2.5</v>
      </c>
      <c r="X13" s="24"/>
      <c r="Y13" s="24"/>
      <c r="AA13" s="2"/>
      <c r="AB13" s="2"/>
      <c r="AC13" s="2"/>
      <c r="AD13" s="2"/>
      <c r="AE13" s="27"/>
      <c r="AF13" s="2"/>
    </row>
    <row r="14" spans="1:91" x14ac:dyDescent="0.25">
      <c r="C14" s="10" t="s">
        <v>12</v>
      </c>
      <c r="D14" s="10" t="s">
        <v>33</v>
      </c>
      <c r="E14" s="11"/>
      <c r="F14" s="12">
        <v>2.0030000000000001</v>
      </c>
      <c r="G14" s="10" t="s">
        <v>6</v>
      </c>
      <c r="H14" s="10" t="s">
        <v>22</v>
      </c>
      <c r="I14" s="10" t="s">
        <v>1</v>
      </c>
      <c r="J14" s="10" t="s">
        <v>4</v>
      </c>
      <c r="K14" s="10"/>
      <c r="L14" s="10" t="s">
        <v>5</v>
      </c>
      <c r="M14" s="29"/>
      <c r="N14" s="29"/>
      <c r="O14" s="2"/>
      <c r="P14" s="15" t="s">
        <v>104</v>
      </c>
      <c r="Q14" s="26" t="str">
        <f>_xlfn.IFNA(INDEX(Tabel13423[ga_id],MATCH(S14,Tabel13423[es_id],0)),"")</f>
        <v>800</v>
      </c>
      <c r="R14" s="26" t="str">
        <f>_xlfn.IFNA(INDEX(Tabel13423[brp_id],MATCH(S14,Tabel13423[es_id],0)),"")</f>
        <v>1100000000000</v>
      </c>
      <c r="S14" s="26" t="str">
        <f t="shared" ref="S14:T16" si="2">S$13</f>
        <v>2000000000000</v>
      </c>
      <c r="T14" s="19">
        <f t="shared" si="2"/>
        <v>2.5</v>
      </c>
      <c r="U14" s="19">
        <f>V14+U13</f>
        <v>2.5</v>
      </c>
      <c r="V14" s="19">
        <f>T14-W13</f>
        <v>0</v>
      </c>
      <c r="W14" s="23">
        <f t="shared" si="0"/>
        <v>2.5</v>
      </c>
      <c r="X14" s="27"/>
      <c r="Y14" s="27"/>
      <c r="Z14" s="2"/>
      <c r="AA14" s="2"/>
      <c r="AB14" s="2"/>
      <c r="AC14" s="2"/>
      <c r="AD14" s="2"/>
      <c r="AE14" s="27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</row>
    <row r="15" spans="1:91" x14ac:dyDescent="0.25">
      <c r="C15" s="13" t="s">
        <v>23</v>
      </c>
      <c r="D15" s="10" t="s">
        <v>32</v>
      </c>
      <c r="E15" s="11" t="s">
        <v>34</v>
      </c>
      <c r="F15" s="12"/>
      <c r="G15" s="10" t="s">
        <v>36</v>
      </c>
      <c r="H15" s="10" t="s">
        <v>21</v>
      </c>
      <c r="I15" s="10" t="s">
        <v>3</v>
      </c>
      <c r="J15" s="10" t="s">
        <v>0</v>
      </c>
      <c r="K15" s="10" t="s">
        <v>50</v>
      </c>
      <c r="L15" s="10" t="s">
        <v>5</v>
      </c>
      <c r="M15" s="29"/>
      <c r="N15" s="29"/>
      <c r="O15" s="2"/>
      <c r="P15" s="15" t="s">
        <v>105</v>
      </c>
      <c r="Q15" s="26" t="str">
        <f>_xlfn.IFNA(INDEX(Tabel13423[ga_id],MATCH(S15,Tabel13423[es_id],0)),"")</f>
        <v>800</v>
      </c>
      <c r="R15" s="26" t="str">
        <f>_xlfn.IFNA(INDEX(Tabel13423[brp_id],MATCH(S15,Tabel13423[es_id],0)),"")</f>
        <v>1100000000000</v>
      </c>
      <c r="S15" s="26" t="str">
        <f t="shared" si="2"/>
        <v>2000000000000</v>
      </c>
      <c r="T15" s="19">
        <f t="shared" si="2"/>
        <v>2.5</v>
      </c>
      <c r="U15" s="19">
        <f>V15+U14</f>
        <v>2.5</v>
      </c>
      <c r="V15" s="19">
        <f>T15-W14</f>
        <v>0</v>
      </c>
      <c r="W15" s="23">
        <f t="shared" si="0"/>
        <v>2.5</v>
      </c>
      <c r="X15" s="27"/>
      <c r="Y15" s="27"/>
      <c r="Z15" s="2"/>
      <c r="AA15" s="2"/>
      <c r="AB15" s="2"/>
      <c r="AC15" s="2"/>
      <c r="AD15" s="2"/>
      <c r="AE15" s="27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</row>
    <row r="16" spans="1:91" x14ac:dyDescent="0.25">
      <c r="C16" s="13" t="s">
        <v>47</v>
      </c>
      <c r="D16" s="10" t="s">
        <v>33</v>
      </c>
      <c r="E16" s="11" t="s">
        <v>34</v>
      </c>
      <c r="F16" s="12"/>
      <c r="G16" s="10" t="s">
        <v>36</v>
      </c>
      <c r="H16" s="10" t="s">
        <v>21</v>
      </c>
      <c r="I16" s="10" t="s">
        <v>1</v>
      </c>
      <c r="J16" s="10" t="s">
        <v>4</v>
      </c>
      <c r="K16" s="10" t="s">
        <v>49</v>
      </c>
      <c r="L16" s="10" t="s">
        <v>5</v>
      </c>
      <c r="M16" s="29"/>
      <c r="N16" s="29"/>
      <c r="O16" s="2"/>
      <c r="P16" s="15" t="s">
        <v>106</v>
      </c>
      <c r="Q16" s="26" t="str">
        <f>_xlfn.IFNA(INDEX(Tabel13423[ga_id],MATCH(S16,Tabel13423[es_id],0)),"")</f>
        <v>800</v>
      </c>
      <c r="R16" s="26" t="str">
        <f>_xlfn.IFNA(INDEX(Tabel13423[brp_id],MATCH(S16,Tabel13423[es_id],0)),"")</f>
        <v>1100000000000</v>
      </c>
      <c r="S16" s="26" t="str">
        <f t="shared" si="2"/>
        <v>2000000000000</v>
      </c>
      <c r="T16" s="19">
        <f t="shared" si="2"/>
        <v>2.5</v>
      </c>
      <c r="U16" s="19">
        <f>V16+U15</f>
        <v>2.5</v>
      </c>
      <c r="V16" s="19">
        <f>T16-W15</f>
        <v>0</v>
      </c>
      <c r="W16" s="23">
        <f t="shared" si="0"/>
        <v>2.5</v>
      </c>
      <c r="X16" s="27"/>
      <c r="Y16" s="27"/>
      <c r="Z16" s="2"/>
      <c r="AA16" s="2"/>
      <c r="AB16" s="2"/>
      <c r="AC16" s="2"/>
      <c r="AD16" s="2"/>
      <c r="AE16" s="27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</row>
    <row r="17" spans="1:91" x14ac:dyDescent="0.25">
      <c r="C17" s="10"/>
      <c r="D17" s="10"/>
      <c r="E17" s="11"/>
      <c r="F17" s="12"/>
      <c r="G17" s="10"/>
      <c r="H17" s="10"/>
      <c r="I17" s="10"/>
      <c r="J17" s="10"/>
      <c r="K17" s="10"/>
      <c r="L17" s="10"/>
      <c r="M17" s="29"/>
      <c r="N17" s="29"/>
      <c r="O17" s="2"/>
      <c r="P17" s="15" t="s">
        <v>103</v>
      </c>
      <c r="Q17" s="26" t="str">
        <f>_xlfn.IFNA(INDEX(Tabel13423[ga_id],MATCH(S17,Tabel13423[es_id],0)),"")</f>
        <v>800</v>
      </c>
      <c r="R17" s="26" t="str">
        <f>_xlfn.IFNA(INDEX(Tabel13423[brp_id],MATCH(S17,Tabel13423[es_id],0)),"")</f>
        <v>2200000000000</v>
      </c>
      <c r="S17" s="26" t="str">
        <f>IF(AC$4=0,"",AC$4)</f>
        <v>3000000000000</v>
      </c>
      <c r="T17" s="20">
        <f>SUMIFS(Tabel13423[quantity],Tabel13423[es_id],S17,IF(B$2="production",Tabel13423[type],Tabel13423[settlement_method]),AE$2,Tabel13423[resolution],"1H")/4</f>
        <v>6.25E-2</v>
      </c>
      <c r="U17" s="19">
        <f>T17</f>
        <v>6.25E-2</v>
      </c>
      <c r="V17" s="19"/>
      <c r="W17" s="23">
        <f t="shared" si="0"/>
        <v>6.3E-2</v>
      </c>
      <c r="X17" s="27"/>
      <c r="Y17" s="27"/>
      <c r="Z17" s="2"/>
      <c r="AA17" s="2"/>
      <c r="AB17" s="2"/>
      <c r="AC17" s="2"/>
      <c r="AD17" s="2"/>
      <c r="AE17" s="27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</row>
    <row r="18" spans="1:91" x14ac:dyDescent="0.25">
      <c r="C18" s="10"/>
      <c r="D18" s="10"/>
      <c r="E18" s="11"/>
      <c r="F18" s="12"/>
      <c r="G18" s="10"/>
      <c r="H18" s="10"/>
      <c r="I18" s="10"/>
      <c r="J18" s="10"/>
      <c r="K18" s="10"/>
      <c r="L18" s="10"/>
      <c r="M18" s="29"/>
      <c r="N18" s="29"/>
      <c r="O18" s="2"/>
      <c r="P18" s="15" t="s">
        <v>104</v>
      </c>
      <c r="Q18" s="26" t="str">
        <f>_xlfn.IFNA(INDEX(Tabel13423[ga_id],MATCH(S18,Tabel13423[es_id],0)),"")</f>
        <v>800</v>
      </c>
      <c r="R18" s="26" t="str">
        <f>_xlfn.IFNA(INDEX(Tabel13423[brp_id],MATCH(S18,Tabel13423[es_id],0)),"")</f>
        <v>2200000000000</v>
      </c>
      <c r="S18" s="26" t="str">
        <f t="shared" ref="S18:T20" si="3">S$17</f>
        <v>3000000000000</v>
      </c>
      <c r="T18" s="19">
        <f t="shared" si="3"/>
        <v>6.25E-2</v>
      </c>
      <c r="U18" s="19">
        <f>V18+U17</f>
        <v>6.2E-2</v>
      </c>
      <c r="V18" s="19">
        <f>T18-W17</f>
        <v>-5.0000000000000044E-4</v>
      </c>
      <c r="W18" s="23">
        <f t="shared" si="0"/>
        <v>6.2E-2</v>
      </c>
      <c r="X18" s="27"/>
      <c r="Y18" s="27"/>
      <c r="Z18" s="2"/>
      <c r="AA18" s="2"/>
      <c r="AB18" s="2"/>
      <c r="AC18" s="2"/>
      <c r="AD18" s="2"/>
      <c r="AE18" s="27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</row>
    <row r="19" spans="1:91" x14ac:dyDescent="0.25">
      <c r="C19" s="10"/>
      <c r="D19" s="10"/>
      <c r="E19" s="11"/>
      <c r="F19" s="12"/>
      <c r="G19" s="10"/>
      <c r="H19" s="10"/>
      <c r="I19" s="10"/>
      <c r="J19" s="10"/>
      <c r="K19" s="10"/>
      <c r="L19" s="10"/>
      <c r="M19" s="29"/>
      <c r="N19" s="29"/>
      <c r="O19" s="2"/>
      <c r="P19" s="15" t="s">
        <v>105</v>
      </c>
      <c r="Q19" s="26" t="str">
        <f>_xlfn.IFNA(INDEX(Tabel13423[ga_id],MATCH(S19,Tabel13423[es_id],0)),"")</f>
        <v>800</v>
      </c>
      <c r="R19" s="26" t="str">
        <f>_xlfn.IFNA(INDEX(Tabel13423[brp_id],MATCH(S19,Tabel13423[es_id],0)),"")</f>
        <v>2200000000000</v>
      </c>
      <c r="S19" s="26" t="str">
        <f t="shared" si="3"/>
        <v>3000000000000</v>
      </c>
      <c r="T19" s="19">
        <f t="shared" si="3"/>
        <v>6.25E-2</v>
      </c>
      <c r="U19" s="19">
        <f>V19+U18</f>
        <v>6.25E-2</v>
      </c>
      <c r="V19" s="19">
        <f>T19-W18</f>
        <v>5.0000000000000044E-4</v>
      </c>
      <c r="W19" s="23">
        <f t="shared" si="0"/>
        <v>6.3E-2</v>
      </c>
      <c r="X19" s="27"/>
      <c r="Y19" s="27"/>
      <c r="Z19" s="2"/>
      <c r="AA19" s="2"/>
      <c r="AB19" s="2"/>
      <c r="AC19" s="2"/>
      <c r="AD19" s="2"/>
      <c r="AE19" s="27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</row>
    <row r="20" spans="1:91" ht="23.25" x14ac:dyDescent="0.35">
      <c r="E20" s="36" t="str">
        <f>CONCATENATE(B2,"_per_",B1)</f>
        <v>flex_consumption_per_ga_brp</v>
      </c>
      <c r="F20" s="36"/>
      <c r="G20" s="36"/>
      <c r="H20" s="36"/>
      <c r="I20" s="40" t="s">
        <v>45</v>
      </c>
      <c r="J20" s="41"/>
      <c r="K20" s="42"/>
      <c r="P20" s="15" t="s">
        <v>106</v>
      </c>
      <c r="Q20" s="26" t="str">
        <f>_xlfn.IFNA(INDEX(Tabel13423[ga_id],MATCH(S20,Tabel13423[es_id],0)),"")</f>
        <v>800</v>
      </c>
      <c r="R20" s="26" t="str">
        <f>_xlfn.IFNA(INDEX(Tabel13423[brp_id],MATCH(S20,Tabel13423[es_id],0)),"")</f>
        <v>2200000000000</v>
      </c>
      <c r="S20" s="26" t="str">
        <f t="shared" si="3"/>
        <v>3000000000000</v>
      </c>
      <c r="T20" s="19">
        <f t="shared" si="3"/>
        <v>6.25E-2</v>
      </c>
      <c r="U20" s="19">
        <f>V20+U19</f>
        <v>6.2E-2</v>
      </c>
      <c r="V20" s="19">
        <f>T20-W19</f>
        <v>-5.0000000000000044E-4</v>
      </c>
      <c r="W20" s="23">
        <f t="shared" si="0"/>
        <v>6.2E-2</v>
      </c>
      <c r="X20" s="24"/>
      <c r="Y20" s="27"/>
      <c r="Z20" s="2"/>
      <c r="AA20" s="2"/>
      <c r="AB20" s="2"/>
      <c r="AC20" s="2"/>
      <c r="AD20" s="2"/>
      <c r="AE20" s="27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</row>
    <row r="21" spans="1:91" ht="18.75" x14ac:dyDescent="0.3">
      <c r="B21" s="3" t="s">
        <v>51</v>
      </c>
      <c r="C21" s="3" t="s">
        <v>48</v>
      </c>
      <c r="D21" s="4" t="s">
        <v>44</v>
      </c>
      <c r="E21" s="4" t="s">
        <v>42</v>
      </c>
      <c r="F21" s="5" t="s">
        <v>14</v>
      </c>
      <c r="G21" s="5" t="s">
        <v>15</v>
      </c>
      <c r="H21" s="5" t="s">
        <v>16</v>
      </c>
      <c r="I21" s="6" t="s">
        <v>39</v>
      </c>
      <c r="J21" s="6" t="s">
        <v>38</v>
      </c>
      <c r="K21" s="7" t="s">
        <v>107</v>
      </c>
      <c r="L21" s="2"/>
      <c r="M21" s="2"/>
      <c r="N21" s="2"/>
      <c r="O21" s="2"/>
      <c r="P21" s="15" t="s">
        <v>103</v>
      </c>
      <c r="Q21" s="26" t="str">
        <f>_xlfn.IFNA(INDEX(Tabel13423[ga_id],MATCH(S21,Tabel13423[es_id],0)),"")</f>
        <v/>
      </c>
      <c r="R21" s="26" t="str">
        <f>_xlfn.IFNA(INDEX(Tabel13423[brp_id],MATCH(S21,Tabel13423[es_id],0)),"")</f>
        <v/>
      </c>
      <c r="S21" s="26" t="str">
        <f>IF(AC$5=0,"",AC$5)</f>
        <v/>
      </c>
      <c r="T21" s="20">
        <f>SUMIFS(Tabel13423[quantity],Tabel13423[es_id],S21,IF(B$2="production",Tabel13423[type],Tabel13423[settlement_method]),AE$2,Tabel13423[resolution],"1H")/4</f>
        <v>0</v>
      </c>
      <c r="U21" s="19">
        <f>T21</f>
        <v>0</v>
      </c>
      <c r="V21" s="19"/>
      <c r="W21" s="23">
        <f t="shared" si="0"/>
        <v>0</v>
      </c>
      <c r="X21" s="24"/>
      <c r="Y21" s="27"/>
      <c r="Z21" s="2"/>
      <c r="AA21" s="2"/>
      <c r="AB21" s="2"/>
      <c r="AC21" s="2"/>
      <c r="AD21" s="2"/>
      <c r="AE21" s="27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</row>
    <row r="22" spans="1:91" x14ac:dyDescent="0.25">
      <c r="A22" s="2"/>
      <c r="B22" s="16" t="str">
        <f>IF(AND(F22&lt;&gt;"null",F22&lt;&gt;""),IF(F22=INDEX(Tabel13423[es_id],MATCH("GLMP",Tabel13423[note],0),1),"glmp",""),IF(AND(G22&lt;&gt;"null",G22&lt;&gt;""),IF(G22=INDEX(Tabel13423[brp_id],MATCH("GLMP",Tabel13423[note],0),1),"glmp",""),IF(E22=INDEX(Tabel13423[ga_id],MATCH("GLMP",Tabel13423[note],0),1),"glmp","")))</f>
        <v>glmp</v>
      </c>
      <c r="C22" s="16" t="str">
        <f>IF(AND(F22&lt;&gt;"null",F22&lt;&gt;""),IF(F22=INDEX(Tabel13423[es_id],MATCH("SKMP",Tabel13423[note],0),1),"skmp",""),IF(AND(G22&lt;&gt;"null",G22&lt;&gt;""),IF(G22=INDEX(Tabel13423[brp_id],MATCH("SKMP",Tabel13423[note],0),1),"skmp",""),IF(E22=INDEX(Tabel13423[ga_id],MATCH("SKMP",Tabel13423[note],0),1),"skmp","")))</f>
        <v/>
      </c>
      <c r="D22" s="15" t="s">
        <v>103</v>
      </c>
      <c r="E22" s="31" t="str">
        <f>IF(B$1="ga",IF(AND(ROW()&lt;22+(COUNTA(AB$2:AB$21)*4),ROW()&gt;21),$AG$2,""),IF(OR(B$1="ga_es",B$1="ga_brp_es"),IF(AND(ROW()&lt;22+(COUNTA(AC$2:AC$21)*4),ROW()&gt;21),$AG$2,""),IF(B$1="ga_brp",IF(AND(ROW()&lt;22+(COUNTA(AD$2:AD$21)*4),ROW()&gt;21),$AG$2,""))))</f>
        <v>800</v>
      </c>
      <c r="F22" s="31" t="str">
        <f t="shared" ref="F22:F24" si="4">IF(B$1="ga",IF(E22="","","null"),IF(OR(B$1="ga_es",B$1="ga_brp_es"),IF(AC$2=0,"",AC$2),IF(B$1="ga_brp",IF(G22="","","null"))))</f>
        <v>null</v>
      </c>
      <c r="G22" s="31" t="str">
        <f>IF(B$1="ga",IF(E22="","","null"),IF(B$1="ga_es",IF(F22="","","null"),IF(B$1="ga_brp",IF(AD$2=0,"",AD$2),IF(F22="","",INDEX(Tabel13423[brp_id],MATCH(F22,Tabel13423[es_id],0),1)))))</f>
        <v>1100000000000</v>
      </c>
      <c r="H22" s="33" t="str">
        <f>SUBSTITUTE(IF(E22="","",I22+J22+K22),",",".")</f>
        <v>12.5</v>
      </c>
      <c r="I22" s="9">
        <f t="shared" ref="I22:I41" si="5">SUMIFS(W$9:W$32,IF(OR(B$1="ga_es",B$1="ga_brp_es"),S$9:S$32,IF(B$1="ga_brp",R$9:R$32,Q$9:Q$32)),IF(OR(B$1="ga_es",B$1="ga_brp_es"),F22,IF(B$1="ga_brp",G22,E22)),P$9:P$32,D22)</f>
        <v>2.5</v>
      </c>
      <c r="J22" s="9">
        <f>IF(D22="Quarter1",SUMIFS(Tabel13423[quantity],IF(OR(B$1="ga_es",B$1="ga_brp_es"),Tabel13423[es_id],IF(B$1="ga_brp",Tabel13423[brp_id],Tabel13423[ga_id])),IF(OR(B$1="ga_es",B$1="ga_brp_es"),F22,IF(B$1="ga_brp",G22,E22)),IF(B$2="production",Tabel13423[type],Tabel13423[settlement_method]),AE$2,Tabel13423[resolution],"15M"),0)</f>
        <v>10</v>
      </c>
      <c r="K22" s="9">
        <f>IF(AND(C22="skmp",B$2="production"),VLOOKUP(D22,D$74:H$77,5,FALSE),IF(AND(B22="glmp",B$2="flex_consumption"),VLOOKUP(D22,D$68:H$71,5,FALSE),0))</f>
        <v>0</v>
      </c>
      <c r="L22" s="2" t="str">
        <f>IF(AND(ROW()&lt;82+(COUNTA(AG$2:AG$21)*4),ROW()&gt;85),"800","")</f>
        <v/>
      </c>
      <c r="M22" s="2"/>
      <c r="N22" s="2"/>
      <c r="O22" s="2"/>
      <c r="P22" s="15" t="s">
        <v>104</v>
      </c>
      <c r="Q22" s="26" t="str">
        <f>_xlfn.IFNA(INDEX(Tabel13423[ga_id],MATCH(S22,Tabel13423[es_id],0)),"")</f>
        <v/>
      </c>
      <c r="R22" s="26" t="str">
        <f>_xlfn.IFNA(INDEX(Tabel13423[brp_id],MATCH(S22,Tabel13423[es_id],0)),"")</f>
        <v/>
      </c>
      <c r="S22" s="26" t="str">
        <f t="shared" ref="S22:T24" si="6">S$21</f>
        <v/>
      </c>
      <c r="T22" s="19">
        <f t="shared" si="6"/>
        <v>0</v>
      </c>
      <c r="U22" s="19">
        <f>V22+U21</f>
        <v>0</v>
      </c>
      <c r="V22" s="19">
        <f>T22-W21</f>
        <v>0</v>
      </c>
      <c r="W22" s="23">
        <f t="shared" si="0"/>
        <v>0</v>
      </c>
      <c r="X22" s="24"/>
      <c r="Y22" s="27"/>
      <c r="Z22" s="2"/>
      <c r="AA22" s="2"/>
      <c r="AB22" s="2"/>
      <c r="AC22" s="2"/>
      <c r="AD22" s="2"/>
      <c r="AE22" s="27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</row>
    <row r="23" spans="1:91" x14ac:dyDescent="0.25">
      <c r="B23" s="16" t="str">
        <f>IF(AND(F23&lt;&gt;"null",F23&lt;&gt;""),IF(F23=INDEX(Tabel13423[es_id],MATCH("GLMP",Tabel13423[note],0),1),"glmp",""),IF(AND(G23&lt;&gt;"null",G23&lt;&gt;""),IF(G23=INDEX(Tabel13423[brp_id],MATCH("GLMP",Tabel13423[note],0),1),"glmp",""),IF(E23=INDEX(Tabel13423[ga_id],MATCH("GLMP",Tabel13423[note],0),1),"glmp","")))</f>
        <v>glmp</v>
      </c>
      <c r="C23" s="16" t="str">
        <f>IF(AND(F23&lt;&gt;"null",F23&lt;&gt;""),IF(F23=INDEX(Tabel13423[es_id],MATCH("SKMP",Tabel13423[note],0),1),"skmp",""),IF(AND(G23&lt;&gt;"null",G23&lt;&gt;""),IF(G23=INDEX(Tabel13423[brp_id],MATCH("SKMP",Tabel13423[note],0),1),"skmp",""),IF(E23=INDEX(Tabel13423[ga_id],MATCH("SKMP",Tabel13423[note],0),1),"skmp","")))</f>
        <v/>
      </c>
      <c r="D23" s="15" t="s">
        <v>104</v>
      </c>
      <c r="E23" s="31" t="str">
        <f t="shared" ref="E23:E41" si="7">IF(B$1="ga",IF(AND(ROW()&lt;22+(COUNTA(AB$2:AB$21)*4),ROW()&gt;21),$AG$2,""),IF(OR(B$1="ga_es",B$1="ga_brp_es"),IF(AND(ROW()&lt;22+(COUNTA(AC$2:AC$21)*4),ROW()&gt;21),$AG$2,""),IF(B$1="ga_brp",IF(AND(ROW()&lt;22+(COUNTA(AD$2:AD$21)*4),ROW()&gt;21),$AG$2,""))))</f>
        <v>800</v>
      </c>
      <c r="F23" s="31" t="str">
        <f t="shared" si="4"/>
        <v>null</v>
      </c>
      <c r="G23" s="31" t="str">
        <f>IF(B$1="ga",IF(E23="","","null"),IF(B$1="ga_es",IF(F23="","","null"),IF(B$1="ga_brp",IF(AD$2=0,"",AD$2),IF(F23="","",INDEX(Tabel13423[brp_id],MATCH(F23,Tabel13423[es_id],0),1)))))</f>
        <v>1100000000000</v>
      </c>
      <c r="H23" s="33" t="str">
        <f t="shared" ref="H23:H41" si="8">SUBSTITUTE(IF(E23="","",I23+J23+K23),",",".")</f>
        <v>3.958</v>
      </c>
      <c r="I23" s="9">
        <f t="shared" si="5"/>
        <v>2.5</v>
      </c>
      <c r="J23" s="9">
        <f>IF(D23="Quarter1",SUMIFS(Tabel13423[quantity],IF(OR(B$1="ga_es",B$1="ga_brp_es"),Tabel13423[es_id],IF(B$1="ga_brp",Tabel13423[brp_id],Tabel13423[ga_id])),IF(OR(B$1="ga_es",B$1="ga_brp_es"),F23,IF(B$1="ga_brp",G23,E23)),IF(B$2="production",Tabel13423[type],Tabel13423[settlement_method]),AE$2,Tabel13423[resolution],"15M"),0)</f>
        <v>0</v>
      </c>
      <c r="K23" s="9">
        <f t="shared" ref="K23:K41" si="9">IF(AND(C23="skmp",B$2="production"),VLOOKUP(D23,D$74:H$77,5,FALSE),IF(AND(B23="glmp",B$2="flex_consumption"),VLOOKUP(D23,D$68:H$71,5,FALSE),0))</f>
        <v>1.4579999999999997</v>
      </c>
      <c r="L23" s="2"/>
      <c r="M23" s="2"/>
      <c r="N23" s="2"/>
      <c r="O23" s="2"/>
      <c r="P23" s="15" t="s">
        <v>105</v>
      </c>
      <c r="Q23" s="26" t="str">
        <f>_xlfn.IFNA(INDEX(Tabel13423[ga_id],MATCH(S23,Tabel13423[es_id],0)),"")</f>
        <v/>
      </c>
      <c r="R23" s="26" t="str">
        <f>_xlfn.IFNA(INDEX(Tabel13423[brp_id],MATCH(S23,Tabel13423[es_id],0)),"")</f>
        <v/>
      </c>
      <c r="S23" s="26" t="str">
        <f t="shared" si="6"/>
        <v/>
      </c>
      <c r="T23" s="19">
        <f t="shared" si="6"/>
        <v>0</v>
      </c>
      <c r="U23" s="19">
        <f>V23+U22</f>
        <v>0</v>
      </c>
      <c r="V23" s="19">
        <f>T23-W22</f>
        <v>0</v>
      </c>
      <c r="W23" s="23">
        <f t="shared" si="0"/>
        <v>0</v>
      </c>
      <c r="X23" s="24"/>
      <c r="Y23" s="27"/>
      <c r="Z23" s="2"/>
      <c r="AA23" s="2"/>
      <c r="AB23" s="2"/>
      <c r="AC23" s="2"/>
      <c r="AD23" s="2"/>
      <c r="AE23" s="27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</row>
    <row r="24" spans="1:91" x14ac:dyDescent="0.25">
      <c r="B24" s="16" t="str">
        <f>IF(AND(F24&lt;&gt;"null",F24&lt;&gt;""),IF(F24=INDEX(Tabel13423[es_id],MATCH("GLMP",Tabel13423[note],0),1),"glmp",""),IF(AND(G24&lt;&gt;"null",G24&lt;&gt;""),IF(G24=INDEX(Tabel13423[brp_id],MATCH("GLMP",Tabel13423[note],0),1),"glmp",""),IF(E24=INDEX(Tabel13423[ga_id],MATCH("GLMP",Tabel13423[note],0),1),"glmp","")))</f>
        <v>glmp</v>
      </c>
      <c r="C24" s="16" t="str">
        <f>IF(AND(F24&lt;&gt;"null",F24&lt;&gt;""),IF(F24=INDEX(Tabel13423[es_id],MATCH("SKMP",Tabel13423[note],0),1),"skmp",""),IF(AND(G24&lt;&gt;"null",G24&lt;&gt;""),IF(G24=INDEX(Tabel13423[brp_id],MATCH("SKMP",Tabel13423[note],0),1),"skmp",""),IF(E24=INDEX(Tabel13423[ga_id],MATCH("SKMP",Tabel13423[note],0),1),"skmp","")))</f>
        <v/>
      </c>
      <c r="D24" s="15" t="s">
        <v>105</v>
      </c>
      <c r="E24" s="31" t="str">
        <f t="shared" si="7"/>
        <v>800</v>
      </c>
      <c r="F24" s="31" t="str">
        <f t="shared" si="4"/>
        <v>null</v>
      </c>
      <c r="G24" s="31" t="str">
        <f>IF(B$1="ga",IF(E24="","","null"),IF(B$1="ga_es",IF(F24="","","null"),IF(B$1="ga_brp",IF(AD$2=0,"",AD$2),IF(F24="","",INDEX(Tabel13423[brp_id],MATCH(F24,Tabel13423[es_id],0),1)))))</f>
        <v>1100000000000</v>
      </c>
      <c r="H24" s="33" t="str">
        <f t="shared" si="8"/>
        <v>3.957</v>
      </c>
      <c r="I24" s="9">
        <f t="shared" si="5"/>
        <v>2.5</v>
      </c>
      <c r="J24" s="9">
        <f>IF(D24="Quarter1",SUMIFS(Tabel13423[quantity],IF(OR(B$1="ga_es",B$1="ga_brp_es"),Tabel13423[es_id],IF(B$1="ga_brp",Tabel13423[brp_id],Tabel13423[ga_id])),IF(OR(B$1="ga_es",B$1="ga_brp_es"),F24,IF(B$1="ga_brp",G24,E24)),IF(B$2="production",Tabel13423[type],Tabel13423[settlement_method]),AE$2,Tabel13423[resolution],"15M"),0)</f>
        <v>0</v>
      </c>
      <c r="K24" s="9">
        <f t="shared" si="9"/>
        <v>1.4569999999999999</v>
      </c>
      <c r="L24" s="2"/>
      <c r="M24" s="2"/>
      <c r="N24" s="2"/>
      <c r="O24" s="2"/>
      <c r="P24" s="15" t="s">
        <v>106</v>
      </c>
      <c r="Q24" s="26" t="str">
        <f>_xlfn.IFNA(INDEX(Tabel13423[ga_id],MATCH(S24,Tabel13423[es_id],0)),"")</f>
        <v/>
      </c>
      <c r="R24" s="26" t="str">
        <f>_xlfn.IFNA(INDEX(Tabel13423[brp_id],MATCH(S24,Tabel13423[es_id],0)),"")</f>
        <v/>
      </c>
      <c r="S24" s="26" t="str">
        <f t="shared" si="6"/>
        <v/>
      </c>
      <c r="T24" s="19">
        <f t="shared" si="6"/>
        <v>0</v>
      </c>
      <c r="U24" s="19">
        <f>V24+U23</f>
        <v>0</v>
      </c>
      <c r="V24" s="19">
        <f>T24-W23</f>
        <v>0</v>
      </c>
      <c r="W24" s="23">
        <f t="shared" si="0"/>
        <v>0</v>
      </c>
      <c r="X24" s="24"/>
      <c r="Y24" s="27"/>
      <c r="Z24" s="2"/>
      <c r="AA24" s="2"/>
      <c r="AB24" s="2"/>
      <c r="AC24" s="2"/>
      <c r="AD24" s="2"/>
      <c r="AE24" s="27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</row>
    <row r="25" spans="1:91" x14ac:dyDescent="0.25">
      <c r="B25" s="16" t="str">
        <f>IF(AND(F25&lt;&gt;"null",F25&lt;&gt;""),IF(F25=INDEX(Tabel13423[es_id],MATCH("GLMP",Tabel13423[note],0),1),"glmp",""),IF(AND(G25&lt;&gt;"null",G25&lt;&gt;""),IF(G25=INDEX(Tabel13423[brp_id],MATCH("GLMP",Tabel13423[note],0),1),"glmp",""),IF(E25=INDEX(Tabel13423[ga_id],MATCH("GLMP",Tabel13423[note],0),1),"glmp","")))</f>
        <v>glmp</v>
      </c>
      <c r="C25" s="16" t="str">
        <f>IF(AND(F25&lt;&gt;"null",F25&lt;&gt;""),IF(F25=INDEX(Tabel13423[es_id],MATCH("SKMP",Tabel13423[note],0),1),"skmp",""),IF(AND(G25&lt;&gt;"null",G25&lt;&gt;""),IF(G25=INDEX(Tabel13423[brp_id],MATCH("SKMP",Tabel13423[note],0),1),"skmp",""),IF(E25=INDEX(Tabel13423[ga_id],MATCH("SKMP",Tabel13423[note],0),1),"skmp","")))</f>
        <v/>
      </c>
      <c r="D25" s="15" t="s">
        <v>106</v>
      </c>
      <c r="E25" s="31" t="str">
        <f t="shared" si="7"/>
        <v>800</v>
      </c>
      <c r="F25" s="31" t="str">
        <f>IF(B$1="ga",IF(E25="","","null"),IF(OR(B$1="ga_es",B$1="ga_brp_es"),IF(AC$2=0,"",AC$2),IF(B$1="ga_brp",IF(G25="","","null"))))</f>
        <v>null</v>
      </c>
      <c r="G25" s="31" t="str">
        <f>IF(B$1="ga",IF(E25="","","null"),IF(B$1="ga_es",IF(F25="","","null"),IF(B$1="ga_brp",IF(AD$2=0,"",AD$2),IF(F25="","",INDEX(Tabel13423[brp_id],MATCH(F25,Tabel13423[es_id],0),1)))))</f>
        <v>1100000000000</v>
      </c>
      <c r="H25" s="33" t="str">
        <f t="shared" si="8"/>
        <v>3.959</v>
      </c>
      <c r="I25" s="9">
        <f t="shared" si="5"/>
        <v>2.5</v>
      </c>
      <c r="J25" s="9">
        <f>IF(D25="Quarter1",SUMIFS(Tabel13423[quantity],IF(OR(B$1="ga_es",B$1="ga_brp_es"),Tabel13423[es_id],IF(B$1="ga_brp",Tabel13423[brp_id],Tabel13423[ga_id])),IF(OR(B$1="ga_es",B$1="ga_brp_es"),F25,IF(B$1="ga_brp",G25,E25)),IF(B$2="production",Tabel13423[type],Tabel13423[settlement_method]),AE$2,Tabel13423[resolution],"15M"),0)</f>
        <v>0</v>
      </c>
      <c r="K25" s="9">
        <f t="shared" si="9"/>
        <v>1.459000000000001</v>
      </c>
      <c r="L25" s="2"/>
      <c r="M25" s="2"/>
      <c r="N25" s="2"/>
      <c r="O25" s="2"/>
      <c r="P25" s="15" t="s">
        <v>103</v>
      </c>
      <c r="Q25" s="26" t="str">
        <f>_xlfn.IFNA(INDEX(Tabel13423[ga_id],MATCH(S25,Tabel13423[es_id],0)),"")</f>
        <v/>
      </c>
      <c r="R25" s="26" t="str">
        <f>_xlfn.IFNA(INDEX(Tabel13423[brp_id],MATCH(S25,Tabel13423[es_id],0)),"")</f>
        <v/>
      </c>
      <c r="S25" s="26" t="str">
        <f>IF(AC$6=0,"",AC$6)</f>
        <v/>
      </c>
      <c r="T25" s="20">
        <f>SUMIFS(Tabel13423[quantity],Tabel13423[es_id],S25,IF(B$2="production",Tabel13423[type],Tabel13423[settlement_method]),AE$2,Tabel13423[resolution],"1H")/4</f>
        <v>0</v>
      </c>
      <c r="U25" s="19">
        <f>T25</f>
        <v>0</v>
      </c>
      <c r="V25" s="19"/>
      <c r="W25" s="23">
        <f t="shared" si="0"/>
        <v>0</v>
      </c>
      <c r="X25" s="24"/>
      <c r="Y25" s="27"/>
      <c r="Z25" s="2"/>
      <c r="AA25" s="2"/>
      <c r="AB25" s="2"/>
      <c r="AC25" s="2"/>
      <c r="AD25" s="2"/>
      <c r="AE25" s="27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</row>
    <row r="26" spans="1:91" x14ac:dyDescent="0.25">
      <c r="B26" s="16" t="str">
        <f>IF(AND(F26&lt;&gt;"null",F26&lt;&gt;""),IF(F26=INDEX(Tabel13423[es_id],MATCH("GLMP",Tabel13423[note],0),1),"glmp",""),IF(AND(G26&lt;&gt;"null",G26&lt;&gt;""),IF(G26=INDEX(Tabel13423[brp_id],MATCH("GLMP",Tabel13423[note],0),1),"glmp",""),IF(E26=INDEX(Tabel13423[ga_id],MATCH("GLMP",Tabel13423[note],0),1),"glmp","")))</f>
        <v/>
      </c>
      <c r="C26" s="16" t="str">
        <f>IF(AND(F26&lt;&gt;"null",F26&lt;&gt;""),IF(F26=INDEX(Tabel13423[es_id],MATCH("SKMP",Tabel13423[note],0),1),"skmp",""),IF(AND(G26&lt;&gt;"null",G26&lt;&gt;""),IF(G26=INDEX(Tabel13423[brp_id],MATCH("SKMP",Tabel13423[note],0),1),"skmp",""),IF(E26=INDEX(Tabel13423[ga_id],MATCH("SKMP",Tabel13423[note],0),1),"skmp","")))</f>
        <v>skmp</v>
      </c>
      <c r="D26" s="15" t="s">
        <v>103</v>
      </c>
      <c r="E26" s="31" t="str">
        <f t="shared" si="7"/>
        <v>800</v>
      </c>
      <c r="F26" s="31" t="str">
        <f t="shared" ref="F26:F28" si="10">IF(B$1="ga",IF(E26="","","null"),IF(OR(B$1="ga_es",B$1="ga_brp_es"),IF(AC$3=0,"",AC$3),IF(B$1="ga_brp",IF(G26="","","null"))))</f>
        <v>null</v>
      </c>
      <c r="G26" s="31" t="str">
        <f>IF(B$1="ga",IF(E26="","","null"),IF(B$1="ga_es",IF(F26="","","null"),IF(B$1="ga_brp",IF(AD$3=0,"",AD$3),IF(F26="","",INDEX(Tabel13423[brp_id],MATCH(F26,Tabel13423[es_id],0),1)))))</f>
        <v>2200000000000</v>
      </c>
      <c r="H26" s="33" t="str">
        <f t="shared" si="8"/>
        <v>0.063</v>
      </c>
      <c r="I26" s="9">
        <f t="shared" si="5"/>
        <v>6.3E-2</v>
      </c>
      <c r="J26" s="9">
        <f>IF(D26="Quarter1",SUMIFS(Tabel13423[quantity],IF(OR(B$1="ga_es",B$1="ga_brp_es"),Tabel13423[es_id],IF(B$1="ga_brp",Tabel13423[brp_id],Tabel13423[ga_id])),IF(OR(B$1="ga_es",B$1="ga_brp_es"),F26,IF(B$1="ga_brp",G26,E26)),IF(B$2="production",Tabel13423[type],Tabel13423[settlement_method]),AE$2,Tabel13423[resolution],"15M"),0)</f>
        <v>0</v>
      </c>
      <c r="K26" s="9">
        <f t="shared" si="9"/>
        <v>0</v>
      </c>
      <c r="L26" s="2"/>
      <c r="M26" s="2"/>
      <c r="N26" s="2"/>
      <c r="O26" s="2"/>
      <c r="P26" s="15" t="s">
        <v>104</v>
      </c>
      <c r="Q26" s="26" t="str">
        <f>_xlfn.IFNA(INDEX(Tabel13423[ga_id],MATCH(S26,Tabel13423[es_id],0)),"")</f>
        <v/>
      </c>
      <c r="R26" s="26" t="str">
        <f>_xlfn.IFNA(INDEX(Tabel13423[brp_id],MATCH(S26,Tabel13423[es_id],0)),"")</f>
        <v/>
      </c>
      <c r="S26" s="26" t="str">
        <f t="shared" ref="S26:T28" si="11">S$25</f>
        <v/>
      </c>
      <c r="T26" s="19">
        <f t="shared" si="11"/>
        <v>0</v>
      </c>
      <c r="U26" s="19">
        <f>V26+U25</f>
        <v>0</v>
      </c>
      <c r="V26" s="19">
        <f>T26-W25</f>
        <v>0</v>
      </c>
      <c r="W26" s="23">
        <f t="shared" si="0"/>
        <v>0</v>
      </c>
      <c r="X26" s="24"/>
      <c r="Y26" s="27"/>
      <c r="Z26" s="2"/>
      <c r="AA26" s="2"/>
      <c r="AB26" s="2"/>
      <c r="AC26" s="2"/>
      <c r="AD26" s="2"/>
      <c r="AE26" s="27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</row>
    <row r="27" spans="1:91" x14ac:dyDescent="0.25">
      <c r="B27" s="16" t="str">
        <f>IF(AND(F27&lt;&gt;"null",F27&lt;&gt;""),IF(F27=INDEX(Tabel13423[es_id],MATCH("GLMP",Tabel13423[note],0),1),"glmp",""),IF(AND(G27&lt;&gt;"null",G27&lt;&gt;""),IF(G27=INDEX(Tabel13423[brp_id],MATCH("GLMP",Tabel13423[note],0),1),"glmp",""),IF(E27=INDEX(Tabel13423[ga_id],MATCH("GLMP",Tabel13423[note],0),1),"glmp","")))</f>
        <v/>
      </c>
      <c r="C27" s="16" t="str">
        <f>IF(AND(F27&lt;&gt;"null",F27&lt;&gt;""),IF(F27=INDEX(Tabel13423[es_id],MATCH("SKMP",Tabel13423[note],0),1),"skmp",""),IF(AND(G27&lt;&gt;"null",G27&lt;&gt;""),IF(G27=INDEX(Tabel13423[brp_id],MATCH("SKMP",Tabel13423[note],0),1),"skmp",""),IF(E27=INDEX(Tabel13423[ga_id],MATCH("SKMP",Tabel13423[note],0),1),"skmp","")))</f>
        <v>skmp</v>
      </c>
      <c r="D27" s="15" t="s">
        <v>104</v>
      </c>
      <c r="E27" s="31" t="str">
        <f t="shared" si="7"/>
        <v>800</v>
      </c>
      <c r="F27" s="31" t="str">
        <f t="shared" si="10"/>
        <v>null</v>
      </c>
      <c r="G27" s="31" t="str">
        <f>IF(B$1="ga",IF(E27="","","null"),IF(B$1="ga_es",IF(F27="","","null"),IF(B$1="ga_brp",IF(AD$3=0,"",AD$3),IF(F27="","",INDEX(Tabel13423[brp_id],MATCH(F27,Tabel13423[es_id],0),1)))))</f>
        <v>2200000000000</v>
      </c>
      <c r="H27" s="33" t="str">
        <f t="shared" si="8"/>
        <v>0.062</v>
      </c>
      <c r="I27" s="9">
        <f t="shared" si="5"/>
        <v>6.2E-2</v>
      </c>
      <c r="J27" s="9">
        <f>IF(D27="Quarter1",SUMIFS(Tabel13423[quantity],IF(OR(B$1="ga_es",B$1="ga_brp_es"),Tabel13423[es_id],IF(B$1="ga_brp",Tabel13423[brp_id],Tabel13423[ga_id])),IF(OR(B$1="ga_es",B$1="ga_brp_es"),F27,IF(B$1="ga_brp",G27,E27)),IF(B$2="production",Tabel13423[type],Tabel13423[settlement_method]),AE$2,Tabel13423[resolution],"15M"),0)</f>
        <v>0</v>
      </c>
      <c r="K27" s="9">
        <f t="shared" si="9"/>
        <v>0</v>
      </c>
      <c r="L27" s="2"/>
      <c r="M27" s="2"/>
      <c r="N27" s="2"/>
      <c r="O27" s="2"/>
      <c r="P27" s="15" t="s">
        <v>105</v>
      </c>
      <c r="Q27" s="26" t="str">
        <f>_xlfn.IFNA(INDEX(Tabel13423[ga_id],MATCH(S27,Tabel13423[es_id],0)),"")</f>
        <v/>
      </c>
      <c r="R27" s="26" t="str">
        <f>_xlfn.IFNA(INDEX(Tabel13423[brp_id],MATCH(S27,Tabel13423[es_id],0)),"")</f>
        <v/>
      </c>
      <c r="S27" s="26" t="str">
        <f t="shared" si="11"/>
        <v/>
      </c>
      <c r="T27" s="19">
        <f t="shared" si="11"/>
        <v>0</v>
      </c>
      <c r="U27" s="19">
        <f>V27+U26</f>
        <v>0</v>
      </c>
      <c r="V27" s="19">
        <f>T27-W26</f>
        <v>0</v>
      </c>
      <c r="W27" s="23">
        <f t="shared" si="0"/>
        <v>0</v>
      </c>
      <c r="X27" s="24"/>
      <c r="Y27" s="27"/>
      <c r="Z27" s="2"/>
      <c r="AA27" s="2"/>
      <c r="AB27" s="2"/>
      <c r="AC27" s="2"/>
      <c r="AD27" s="2"/>
      <c r="AE27" s="27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</row>
    <row r="28" spans="1:91" x14ac:dyDescent="0.25">
      <c r="B28" s="16" t="str">
        <f>IF(AND(F28&lt;&gt;"null",F28&lt;&gt;""),IF(F28=INDEX(Tabel13423[es_id],MATCH("GLMP",Tabel13423[note],0),1),"glmp",""),IF(AND(G28&lt;&gt;"null",G28&lt;&gt;""),IF(G28=INDEX(Tabel13423[brp_id],MATCH("GLMP",Tabel13423[note],0),1),"glmp",""),IF(E28=INDEX(Tabel13423[ga_id],MATCH("GLMP",Tabel13423[note],0),1),"glmp","")))</f>
        <v/>
      </c>
      <c r="C28" s="16" t="str">
        <f>IF(AND(F28&lt;&gt;"null",F28&lt;&gt;""),IF(F28=INDEX(Tabel13423[es_id],MATCH("SKMP",Tabel13423[note],0),1),"skmp",""),IF(AND(G28&lt;&gt;"null",G28&lt;&gt;""),IF(G28=INDEX(Tabel13423[brp_id],MATCH("SKMP",Tabel13423[note],0),1),"skmp",""),IF(E28=INDEX(Tabel13423[ga_id],MATCH("SKMP",Tabel13423[note],0),1),"skmp","")))</f>
        <v>skmp</v>
      </c>
      <c r="D28" s="15" t="s">
        <v>105</v>
      </c>
      <c r="E28" s="31" t="str">
        <f t="shared" si="7"/>
        <v>800</v>
      </c>
      <c r="F28" s="31" t="str">
        <f t="shared" si="10"/>
        <v>null</v>
      </c>
      <c r="G28" s="31" t="str">
        <f>IF(B$1="ga",IF(E28="","","null"),IF(B$1="ga_es",IF(F28="","","null"),IF(B$1="ga_brp",IF(AD$3=0,"",AD$3),IF(F28="","",INDEX(Tabel13423[brp_id],MATCH(F28,Tabel13423[es_id],0),1)))))</f>
        <v>2200000000000</v>
      </c>
      <c r="H28" s="33" t="str">
        <f t="shared" si="8"/>
        <v>0.063</v>
      </c>
      <c r="I28" s="9">
        <f t="shared" si="5"/>
        <v>6.3E-2</v>
      </c>
      <c r="J28" s="9">
        <f>IF(D28="Quarter1",SUMIFS(Tabel13423[quantity],IF(OR(B$1="ga_es",B$1="ga_brp_es"),Tabel13423[es_id],IF(B$1="ga_brp",Tabel13423[brp_id],Tabel13423[ga_id])),IF(OR(B$1="ga_es",B$1="ga_brp_es"),F28,IF(B$1="ga_brp",G28,E28)),IF(B$2="production",Tabel13423[type],Tabel13423[settlement_method]),AE$2,Tabel13423[resolution],"15M"),0)</f>
        <v>0</v>
      </c>
      <c r="K28" s="9">
        <f t="shared" si="9"/>
        <v>0</v>
      </c>
      <c r="L28" s="2"/>
      <c r="M28" s="2"/>
      <c r="N28" s="2"/>
      <c r="O28" s="2"/>
      <c r="P28" s="15" t="s">
        <v>106</v>
      </c>
      <c r="Q28" s="26" t="str">
        <f>_xlfn.IFNA(INDEX(Tabel13423[ga_id],MATCH(S28,Tabel13423[es_id],0)),"")</f>
        <v/>
      </c>
      <c r="R28" s="26" t="str">
        <f>_xlfn.IFNA(INDEX(Tabel13423[brp_id],MATCH(S28,Tabel13423[es_id],0)),"")</f>
        <v/>
      </c>
      <c r="S28" s="26" t="str">
        <f t="shared" si="11"/>
        <v/>
      </c>
      <c r="T28" s="19">
        <f t="shared" si="11"/>
        <v>0</v>
      </c>
      <c r="U28" s="19">
        <f>V28+U27</f>
        <v>0</v>
      </c>
      <c r="V28" s="19">
        <f>T28-W27</f>
        <v>0</v>
      </c>
      <c r="W28" s="23">
        <f t="shared" si="0"/>
        <v>0</v>
      </c>
      <c r="X28" s="24"/>
      <c r="Y28" s="27"/>
      <c r="Z28" s="2"/>
      <c r="AA28" s="2"/>
      <c r="AB28" s="2"/>
      <c r="AC28" s="2"/>
      <c r="AD28" s="2"/>
      <c r="AE28" s="27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</row>
    <row r="29" spans="1:91" x14ac:dyDescent="0.25">
      <c r="B29" s="16" t="str">
        <f>IF(AND(F29&lt;&gt;"null",F29&lt;&gt;""),IF(F29=INDEX(Tabel13423[es_id],MATCH("GLMP",Tabel13423[note],0),1),"glmp",""),IF(AND(G29&lt;&gt;"null",G29&lt;&gt;""),IF(G29=INDEX(Tabel13423[brp_id],MATCH("GLMP",Tabel13423[note],0),1),"glmp",""),IF(E29=INDEX(Tabel13423[ga_id],MATCH("GLMP",Tabel13423[note],0),1),"glmp","")))</f>
        <v/>
      </c>
      <c r="C29" s="16" t="str">
        <f>IF(AND(F29&lt;&gt;"null",F29&lt;&gt;""),IF(F29=INDEX(Tabel13423[es_id],MATCH("SKMP",Tabel13423[note],0),1),"skmp",""),IF(AND(G29&lt;&gt;"null",G29&lt;&gt;""),IF(G29=INDEX(Tabel13423[brp_id],MATCH("SKMP",Tabel13423[note],0),1),"skmp",""),IF(E29=INDEX(Tabel13423[ga_id],MATCH("SKMP",Tabel13423[note],0),1),"skmp","")))</f>
        <v>skmp</v>
      </c>
      <c r="D29" s="15" t="s">
        <v>106</v>
      </c>
      <c r="E29" s="31" t="str">
        <f t="shared" si="7"/>
        <v>800</v>
      </c>
      <c r="F29" s="31" t="str">
        <f>IF(B$1="ga",IF(E29="","","null"),IF(OR(B$1="ga_es",B$1="ga_brp_es"),IF(AC$3=0,"",AC$3),IF(B$1="ga_brp",IF(G29="","","null"))))</f>
        <v>null</v>
      </c>
      <c r="G29" s="31" t="str">
        <f>IF(B$1="ga",IF(E29="","","null"),IF(B$1="ga_es",IF(F29="","","null"),IF(B$1="ga_brp",IF(AD$3=0,"",AD$3),IF(F29="","",INDEX(Tabel13423[brp_id],MATCH(F29,Tabel13423[es_id],0),1)))))</f>
        <v>2200000000000</v>
      </c>
      <c r="H29" s="33" t="str">
        <f t="shared" si="8"/>
        <v>0.062</v>
      </c>
      <c r="I29" s="9">
        <f t="shared" si="5"/>
        <v>6.2E-2</v>
      </c>
      <c r="J29" s="9">
        <f>IF(D29="Quarter1",SUMIFS(Tabel13423[quantity],IF(OR(B$1="ga_es",B$1="ga_brp_es"),Tabel13423[es_id],IF(B$1="ga_brp",Tabel13423[brp_id],Tabel13423[ga_id])),IF(OR(B$1="ga_es",B$1="ga_brp_es"),F29,IF(B$1="ga_brp",G29,E29)),IF(B$2="production",Tabel13423[type],Tabel13423[settlement_method]),AE$2,Tabel13423[resolution],"15M"),0)</f>
        <v>0</v>
      </c>
      <c r="K29" s="9">
        <f t="shared" si="9"/>
        <v>0</v>
      </c>
      <c r="P29" s="15" t="s">
        <v>103</v>
      </c>
      <c r="Q29" s="26" t="str">
        <f>_xlfn.IFNA(INDEX(Tabel13423[ga_id],MATCH(S29,Tabel13423[es_id],0)),"")</f>
        <v/>
      </c>
      <c r="R29" s="26" t="str">
        <f>_xlfn.IFNA(INDEX(Tabel13423[brp_id],MATCH(S29,Tabel13423[es_id],0)),"")</f>
        <v/>
      </c>
      <c r="S29" s="26" t="str">
        <f>IF(AC$7=0,"",AC$7)</f>
        <v/>
      </c>
      <c r="T29" s="20">
        <f>SUMIFS(Tabel13423[quantity],Tabel13423[es_id],S29,IF(B$2="production",Tabel13423[type],Tabel13423[settlement_method]),AE$2,Tabel13423[resolution],"1H")/4</f>
        <v>0</v>
      </c>
      <c r="U29" s="19">
        <f>T29</f>
        <v>0</v>
      </c>
      <c r="V29" s="19"/>
      <c r="W29" s="23">
        <f t="shared" si="0"/>
        <v>0</v>
      </c>
      <c r="X29" s="24"/>
      <c r="Y29" s="27"/>
      <c r="Z29" s="2"/>
      <c r="AA29" s="2"/>
      <c r="AB29" s="2"/>
      <c r="AC29" s="2"/>
      <c r="AD29" s="2"/>
      <c r="AE29" s="27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</row>
    <row r="30" spans="1:91" x14ac:dyDescent="0.25">
      <c r="B30" s="16" t="str">
        <f>IF(AND(F30&lt;&gt;"null",F30&lt;&gt;""),IF(F30=INDEX(Tabel13423[es_id],MATCH("GLMP",Tabel13423[note],0),1),"glmp",""),IF(AND(G30&lt;&gt;"null",G30&lt;&gt;""),IF(G30=INDEX(Tabel13423[brp_id],MATCH("GLMP",Tabel13423[note],0),1),"glmp",""),IF(E30=INDEX(Tabel13423[ga_id],MATCH("GLMP",Tabel13423[note],0),1),"glmp","")))</f>
        <v/>
      </c>
      <c r="C30" s="16" t="str">
        <f>IF(AND(F30&lt;&gt;"null",F30&lt;&gt;""),IF(F30=INDEX(Tabel13423[es_id],MATCH("SKMP",Tabel13423[note],0),1),"skmp",""),IF(AND(G30&lt;&gt;"null",G30&lt;&gt;""),IF(G30=INDEX(Tabel13423[brp_id],MATCH("SKMP",Tabel13423[note],0),1),"skmp",""),IF(E30=INDEX(Tabel13423[ga_id],MATCH("SKMP",Tabel13423[note],0),1),"skmp","")))</f>
        <v/>
      </c>
      <c r="D30" s="15" t="s">
        <v>103</v>
      </c>
      <c r="E30" s="31" t="str">
        <f t="shared" si="7"/>
        <v/>
      </c>
      <c r="F30" s="31" t="str">
        <f>IF(B$1="ga",IF(E30="","","null"),IF(OR(B$1="ga_es",B$1="ga_brp_es"),IF(AC$4=0,"",AC$4),IF(B$1="ga_brp",IF(G30="","","null"))))</f>
        <v/>
      </c>
      <c r="G30" s="31" t="str">
        <f>IF(B$1="ga",IF(E30="","","null"),IF(B$1="ga_es",IF(F30="","","null"),IF(B$1="ga_brp",IF(AD$4=0,"",AD$4),IF(F30="","",INDEX(Tabel13423[brp_id],MATCH(F30,Tabel13423[es_id],0),1)))))</f>
        <v/>
      </c>
      <c r="H30" s="33" t="str">
        <f t="shared" si="8"/>
        <v/>
      </c>
      <c r="I30" s="9">
        <f t="shared" si="5"/>
        <v>0</v>
      </c>
      <c r="J30" s="9">
        <f>IF(D30="Quarter1",SUMIFS(Tabel13423[quantity],IF(OR(B$1="ga_es",B$1="ga_brp_es"),Tabel13423[es_id],IF(B$1="ga_brp",Tabel13423[brp_id],Tabel13423[ga_id])),IF(OR(B$1="ga_es",B$1="ga_brp_es"),F30,IF(B$1="ga_brp",G30,E30)),IF(B$2="production",Tabel13423[type],Tabel13423[settlement_method]),AE$2,Tabel13423[resolution],"15M"),0)</f>
        <v>0</v>
      </c>
      <c r="K30" s="9">
        <f t="shared" si="9"/>
        <v>0</v>
      </c>
      <c r="P30" s="15" t="s">
        <v>104</v>
      </c>
      <c r="Q30" s="26" t="str">
        <f>_xlfn.IFNA(INDEX(Tabel13423[ga_id],MATCH(S30,Tabel13423[es_id],0)),"")</f>
        <v/>
      </c>
      <c r="R30" s="26" t="str">
        <f>_xlfn.IFNA(INDEX(Tabel13423[brp_id],MATCH(S30,Tabel13423[es_id],0)),"")</f>
        <v/>
      </c>
      <c r="S30" s="26" t="str">
        <f t="shared" ref="S30:T32" si="12">S$29</f>
        <v/>
      </c>
      <c r="T30" s="19">
        <f t="shared" si="12"/>
        <v>0</v>
      </c>
      <c r="U30" s="19">
        <f>V30+U29</f>
        <v>0</v>
      </c>
      <c r="V30" s="19">
        <f>T30-W29</f>
        <v>0</v>
      </c>
      <c r="W30" s="23">
        <f t="shared" si="0"/>
        <v>0</v>
      </c>
      <c r="X30" s="24"/>
      <c r="Y30" s="27"/>
      <c r="Z30" s="2"/>
      <c r="AA30" s="2"/>
      <c r="AB30" s="2"/>
      <c r="AC30" s="2"/>
      <c r="AD30" s="2"/>
      <c r="AE30" s="27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</row>
    <row r="31" spans="1:91" x14ac:dyDescent="0.25">
      <c r="B31" s="16" t="str">
        <f>IF(AND(F31&lt;&gt;"null",F31&lt;&gt;""),IF(F31=INDEX(Tabel13423[es_id],MATCH("GLMP",Tabel13423[note],0),1),"glmp",""),IF(AND(G31&lt;&gt;"null",G31&lt;&gt;""),IF(G31=INDEX(Tabel13423[brp_id],MATCH("GLMP",Tabel13423[note],0),1),"glmp",""),IF(E31=INDEX(Tabel13423[ga_id],MATCH("GLMP",Tabel13423[note],0),1),"glmp","")))</f>
        <v/>
      </c>
      <c r="C31" s="16" t="str">
        <f>IF(AND(F31&lt;&gt;"null",F31&lt;&gt;""),IF(F31=INDEX(Tabel13423[es_id],MATCH("SKMP",Tabel13423[note],0),1),"skmp",""),IF(AND(G31&lt;&gt;"null",G31&lt;&gt;""),IF(G31=INDEX(Tabel13423[brp_id],MATCH("SKMP",Tabel13423[note],0),1),"skmp",""),IF(E31=INDEX(Tabel13423[ga_id],MATCH("SKMP",Tabel13423[note],0),1),"skmp","")))</f>
        <v/>
      </c>
      <c r="D31" s="15" t="s">
        <v>104</v>
      </c>
      <c r="E31" s="31" t="str">
        <f t="shared" si="7"/>
        <v/>
      </c>
      <c r="F31" s="31" t="str">
        <f t="shared" ref="F31:F33" si="13">IF(B$1="ga",IF(E31="","","null"),IF(OR(B$1="ga_es",B$1="ga_brp_es"),IF(AC$4=0,"",AC$4),IF(B$1="ga_brp",IF(G31="","","null"))))</f>
        <v/>
      </c>
      <c r="G31" s="31" t="str">
        <f>IF(B$1="ga",IF(E31="","","null"),IF(B$1="ga_es",IF(F31="","","null"),IF(B$1="ga_brp",IF(AD$4=0,"",AD$4),IF(F31="","",INDEX(Tabel13423[brp_id],MATCH(F31,Tabel13423[es_id],0),1)))))</f>
        <v/>
      </c>
      <c r="H31" s="33" t="str">
        <f t="shared" si="8"/>
        <v/>
      </c>
      <c r="I31" s="9">
        <f t="shared" si="5"/>
        <v>0</v>
      </c>
      <c r="J31" s="9">
        <f>IF(D31="Quarter1",SUMIFS(Tabel13423[quantity],IF(OR(B$1="ga_es",B$1="ga_brp_es"),Tabel13423[es_id],IF(B$1="ga_brp",Tabel13423[brp_id],Tabel13423[ga_id])),IF(OR(B$1="ga_es",B$1="ga_brp_es"),F31,IF(B$1="ga_brp",G31,E31)),IF(B$2="production",Tabel13423[type],Tabel13423[settlement_method]),AE$2,Tabel13423[resolution],"15M"),0)</f>
        <v>0</v>
      </c>
      <c r="K31" s="9">
        <f t="shared" si="9"/>
        <v>0</v>
      </c>
      <c r="P31" s="15" t="s">
        <v>105</v>
      </c>
      <c r="Q31" s="26" t="str">
        <f>_xlfn.IFNA(INDEX(Tabel13423[ga_id],MATCH(S31,Tabel13423[es_id],0)),"")</f>
        <v/>
      </c>
      <c r="R31" s="26" t="str">
        <f>_xlfn.IFNA(INDEX(Tabel13423[brp_id],MATCH(S31,Tabel13423[es_id],0)),"")</f>
        <v/>
      </c>
      <c r="S31" s="26" t="str">
        <f t="shared" si="12"/>
        <v/>
      </c>
      <c r="T31" s="19">
        <f t="shared" si="12"/>
        <v>0</v>
      </c>
      <c r="U31" s="19">
        <f>V31+U30</f>
        <v>0</v>
      </c>
      <c r="V31" s="19">
        <f>T31-W30</f>
        <v>0</v>
      </c>
      <c r="W31" s="23">
        <f t="shared" si="0"/>
        <v>0</v>
      </c>
      <c r="X31" s="24"/>
      <c r="Y31" s="27"/>
      <c r="Z31" s="2"/>
      <c r="AA31" s="2"/>
      <c r="AB31" s="2"/>
      <c r="AC31" s="2"/>
      <c r="AD31" s="2"/>
      <c r="AE31" s="27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</row>
    <row r="32" spans="1:91" x14ac:dyDescent="0.25">
      <c r="B32" s="16" t="str">
        <f>IF(AND(F32&lt;&gt;"null",F32&lt;&gt;""),IF(F32=INDEX(Tabel13423[es_id],MATCH("GLMP",Tabel13423[note],0),1),"glmp",""),IF(AND(G32&lt;&gt;"null",G32&lt;&gt;""),IF(G32=INDEX(Tabel13423[brp_id],MATCH("GLMP",Tabel13423[note],0),1),"glmp",""),IF(E32=INDEX(Tabel13423[ga_id],MATCH("GLMP",Tabel13423[note],0),1),"glmp","")))</f>
        <v/>
      </c>
      <c r="C32" s="16" t="str">
        <f>IF(AND(F32&lt;&gt;"null",F32&lt;&gt;""),IF(F32=INDEX(Tabel13423[es_id],MATCH("SKMP",Tabel13423[note],0),1),"skmp",""),IF(AND(G32&lt;&gt;"null",G32&lt;&gt;""),IF(G32=INDEX(Tabel13423[brp_id],MATCH("SKMP",Tabel13423[note],0),1),"skmp",""),IF(E32=INDEX(Tabel13423[ga_id],MATCH("SKMP",Tabel13423[note],0),1),"skmp","")))</f>
        <v/>
      </c>
      <c r="D32" s="15" t="s">
        <v>105</v>
      </c>
      <c r="E32" s="31" t="str">
        <f t="shared" si="7"/>
        <v/>
      </c>
      <c r="F32" s="31" t="str">
        <f t="shared" si="13"/>
        <v/>
      </c>
      <c r="G32" s="31" t="str">
        <f>IF(B$1="ga",IF(E32="","","null"),IF(B$1="ga_es",IF(F32="","","null"),IF(B$1="ga_brp",IF(AD$4=0,"",AD$4),IF(F32="","",INDEX(Tabel13423[brp_id],MATCH(F32,Tabel13423[es_id],0),1)))))</f>
        <v/>
      </c>
      <c r="H32" s="33" t="str">
        <f t="shared" si="8"/>
        <v/>
      </c>
      <c r="I32" s="9">
        <f t="shared" si="5"/>
        <v>0</v>
      </c>
      <c r="J32" s="9">
        <f>IF(D32="Quarter1",SUMIFS(Tabel13423[quantity],IF(OR(B$1="ga_es",B$1="ga_brp_es"),Tabel13423[es_id],IF(B$1="ga_brp",Tabel13423[brp_id],Tabel13423[ga_id])),IF(OR(B$1="ga_es",B$1="ga_brp_es"),F32,IF(B$1="ga_brp",G32,E32)),IF(B$2="production",Tabel13423[type],Tabel13423[settlement_method]),AE$2,Tabel13423[resolution],"15M"),0)</f>
        <v>0</v>
      </c>
      <c r="K32" s="9">
        <f t="shared" si="9"/>
        <v>0</v>
      </c>
      <c r="P32" s="15" t="s">
        <v>106</v>
      </c>
      <c r="Q32" s="26" t="str">
        <f>_xlfn.IFNA(INDEX(Tabel13423[ga_id],MATCH(S32,Tabel13423[es_id],0)),"")</f>
        <v/>
      </c>
      <c r="R32" s="26" t="str">
        <f>_xlfn.IFNA(INDEX(Tabel13423[brp_id],MATCH(S32,Tabel13423[es_id],0)),"")</f>
        <v/>
      </c>
      <c r="S32" s="26" t="str">
        <f t="shared" si="12"/>
        <v/>
      </c>
      <c r="T32" s="19">
        <f t="shared" si="12"/>
        <v>0</v>
      </c>
      <c r="U32" s="19">
        <f>V32+U31</f>
        <v>0</v>
      </c>
      <c r="V32" s="19">
        <f>T32-W31</f>
        <v>0</v>
      </c>
      <c r="W32" s="23">
        <f t="shared" si="0"/>
        <v>0</v>
      </c>
      <c r="X32" s="24"/>
      <c r="Y32" s="27"/>
      <c r="Z32" s="2"/>
      <c r="AA32" s="2"/>
      <c r="AB32" s="2"/>
      <c r="AC32" s="2"/>
      <c r="AD32" s="2"/>
      <c r="AE32" s="27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</row>
    <row r="33" spans="1:91" x14ac:dyDescent="0.25">
      <c r="B33" s="16" t="str">
        <f>IF(AND(F33&lt;&gt;"null",F33&lt;&gt;""),IF(F33=INDEX(Tabel13423[es_id],MATCH("GLMP",Tabel13423[note],0),1),"glmp",""),IF(AND(G33&lt;&gt;"null",G33&lt;&gt;""),IF(G33=INDEX(Tabel13423[brp_id],MATCH("GLMP",Tabel13423[note],0),1),"glmp",""),IF(E33=INDEX(Tabel13423[ga_id],MATCH("GLMP",Tabel13423[note],0),1),"glmp","")))</f>
        <v/>
      </c>
      <c r="C33" s="16" t="str">
        <f>IF(AND(F33&lt;&gt;"null",F33&lt;&gt;""),IF(F33=INDEX(Tabel13423[es_id],MATCH("SKMP",Tabel13423[note],0),1),"skmp",""),IF(AND(G33&lt;&gt;"null",G33&lt;&gt;""),IF(G33=INDEX(Tabel13423[brp_id],MATCH("SKMP",Tabel13423[note],0),1),"skmp",""),IF(E33=INDEX(Tabel13423[ga_id],MATCH("SKMP",Tabel13423[note],0),1),"skmp","")))</f>
        <v/>
      </c>
      <c r="D33" s="15" t="s">
        <v>106</v>
      </c>
      <c r="E33" s="31" t="str">
        <f t="shared" si="7"/>
        <v/>
      </c>
      <c r="F33" s="31" t="str">
        <f t="shared" si="13"/>
        <v/>
      </c>
      <c r="G33" s="31" t="str">
        <f>IF(B$1="ga",IF(E33="","","null"),IF(B$1="ga_es",IF(F33="","","null"),IF(B$1="ga_brp",IF(AD$4=0,"",AD$4),IF(F33="","",INDEX(Tabel13423[brp_id],MATCH(F33,Tabel13423[es_id],0),1)))))</f>
        <v/>
      </c>
      <c r="H33" s="33" t="str">
        <f t="shared" si="8"/>
        <v/>
      </c>
      <c r="I33" s="9">
        <f t="shared" si="5"/>
        <v>0</v>
      </c>
      <c r="J33" s="9">
        <f>IF(D33="Quarter1",SUMIFS(Tabel13423[quantity],IF(OR(B$1="ga_es",B$1="ga_brp_es"),Tabel13423[es_id],IF(B$1="ga_brp",Tabel13423[brp_id],Tabel13423[ga_id])),IF(OR(B$1="ga_es",B$1="ga_brp_es"),F33,IF(B$1="ga_brp",G33,E33)),IF(B$2="production",Tabel13423[type],Tabel13423[settlement_method]),AE$2,Tabel13423[resolution],"15M"),0)</f>
        <v>0</v>
      </c>
      <c r="K33" s="9">
        <f t="shared" si="9"/>
        <v>0</v>
      </c>
      <c r="P33" s="24"/>
      <c r="Q33" s="24"/>
      <c r="R33" s="24"/>
      <c r="S33" s="24"/>
      <c r="T33" s="24"/>
      <c r="U33" s="24"/>
      <c r="V33" s="24"/>
      <c r="W33" s="24"/>
      <c r="X33" s="24"/>
      <c r="Y33" s="27"/>
      <c r="Z33" s="2"/>
      <c r="AA33" s="2"/>
      <c r="AB33" s="2"/>
      <c r="AC33" s="2"/>
      <c r="AD33" s="2"/>
      <c r="AE33" s="27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</row>
    <row r="34" spans="1:91" x14ac:dyDescent="0.25">
      <c r="B34" s="16" t="str">
        <f>IF(AND(F34&lt;&gt;"null",F34&lt;&gt;""),IF(F34=INDEX(Tabel13423[es_id],MATCH("GLMP",Tabel13423[note],0),1),"glmp",""),IF(AND(G34&lt;&gt;"null",G34&lt;&gt;""),IF(G34=INDEX(Tabel13423[brp_id],MATCH("GLMP",Tabel13423[note],0),1),"glmp",""),IF(E34=INDEX(Tabel13423[ga_id],MATCH("GLMP",Tabel13423[note],0),1),"glmp","")))</f>
        <v/>
      </c>
      <c r="C34" s="16" t="str">
        <f>IF(AND(F34&lt;&gt;"null",F34&lt;&gt;""),IF(F34=INDEX(Tabel13423[es_id],MATCH("SKMP",Tabel13423[note],0),1),"skmp",""),IF(AND(G34&lt;&gt;"null",G34&lt;&gt;""),IF(G34=INDEX(Tabel13423[brp_id],MATCH("SKMP",Tabel13423[note],0),1),"skmp",""),IF(E34=INDEX(Tabel13423[ga_id],MATCH("SKMP",Tabel13423[note],0),1),"skmp","")))</f>
        <v/>
      </c>
      <c r="D34" s="15" t="s">
        <v>103</v>
      </c>
      <c r="E34" s="31" t="str">
        <f t="shared" si="7"/>
        <v/>
      </c>
      <c r="F34" s="31" t="str">
        <f>IF(B$1="ga",IF(E34="","","null"),IF(OR(B$1="ga_es",B$1="ga_brp_es"),IF(AC$5=0,"",AC$5),IF(B$1="ga_brp",IF(G34="","","null"))))</f>
        <v/>
      </c>
      <c r="G34" s="31" t="str">
        <f>IF(B$1="ga",IF(E34="","","null"),IF(B$1="ga_es",IF(F34="","","null"),IF(B$1="ga_brp",IF(AD$5=0,"",AD$5),IF(F34="","",INDEX(Tabel13423[brp_id],MATCH(F34,Tabel13423[es_id],0),1)))))</f>
        <v/>
      </c>
      <c r="H34" s="33" t="str">
        <f t="shared" si="8"/>
        <v/>
      </c>
      <c r="I34" s="9">
        <f t="shared" si="5"/>
        <v>0</v>
      </c>
      <c r="J34" s="9">
        <f>IF(D34="Quarter1",SUMIFS(Tabel13423[quantity],IF(OR(B$1="ga_es",B$1="ga_brp_es"),Tabel13423[es_id],IF(B$1="ga_brp",Tabel13423[brp_id],Tabel13423[ga_id])),IF(OR(B$1="ga_es",B$1="ga_brp_es"),F34,IF(B$1="ga_brp",G34,E34)),IF(B$2="production",Tabel13423[type],Tabel13423[settlement_method]),AE$2,Tabel13423[resolution],"15M"),0)</f>
        <v>0</v>
      </c>
      <c r="K34" s="9">
        <f t="shared" si="9"/>
        <v>0</v>
      </c>
      <c r="P34" s="24"/>
      <c r="Q34" s="24"/>
      <c r="R34" s="24"/>
      <c r="S34" s="24"/>
      <c r="T34" s="28">
        <f>SUMIFS(Tabel13423[quantity],Tabel13423[settlement_method],"D01",Tabel13423[resolution],"1H")</f>
        <v>10.25</v>
      </c>
      <c r="U34" s="43" t="s">
        <v>77</v>
      </c>
      <c r="V34" s="43"/>
      <c r="W34" s="28">
        <f>SUM(W36:W39)</f>
        <v>10.25</v>
      </c>
      <c r="X34" s="21">
        <f>SUM(X36:X39)</f>
        <v>10.252000000000001</v>
      </c>
      <c r="Y34" s="27"/>
      <c r="Z34" s="2"/>
      <c r="AA34" s="2"/>
      <c r="AB34" s="2"/>
      <c r="AC34" s="2"/>
      <c r="AD34" s="2"/>
      <c r="AE34" s="27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</row>
    <row r="35" spans="1:91" x14ac:dyDescent="0.25">
      <c r="B35" s="16" t="str">
        <f>IF(AND(F35&lt;&gt;"null",F35&lt;&gt;""),IF(F35=INDEX(Tabel13423[es_id],MATCH("GLMP",Tabel13423[note],0),1),"glmp",""),IF(AND(G35&lt;&gt;"null",G35&lt;&gt;""),IF(G35=INDEX(Tabel13423[brp_id],MATCH("GLMP",Tabel13423[note],0),1),"glmp",""),IF(E35=INDEX(Tabel13423[ga_id],MATCH("GLMP",Tabel13423[note],0),1),"glmp","")))</f>
        <v/>
      </c>
      <c r="C35" s="16" t="str">
        <f>IF(AND(F35&lt;&gt;"null",F35&lt;&gt;""),IF(F35=INDEX(Tabel13423[es_id],MATCH("SKMP",Tabel13423[note],0),1),"skmp",""),IF(AND(G35&lt;&gt;"null",G35&lt;&gt;""),IF(G35=INDEX(Tabel13423[brp_id],MATCH("SKMP",Tabel13423[note],0),1),"skmp",""),IF(E35=INDEX(Tabel13423[ga_id],MATCH("SKMP",Tabel13423[note],0),1),"skmp","")))</f>
        <v/>
      </c>
      <c r="D35" s="15" t="s">
        <v>104</v>
      </c>
      <c r="E35" s="31" t="str">
        <f t="shared" si="7"/>
        <v/>
      </c>
      <c r="F35" s="31" t="str">
        <f t="shared" ref="F35:F41" si="14">IF(B$1="ga",IF(E35="","","null"),IF(OR(B$1="ga_es",B$1="ga_brp_es"),IF(AC$5=0,"",AC$5),IF(B$1="ga_brp",IF(G35="","","null"))))</f>
        <v/>
      </c>
      <c r="G35" s="31" t="str">
        <f>IF(B$1="ga",IF(E35="","","null"),IF(B$1="ga_es",IF(F35="","","null"),IF(B$1="ga_brp",IF(AD$5=0,"",AD$5),IF(F35="","",INDEX(Tabel13423[brp_id],MATCH(F35,Tabel13423[es_id],0),1)))))</f>
        <v/>
      </c>
      <c r="H35" s="33" t="str">
        <f t="shared" si="8"/>
        <v/>
      </c>
      <c r="I35" s="9">
        <f t="shared" si="5"/>
        <v>0</v>
      </c>
      <c r="J35" s="9">
        <f>IF(D35="Quarter1",SUMIFS(Tabel13423[quantity],IF(OR(B$1="ga_es",B$1="ga_brp_es"),Tabel13423[es_id],IF(B$1="ga_brp",Tabel13423[brp_id],Tabel13423[ga_id])),IF(OR(B$1="ga_es",B$1="ga_brp_es"),F35,IF(B$1="ga_brp",G35,E35)),IF(B$2="production",Tabel13423[type],Tabel13423[settlement_method]),AE$2,Tabel13423[resolution],"15M"),0)</f>
        <v>0</v>
      </c>
      <c r="K35" s="9">
        <f t="shared" si="9"/>
        <v>0</v>
      </c>
      <c r="P35" s="24"/>
      <c r="Q35" s="24"/>
      <c r="R35" s="24"/>
      <c r="S35" s="7" t="s">
        <v>71</v>
      </c>
      <c r="T35" s="20">
        <f>SUMIFS(Tabel13423[quantity],Tabel13423[settlement_method],"D01",Tabel13423[resolution],"1H")/4</f>
        <v>2.5625</v>
      </c>
      <c r="U35" s="7" t="s">
        <v>73</v>
      </c>
      <c r="V35" s="7" t="s">
        <v>74</v>
      </c>
      <c r="W35" s="7" t="s">
        <v>75</v>
      </c>
      <c r="X35" s="7" t="s">
        <v>76</v>
      </c>
      <c r="Y35" s="27"/>
      <c r="Z35" s="2"/>
      <c r="AA35" s="2"/>
      <c r="AB35" s="2"/>
      <c r="AC35" s="2"/>
      <c r="AD35" s="2"/>
      <c r="AE35" s="27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</row>
    <row r="36" spans="1:91" x14ac:dyDescent="0.25">
      <c r="B36" s="16" t="str">
        <f>IF(AND(F36&lt;&gt;"null",F36&lt;&gt;""),IF(F36=INDEX(Tabel13423[es_id],MATCH("GLMP",Tabel13423[note],0),1),"glmp",""),IF(AND(G36&lt;&gt;"null",G36&lt;&gt;""),IF(G36=INDEX(Tabel13423[brp_id],MATCH("GLMP",Tabel13423[note],0),1),"glmp",""),IF(E36=INDEX(Tabel13423[ga_id],MATCH("GLMP",Tabel13423[note],0),1),"glmp","")))</f>
        <v/>
      </c>
      <c r="C36" s="16" t="str">
        <f>IF(AND(F36&lt;&gt;"null",F36&lt;&gt;""),IF(F36=INDEX(Tabel13423[es_id],MATCH("SKMP",Tabel13423[note],0),1),"skmp",""),IF(AND(G36&lt;&gt;"null",G36&lt;&gt;""),IF(G36=INDEX(Tabel13423[brp_id],MATCH("SKMP",Tabel13423[note],0),1),"skmp",""),IF(E36=INDEX(Tabel13423[ga_id],MATCH("SKMP",Tabel13423[note],0),1),"skmp","")))</f>
        <v/>
      </c>
      <c r="D36" s="15" t="s">
        <v>105</v>
      </c>
      <c r="E36" s="31" t="str">
        <f t="shared" si="7"/>
        <v/>
      </c>
      <c r="F36" s="31" t="str">
        <f t="shared" si="14"/>
        <v/>
      </c>
      <c r="G36" s="31" t="str">
        <f>IF(B$1="ga",IF(E36="","","null"),IF(B$1="ga_es",IF(F36="","","null"),IF(B$1="ga_brp",IF(AD$5=0,"",AD$5),IF(F36="","",INDEX(Tabel13423[brp_id],MATCH(F36,Tabel13423[es_id],0),1)))))</f>
        <v/>
      </c>
      <c r="H36" s="33" t="str">
        <f t="shared" si="8"/>
        <v/>
      </c>
      <c r="I36" s="9">
        <f t="shared" si="5"/>
        <v>0</v>
      </c>
      <c r="J36" s="9">
        <f>IF(D36="Quarter1",SUMIFS(Tabel13423[quantity],IF(OR(B$1="ga_es",B$1="ga_brp_es"),Tabel13423[es_id],IF(B$1="ga_brp",Tabel13423[brp_id],Tabel13423[ga_id])),IF(OR(B$1="ga_es",B$1="ga_brp_es"),F36,IF(B$1="ga_brp",G36,E36)),IF(B$2="production",Tabel13423[type],Tabel13423[settlement_method]),AE$2,Tabel13423[resolution],"15M"),0)</f>
        <v>0</v>
      </c>
      <c r="K36" s="9">
        <f t="shared" si="9"/>
        <v>0</v>
      </c>
      <c r="P36" s="24"/>
      <c r="Q36" s="24"/>
      <c r="R36" s="24"/>
      <c r="S36" s="15" t="s">
        <v>82</v>
      </c>
      <c r="T36" s="19">
        <f>T$35</f>
        <v>2.5625</v>
      </c>
      <c r="U36" s="19">
        <f>T36</f>
        <v>2.5625</v>
      </c>
      <c r="V36" s="19"/>
      <c r="W36" s="23">
        <f>ROUND(U36, 3)</f>
        <v>2.5630000000000002</v>
      </c>
      <c r="X36" s="23">
        <f>ROUND(T36,3)</f>
        <v>2.5630000000000002</v>
      </c>
      <c r="Y36" s="27"/>
      <c r="Z36" s="2"/>
      <c r="AA36" s="2"/>
      <c r="AB36" s="2"/>
      <c r="AC36" s="2"/>
      <c r="AD36" s="2"/>
      <c r="AE36" s="27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</row>
    <row r="37" spans="1:91" x14ac:dyDescent="0.25">
      <c r="B37" s="16" t="str">
        <f>IF(AND(F37&lt;&gt;"null",F37&lt;&gt;""),IF(F37=INDEX(Tabel13423[es_id],MATCH("GLMP",Tabel13423[note],0),1),"glmp",""),IF(AND(G37&lt;&gt;"null",G37&lt;&gt;""),IF(G37=INDEX(Tabel13423[brp_id],MATCH("GLMP",Tabel13423[note],0),1),"glmp",""),IF(E37=INDEX(Tabel13423[ga_id],MATCH("GLMP",Tabel13423[note],0),1),"glmp","")))</f>
        <v/>
      </c>
      <c r="C37" s="16" t="str">
        <f>IF(AND(F37&lt;&gt;"null",F37&lt;&gt;""),IF(F37=INDEX(Tabel13423[es_id],MATCH("SKMP",Tabel13423[note],0),1),"skmp",""),IF(AND(G37&lt;&gt;"null",G37&lt;&gt;""),IF(G37=INDEX(Tabel13423[brp_id],MATCH("SKMP",Tabel13423[note],0),1),"skmp",""),IF(E37=INDEX(Tabel13423[ga_id],MATCH("SKMP",Tabel13423[note],0),1),"skmp","")))</f>
        <v/>
      </c>
      <c r="D37" s="15" t="s">
        <v>106</v>
      </c>
      <c r="E37" s="31" t="str">
        <f t="shared" si="7"/>
        <v/>
      </c>
      <c r="F37" s="31" t="str">
        <f t="shared" si="14"/>
        <v/>
      </c>
      <c r="G37" s="31" t="str">
        <f>IF(B$1="ga",IF(E37="","","null"),IF(B$1="ga_es",IF(F37="","","null"),IF(B$1="ga_brp",IF(AD$5=0,"",AD$5),IF(F37="","",INDEX(Tabel13423[brp_id],MATCH(F37,Tabel13423[es_id],0),1)))))</f>
        <v/>
      </c>
      <c r="H37" s="33" t="str">
        <f t="shared" si="8"/>
        <v/>
      </c>
      <c r="I37" s="9">
        <f t="shared" si="5"/>
        <v>0</v>
      </c>
      <c r="J37" s="9">
        <f>IF(D37="Quarter1",SUMIFS(Tabel13423[quantity],IF(OR(B$1="ga_es",B$1="ga_brp_es"),Tabel13423[es_id],IF(B$1="ga_brp",Tabel13423[brp_id],Tabel13423[ga_id])),IF(OR(B$1="ga_es",B$1="ga_brp_es"),F37,IF(B$1="ga_brp",G37,E37)),IF(B$2="production",Tabel13423[type],Tabel13423[settlement_method]),AE$2,Tabel13423[resolution],"15M"),0)</f>
        <v>0</v>
      </c>
      <c r="K37" s="9">
        <f t="shared" si="9"/>
        <v>0</v>
      </c>
      <c r="P37" s="24"/>
      <c r="Q37" s="24"/>
      <c r="R37" s="24"/>
      <c r="S37" s="15" t="s">
        <v>83</v>
      </c>
      <c r="T37" s="19">
        <f>T$35</f>
        <v>2.5625</v>
      </c>
      <c r="U37" s="19">
        <f>V37+U36</f>
        <v>2.5619999999999998</v>
      </c>
      <c r="V37" s="19">
        <f>T37-W36</f>
        <v>-5.0000000000016698E-4</v>
      </c>
      <c r="W37" s="23">
        <f>ROUND(U37, 3)</f>
        <v>2.5619999999999998</v>
      </c>
      <c r="X37" s="23">
        <f>ROUND(T37,3)</f>
        <v>2.5630000000000002</v>
      </c>
      <c r="Y37" s="27"/>
      <c r="Z37" s="2"/>
      <c r="AA37" s="2"/>
      <c r="AB37" s="2"/>
      <c r="AC37" s="2"/>
      <c r="AD37" s="2"/>
      <c r="AE37" s="27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</row>
    <row r="38" spans="1:91" x14ac:dyDescent="0.25">
      <c r="B38" s="16" t="str">
        <f>IF(AND(F38&lt;&gt;"null",F38&lt;&gt;""),IF(F38=INDEX(Tabel13423[es_id],MATCH("GLMP",Tabel13423[note],0),1),"glmp",""),IF(AND(G38&lt;&gt;"null",G38&lt;&gt;""),IF(G38=INDEX(Tabel13423[brp_id],MATCH("GLMP",Tabel13423[note],0),1),"glmp",""),IF(E38=INDEX(Tabel13423[ga_id],MATCH("GLMP",Tabel13423[note],0),1),"glmp","")))</f>
        <v/>
      </c>
      <c r="C38" s="16" t="str">
        <f>IF(AND(F38&lt;&gt;"null",F38&lt;&gt;""),IF(F38=INDEX(Tabel13423[es_id],MATCH("SKMP",Tabel13423[note],0),1),"skmp",""),IF(AND(G38&lt;&gt;"null",G38&lt;&gt;""),IF(G38=INDEX(Tabel13423[brp_id],MATCH("SKMP",Tabel13423[note],0),1),"skmp",""),IF(E38=INDEX(Tabel13423[ga_id],MATCH("SKMP",Tabel13423[note],0),1),"skmp","")))</f>
        <v/>
      </c>
      <c r="D38" s="15" t="s">
        <v>103</v>
      </c>
      <c r="E38" s="31" t="str">
        <f t="shared" si="7"/>
        <v/>
      </c>
      <c r="F38" s="31" t="str">
        <f t="shared" si="14"/>
        <v/>
      </c>
      <c r="G38" s="31" t="str">
        <f>IF(B$1="ga",IF(E38="","","null"),IF(B$1="ga_es",IF(F38="","","null"),IF(B$1="ga_brp",IF(AD$5=0,"",AD$5),IF(F38="","",INDEX(Tabel13423[brp_id],MATCH(F38,Tabel13423[es_id],0),1)))))</f>
        <v/>
      </c>
      <c r="H38" s="33" t="str">
        <f t="shared" si="8"/>
        <v/>
      </c>
      <c r="I38" s="9">
        <f t="shared" si="5"/>
        <v>0</v>
      </c>
      <c r="J38" s="9">
        <f>IF(D38="Quarter1",SUMIFS(Tabel13423[quantity],IF(OR(B$1="ga_es",B$1="ga_brp_es"),Tabel13423[es_id],IF(B$1="ga_brp",Tabel13423[brp_id],Tabel13423[ga_id])),IF(OR(B$1="ga_es",B$1="ga_brp_es"),F38,IF(B$1="ga_brp",G38,E38)),IF(B$2="production",Tabel13423[type],Tabel13423[settlement_method]),AE$2,Tabel13423[resolution],"15M"),0)</f>
        <v>0</v>
      </c>
      <c r="K38" s="9">
        <f t="shared" si="9"/>
        <v>0</v>
      </c>
      <c r="P38" s="24"/>
      <c r="Q38" s="24"/>
      <c r="R38" s="24"/>
      <c r="S38" s="15" t="s">
        <v>84</v>
      </c>
      <c r="T38" s="19">
        <f>T$35</f>
        <v>2.5625</v>
      </c>
      <c r="U38" s="19">
        <f>V38+U37</f>
        <v>2.5625</v>
      </c>
      <c r="V38" s="19">
        <f>T38-W37</f>
        <v>5.0000000000016698E-4</v>
      </c>
      <c r="W38" s="23">
        <f>ROUND(U38, 3)</f>
        <v>2.5630000000000002</v>
      </c>
      <c r="X38" s="23">
        <f>ROUND(T38,3)</f>
        <v>2.5630000000000002</v>
      </c>
      <c r="Y38" s="27"/>
      <c r="Z38" s="2"/>
      <c r="AA38" s="2"/>
      <c r="AB38" s="2"/>
      <c r="AC38" s="2"/>
      <c r="AD38" s="2"/>
      <c r="AE38" s="27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</row>
    <row r="39" spans="1:91" x14ac:dyDescent="0.25">
      <c r="B39" s="16" t="str">
        <f>IF(AND(F39&lt;&gt;"null",F39&lt;&gt;""),IF(F39=INDEX(Tabel13423[es_id],MATCH("GLMP",Tabel13423[note],0),1),"glmp",""),IF(AND(G39&lt;&gt;"null",G39&lt;&gt;""),IF(G39=INDEX(Tabel13423[brp_id],MATCH("GLMP",Tabel13423[note],0),1),"glmp",""),IF(E39=INDEX(Tabel13423[ga_id],MATCH("GLMP",Tabel13423[note],0),1),"glmp","")))</f>
        <v/>
      </c>
      <c r="C39" s="16" t="str">
        <f>IF(AND(F39&lt;&gt;"null",F39&lt;&gt;""),IF(F39=INDEX(Tabel13423[es_id],MATCH("SKMP",Tabel13423[note],0),1),"skmp",""),IF(AND(G39&lt;&gt;"null",G39&lt;&gt;""),IF(G39=INDEX(Tabel13423[brp_id],MATCH("SKMP",Tabel13423[note],0),1),"skmp",""),IF(E39=INDEX(Tabel13423[ga_id],MATCH("SKMP",Tabel13423[note],0),1),"skmp","")))</f>
        <v/>
      </c>
      <c r="D39" s="15" t="s">
        <v>104</v>
      </c>
      <c r="E39" s="31" t="str">
        <f t="shared" si="7"/>
        <v/>
      </c>
      <c r="F39" s="31" t="str">
        <f t="shared" si="14"/>
        <v/>
      </c>
      <c r="G39" s="31" t="str">
        <f>IF(B$1="ga",IF(E39="","","null"),IF(B$1="ga_es",IF(F39="","","null"),IF(B$1="ga_brp",IF(AD$5=0,"",AD$5),IF(F39="","",INDEX(Tabel13423[brp_id],MATCH(F39,Tabel13423[es_id],0),1)))))</f>
        <v/>
      </c>
      <c r="H39" s="33" t="str">
        <f t="shared" si="8"/>
        <v/>
      </c>
      <c r="I39" s="9">
        <f t="shared" si="5"/>
        <v>0</v>
      </c>
      <c r="J39" s="9">
        <f>IF(D39="Quarter1",SUMIFS(Tabel13423[quantity],IF(OR(B$1="ga_es",B$1="ga_brp_es"),Tabel13423[es_id],IF(B$1="ga_brp",Tabel13423[brp_id],Tabel13423[ga_id])),IF(OR(B$1="ga_es",B$1="ga_brp_es"),F39,IF(B$1="ga_brp",G39,E39)),IF(B$2="production",Tabel13423[type],Tabel13423[settlement_method]),AE$2,Tabel13423[resolution],"15M"),0)</f>
        <v>0</v>
      </c>
      <c r="K39" s="9">
        <f t="shared" si="9"/>
        <v>0</v>
      </c>
      <c r="P39" s="24"/>
      <c r="Q39" s="24"/>
      <c r="R39" s="24"/>
      <c r="S39" s="15" t="s">
        <v>85</v>
      </c>
      <c r="T39" s="19">
        <f>T$35</f>
        <v>2.5625</v>
      </c>
      <c r="U39" s="19">
        <f>V39+U38</f>
        <v>2.5619999999999998</v>
      </c>
      <c r="V39" s="19">
        <f>T39-W38</f>
        <v>-5.0000000000016698E-4</v>
      </c>
      <c r="W39" s="23">
        <f>ROUND(U39, 3)</f>
        <v>2.5619999999999998</v>
      </c>
      <c r="X39" s="23">
        <f>ROUND(T39,3)</f>
        <v>2.5630000000000002</v>
      </c>
      <c r="Y39" s="27"/>
      <c r="Z39" s="2"/>
      <c r="AA39" s="2"/>
      <c r="AB39" s="2"/>
      <c r="AC39" s="2"/>
      <c r="AD39" s="2"/>
      <c r="AE39" s="27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</row>
    <row r="40" spans="1:91" x14ac:dyDescent="0.25">
      <c r="B40" s="16" t="str">
        <f>IF(AND(F40&lt;&gt;"null",F40&lt;&gt;""),IF(F40=INDEX(Tabel13423[es_id],MATCH("GLMP",Tabel13423[note],0),1),"glmp",""),IF(AND(G40&lt;&gt;"null",G40&lt;&gt;""),IF(G40=INDEX(Tabel13423[brp_id],MATCH("GLMP",Tabel13423[note],0),1),"glmp",""),IF(E40=INDEX(Tabel13423[ga_id],MATCH("GLMP",Tabel13423[note],0),1),"glmp","")))</f>
        <v/>
      </c>
      <c r="C40" s="16" t="str">
        <f>IF(AND(F40&lt;&gt;"null",F40&lt;&gt;""),IF(F40=INDEX(Tabel13423[es_id],MATCH("SKMP",Tabel13423[note],0),1),"skmp",""),IF(AND(G40&lt;&gt;"null",G40&lt;&gt;""),IF(G40=INDEX(Tabel13423[brp_id],MATCH("SKMP",Tabel13423[note],0),1),"skmp",""),IF(E40=INDEX(Tabel13423[ga_id],MATCH("SKMP",Tabel13423[note],0),1),"skmp","")))</f>
        <v/>
      </c>
      <c r="D40" s="15" t="s">
        <v>105</v>
      </c>
      <c r="E40" s="31" t="str">
        <f t="shared" si="7"/>
        <v/>
      </c>
      <c r="F40" s="31" t="str">
        <f t="shared" si="14"/>
        <v/>
      </c>
      <c r="G40" s="31" t="str">
        <f>IF(B$1="ga",IF(E40="","","null"),IF(B$1="ga_es",IF(F40="","","null"),IF(B$1="ga_brp",IF(AD$5=0,"",AD$5),IF(F40="","",INDEX(Tabel13423[brp_id],MATCH(F40,Tabel13423[es_id],0),1)))))</f>
        <v/>
      </c>
      <c r="H40" s="33" t="str">
        <f t="shared" si="8"/>
        <v/>
      </c>
      <c r="I40" s="9">
        <f t="shared" si="5"/>
        <v>0</v>
      </c>
      <c r="J40" s="9">
        <f>IF(D40="Quarter1",SUMIFS(Tabel13423[quantity],IF(OR(B$1="ga_es",B$1="ga_brp_es"),Tabel13423[es_id],IF(B$1="ga_brp",Tabel13423[brp_id],Tabel13423[ga_id])),IF(OR(B$1="ga_es",B$1="ga_brp_es"),F40,IF(B$1="ga_brp",G40,E40)),IF(B$2="production",Tabel13423[type],Tabel13423[settlement_method]),AE$2,Tabel13423[resolution],"15M"),0)</f>
        <v>0</v>
      </c>
      <c r="K40" s="9">
        <f t="shared" si="9"/>
        <v>0</v>
      </c>
      <c r="P40" s="24"/>
      <c r="Q40" s="24"/>
      <c r="R40" s="24"/>
      <c r="S40" s="24"/>
      <c r="T40" s="28">
        <f>SUMIFS(Tabel13423[quantity],Tabel13423[type],"E18",Tabel13423[resolution],"1H")</f>
        <v>6.0030000000000001</v>
      </c>
      <c r="U40" s="38" t="s">
        <v>77</v>
      </c>
      <c r="V40" s="39"/>
      <c r="W40" s="28">
        <f>SUM(W42:W45)</f>
        <v>6.0030000000000001</v>
      </c>
      <c r="X40" s="21">
        <f>SUM(X42:X45)</f>
        <v>6.0039999999999996</v>
      </c>
      <c r="Y40" s="27"/>
      <c r="Z40" s="2"/>
      <c r="AA40" s="2"/>
      <c r="AB40" s="2"/>
      <c r="AC40" s="2"/>
      <c r="AD40" s="2"/>
      <c r="AE40" s="27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</row>
    <row r="41" spans="1:91" x14ac:dyDescent="0.25">
      <c r="B41" s="16" t="str">
        <f>IF(AND(F41&lt;&gt;"null",F41&lt;&gt;""),IF(F41=INDEX(Tabel13423[es_id],MATCH("GLMP",Tabel13423[note],0),1),"glmp",""),IF(AND(G41&lt;&gt;"null",G41&lt;&gt;""),IF(G41=INDEX(Tabel13423[brp_id],MATCH("GLMP",Tabel13423[note],0),1),"glmp",""),IF(E41=INDEX(Tabel13423[ga_id],MATCH("GLMP",Tabel13423[note],0),1),"glmp","")))</f>
        <v/>
      </c>
      <c r="C41" s="16" t="str">
        <f>IF(AND(F41&lt;&gt;"null",F41&lt;&gt;""),IF(F41=INDEX(Tabel13423[es_id],MATCH("SKMP",Tabel13423[note],0),1),"skmp",""),IF(AND(G41&lt;&gt;"null",G41&lt;&gt;""),IF(G41=INDEX(Tabel13423[brp_id],MATCH("SKMP",Tabel13423[note],0),1),"skmp",""),IF(E41=INDEX(Tabel13423[ga_id],MATCH("SKMP",Tabel13423[note],0),1),"skmp","")))</f>
        <v/>
      </c>
      <c r="D41" s="15" t="s">
        <v>106</v>
      </c>
      <c r="E41" s="31" t="str">
        <f t="shared" si="7"/>
        <v/>
      </c>
      <c r="F41" s="31" t="str">
        <f t="shared" si="14"/>
        <v/>
      </c>
      <c r="G41" s="31" t="str">
        <f>IF(B$1="ga",IF(E41="","","null"),IF(B$1="ga_es",IF(F41="","","null"),IF(B$1="ga_brp",IF(AD$5=0,"",AD$5),IF(F41="","",INDEX(Tabel13423[brp_id],MATCH(F41,Tabel13423[es_id],0),1)))))</f>
        <v/>
      </c>
      <c r="H41" s="33" t="str">
        <f t="shared" si="8"/>
        <v/>
      </c>
      <c r="I41" s="9">
        <f t="shared" si="5"/>
        <v>0</v>
      </c>
      <c r="J41" s="9">
        <f>IF(D41="Quarter1",SUMIFS(Tabel13423[quantity],IF(OR(B$1="ga_es",B$1="ga_brp_es"),Tabel13423[es_id],IF(B$1="ga_brp",Tabel13423[brp_id],Tabel13423[ga_id])),IF(OR(B$1="ga_es",B$1="ga_brp_es"),F41,IF(B$1="ga_brp",G41,E41)),IF(B$2="production",Tabel13423[type],Tabel13423[settlement_method]),AE$2,Tabel13423[resolution],"15M"),0)</f>
        <v>0</v>
      </c>
      <c r="K41" s="9">
        <f t="shared" si="9"/>
        <v>0</v>
      </c>
      <c r="P41" s="24"/>
      <c r="Q41" s="24"/>
      <c r="R41" s="24"/>
      <c r="S41" s="7" t="s">
        <v>57</v>
      </c>
      <c r="T41" s="22">
        <f>SUMIFS(Tabel13423[quantity],Tabel13423[type],"E18",Tabel13423[resolution],"1H")/4</f>
        <v>1.50075</v>
      </c>
      <c r="U41" s="7" t="s">
        <v>73</v>
      </c>
      <c r="V41" s="7" t="s">
        <v>74</v>
      </c>
      <c r="W41" s="7" t="s">
        <v>75</v>
      </c>
      <c r="X41" s="7" t="s">
        <v>76</v>
      </c>
      <c r="Y41" s="27"/>
      <c r="Z41" s="2"/>
      <c r="AA41" s="2"/>
      <c r="AB41" s="2"/>
      <c r="AC41" s="2"/>
      <c r="AD41" s="2"/>
      <c r="AE41" s="27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</row>
    <row r="42" spans="1:91" ht="23.25" x14ac:dyDescent="0.35">
      <c r="E42" s="36" t="s">
        <v>62</v>
      </c>
      <c r="F42" s="36"/>
      <c r="G42" s="36"/>
      <c r="H42" s="36"/>
      <c r="P42" s="24"/>
      <c r="Q42" s="24"/>
      <c r="R42" s="24"/>
      <c r="S42" s="15" t="s">
        <v>78</v>
      </c>
      <c r="T42" s="19">
        <f>T$41</f>
        <v>1.50075</v>
      </c>
      <c r="U42" s="19">
        <f>T42</f>
        <v>1.50075</v>
      </c>
      <c r="V42" s="19"/>
      <c r="W42" s="23">
        <f>ROUND(U42, 3)</f>
        <v>1.5009999999999999</v>
      </c>
      <c r="X42" s="23">
        <f>ROUND(T42,3)</f>
        <v>1.5009999999999999</v>
      </c>
      <c r="Y42" s="27"/>
      <c r="Z42" s="2"/>
      <c r="AA42" s="2"/>
      <c r="AB42" s="2"/>
      <c r="AC42" s="2"/>
      <c r="AD42" s="2"/>
      <c r="AE42" s="27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</row>
    <row r="43" spans="1:91" ht="18.75" x14ac:dyDescent="0.3">
      <c r="C43" s="2"/>
      <c r="D43" s="4" t="s">
        <v>44</v>
      </c>
      <c r="E43" s="4" t="s">
        <v>42</v>
      </c>
      <c r="F43" s="5" t="s">
        <v>14</v>
      </c>
      <c r="G43" s="5" t="s">
        <v>15</v>
      </c>
      <c r="H43" s="5" t="s">
        <v>16</v>
      </c>
      <c r="P43" s="24"/>
      <c r="Q43" s="24"/>
      <c r="R43" s="24"/>
      <c r="S43" s="15" t="s">
        <v>79</v>
      </c>
      <c r="T43" s="19">
        <f>T$41</f>
        <v>1.50075</v>
      </c>
      <c r="U43" s="19">
        <f>V43+U42</f>
        <v>1.5005000000000002</v>
      </c>
      <c r="V43" s="19">
        <f>T43-W42</f>
        <v>-2.4999999999986144E-4</v>
      </c>
      <c r="W43" s="23">
        <f>ROUND(U43, 3)</f>
        <v>1.5009999999999999</v>
      </c>
      <c r="X43" s="23">
        <f>ROUND(T43,3)</f>
        <v>1.5009999999999999</v>
      </c>
      <c r="Y43" s="27"/>
      <c r="Z43" s="2"/>
      <c r="AA43" s="2"/>
      <c r="AB43" s="2"/>
      <c r="AC43" s="2"/>
      <c r="AD43" s="2"/>
      <c r="AE43" s="27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</row>
    <row r="44" spans="1:91" x14ac:dyDescent="0.25">
      <c r="C44" s="2"/>
      <c r="D44" s="8" t="s">
        <v>17</v>
      </c>
      <c r="E44" s="31" t="str">
        <f>$AG$2</f>
        <v>800</v>
      </c>
      <c r="F44" s="31" t="s">
        <v>61</v>
      </c>
      <c r="G44" s="31" t="s">
        <v>61</v>
      </c>
      <c r="H44" s="32">
        <f>powerIn1H_quarter1+powerIn15M-powerOut1H_quarter1-powerOut15M</f>
        <v>9.7220000000000013</v>
      </c>
      <c r="P44" s="24"/>
      <c r="Q44" s="24"/>
      <c r="R44" s="24"/>
      <c r="S44" s="15" t="s">
        <v>80</v>
      </c>
      <c r="T44" s="19">
        <f>T$41</f>
        <v>1.50075</v>
      </c>
      <c r="U44" s="19">
        <f>V44+U43</f>
        <v>1.5002500000000003</v>
      </c>
      <c r="V44" s="19">
        <f>T44-W43</f>
        <v>-2.4999999999986144E-4</v>
      </c>
      <c r="W44" s="23">
        <f>ROUND(U44, 3)</f>
        <v>1.5</v>
      </c>
      <c r="X44" s="23">
        <f>ROUND(T44,3)</f>
        <v>1.5009999999999999</v>
      </c>
      <c r="Y44" s="27"/>
      <c r="Z44" s="2"/>
      <c r="AA44" s="2"/>
      <c r="AB44" s="2"/>
      <c r="AC44" s="2"/>
      <c r="AD44" s="2"/>
      <c r="AE44" s="27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</row>
    <row r="45" spans="1:91" x14ac:dyDescent="0.25">
      <c r="C45" s="2"/>
      <c r="D45" s="8" t="s">
        <v>18</v>
      </c>
      <c r="E45" s="31" t="str">
        <f t="shared" ref="E45:E47" si="15">$AG$2</f>
        <v>800</v>
      </c>
      <c r="F45" s="31" t="s">
        <v>61</v>
      </c>
      <c r="G45" s="31" t="s">
        <v>61</v>
      </c>
      <c r="H45" s="32">
        <f>powerIn1H_quarter2-powerOut1H_quarter2</f>
        <v>4.7210000000000001</v>
      </c>
      <c r="P45" s="24"/>
      <c r="Q45" s="24"/>
      <c r="R45" s="24"/>
      <c r="S45" s="15" t="s">
        <v>81</v>
      </c>
      <c r="T45" s="19">
        <f>T$41</f>
        <v>1.50075</v>
      </c>
      <c r="U45" s="19">
        <f>V45+U44</f>
        <v>1.5010000000000003</v>
      </c>
      <c r="V45" s="19">
        <f>T45-W44</f>
        <v>7.5000000000002842E-4</v>
      </c>
      <c r="W45" s="23">
        <f>ROUND(U45, 3)</f>
        <v>1.5009999999999999</v>
      </c>
      <c r="X45" s="23">
        <f>ROUND(T45,3)</f>
        <v>1.5009999999999999</v>
      </c>
      <c r="Y45" s="27"/>
      <c r="Z45" s="2"/>
      <c r="AA45" s="2"/>
      <c r="AB45" s="2"/>
      <c r="AC45" s="2"/>
      <c r="AD45" s="2"/>
      <c r="AE45" s="27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  <c r="CM45" s="2"/>
    </row>
    <row r="46" spans="1:91" x14ac:dyDescent="0.25">
      <c r="C46" s="2"/>
      <c r="D46" s="8" t="s">
        <v>19</v>
      </c>
      <c r="E46" s="31" t="str">
        <f t="shared" si="15"/>
        <v>800</v>
      </c>
      <c r="F46" s="31" t="s">
        <v>61</v>
      </c>
      <c r="G46" s="31" t="s">
        <v>61</v>
      </c>
      <c r="H46" s="32">
        <f>powerIn1H_quarter3-powerOut1H_quarter3</f>
        <v>4.7210000000000001</v>
      </c>
      <c r="P46" s="24"/>
      <c r="Q46" s="24"/>
      <c r="R46" s="24"/>
      <c r="S46" s="24"/>
      <c r="T46" s="28">
        <f>SUMIFS(Tabel13423[quantity],Tabel13423[settlement_method],"E02",Tabel13423[resolution],"1H")</f>
        <v>8.8070000000000004</v>
      </c>
      <c r="U46" s="38" t="s">
        <v>77</v>
      </c>
      <c r="V46" s="39"/>
      <c r="W46" s="28">
        <f>SUM(W48:W51)</f>
        <v>8.8070000000000004</v>
      </c>
      <c r="X46" s="21">
        <f>SUM(X48:X51)</f>
        <v>8.8079999999999998</v>
      </c>
      <c r="Y46" s="27"/>
      <c r="Z46" s="2"/>
      <c r="AA46" s="2"/>
      <c r="AB46" s="2"/>
      <c r="AC46" s="2"/>
      <c r="AD46" s="2"/>
      <c r="AE46" s="27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</row>
    <row r="47" spans="1:91" x14ac:dyDescent="0.25">
      <c r="C47" s="2"/>
      <c r="D47" s="8" t="s">
        <v>20</v>
      </c>
      <c r="E47" s="31" t="str">
        <f t="shared" si="15"/>
        <v>800</v>
      </c>
      <c r="F47" s="31" t="s">
        <v>61</v>
      </c>
      <c r="G47" s="31" t="s">
        <v>61</v>
      </c>
      <c r="H47" s="32">
        <f>powerIn1H_quarter4-powerOut1H_quarter4</f>
        <v>4.7220000000000004</v>
      </c>
      <c r="P47" s="24"/>
      <c r="Q47" s="24"/>
      <c r="R47" s="24"/>
      <c r="S47" s="7" t="s">
        <v>72</v>
      </c>
      <c r="T47" s="9">
        <f>SUMIFS(Tabel13423[quantity],Tabel13423[settlement_method],"E02",Tabel13423[resolution],"1H")/4</f>
        <v>2.2017500000000001</v>
      </c>
      <c r="U47" s="7" t="s">
        <v>73</v>
      </c>
      <c r="V47" s="7" t="s">
        <v>74</v>
      </c>
      <c r="W47" s="7" t="s">
        <v>75</v>
      </c>
      <c r="X47" s="7" t="s">
        <v>76</v>
      </c>
      <c r="Y47" s="27"/>
      <c r="Z47" s="2"/>
      <c r="AA47" s="2"/>
      <c r="AB47" s="2"/>
      <c r="AC47" s="2"/>
      <c r="AD47" s="2"/>
      <c r="AE47" s="27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  <c r="CM47" s="2"/>
    </row>
    <row r="48" spans="1:91" ht="23.25" x14ac:dyDescent="0.35">
      <c r="A48" s="2"/>
      <c r="B48" s="2"/>
      <c r="C48" s="2"/>
      <c r="E48" s="36" t="s">
        <v>64</v>
      </c>
      <c r="F48" s="36"/>
      <c r="G48" s="36"/>
      <c r="H48" s="36"/>
      <c r="P48" s="24"/>
      <c r="Q48" s="24"/>
      <c r="R48" s="24"/>
      <c r="S48" s="15" t="s">
        <v>86</v>
      </c>
      <c r="T48" s="19">
        <f>T$47</f>
        <v>2.2017500000000001</v>
      </c>
      <c r="U48" s="19">
        <f>T48</f>
        <v>2.2017500000000001</v>
      </c>
      <c r="V48" s="19"/>
      <c r="W48" s="23">
        <f>ROUND(U48, 3)</f>
        <v>2.202</v>
      </c>
      <c r="X48" s="23">
        <f>ROUND(T48,3)</f>
        <v>2.202</v>
      </c>
      <c r="Y48" s="27"/>
      <c r="Z48" s="2"/>
      <c r="AA48" s="2"/>
      <c r="AB48" s="2"/>
      <c r="AC48" s="2"/>
      <c r="AD48" s="2"/>
      <c r="AE48" s="27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</row>
    <row r="49" spans="1:91" ht="18.75" x14ac:dyDescent="0.3">
      <c r="A49" s="2"/>
      <c r="B49" s="2"/>
      <c r="C49" s="2"/>
      <c r="D49" s="4" t="s">
        <v>44</v>
      </c>
      <c r="E49" s="4" t="s">
        <v>42</v>
      </c>
      <c r="F49" s="5" t="s">
        <v>14</v>
      </c>
      <c r="G49" s="5" t="s">
        <v>15</v>
      </c>
      <c r="H49" s="5" t="s">
        <v>16</v>
      </c>
      <c r="P49" s="24"/>
      <c r="Q49" s="24"/>
      <c r="R49" s="24"/>
      <c r="S49" s="15" t="s">
        <v>87</v>
      </c>
      <c r="T49" s="19">
        <f>T$47</f>
        <v>2.2017500000000001</v>
      </c>
      <c r="U49" s="19">
        <f>V49+U48</f>
        <v>2.2015000000000002</v>
      </c>
      <c r="V49" s="19">
        <f>T49-W48</f>
        <v>-2.4999999999986144E-4</v>
      </c>
      <c r="W49" s="23">
        <f>ROUND(U49, 3)</f>
        <v>2.202</v>
      </c>
      <c r="X49" s="23">
        <f>ROUND(T49,3)</f>
        <v>2.202</v>
      </c>
      <c r="Y49" s="27"/>
      <c r="Z49" s="2"/>
      <c r="AA49" s="2"/>
      <c r="AB49" s="2"/>
      <c r="AC49" s="2"/>
      <c r="AD49" s="2"/>
      <c r="AE49" s="27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  <c r="CM49" s="2"/>
    </row>
    <row r="50" spans="1:91" x14ac:dyDescent="0.25">
      <c r="A50" s="2"/>
      <c r="B50" s="2"/>
      <c r="C50" s="2"/>
      <c r="D50" s="8" t="s">
        <v>17</v>
      </c>
      <c r="E50" s="31" t="str">
        <f t="shared" ref="E50:E53" si="16">$AG$2</f>
        <v>800</v>
      </c>
      <c r="F50" s="31" t="s">
        <v>61</v>
      </c>
      <c r="G50" s="31" t="s">
        <v>61</v>
      </c>
      <c r="H50" s="32">
        <f>totalFlex1H_quarter1+totalFlex15M</f>
        <v>12.563000000000001</v>
      </c>
      <c r="P50" s="24"/>
      <c r="Q50" s="24"/>
      <c r="R50" s="24"/>
      <c r="S50" s="15" t="s">
        <v>88</v>
      </c>
      <c r="T50" s="19">
        <f>T$47</f>
        <v>2.2017500000000001</v>
      </c>
      <c r="U50" s="19">
        <f>V50+U49</f>
        <v>2.2012500000000004</v>
      </c>
      <c r="V50" s="19">
        <f>T50-W49</f>
        <v>-2.4999999999986144E-4</v>
      </c>
      <c r="W50" s="23">
        <f>ROUND(U50, 3)</f>
        <v>2.2010000000000001</v>
      </c>
      <c r="X50" s="23">
        <f>ROUND(T50,3)</f>
        <v>2.202</v>
      </c>
      <c r="Y50" s="24"/>
      <c r="Z50" s="2"/>
      <c r="AA50" s="2"/>
      <c r="AB50" s="2"/>
      <c r="AC50" s="2"/>
      <c r="AD50" s="2"/>
      <c r="AE50" s="27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</row>
    <row r="51" spans="1:91" x14ac:dyDescent="0.25">
      <c r="A51" s="2"/>
      <c r="B51" s="2"/>
      <c r="C51" s="2"/>
      <c r="D51" s="8" t="s">
        <v>18</v>
      </c>
      <c r="E51" s="31" t="str">
        <f t="shared" si="16"/>
        <v>800</v>
      </c>
      <c r="F51" s="31" t="s">
        <v>61</v>
      </c>
      <c r="G51" s="31" t="s">
        <v>61</v>
      </c>
      <c r="H51" s="32">
        <f>totalFlex1H_quarter2</f>
        <v>2.5619999999999998</v>
      </c>
      <c r="P51" s="24"/>
      <c r="Q51" s="24"/>
      <c r="R51" s="24"/>
      <c r="S51" s="15" t="s">
        <v>89</v>
      </c>
      <c r="T51" s="19">
        <f>T$47</f>
        <v>2.2017500000000001</v>
      </c>
      <c r="U51" s="19">
        <f>V51+U50</f>
        <v>2.2020000000000004</v>
      </c>
      <c r="V51" s="19">
        <f>T51-W50</f>
        <v>7.5000000000002842E-4</v>
      </c>
      <c r="W51" s="23">
        <f>ROUND(U51, 3)</f>
        <v>2.202</v>
      </c>
      <c r="X51" s="23">
        <f>ROUND(T51,3)</f>
        <v>2.202</v>
      </c>
      <c r="Y51" s="24"/>
      <c r="Z51" s="2"/>
      <c r="AA51" s="2"/>
      <c r="AB51" s="2"/>
      <c r="AC51" s="2"/>
      <c r="AD51" s="2"/>
      <c r="AE51" s="27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  <c r="CM51" s="2"/>
    </row>
    <row r="52" spans="1:91" x14ac:dyDescent="0.25">
      <c r="A52" s="2"/>
      <c r="B52" s="2"/>
      <c r="C52" s="2"/>
      <c r="D52" s="8" t="s">
        <v>19</v>
      </c>
      <c r="E52" s="31" t="str">
        <f t="shared" si="16"/>
        <v>800</v>
      </c>
      <c r="F52" s="31" t="s">
        <v>61</v>
      </c>
      <c r="G52" s="31" t="s">
        <v>61</v>
      </c>
      <c r="H52" s="32">
        <f>totalFlex1H_quarter3</f>
        <v>2.5630000000000002</v>
      </c>
      <c r="P52" s="24"/>
      <c r="Q52" s="24"/>
      <c r="R52" s="24"/>
      <c r="S52" s="24"/>
      <c r="T52" s="28">
        <f>ROUND(SUMIFS(Tabel13423[quantity],Tabel13423[type],"E20",Tabel13423[resolution],"1H",Tabel13423[to_ga],"800"),3)</f>
        <v>20.003</v>
      </c>
      <c r="U52" s="38" t="s">
        <v>77</v>
      </c>
      <c r="V52" s="39"/>
      <c r="W52" s="28">
        <f>ROUND(SUM(W54:W57),3)</f>
        <v>20.003</v>
      </c>
      <c r="X52" s="21">
        <f>SUM(X54:X57)</f>
        <v>20.004000000000001</v>
      </c>
      <c r="Y52" s="24"/>
      <c r="Z52" s="2"/>
      <c r="AA52" s="2"/>
      <c r="AB52" s="2"/>
      <c r="AC52" s="2"/>
      <c r="AD52" s="2"/>
      <c r="AE52" s="27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</row>
    <row r="53" spans="1:91" x14ac:dyDescent="0.25">
      <c r="A53" s="2"/>
      <c r="B53" s="2"/>
      <c r="C53" s="2"/>
      <c r="D53" s="8" t="s">
        <v>20</v>
      </c>
      <c r="E53" s="31" t="str">
        <f t="shared" si="16"/>
        <v>800</v>
      </c>
      <c r="F53" s="31" t="s">
        <v>61</v>
      </c>
      <c r="G53" s="31" t="s">
        <v>61</v>
      </c>
      <c r="H53" s="32">
        <f>totalFlex1H_quarter4</f>
        <v>2.5619999999999998</v>
      </c>
      <c r="P53" s="24"/>
      <c r="Q53" s="24"/>
      <c r="R53" s="24"/>
      <c r="S53" s="6" t="s">
        <v>58</v>
      </c>
      <c r="T53" s="9">
        <f>SUMIFS(Tabel13423[quantity],Tabel13423[type],"E20",Tabel13423[resolution],"1H",Tabel13423[to_ga],"800")/4</f>
        <v>5.00075</v>
      </c>
      <c r="U53" s="7" t="s">
        <v>73</v>
      </c>
      <c r="V53" s="7" t="s">
        <v>74</v>
      </c>
      <c r="W53" s="7" t="s">
        <v>75</v>
      </c>
      <c r="X53" s="7" t="s">
        <v>76</v>
      </c>
      <c r="Y53" s="24"/>
      <c r="Z53" s="2"/>
      <c r="AA53" s="2"/>
      <c r="AB53" s="2"/>
      <c r="AC53" s="2"/>
      <c r="AD53" s="2"/>
      <c r="AE53" s="27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  <c r="CM53" s="2"/>
    </row>
    <row r="54" spans="1:91" ht="23.25" x14ac:dyDescent="0.35">
      <c r="A54" s="2"/>
      <c r="B54" s="2"/>
      <c r="C54" s="2"/>
      <c r="E54" s="36" t="s">
        <v>65</v>
      </c>
      <c r="F54" s="36"/>
      <c r="G54" s="36"/>
      <c r="H54" s="36"/>
      <c r="P54" s="24"/>
      <c r="Q54" s="24"/>
      <c r="R54" s="24"/>
      <c r="S54" s="15" t="s">
        <v>91</v>
      </c>
      <c r="T54" s="19">
        <f>T$53</f>
        <v>5.00075</v>
      </c>
      <c r="U54" s="19">
        <f>T54</f>
        <v>5.00075</v>
      </c>
      <c r="V54" s="19"/>
      <c r="W54" s="23">
        <f>ROUND(U54, 3)</f>
        <v>5.0010000000000003</v>
      </c>
      <c r="X54" s="23">
        <f>ROUND(T54,3)</f>
        <v>5.0010000000000003</v>
      </c>
      <c r="Y54" s="24"/>
      <c r="Z54" s="2"/>
      <c r="AA54" s="2"/>
      <c r="AB54" s="2"/>
      <c r="AC54" s="2"/>
      <c r="AD54" s="2"/>
      <c r="AE54" s="27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</row>
    <row r="55" spans="1:91" ht="18.75" x14ac:dyDescent="0.3">
      <c r="A55" s="2"/>
      <c r="B55" s="2"/>
      <c r="C55" s="2"/>
      <c r="D55" s="4" t="s">
        <v>44</v>
      </c>
      <c r="E55" s="4" t="s">
        <v>42</v>
      </c>
      <c r="F55" s="5" t="s">
        <v>14</v>
      </c>
      <c r="G55" s="5" t="s">
        <v>15</v>
      </c>
      <c r="H55" s="5" t="s">
        <v>16</v>
      </c>
      <c r="P55" s="24"/>
      <c r="Q55" s="24"/>
      <c r="R55" s="24"/>
      <c r="S55" s="15" t="s">
        <v>92</v>
      </c>
      <c r="T55" s="19">
        <f>T$53</f>
        <v>5.00075</v>
      </c>
      <c r="U55" s="19">
        <f>V55+U54</f>
        <v>5.0004999999999997</v>
      </c>
      <c r="V55" s="19">
        <f>T55-W54</f>
        <v>-2.5000000000030553E-4</v>
      </c>
      <c r="W55" s="23">
        <f>ROUND(U55, 3)</f>
        <v>5.0010000000000003</v>
      </c>
      <c r="X55" s="23">
        <f>ROUND(T55,3)</f>
        <v>5.0010000000000003</v>
      </c>
      <c r="Y55" s="24"/>
      <c r="Z55" s="2"/>
      <c r="AA55" s="2"/>
      <c r="AB55" s="2"/>
      <c r="AC55" s="2"/>
      <c r="AD55" s="2"/>
      <c r="AE55" s="27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  <c r="CM55" s="2"/>
    </row>
    <row r="56" spans="1:91" x14ac:dyDescent="0.25">
      <c r="A56" s="2"/>
      <c r="B56" s="2"/>
      <c r="C56" s="2"/>
      <c r="D56" s="8" t="s">
        <v>17</v>
      </c>
      <c r="E56" s="31" t="str">
        <f t="shared" ref="E56:E59" si="17">$AG$2</f>
        <v>800</v>
      </c>
      <c r="F56" s="31" t="s">
        <v>61</v>
      </c>
      <c r="G56" s="31" t="s">
        <v>61</v>
      </c>
      <c r="H56" s="32">
        <f>totalProduction1H_quarter1+totalProduction15M</f>
        <v>7.5009999999999994</v>
      </c>
      <c r="P56" s="24"/>
      <c r="Q56" s="24"/>
      <c r="R56" s="24"/>
      <c r="S56" s="15" t="s">
        <v>93</v>
      </c>
      <c r="T56" s="19">
        <f>T$53</f>
        <v>5.00075</v>
      </c>
      <c r="U56" s="19">
        <f>V56+U55</f>
        <v>5.0002499999999994</v>
      </c>
      <c r="V56" s="19">
        <f>T56-W55</f>
        <v>-2.5000000000030553E-4</v>
      </c>
      <c r="W56" s="23">
        <f>ROUND(U56, 3)</f>
        <v>5</v>
      </c>
      <c r="X56" s="23">
        <f>ROUND(T56,3)</f>
        <v>5.0010000000000003</v>
      </c>
      <c r="Y56" s="24"/>
      <c r="Z56" s="2"/>
      <c r="AA56" s="2"/>
      <c r="AB56" s="2"/>
      <c r="AC56" s="2"/>
      <c r="AD56" s="2"/>
      <c r="AE56" s="27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</row>
    <row r="57" spans="1:91" x14ac:dyDescent="0.25">
      <c r="A57" s="2"/>
      <c r="B57" s="2"/>
      <c r="C57" s="2"/>
      <c r="D57" s="8" t="s">
        <v>18</v>
      </c>
      <c r="E57" s="31" t="str">
        <f t="shared" si="17"/>
        <v>800</v>
      </c>
      <c r="F57" s="31" t="s">
        <v>61</v>
      </c>
      <c r="G57" s="31" t="s">
        <v>61</v>
      </c>
      <c r="H57" s="32">
        <f>totalProduction1H_quarter2</f>
        <v>1.5009999999999999</v>
      </c>
      <c r="P57" s="24"/>
      <c r="Q57" s="24"/>
      <c r="R57" s="24"/>
      <c r="S57" s="15" t="s">
        <v>94</v>
      </c>
      <c r="T57" s="19">
        <f>T$53</f>
        <v>5.00075</v>
      </c>
      <c r="U57" s="19">
        <f>V57+U56</f>
        <v>5.0009999999999994</v>
      </c>
      <c r="V57" s="19">
        <f>T57-W56</f>
        <v>7.5000000000002842E-4</v>
      </c>
      <c r="W57" s="23">
        <f>ROUND(U57, 3)</f>
        <v>5.0010000000000003</v>
      </c>
      <c r="X57" s="23">
        <f>ROUND(T57,3)</f>
        <v>5.0010000000000003</v>
      </c>
      <c r="Y57" s="27"/>
      <c r="Z57" s="2"/>
      <c r="AA57" s="2"/>
      <c r="AB57" s="2"/>
      <c r="AC57" s="2"/>
      <c r="AD57" s="2"/>
      <c r="AE57" s="27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/>
      <c r="CI57" s="2"/>
      <c r="CJ57" s="2"/>
      <c r="CK57" s="2"/>
      <c r="CL57" s="2"/>
      <c r="CM57" s="2"/>
    </row>
    <row r="58" spans="1:91" x14ac:dyDescent="0.25">
      <c r="A58" s="2"/>
      <c r="B58" s="2"/>
      <c r="C58" s="2"/>
      <c r="D58" s="8" t="s">
        <v>19</v>
      </c>
      <c r="E58" s="31" t="str">
        <f t="shared" si="17"/>
        <v>800</v>
      </c>
      <c r="F58" s="31" t="s">
        <v>61</v>
      </c>
      <c r="G58" s="31" t="s">
        <v>61</v>
      </c>
      <c r="H58" s="32">
        <f>totalProduction1H_quarter3</f>
        <v>1.5</v>
      </c>
      <c r="P58" s="24"/>
      <c r="Q58" s="24"/>
      <c r="R58" s="24"/>
      <c r="S58" s="24"/>
      <c r="T58" s="28">
        <f>ROUND(SUMIFS(Tabel13423[quantity],Tabel13423[type],"E20",Tabel13423[resolution],"1H",Tabel13423[from_ga],"800"),3)</f>
        <v>1.117</v>
      </c>
      <c r="U58" s="38" t="s">
        <v>77</v>
      </c>
      <c r="V58" s="39"/>
      <c r="W58" s="28">
        <f>ROUND(SUM(W60:W63),3)</f>
        <v>1.117</v>
      </c>
      <c r="X58" s="21">
        <f>SUM(X60:X63)</f>
        <v>1.1160000000000001</v>
      </c>
      <c r="Y58" s="27"/>
      <c r="Z58" s="2"/>
      <c r="AA58" s="2"/>
      <c r="AB58" s="2"/>
      <c r="AC58" s="2"/>
      <c r="AD58" s="2"/>
      <c r="AE58" s="27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</row>
    <row r="59" spans="1:91" x14ac:dyDescent="0.25">
      <c r="A59" s="2"/>
      <c r="B59" s="2"/>
      <c r="C59" s="2"/>
      <c r="D59" s="8" t="s">
        <v>20</v>
      </c>
      <c r="E59" s="31" t="str">
        <f t="shared" si="17"/>
        <v>800</v>
      </c>
      <c r="F59" s="31" t="s">
        <v>61</v>
      </c>
      <c r="G59" s="31" t="s">
        <v>61</v>
      </c>
      <c r="H59" s="32">
        <f>totalProduction1H_quarter4</f>
        <v>1.5009999999999999</v>
      </c>
      <c r="P59" s="24"/>
      <c r="Q59" s="24"/>
      <c r="R59" s="24"/>
      <c r="S59" s="6" t="s">
        <v>60</v>
      </c>
      <c r="T59" s="9">
        <f>SUMIFS(Tabel13423[quantity],Tabel13423[type],"E20",Tabel13423[resolution],"1H",Tabel13423[from_ga],"800")/4</f>
        <v>0.27925</v>
      </c>
      <c r="U59" s="7" t="s">
        <v>73</v>
      </c>
      <c r="V59" s="7" t="s">
        <v>74</v>
      </c>
      <c r="W59" s="7" t="s">
        <v>75</v>
      </c>
      <c r="X59" s="7" t="s">
        <v>76</v>
      </c>
      <c r="Y59" s="27"/>
      <c r="Z59" s="2"/>
      <c r="AA59" s="2"/>
      <c r="AB59" s="2"/>
      <c r="AC59" s="2"/>
      <c r="AD59" s="2"/>
      <c r="AE59" s="27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  <c r="CG59" s="2"/>
      <c r="CH59" s="2"/>
      <c r="CI59" s="2"/>
      <c r="CJ59" s="2"/>
      <c r="CK59" s="2"/>
      <c r="CL59" s="2"/>
      <c r="CM59" s="2"/>
    </row>
    <row r="60" spans="1:91" ht="23.25" x14ac:dyDescent="0.35">
      <c r="C60" s="2"/>
      <c r="E60" s="36" t="s">
        <v>66</v>
      </c>
      <c r="F60" s="36"/>
      <c r="G60" s="36"/>
      <c r="H60" s="36"/>
      <c r="P60" s="24"/>
      <c r="Q60" s="24"/>
      <c r="R60" s="24"/>
      <c r="S60" s="15" t="s">
        <v>95</v>
      </c>
      <c r="T60" s="19">
        <f>T$59</f>
        <v>0.27925</v>
      </c>
      <c r="U60" s="19">
        <f>T60</f>
        <v>0.27925</v>
      </c>
      <c r="V60" s="19"/>
      <c r="W60" s="23">
        <f>ROUND(U60, 3)</f>
        <v>0.27900000000000003</v>
      </c>
      <c r="X60" s="23">
        <f>ROUND(T60,3)</f>
        <v>0.27900000000000003</v>
      </c>
      <c r="Y60" s="27"/>
      <c r="Z60" s="2"/>
      <c r="AA60" s="2"/>
      <c r="AB60" s="2"/>
      <c r="AC60" s="2"/>
      <c r="AD60" s="2"/>
      <c r="AE60" s="27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</row>
    <row r="61" spans="1:91" ht="18.75" x14ac:dyDescent="0.3">
      <c r="C61" s="2"/>
      <c r="D61" s="4" t="s">
        <v>44</v>
      </c>
      <c r="E61" s="4" t="s">
        <v>42</v>
      </c>
      <c r="F61" s="5" t="s">
        <v>14</v>
      </c>
      <c r="G61" s="5" t="s">
        <v>15</v>
      </c>
      <c r="H61" s="5" t="s">
        <v>16</v>
      </c>
      <c r="P61" s="24"/>
      <c r="Q61" s="24"/>
      <c r="R61" s="24"/>
      <c r="S61" s="15" t="s">
        <v>96</v>
      </c>
      <c r="T61" s="19">
        <f>T$59</f>
        <v>0.27925</v>
      </c>
      <c r="U61" s="19">
        <f>V61+U60</f>
        <v>0.27949999999999997</v>
      </c>
      <c r="V61" s="19">
        <f>T61-W60</f>
        <v>2.4999999999997247E-4</v>
      </c>
      <c r="W61" s="23">
        <f>ROUND(U61, 3)</f>
        <v>0.28000000000000003</v>
      </c>
      <c r="X61" s="23">
        <f>ROUND(T61,3)</f>
        <v>0.27900000000000003</v>
      </c>
      <c r="Y61" s="27"/>
      <c r="Z61" s="2"/>
      <c r="AA61" s="2"/>
      <c r="AB61" s="2"/>
      <c r="AC61" s="2"/>
      <c r="AD61" s="2"/>
      <c r="AE61" s="27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  <c r="CG61" s="2"/>
      <c r="CH61" s="2"/>
      <c r="CI61" s="2"/>
      <c r="CJ61" s="2"/>
      <c r="CK61" s="2"/>
      <c r="CL61" s="2"/>
      <c r="CM61" s="2"/>
    </row>
    <row r="62" spans="1:91" x14ac:dyDescent="0.25">
      <c r="C62" s="2"/>
      <c r="D62" s="8" t="s">
        <v>17</v>
      </c>
      <c r="E62" s="31" t="str">
        <f t="shared" ref="E62:E65" si="18">$AG$2</f>
        <v>800</v>
      </c>
      <c r="F62" s="31" t="s">
        <v>61</v>
      </c>
      <c r="G62" s="31" t="s">
        <v>61</v>
      </c>
      <c r="H62" s="32">
        <f>totalProduction1H_quarter1+totalProduction15M+netEx_quarter1-totalFlex1H_quarter1-totalFlex15M-totalNonprofiled1H_quarter1-totalNonprofiled15M</f>
        <v>-2.5420000000000016</v>
      </c>
      <c r="P62" s="24"/>
      <c r="Q62" s="24"/>
      <c r="R62" s="24"/>
      <c r="S62" s="15" t="s">
        <v>97</v>
      </c>
      <c r="T62" s="19">
        <f>T$59</f>
        <v>0.27925</v>
      </c>
      <c r="U62" s="19">
        <f>V62+U61</f>
        <v>0.27874999999999994</v>
      </c>
      <c r="V62" s="19">
        <f>T62-W61</f>
        <v>-7.5000000000002842E-4</v>
      </c>
      <c r="W62" s="23">
        <f>ROUND(U62, 3)</f>
        <v>0.27900000000000003</v>
      </c>
      <c r="X62" s="23">
        <f>ROUND(T62,3)</f>
        <v>0.27900000000000003</v>
      </c>
      <c r="Y62" s="27"/>
      <c r="Z62" s="2"/>
      <c r="AA62" s="2"/>
      <c r="AB62" s="2"/>
      <c r="AC62" s="2"/>
      <c r="AD62" s="2"/>
      <c r="AE62" s="27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</row>
    <row r="63" spans="1:91" x14ac:dyDescent="0.25">
      <c r="C63" s="2"/>
      <c r="D63" s="8" t="s">
        <v>18</v>
      </c>
      <c r="E63" s="31" t="str">
        <f t="shared" si="18"/>
        <v>800</v>
      </c>
      <c r="F63" s="31" t="s">
        <v>61</v>
      </c>
      <c r="G63" s="31" t="s">
        <v>61</v>
      </c>
      <c r="H63" s="32">
        <f>totalProduction1H_quarter2+netEx_quarter2-totalFlex1H_quarter2-totalNonprofiled1H_quarter2</f>
        <v>1.4579999999999997</v>
      </c>
      <c r="P63" s="24"/>
      <c r="Q63" s="24"/>
      <c r="R63" s="24"/>
      <c r="S63" s="15" t="s">
        <v>98</v>
      </c>
      <c r="T63" s="19">
        <f>T$59</f>
        <v>0.27925</v>
      </c>
      <c r="U63" s="19">
        <f>V63+U62</f>
        <v>0.27899999999999991</v>
      </c>
      <c r="V63" s="19">
        <f>T63-W62</f>
        <v>2.4999999999997247E-4</v>
      </c>
      <c r="W63" s="23">
        <f>ROUND(U63, 3)</f>
        <v>0.27900000000000003</v>
      </c>
      <c r="X63" s="23">
        <f>ROUND(T63,3)</f>
        <v>0.27900000000000003</v>
      </c>
      <c r="Y63" s="27"/>
      <c r="Z63" s="2"/>
      <c r="AA63" s="2"/>
      <c r="AB63" s="2"/>
      <c r="AC63" s="2"/>
      <c r="AD63" s="2"/>
      <c r="AE63" s="27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  <c r="CG63" s="2"/>
      <c r="CH63" s="2"/>
      <c r="CI63" s="2"/>
      <c r="CJ63" s="2"/>
      <c r="CK63" s="2"/>
      <c r="CL63" s="2"/>
      <c r="CM63" s="2"/>
    </row>
    <row r="64" spans="1:91" x14ac:dyDescent="0.25">
      <c r="C64" s="2"/>
      <c r="D64" s="8" t="s">
        <v>19</v>
      </c>
      <c r="E64" s="31" t="str">
        <f t="shared" si="18"/>
        <v>800</v>
      </c>
      <c r="F64" s="31" t="s">
        <v>61</v>
      </c>
      <c r="G64" s="31" t="s">
        <v>61</v>
      </c>
      <c r="H64" s="32">
        <f>totalProduction1H_quarter3+netEx_quarter3-totalFlex1H_quarter3-totalNonprofiled1H_quarter3</f>
        <v>1.4569999999999999</v>
      </c>
      <c r="P64" s="24"/>
      <c r="Q64" s="24"/>
      <c r="R64" s="24"/>
      <c r="S64" s="24"/>
      <c r="T64" s="28">
        <f>ROUND(SUMIFS(Tabel13423[quantity],Tabel13423[type],"E17",Tabel13423[resolution],"1H"),3)</f>
        <v>19.056999999999999</v>
      </c>
      <c r="U64" s="38" t="s">
        <v>77</v>
      </c>
      <c r="V64" s="39"/>
      <c r="W64" s="28">
        <f>ROUND(SUM(W66:W69),3)</f>
        <v>19.056999999999999</v>
      </c>
      <c r="X64" s="21">
        <f>SUM(X66:X69)</f>
        <v>19.056000000000001</v>
      </c>
      <c r="Y64" s="27"/>
      <c r="Z64" s="2"/>
      <c r="AA64" s="2"/>
      <c r="AB64" s="2"/>
      <c r="AC64" s="2"/>
      <c r="AD64" s="2"/>
      <c r="AE64" s="27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</row>
    <row r="65" spans="3:91" x14ac:dyDescent="0.25">
      <c r="C65" s="2"/>
      <c r="D65" s="8" t="s">
        <v>20</v>
      </c>
      <c r="E65" s="31" t="str">
        <f t="shared" si="18"/>
        <v>800</v>
      </c>
      <c r="F65" s="31" t="s">
        <v>61</v>
      </c>
      <c r="G65" s="31" t="s">
        <v>61</v>
      </c>
      <c r="H65" s="32">
        <f>totalProduction1H_quarter4+netEx_quarter4-totalFlex1H_quarter4-totalNonprofiled1H_quarter4</f>
        <v>1.459000000000001</v>
      </c>
      <c r="P65" s="24"/>
      <c r="Q65" s="24"/>
      <c r="R65" s="24"/>
      <c r="S65" s="7" t="s">
        <v>55</v>
      </c>
      <c r="T65" s="9">
        <f>SUMIFS(Tabel13423[quantity],Tabel13423[type],"E17",Tabel13423[resolution],"1H")/4</f>
        <v>4.7642500000000005</v>
      </c>
      <c r="U65" s="7" t="s">
        <v>73</v>
      </c>
      <c r="V65" s="7" t="s">
        <v>74</v>
      </c>
      <c r="W65" s="7" t="s">
        <v>75</v>
      </c>
      <c r="X65" s="7" t="s">
        <v>76</v>
      </c>
      <c r="Y65" s="27"/>
      <c r="Z65" s="2"/>
      <c r="AA65" s="2"/>
      <c r="AB65" s="2"/>
      <c r="AC65" s="2"/>
      <c r="AD65" s="2"/>
      <c r="AE65" s="27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  <c r="CG65" s="2"/>
      <c r="CH65" s="2"/>
      <c r="CI65" s="2"/>
      <c r="CJ65" s="2"/>
      <c r="CK65" s="2"/>
      <c r="CL65" s="2"/>
      <c r="CM65" s="2"/>
    </row>
    <row r="66" spans="3:91" ht="23.25" x14ac:dyDescent="0.35">
      <c r="C66" s="2"/>
      <c r="E66" s="36" t="s">
        <v>68</v>
      </c>
      <c r="F66" s="36"/>
      <c r="G66" s="36"/>
      <c r="H66" s="36"/>
      <c r="P66" s="24"/>
      <c r="Q66" s="24"/>
      <c r="R66" s="24"/>
      <c r="S66" s="15" t="s">
        <v>99</v>
      </c>
      <c r="T66" s="19">
        <f>T$65</f>
        <v>4.7642500000000005</v>
      </c>
      <c r="U66" s="19">
        <f>T66</f>
        <v>4.7642500000000005</v>
      </c>
      <c r="V66" s="19"/>
      <c r="W66" s="23">
        <f>ROUND(U66, 3)</f>
        <v>4.7640000000000002</v>
      </c>
      <c r="X66" s="23">
        <f>ROUND(T66,3)</f>
        <v>4.7640000000000002</v>
      </c>
      <c r="Y66" s="27"/>
      <c r="Z66" s="2"/>
      <c r="AA66" s="2"/>
      <c r="AB66" s="2"/>
      <c r="AC66" s="2"/>
      <c r="AD66" s="2"/>
      <c r="AE66" s="27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</row>
    <row r="67" spans="3:91" ht="18.75" x14ac:dyDescent="0.3">
      <c r="C67" s="2"/>
      <c r="D67" s="4" t="s">
        <v>44</v>
      </c>
      <c r="E67" s="4" t="s">
        <v>42</v>
      </c>
      <c r="F67" s="5" t="s">
        <v>14</v>
      </c>
      <c r="G67" s="5" t="s">
        <v>15</v>
      </c>
      <c r="H67" s="5" t="s">
        <v>16</v>
      </c>
      <c r="P67" s="24"/>
      <c r="Q67" s="24"/>
      <c r="R67" s="24"/>
      <c r="S67" s="15" t="s">
        <v>100</v>
      </c>
      <c r="T67" s="19">
        <f>T$65</f>
        <v>4.7642500000000005</v>
      </c>
      <c r="U67" s="19">
        <f>V67+U66</f>
        <v>4.7645000000000008</v>
      </c>
      <c r="V67" s="19">
        <f>T67-W66</f>
        <v>2.5000000000030553E-4</v>
      </c>
      <c r="W67" s="23">
        <f>ROUND(U67, 3)</f>
        <v>4.7649999999999997</v>
      </c>
      <c r="X67" s="23">
        <f>ROUND(T67,3)</f>
        <v>4.7640000000000002</v>
      </c>
      <c r="Y67" s="27"/>
      <c r="Z67" s="2"/>
      <c r="AA67" s="2"/>
      <c r="AB67" s="2"/>
      <c r="AC67" s="2"/>
      <c r="AD67" s="2"/>
      <c r="AE67" s="27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  <c r="CG67" s="2"/>
      <c r="CH67" s="2"/>
      <c r="CI67" s="2"/>
      <c r="CJ67" s="2"/>
      <c r="CK67" s="2"/>
      <c r="CL67" s="2"/>
      <c r="CM67" s="2"/>
    </row>
    <row r="68" spans="3:91" x14ac:dyDescent="0.25">
      <c r="C68" s="2"/>
      <c r="D68" s="15" t="s">
        <v>106</v>
      </c>
      <c r="E68" s="31" t="str">
        <f t="shared" ref="E68:E71" si="19">$AG$2</f>
        <v>800</v>
      </c>
      <c r="F68" s="31" t="s">
        <v>61</v>
      </c>
      <c r="G68" s="31" t="s">
        <v>61</v>
      </c>
      <c r="H68" s="32">
        <f>IF(gridLoss1H_quarter4&gt;0,gridLoss1H_quarter4,0)</f>
        <v>1.459000000000001</v>
      </c>
      <c r="P68" s="24"/>
      <c r="Q68" s="24"/>
      <c r="R68" s="24"/>
      <c r="S68" s="15" t="s">
        <v>101</v>
      </c>
      <c r="T68" s="19">
        <f>T$65</f>
        <v>4.7642500000000005</v>
      </c>
      <c r="U68" s="19">
        <f>V68+U67</f>
        <v>4.7637500000000017</v>
      </c>
      <c r="V68" s="19">
        <f>T68-W67</f>
        <v>-7.4999999999914024E-4</v>
      </c>
      <c r="W68" s="23">
        <f>ROUND(U68, 3)</f>
        <v>4.7640000000000002</v>
      </c>
      <c r="X68" s="23">
        <f>ROUND(T68,3)</f>
        <v>4.7640000000000002</v>
      </c>
      <c r="Y68" s="27"/>
      <c r="Z68" s="2"/>
      <c r="AA68" s="2"/>
      <c r="AB68" s="2"/>
      <c r="AC68" s="2"/>
      <c r="AD68" s="2"/>
      <c r="AE68" s="27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</row>
    <row r="69" spans="3:91" x14ac:dyDescent="0.25">
      <c r="C69" s="2"/>
      <c r="D69" s="15" t="s">
        <v>105</v>
      </c>
      <c r="E69" s="31" t="str">
        <f t="shared" si="19"/>
        <v>800</v>
      </c>
      <c r="F69" s="31" t="s">
        <v>61</v>
      </c>
      <c r="G69" s="31" t="s">
        <v>61</v>
      </c>
      <c r="H69" s="32">
        <f>IF(gridLoss1H_quarter3&gt;0,gridLoss1H_quarter3,0)</f>
        <v>1.4569999999999999</v>
      </c>
      <c r="J69" s="2"/>
      <c r="P69" s="24"/>
      <c r="Q69" s="24"/>
      <c r="R69" s="27"/>
      <c r="S69" s="15" t="s">
        <v>102</v>
      </c>
      <c r="T69" s="19">
        <f>T$65</f>
        <v>4.7642500000000005</v>
      </c>
      <c r="U69" s="19">
        <f>V69+U68</f>
        <v>4.764000000000002</v>
      </c>
      <c r="V69" s="19">
        <f>T69-W68</f>
        <v>2.5000000000030553E-4</v>
      </c>
      <c r="W69" s="23">
        <f>ROUND(U69, 3)</f>
        <v>4.7640000000000002</v>
      </c>
      <c r="X69" s="23">
        <f>ROUND(T69,3)</f>
        <v>4.7640000000000002</v>
      </c>
      <c r="Y69" s="27"/>
      <c r="Z69" s="2"/>
      <c r="AA69" s="2"/>
      <c r="AB69" s="2"/>
      <c r="AC69" s="2"/>
      <c r="AD69" s="2"/>
      <c r="AE69" s="27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  <c r="CG69" s="2"/>
      <c r="CH69" s="2"/>
      <c r="CI69" s="2"/>
      <c r="CJ69" s="2"/>
      <c r="CK69" s="2"/>
      <c r="CL69" s="2"/>
      <c r="CM69" s="2"/>
    </row>
    <row r="70" spans="3:91" x14ac:dyDescent="0.25">
      <c r="C70" s="2"/>
      <c r="D70" s="15" t="s">
        <v>104</v>
      </c>
      <c r="E70" s="31" t="str">
        <f t="shared" si="19"/>
        <v>800</v>
      </c>
      <c r="F70" s="31" t="s">
        <v>61</v>
      </c>
      <c r="G70" s="31" t="s">
        <v>61</v>
      </c>
      <c r="H70" s="32">
        <f>IF(gridLoss1H_quarter2&gt;0,gridLoss1H_quarter2,0)</f>
        <v>1.4579999999999997</v>
      </c>
      <c r="I70" s="2"/>
      <c r="P70" s="24"/>
      <c r="Q70" s="27"/>
      <c r="R70" s="27"/>
      <c r="S70" s="24"/>
      <c r="T70" s="24"/>
      <c r="U70" s="24"/>
      <c r="V70" s="24"/>
      <c r="W70" s="24"/>
      <c r="X70" s="24"/>
      <c r="Y70" s="27"/>
      <c r="Z70" s="2"/>
      <c r="AA70" s="2"/>
      <c r="AB70" s="2"/>
      <c r="AC70" s="2"/>
      <c r="AD70" s="2"/>
      <c r="AE70" s="27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</row>
    <row r="71" spans="3:91" x14ac:dyDescent="0.25">
      <c r="C71" s="2"/>
      <c r="D71" s="15" t="s">
        <v>103</v>
      </c>
      <c r="E71" s="31" t="str">
        <f t="shared" si="19"/>
        <v>800</v>
      </c>
      <c r="F71" s="31" t="s">
        <v>61</v>
      </c>
      <c r="G71" s="31" t="s">
        <v>61</v>
      </c>
      <c r="H71" s="32">
        <f>IF(gridLoss1H_quarter1&gt;0,gridLoss1H_quarter1,0)</f>
        <v>0</v>
      </c>
      <c r="I71" s="2"/>
      <c r="P71" s="24"/>
      <c r="Q71" s="27"/>
      <c r="R71" s="27"/>
      <c r="S71" s="24"/>
      <c r="T71" s="24"/>
      <c r="U71" s="24"/>
      <c r="V71" s="24"/>
      <c r="W71" s="24"/>
      <c r="X71" s="24"/>
      <c r="Y71" s="27"/>
      <c r="Z71" s="2"/>
      <c r="AA71" s="2"/>
      <c r="AB71" s="2"/>
      <c r="AC71" s="2"/>
      <c r="AD71" s="2"/>
      <c r="AE71" s="27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  <c r="CG71" s="2"/>
      <c r="CH71" s="2"/>
      <c r="CI71" s="2"/>
      <c r="CJ71" s="2"/>
      <c r="CK71" s="2"/>
      <c r="CL71" s="2"/>
      <c r="CM71" s="2"/>
    </row>
    <row r="72" spans="3:91" ht="23.25" x14ac:dyDescent="0.35">
      <c r="C72" s="2"/>
      <c r="E72" s="36" t="s">
        <v>69</v>
      </c>
      <c r="F72" s="36"/>
      <c r="G72" s="36"/>
      <c r="H72" s="36"/>
      <c r="I72" s="2"/>
      <c r="P72" s="24"/>
      <c r="Q72" s="27"/>
      <c r="R72" s="27"/>
      <c r="S72" s="24"/>
      <c r="T72" s="24"/>
      <c r="U72" s="24"/>
      <c r="V72" s="24"/>
      <c r="W72" s="24"/>
      <c r="X72" s="24"/>
      <c r="Y72" s="27"/>
      <c r="Z72" s="2"/>
      <c r="AA72" s="2"/>
      <c r="AB72" s="2"/>
      <c r="AC72" s="2"/>
      <c r="AD72" s="2"/>
      <c r="AE72" s="27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</row>
    <row r="73" spans="3:91" ht="18.75" x14ac:dyDescent="0.3">
      <c r="C73" s="2"/>
      <c r="D73" s="4" t="s">
        <v>44</v>
      </c>
      <c r="E73" s="4" t="s">
        <v>42</v>
      </c>
      <c r="F73" s="5" t="s">
        <v>14</v>
      </c>
      <c r="G73" s="5" t="s">
        <v>15</v>
      </c>
      <c r="H73" s="5" t="s">
        <v>16</v>
      </c>
      <c r="I73" s="2"/>
      <c r="Q73" s="2"/>
      <c r="R73" s="2"/>
      <c r="Y73" s="2"/>
      <c r="Z73" s="2"/>
      <c r="AA73" s="2"/>
      <c r="AB73" s="2"/>
      <c r="AC73" s="2"/>
      <c r="AD73" s="2"/>
      <c r="AE73" s="27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  <c r="CG73" s="2"/>
      <c r="CH73" s="2"/>
      <c r="CI73" s="2"/>
      <c r="CJ73" s="2"/>
      <c r="CK73" s="2"/>
      <c r="CL73" s="2"/>
      <c r="CM73" s="2"/>
    </row>
    <row r="74" spans="3:91" x14ac:dyDescent="0.25">
      <c r="C74" s="2"/>
      <c r="D74" s="15" t="s">
        <v>106</v>
      </c>
      <c r="E74" s="31" t="str">
        <f t="shared" ref="E74:E77" si="20">$AG$2</f>
        <v>800</v>
      </c>
      <c r="F74" s="31" t="s">
        <v>61</v>
      </c>
      <c r="G74" s="31" t="s">
        <v>61</v>
      </c>
      <c r="H74" s="32">
        <f>IF(gridLoss1H_quarter4&lt;0,gridLoss1H_quarter4,0)</f>
        <v>0</v>
      </c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7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</row>
    <row r="75" spans="3:91" x14ac:dyDescent="0.25">
      <c r="C75" s="2"/>
      <c r="D75" s="15" t="s">
        <v>105</v>
      </c>
      <c r="E75" s="31" t="str">
        <f t="shared" si="20"/>
        <v>800</v>
      </c>
      <c r="F75" s="31" t="s">
        <v>61</v>
      </c>
      <c r="G75" s="31" t="s">
        <v>61</v>
      </c>
      <c r="H75" s="32">
        <f>IF(gridLoss1H_quarter3&lt;0,gridLoss1H_quarter3,0)</f>
        <v>0</v>
      </c>
      <c r="I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7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  <c r="CG75" s="2"/>
      <c r="CH75" s="2"/>
      <c r="CI75" s="2"/>
      <c r="CJ75" s="2"/>
      <c r="CK75" s="2"/>
      <c r="CL75" s="2"/>
      <c r="CM75" s="2"/>
    </row>
    <row r="76" spans="3:91" x14ac:dyDescent="0.25">
      <c r="C76" s="2"/>
      <c r="D76" s="15" t="s">
        <v>104</v>
      </c>
      <c r="E76" s="31" t="str">
        <f t="shared" si="20"/>
        <v>800</v>
      </c>
      <c r="F76" s="31" t="s">
        <v>61</v>
      </c>
      <c r="G76" s="31" t="s">
        <v>61</v>
      </c>
      <c r="H76" s="32">
        <f>IF(gridLoss1H_quarter2&lt;0,gridLoss1H_quarter2,0)</f>
        <v>0</v>
      </c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7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</row>
    <row r="77" spans="3:91" x14ac:dyDescent="0.25">
      <c r="C77" s="2"/>
      <c r="D77" s="15" t="s">
        <v>103</v>
      </c>
      <c r="E77" s="31" t="str">
        <f t="shared" si="20"/>
        <v>800</v>
      </c>
      <c r="F77" s="31" t="s">
        <v>61</v>
      </c>
      <c r="G77" s="31" t="s">
        <v>61</v>
      </c>
      <c r="H77" s="32">
        <f>IF(gridLoss1H_quarter1&lt;0,(gridLoss1H_quarter1)*-1,0)</f>
        <v>2.5420000000000016</v>
      </c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7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2"/>
      <c r="CA77" s="2"/>
      <c r="CB77" s="2"/>
      <c r="CC77" s="2"/>
      <c r="CD77" s="2"/>
      <c r="CE77" s="2"/>
      <c r="CF77" s="2"/>
      <c r="CG77" s="2"/>
      <c r="CH77" s="2"/>
      <c r="CI77" s="2"/>
      <c r="CJ77" s="2"/>
      <c r="CK77" s="2"/>
      <c r="CL77" s="2"/>
      <c r="CM77" s="2"/>
    </row>
    <row r="78" spans="3:91" ht="23.25" x14ac:dyDescent="0.35">
      <c r="C78" s="2"/>
      <c r="E78" s="36" t="s">
        <v>110</v>
      </c>
      <c r="F78" s="36"/>
      <c r="G78" s="36"/>
      <c r="H78" s="36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7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</row>
    <row r="79" spans="3:91" ht="18.75" x14ac:dyDescent="0.3">
      <c r="C79" s="2"/>
      <c r="D79" s="4" t="s">
        <v>44</v>
      </c>
      <c r="E79" s="4" t="s">
        <v>42</v>
      </c>
      <c r="F79" s="5" t="s">
        <v>14</v>
      </c>
      <c r="G79" s="5" t="s">
        <v>15</v>
      </c>
      <c r="H79" s="5" t="s">
        <v>16</v>
      </c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7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  <c r="BW79" s="2"/>
      <c r="BX79" s="2"/>
      <c r="BY79" s="2"/>
      <c r="BZ79" s="2"/>
      <c r="CA79" s="2"/>
      <c r="CB79" s="2"/>
      <c r="CC79" s="2"/>
      <c r="CD79" s="2"/>
      <c r="CE79" s="2"/>
      <c r="CF79" s="2"/>
      <c r="CG79" s="2"/>
      <c r="CH79" s="2"/>
      <c r="CI79" s="2"/>
      <c r="CJ79" s="2"/>
      <c r="CK79" s="2"/>
      <c r="CL79" s="2"/>
      <c r="CM79" s="2"/>
    </row>
    <row r="80" spans="3:91" x14ac:dyDescent="0.25">
      <c r="C80" s="2"/>
      <c r="D80" s="15" t="s">
        <v>103</v>
      </c>
      <c r="E80" s="31" t="str">
        <f t="shared" ref="E80:E83" si="21">$AG$2</f>
        <v>800</v>
      </c>
      <c r="F80" s="31" t="s">
        <v>61</v>
      </c>
      <c r="G80" s="31" t="s">
        <v>61</v>
      </c>
      <c r="H80" s="32" t="str">
        <f>SUBSTITUTE(totalFlex1H_quarter1+totalNonprofiled1H_quarter1+H71+totalConsumption15M,",",".")</f>
        <v>19.765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7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</row>
    <row r="81" spans="3:91" x14ac:dyDescent="0.25">
      <c r="C81" s="2"/>
      <c r="D81" s="15" t="s">
        <v>104</v>
      </c>
      <c r="E81" s="31" t="str">
        <f t="shared" si="21"/>
        <v>800</v>
      </c>
      <c r="F81" s="31" t="s">
        <v>61</v>
      </c>
      <c r="G81" s="31" t="s">
        <v>61</v>
      </c>
      <c r="H81" s="32" t="str">
        <f>SUBSTITUTE(totalFlex1H_quarter2+totalNonprofiled1H_quarter2+H70,",",".")</f>
        <v>6.222</v>
      </c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7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2"/>
      <c r="BW81" s="2"/>
      <c r="BX81" s="2"/>
      <c r="BY81" s="2"/>
      <c r="BZ81" s="2"/>
      <c r="CA81" s="2"/>
      <c r="CB81" s="2"/>
      <c r="CC81" s="2"/>
      <c r="CD81" s="2"/>
      <c r="CE81" s="2"/>
      <c r="CF81" s="2"/>
      <c r="CG81" s="2"/>
      <c r="CH81" s="2"/>
      <c r="CI81" s="2"/>
      <c r="CJ81" s="2"/>
      <c r="CK81" s="2"/>
      <c r="CL81" s="2"/>
      <c r="CM81" s="2"/>
    </row>
    <row r="82" spans="3:91" x14ac:dyDescent="0.25">
      <c r="C82" s="2"/>
      <c r="D82" s="15" t="s">
        <v>105</v>
      </c>
      <c r="E82" s="31" t="str">
        <f t="shared" si="21"/>
        <v>800</v>
      </c>
      <c r="F82" s="31" t="s">
        <v>61</v>
      </c>
      <c r="G82" s="31" t="s">
        <v>61</v>
      </c>
      <c r="H82" s="32" t="str">
        <f>SUBSTITUTE(totalFlex1H_quarter3+totalNonprofiled1H_quarter3+H69,",",".")</f>
        <v>6.221</v>
      </c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7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</row>
    <row r="83" spans="3:91" x14ac:dyDescent="0.25">
      <c r="C83" s="2"/>
      <c r="D83" s="15" t="s">
        <v>106</v>
      </c>
      <c r="E83" s="31" t="str">
        <f t="shared" si="21"/>
        <v>800</v>
      </c>
      <c r="F83" s="34" t="s">
        <v>61</v>
      </c>
      <c r="G83" s="34" t="s">
        <v>61</v>
      </c>
      <c r="H83" s="35" t="str">
        <f>SUBSTITUTE(totalFlex1H_quarter4+totalNonprofiled1H_quarter4+H68,",",".")</f>
        <v>6.223</v>
      </c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7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  <c r="BY83" s="2"/>
      <c r="BZ83" s="2"/>
      <c r="CA83" s="2"/>
      <c r="CB83" s="2"/>
      <c r="CC83" s="2"/>
      <c r="CD83" s="2"/>
      <c r="CE83" s="2"/>
      <c r="CF83" s="2"/>
      <c r="CG83" s="2"/>
      <c r="CH83" s="2"/>
      <c r="CI83" s="2"/>
      <c r="CJ83" s="2"/>
      <c r="CK83" s="2"/>
      <c r="CL83" s="2"/>
      <c r="CM83" s="2"/>
    </row>
    <row r="84" spans="3:91" ht="23.25" x14ac:dyDescent="0.35">
      <c r="C84" s="2"/>
      <c r="E84" s="36" t="s">
        <v>111</v>
      </c>
      <c r="F84" s="36"/>
      <c r="G84" s="36"/>
      <c r="H84" s="36"/>
      <c r="I84" s="36"/>
      <c r="J84" s="2"/>
      <c r="S84" s="2"/>
      <c r="T84" s="37" t="s">
        <v>119</v>
      </c>
      <c r="U84" s="37"/>
      <c r="V84" s="37"/>
      <c r="W84" s="37"/>
      <c r="X84" s="37"/>
      <c r="Y84" s="2"/>
      <c r="Z84" s="2"/>
      <c r="AA84" s="2"/>
      <c r="AB84" s="2"/>
      <c r="AC84" s="2"/>
      <c r="AD84" s="2"/>
      <c r="AE84" s="27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</row>
    <row r="85" spans="3:91" ht="18.75" x14ac:dyDescent="0.3">
      <c r="C85" s="2"/>
      <c r="D85" s="4" t="s">
        <v>44</v>
      </c>
      <c r="E85" s="4" t="s">
        <v>42</v>
      </c>
      <c r="F85" s="5" t="s">
        <v>14</v>
      </c>
      <c r="G85" s="5" t="s">
        <v>15</v>
      </c>
      <c r="H85" s="5" t="s">
        <v>16</v>
      </c>
      <c r="I85" s="5" t="s">
        <v>122</v>
      </c>
      <c r="J85" s="2"/>
      <c r="S85" s="2"/>
      <c r="T85" s="6" t="s">
        <v>38</v>
      </c>
      <c r="U85" s="6" t="s">
        <v>121</v>
      </c>
      <c r="V85" s="6" t="s">
        <v>73</v>
      </c>
      <c r="W85" s="6" t="s">
        <v>74</v>
      </c>
      <c r="X85" s="6" t="s">
        <v>75</v>
      </c>
      <c r="Y85" s="2"/>
      <c r="Z85" s="2"/>
      <c r="AA85" s="2"/>
      <c r="AB85" s="2"/>
      <c r="AC85" s="2"/>
      <c r="AD85" s="2"/>
      <c r="AE85" s="27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  <c r="BT85" s="2"/>
      <c r="BU85" s="2"/>
      <c r="BV85" s="2"/>
      <c r="BW85" s="2"/>
      <c r="BX85" s="2"/>
      <c r="BY85" s="2"/>
      <c r="BZ85" s="2"/>
      <c r="CA85" s="2"/>
      <c r="CB85" s="2"/>
      <c r="CC85" s="2"/>
      <c r="CD85" s="2"/>
      <c r="CE85" s="2"/>
      <c r="CF85" s="2"/>
      <c r="CG85" s="2"/>
      <c r="CH85" s="2"/>
      <c r="CI85" s="2"/>
      <c r="CJ85" s="2"/>
      <c r="CK85" s="2"/>
      <c r="CL85" s="2"/>
      <c r="CM85" s="2"/>
    </row>
    <row r="86" spans="3:91" x14ac:dyDescent="0.25">
      <c r="C86" s="2"/>
      <c r="D86" s="15" t="s">
        <v>103</v>
      </c>
      <c r="E86" s="31" t="str">
        <f>IF(AND(ROW()&lt;82+(COUNTA(AG$2:AG$21)*4),ROW()&gt;85),$AG$2,"")</f>
        <v>800</v>
      </c>
      <c r="F86" s="31" t="str">
        <f>IF(E86&lt;&gt;"","null","")</f>
        <v>null</v>
      </c>
      <c r="G86" s="31" t="str">
        <f>IF(E86&lt;&gt;"","null","")</f>
        <v>null</v>
      </c>
      <c r="H86" s="32" t="str">
        <f t="shared" ref="H86:H109" si="22">SUBSTITUTE(IF(E86="","",IF(D86="Quarter1",T86+X86,X86)),",",".")</f>
        <v>10</v>
      </c>
      <c r="I86" s="32" t="str" cm="1">
        <f t="array" aca="1" ref="I86" ca="1">IF(E86="","",INDIRECT("AG"&amp;ROUND((ROW()-76)*0.25,0)))</f>
        <v>801</v>
      </c>
      <c r="J86" s="2"/>
      <c r="S86" s="2"/>
      <c r="T86" s="26">
        <f>SUMIFS(Tabel13423[quantity],Tabel13423[resolution],"15M",Tabel13423[from_ga],AG$3)-SUMIFS(Tabel13423[quantity],Tabel13423[resolution],"15M",Tabel13423[to_ga],AG$3)</f>
        <v>10</v>
      </c>
      <c r="U86" s="6">
        <f>(SUMIFS(Tabel13423[quantity],Tabel13423[resolution],"1H",Tabel13423[from_ga],AG$3)-SUMIFS(Tabel13423[quantity],Tabel13423[resolution],"1H",Tabel13423[to_ga],AG$3))/4</f>
        <v>0</v>
      </c>
      <c r="V86" s="16">
        <f>U86</f>
        <v>0</v>
      </c>
      <c r="W86" s="16"/>
      <c r="X86" s="16">
        <f t="shared" ref="X86:X109" si="23">ROUND(V86, 3)</f>
        <v>0</v>
      </c>
      <c r="Y86" s="2"/>
      <c r="Z86" s="2"/>
      <c r="AA86" s="2"/>
      <c r="AB86" s="2"/>
      <c r="AC86" s="2"/>
      <c r="AD86" s="2"/>
      <c r="AE86" s="27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</row>
    <row r="87" spans="3:91" x14ac:dyDescent="0.25">
      <c r="C87" s="2"/>
      <c r="D87" s="15" t="s">
        <v>104</v>
      </c>
      <c r="E87" s="31" t="str">
        <f t="shared" ref="E87:E109" si="24">IF(AND(ROW()&lt;82+(COUNTA(AG$2:AG$21)*4),ROW()&gt;85),$AG$2,"")</f>
        <v>800</v>
      </c>
      <c r="F87" s="31" t="str">
        <f t="shared" ref="F87:F109" si="25">IF(E87&lt;&gt;"","null","")</f>
        <v>null</v>
      </c>
      <c r="G87" s="31" t="str">
        <f t="shared" ref="G87:G101" si="26">IF(E87&lt;&gt;"","null","")</f>
        <v>null</v>
      </c>
      <c r="H87" s="32" t="str">
        <f t="shared" si="22"/>
        <v>0</v>
      </c>
      <c r="I87" s="32" t="str" cm="1">
        <f t="array" aca="1" ref="I87" ca="1">IF(E87="","",INDIRECT("AG"&amp;ROUND((ROW()-76)*0.25,0)))</f>
        <v>801</v>
      </c>
      <c r="J87" s="2"/>
      <c r="S87" s="2"/>
      <c r="T87" s="26"/>
      <c r="U87" s="16">
        <f>U$86</f>
        <v>0</v>
      </c>
      <c r="V87" s="16">
        <f>W87+V86</f>
        <v>0</v>
      </c>
      <c r="W87" s="16">
        <f>U87-X86</f>
        <v>0</v>
      </c>
      <c r="X87" s="16">
        <f t="shared" si="23"/>
        <v>0</v>
      </c>
      <c r="Y87" s="2"/>
      <c r="Z87" s="2"/>
      <c r="AA87" s="2"/>
      <c r="AB87" s="2"/>
      <c r="AC87" s="2"/>
      <c r="AD87" s="2"/>
      <c r="AE87" s="27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2"/>
      <c r="BV87" s="2"/>
      <c r="BW87" s="2"/>
      <c r="BX87" s="2"/>
      <c r="BY87" s="2"/>
      <c r="BZ87" s="2"/>
      <c r="CA87" s="2"/>
      <c r="CB87" s="2"/>
      <c r="CC87" s="2"/>
      <c r="CD87" s="2"/>
      <c r="CE87" s="2"/>
      <c r="CF87" s="2"/>
      <c r="CG87" s="2"/>
      <c r="CH87" s="2"/>
      <c r="CI87" s="2"/>
      <c r="CJ87" s="2"/>
      <c r="CK87" s="2"/>
      <c r="CL87" s="2"/>
      <c r="CM87" s="2"/>
    </row>
    <row r="88" spans="3:91" x14ac:dyDescent="0.25">
      <c r="C88" s="2"/>
      <c r="D88" s="15" t="s">
        <v>105</v>
      </c>
      <c r="E88" s="31" t="str">
        <f t="shared" si="24"/>
        <v>800</v>
      </c>
      <c r="F88" s="31" t="str">
        <f t="shared" si="25"/>
        <v>null</v>
      </c>
      <c r="G88" s="31" t="str">
        <f t="shared" si="26"/>
        <v>null</v>
      </c>
      <c r="H88" s="32" t="str">
        <f t="shared" si="22"/>
        <v>0</v>
      </c>
      <c r="I88" s="32" t="str" cm="1">
        <f t="array" aca="1" ref="I88" ca="1">IF(E88="","",INDIRECT("AG"&amp;ROUND((ROW()-76)*0.25,0)))</f>
        <v>801</v>
      </c>
      <c r="J88" s="2"/>
      <c r="S88" s="2"/>
      <c r="T88" s="26"/>
      <c r="U88" s="16">
        <f>U$86</f>
        <v>0</v>
      </c>
      <c r="V88" s="16">
        <f>W88+V87</f>
        <v>0</v>
      </c>
      <c r="W88" s="16">
        <f>U88-X87</f>
        <v>0</v>
      </c>
      <c r="X88" s="16">
        <f t="shared" si="23"/>
        <v>0</v>
      </c>
      <c r="Y88" s="2"/>
      <c r="Z88" s="2"/>
      <c r="AA88" s="2"/>
      <c r="AB88" s="2"/>
      <c r="AC88" s="2"/>
      <c r="AD88" s="2"/>
      <c r="AE88" s="27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2"/>
    </row>
    <row r="89" spans="3:91" x14ac:dyDescent="0.25">
      <c r="C89" s="2"/>
      <c r="D89" s="15" t="s">
        <v>106</v>
      </c>
      <c r="E89" s="31" t="str">
        <f t="shared" si="24"/>
        <v>800</v>
      </c>
      <c r="F89" s="31" t="str">
        <f t="shared" si="25"/>
        <v>null</v>
      </c>
      <c r="G89" s="31" t="str">
        <f t="shared" si="26"/>
        <v>null</v>
      </c>
      <c r="H89" s="32" t="str">
        <f t="shared" si="22"/>
        <v>0</v>
      </c>
      <c r="I89" s="32" t="str" cm="1">
        <f t="array" aca="1" ref="I89" ca="1">IF(E89="","",INDIRECT("AG"&amp;ROUND((ROW()-76)*0.25,0)))</f>
        <v>801</v>
      </c>
      <c r="J89" s="2"/>
      <c r="S89" s="2"/>
      <c r="T89" s="26"/>
      <c r="U89" s="16">
        <f>U$86</f>
        <v>0</v>
      </c>
      <c r="V89" s="16">
        <f>W89+V88</f>
        <v>0</v>
      </c>
      <c r="W89" s="16">
        <f>U89-X88</f>
        <v>0</v>
      </c>
      <c r="X89" s="16">
        <f t="shared" si="23"/>
        <v>0</v>
      </c>
      <c r="Y89" s="2"/>
      <c r="Z89" s="2"/>
      <c r="AA89" s="2"/>
      <c r="AB89" s="2"/>
      <c r="AC89" s="2"/>
      <c r="AD89" s="2"/>
      <c r="AE89" s="27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2"/>
      <c r="BT89" s="2"/>
      <c r="BU89" s="2"/>
      <c r="BV89" s="2"/>
      <c r="BW89" s="2"/>
      <c r="BX89" s="2"/>
      <c r="BY89" s="2"/>
      <c r="BZ89" s="2"/>
      <c r="CA89" s="2"/>
      <c r="CB89" s="2"/>
      <c r="CC89" s="2"/>
      <c r="CD89" s="2"/>
      <c r="CE89" s="2"/>
      <c r="CF89" s="2"/>
      <c r="CG89" s="2"/>
      <c r="CH89" s="2"/>
      <c r="CI89" s="2"/>
      <c r="CJ89" s="2"/>
      <c r="CK89" s="2"/>
      <c r="CL89" s="2"/>
      <c r="CM89" s="2"/>
    </row>
    <row r="90" spans="3:91" x14ac:dyDescent="0.25">
      <c r="C90" s="2"/>
      <c r="D90" s="15" t="s">
        <v>103</v>
      </c>
      <c r="E90" s="31" t="str">
        <f t="shared" si="24"/>
        <v>800</v>
      </c>
      <c r="F90" s="31" t="str">
        <f t="shared" si="25"/>
        <v>null</v>
      </c>
      <c r="G90" s="31" t="str">
        <f t="shared" si="26"/>
        <v>null</v>
      </c>
      <c r="H90" s="32" t="str">
        <f t="shared" si="22"/>
        <v>5.001</v>
      </c>
      <c r="I90" s="32" t="str" cm="1">
        <f t="array" aca="1" ref="I90" ca="1">IF(E90="","",INDIRECT("AG"&amp;ROUND((ROW()-76)*0.25,0)))</f>
        <v>802</v>
      </c>
      <c r="J90" s="2"/>
      <c r="S90" s="2"/>
      <c r="T90" s="26">
        <f>SUMIFS(Tabel13423[quantity],Tabel13423[resolution],"15M",Tabel13423[from_ga],AG$4)-SUMIFS(Tabel13423[quantity],Tabel13423[resolution],"15M",Tabel13423[to_ga],AG$4)</f>
        <v>0</v>
      </c>
      <c r="U90" s="6">
        <f>(SUMIFS(Tabel13423[quantity],Tabel13423[resolution],"1H",Tabel13423[from_ga],AG$4)-SUMIFS(Tabel13423[quantity],Tabel13423[resolution],"1H",Tabel13423[to_ga],AG$4))/4</f>
        <v>5.00075</v>
      </c>
      <c r="V90" s="16">
        <f>U90</f>
        <v>5.00075</v>
      </c>
      <c r="W90" s="16"/>
      <c r="X90" s="16">
        <f t="shared" si="23"/>
        <v>5.0010000000000003</v>
      </c>
      <c r="Y90" s="2"/>
      <c r="Z90" s="2"/>
      <c r="AA90" s="2"/>
      <c r="AB90" s="2"/>
      <c r="AC90" s="2"/>
      <c r="AD90" s="2"/>
      <c r="AE90" s="27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</row>
    <row r="91" spans="3:91" x14ac:dyDescent="0.25">
      <c r="C91" s="2"/>
      <c r="D91" s="15" t="s">
        <v>104</v>
      </c>
      <c r="E91" s="31" t="str">
        <f t="shared" si="24"/>
        <v>800</v>
      </c>
      <c r="F91" s="31" t="str">
        <f t="shared" si="25"/>
        <v>null</v>
      </c>
      <c r="G91" s="31" t="str">
        <f t="shared" si="26"/>
        <v>null</v>
      </c>
      <c r="H91" s="32" t="str">
        <f t="shared" si="22"/>
        <v>5.001</v>
      </c>
      <c r="I91" s="32" t="str" cm="1">
        <f t="array" aca="1" ref="I91" ca="1">IF(E91="","",INDIRECT("AG"&amp;ROUND((ROW()-76)*0.25,0)))</f>
        <v>802</v>
      </c>
      <c r="J91" s="2"/>
      <c r="S91" s="2"/>
      <c r="T91" s="26"/>
      <c r="U91" s="16">
        <f>U$90</f>
        <v>5.00075</v>
      </c>
      <c r="V91" s="16">
        <f>W91+V90</f>
        <v>5.0004999999999997</v>
      </c>
      <c r="W91" s="16">
        <f>U91-X90</f>
        <v>-2.5000000000030553E-4</v>
      </c>
      <c r="X91" s="16">
        <f t="shared" si="23"/>
        <v>5.0010000000000003</v>
      </c>
      <c r="Y91" s="2"/>
      <c r="Z91" s="2"/>
      <c r="AA91" s="2"/>
      <c r="AB91" s="2"/>
      <c r="AC91" s="2"/>
      <c r="AD91" s="2"/>
      <c r="AE91" s="27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  <c r="BS91" s="2"/>
      <c r="BT91" s="2"/>
      <c r="BU91" s="2"/>
      <c r="BV91" s="2"/>
      <c r="BW91" s="2"/>
      <c r="BX91" s="2"/>
      <c r="BY91" s="2"/>
      <c r="BZ91" s="2"/>
      <c r="CA91" s="2"/>
      <c r="CB91" s="2"/>
      <c r="CC91" s="2"/>
      <c r="CD91" s="2"/>
      <c r="CE91" s="2"/>
      <c r="CF91" s="2"/>
      <c r="CG91" s="2"/>
      <c r="CH91" s="2"/>
      <c r="CI91" s="2"/>
      <c r="CJ91" s="2"/>
      <c r="CK91" s="2"/>
      <c r="CL91" s="2"/>
      <c r="CM91" s="2"/>
    </row>
    <row r="92" spans="3:91" x14ac:dyDescent="0.25">
      <c r="C92" s="2"/>
      <c r="D92" s="15" t="s">
        <v>105</v>
      </c>
      <c r="E92" s="31" t="str">
        <f t="shared" si="24"/>
        <v>800</v>
      </c>
      <c r="F92" s="31" t="str">
        <f t="shared" si="25"/>
        <v>null</v>
      </c>
      <c r="G92" s="31" t="str">
        <f t="shared" si="26"/>
        <v>null</v>
      </c>
      <c r="H92" s="32" t="str">
        <f t="shared" si="22"/>
        <v>5</v>
      </c>
      <c r="I92" s="32" t="str" cm="1">
        <f t="array" aca="1" ref="I92" ca="1">IF(E92="","",INDIRECT("AG"&amp;ROUND((ROW()-76)*0.25,0)))</f>
        <v>802</v>
      </c>
      <c r="J92" s="2"/>
      <c r="S92" s="2"/>
      <c r="T92" s="26"/>
      <c r="U92" s="16">
        <f>U$90</f>
        <v>5.00075</v>
      </c>
      <c r="V92" s="16">
        <f>W92+V91</f>
        <v>5.0002499999999994</v>
      </c>
      <c r="W92" s="16">
        <f>U92-X91</f>
        <v>-2.5000000000030553E-4</v>
      </c>
      <c r="X92" s="16">
        <f t="shared" si="23"/>
        <v>5</v>
      </c>
      <c r="Y92" s="2"/>
      <c r="Z92" s="2"/>
      <c r="AA92" s="2"/>
      <c r="AB92" s="2"/>
      <c r="AC92" s="2"/>
      <c r="AD92" s="2"/>
      <c r="AE92" s="27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</row>
    <row r="93" spans="3:91" x14ac:dyDescent="0.25">
      <c r="C93" s="2"/>
      <c r="D93" s="15" t="s">
        <v>106</v>
      </c>
      <c r="E93" s="31" t="str">
        <f t="shared" si="24"/>
        <v>800</v>
      </c>
      <c r="F93" s="31" t="str">
        <f t="shared" si="25"/>
        <v>null</v>
      </c>
      <c r="G93" s="31" t="str">
        <f t="shared" si="26"/>
        <v>null</v>
      </c>
      <c r="H93" s="32" t="str">
        <f t="shared" si="22"/>
        <v>5.001</v>
      </c>
      <c r="I93" s="32" t="str" cm="1">
        <f t="array" aca="1" ref="I93" ca="1">IF(E93="","",INDIRECT("AG"&amp;ROUND((ROW()-76)*0.25,0)))</f>
        <v>802</v>
      </c>
      <c r="J93" s="2"/>
      <c r="S93" s="2"/>
      <c r="T93" s="26"/>
      <c r="U93" s="16">
        <f>U$90</f>
        <v>5.00075</v>
      </c>
      <c r="V93" s="16">
        <f>W93+V92</f>
        <v>5.0009999999999994</v>
      </c>
      <c r="W93" s="16">
        <f>U93-X92</f>
        <v>7.5000000000002842E-4</v>
      </c>
      <c r="X93" s="16">
        <f t="shared" si="23"/>
        <v>5.0010000000000003</v>
      </c>
      <c r="Y93" s="2"/>
      <c r="Z93" s="2"/>
      <c r="AA93" s="2"/>
      <c r="AB93" s="2"/>
      <c r="AC93" s="2"/>
      <c r="AD93" s="2"/>
      <c r="AE93" s="27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  <c r="BU93" s="2"/>
      <c r="BV93" s="2"/>
      <c r="BW93" s="2"/>
      <c r="BX93" s="2"/>
      <c r="BY93" s="2"/>
      <c r="BZ93" s="2"/>
      <c r="CA93" s="2"/>
      <c r="CB93" s="2"/>
      <c r="CC93" s="2"/>
      <c r="CD93" s="2"/>
      <c r="CE93" s="2"/>
      <c r="CF93" s="2"/>
      <c r="CG93" s="2"/>
      <c r="CH93" s="2"/>
      <c r="CI93" s="2"/>
      <c r="CJ93" s="2"/>
      <c r="CK93" s="2"/>
      <c r="CL93" s="2"/>
      <c r="CM93" s="2"/>
    </row>
    <row r="94" spans="3:91" x14ac:dyDescent="0.25">
      <c r="C94" s="2"/>
      <c r="D94" s="15" t="s">
        <v>103</v>
      </c>
      <c r="E94" s="31" t="str">
        <f t="shared" si="24"/>
        <v>800</v>
      </c>
      <c r="F94" s="31" t="str">
        <f t="shared" si="25"/>
        <v>null</v>
      </c>
      <c r="G94" s="31" t="str">
        <f t="shared" si="26"/>
        <v>null</v>
      </c>
      <c r="H94" s="32" t="str">
        <f t="shared" si="22"/>
        <v>-5</v>
      </c>
      <c r="I94" s="32" t="str" cm="1">
        <f t="array" aca="1" ref="I94" ca="1">IF(E94="","",INDIRECT("AG"&amp;ROUND((ROW()-76)*0.25,0)))</f>
        <v>803</v>
      </c>
      <c r="J94" s="2"/>
      <c r="S94" s="2"/>
      <c r="T94" s="26">
        <f>SUMIFS(Tabel13423[quantity],Tabel13423[resolution],"15M",Tabel13423[from_ga],AG$5)-SUMIFS(Tabel13423[quantity],Tabel13423[resolution],"15M",Tabel13423[to_ga],AG$5)</f>
        <v>-5</v>
      </c>
      <c r="U94" s="6">
        <f>SUMIFS(Tabel13423[quantity],Tabel13423[resolution],"1H",Tabel13423[from_ga],AG$5)-SUMIFS(Tabel13423[quantity],Tabel13423[resolution],"1H",Tabel13423[to_ga],AG$5)/4</f>
        <v>0</v>
      </c>
      <c r="V94" s="16">
        <f>U94</f>
        <v>0</v>
      </c>
      <c r="W94" s="16"/>
      <c r="X94" s="16">
        <f t="shared" si="23"/>
        <v>0</v>
      </c>
      <c r="Y94" s="2"/>
      <c r="Z94" s="2"/>
      <c r="AA94" s="2"/>
      <c r="AB94" s="2"/>
      <c r="AC94" s="2"/>
      <c r="AD94" s="2"/>
      <c r="AE94" s="27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2"/>
    </row>
    <row r="95" spans="3:91" x14ac:dyDescent="0.25">
      <c r="C95" s="2"/>
      <c r="D95" s="15" t="s">
        <v>104</v>
      </c>
      <c r="E95" s="31" t="str">
        <f t="shared" si="24"/>
        <v>800</v>
      </c>
      <c r="F95" s="31" t="str">
        <f t="shared" si="25"/>
        <v>null</v>
      </c>
      <c r="G95" s="31" t="str">
        <f t="shared" si="26"/>
        <v>null</v>
      </c>
      <c r="H95" s="32" t="str">
        <f t="shared" si="22"/>
        <v>0</v>
      </c>
      <c r="I95" s="32" t="str" cm="1">
        <f t="array" aca="1" ref="I95" ca="1">IF(E95="","",INDIRECT("AG"&amp;ROUND((ROW()-76)*0.25,0)))</f>
        <v>803</v>
      </c>
      <c r="J95" s="2"/>
      <c r="S95" s="2"/>
      <c r="T95" s="26"/>
      <c r="U95" s="16">
        <f>U$94</f>
        <v>0</v>
      </c>
      <c r="V95" s="16">
        <f>W95+V94</f>
        <v>0</v>
      </c>
      <c r="W95" s="16">
        <f>U95-X94</f>
        <v>0</v>
      </c>
      <c r="X95" s="16">
        <f t="shared" si="23"/>
        <v>0</v>
      </c>
      <c r="Y95" s="2"/>
      <c r="Z95" s="2"/>
      <c r="AA95" s="2"/>
      <c r="AB95" s="2"/>
      <c r="AC95" s="2"/>
      <c r="AD95" s="2"/>
      <c r="AE95" s="27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2"/>
      <c r="BT95" s="2"/>
      <c r="BU95" s="2"/>
      <c r="BV95" s="2"/>
      <c r="BW95" s="2"/>
      <c r="BX95" s="2"/>
      <c r="BY95" s="2"/>
      <c r="BZ95" s="2"/>
      <c r="CA95" s="2"/>
      <c r="CB95" s="2"/>
      <c r="CC95" s="2"/>
      <c r="CD95" s="2"/>
      <c r="CE95" s="2"/>
      <c r="CF95" s="2"/>
      <c r="CG95" s="2"/>
      <c r="CH95" s="2"/>
      <c r="CI95" s="2"/>
      <c r="CJ95" s="2"/>
      <c r="CK95" s="2"/>
      <c r="CL95" s="2"/>
      <c r="CM95" s="2"/>
    </row>
    <row r="96" spans="3:91" x14ac:dyDescent="0.25">
      <c r="C96" s="2"/>
      <c r="D96" s="15" t="s">
        <v>105</v>
      </c>
      <c r="E96" s="31" t="str">
        <f t="shared" si="24"/>
        <v>800</v>
      </c>
      <c r="F96" s="31" t="str">
        <f t="shared" si="25"/>
        <v>null</v>
      </c>
      <c r="G96" s="31" t="str">
        <f t="shared" si="26"/>
        <v>null</v>
      </c>
      <c r="H96" s="32" t="str">
        <f t="shared" si="22"/>
        <v>0</v>
      </c>
      <c r="I96" s="32" t="str" cm="1">
        <f t="array" aca="1" ref="I96" ca="1">IF(E96="","",INDIRECT("AG"&amp;ROUND((ROW()-76)*0.25,0)))</f>
        <v>803</v>
      </c>
      <c r="J96" s="2"/>
      <c r="S96" s="2"/>
      <c r="T96" s="26"/>
      <c r="U96" s="16">
        <f>U$94</f>
        <v>0</v>
      </c>
      <c r="V96" s="16">
        <f>W96+V95</f>
        <v>0</v>
      </c>
      <c r="W96" s="16">
        <f>U96-X95</f>
        <v>0</v>
      </c>
      <c r="X96" s="16">
        <f t="shared" si="23"/>
        <v>0</v>
      </c>
      <c r="Y96" s="2"/>
      <c r="Z96" s="2"/>
      <c r="AA96" s="2"/>
      <c r="AB96" s="2"/>
      <c r="AC96" s="2"/>
      <c r="AD96" s="2"/>
      <c r="AE96" s="27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  <c r="CM96" s="2"/>
    </row>
    <row r="97" spans="3:91" x14ac:dyDescent="0.25">
      <c r="C97" s="2"/>
      <c r="D97" s="15" t="s">
        <v>106</v>
      </c>
      <c r="E97" s="31" t="str">
        <f t="shared" si="24"/>
        <v>800</v>
      </c>
      <c r="F97" s="31" t="str">
        <f t="shared" si="25"/>
        <v>null</v>
      </c>
      <c r="G97" s="31" t="str">
        <f t="shared" si="26"/>
        <v>null</v>
      </c>
      <c r="H97" s="32" t="str">
        <f t="shared" si="22"/>
        <v>0</v>
      </c>
      <c r="I97" s="32" t="str" cm="1">
        <f t="array" aca="1" ref="I97" ca="1">IF(E97="","",INDIRECT("AG"&amp;ROUND((ROW()-76)*0.25,0)))</f>
        <v>803</v>
      </c>
      <c r="J97" s="2"/>
      <c r="S97" s="2"/>
      <c r="T97" s="26"/>
      <c r="U97" s="16">
        <f>U$94</f>
        <v>0</v>
      </c>
      <c r="V97" s="16">
        <f>W97+V96</f>
        <v>0</v>
      </c>
      <c r="W97" s="16">
        <f>U97-X96</f>
        <v>0</v>
      </c>
      <c r="X97" s="16">
        <f t="shared" si="23"/>
        <v>0</v>
      </c>
      <c r="Y97" s="2"/>
      <c r="Z97" s="2"/>
      <c r="AA97" s="2"/>
      <c r="AB97" s="2"/>
      <c r="AC97" s="2"/>
      <c r="AD97" s="2"/>
      <c r="AE97" s="27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2"/>
      <c r="BQ97" s="2"/>
      <c r="BR97" s="2"/>
      <c r="BS97" s="2"/>
      <c r="BT97" s="2"/>
      <c r="BU97" s="2"/>
      <c r="BV97" s="2"/>
      <c r="BW97" s="2"/>
      <c r="BX97" s="2"/>
      <c r="BY97" s="2"/>
      <c r="BZ97" s="2"/>
      <c r="CA97" s="2"/>
      <c r="CB97" s="2"/>
      <c r="CC97" s="2"/>
      <c r="CD97" s="2"/>
      <c r="CE97" s="2"/>
      <c r="CF97" s="2"/>
      <c r="CG97" s="2"/>
      <c r="CH97" s="2"/>
      <c r="CI97" s="2"/>
      <c r="CJ97" s="2"/>
      <c r="CK97" s="2"/>
      <c r="CL97" s="2"/>
      <c r="CM97" s="2"/>
    </row>
    <row r="98" spans="3:91" x14ac:dyDescent="0.25">
      <c r="C98" s="2"/>
      <c r="D98" s="15" t="s">
        <v>103</v>
      </c>
      <c r="E98" s="31" t="str">
        <f t="shared" si="24"/>
        <v>800</v>
      </c>
      <c r="F98" s="31" t="str">
        <f t="shared" si="25"/>
        <v>null</v>
      </c>
      <c r="G98" s="31" t="str">
        <f t="shared" si="26"/>
        <v>null</v>
      </c>
      <c r="H98" s="32" t="str">
        <f t="shared" si="22"/>
        <v>-0.279</v>
      </c>
      <c r="I98" s="32" t="str" cm="1">
        <f t="array" aca="1" ref="I98" ca="1">IF(E98="","",INDIRECT("AG"&amp;ROUND((ROW()-76)*0.25,0)))</f>
        <v>804</v>
      </c>
      <c r="J98" s="2"/>
      <c r="S98" s="2"/>
      <c r="T98" s="26">
        <f>SUMIFS(Tabel13423[quantity],Tabel13423[resolution],"15M",Tabel13423[from_ga],AG$6)-SUMIFS(Tabel13423[quantity],Tabel13423[resolution],"15M",Tabel13423[to_ga],AG$6)</f>
        <v>0</v>
      </c>
      <c r="U98" s="6">
        <f>(SUMIFS(Tabel13423[quantity],Tabel13423[resolution],"1H",Tabel13423[from_ga],AG$6)-SUMIFS(Tabel13423[quantity],Tabel13423[resolution],"1H",Tabel13423[to_ga],AG$6))/4</f>
        <v>-0.27925</v>
      </c>
      <c r="V98" s="16">
        <f>U98</f>
        <v>-0.27925</v>
      </c>
      <c r="W98" s="16"/>
      <c r="X98" s="16">
        <f t="shared" si="23"/>
        <v>-0.27900000000000003</v>
      </c>
      <c r="Y98" s="2"/>
      <c r="Z98" s="2"/>
      <c r="AA98" s="2"/>
      <c r="AB98" s="2"/>
      <c r="AC98" s="2"/>
      <c r="AD98" s="2"/>
      <c r="AE98" s="27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  <c r="CM98" s="2"/>
    </row>
    <row r="99" spans="3:91" x14ac:dyDescent="0.25">
      <c r="C99" s="2"/>
      <c r="D99" s="15" t="s">
        <v>104</v>
      </c>
      <c r="E99" s="31" t="str">
        <f t="shared" si="24"/>
        <v>800</v>
      </c>
      <c r="F99" s="31" t="str">
        <f t="shared" si="25"/>
        <v>null</v>
      </c>
      <c r="G99" s="31" t="str">
        <f t="shared" si="26"/>
        <v>null</v>
      </c>
      <c r="H99" s="32" t="str">
        <f t="shared" si="22"/>
        <v>-0.28</v>
      </c>
      <c r="I99" s="32" t="str" cm="1">
        <f t="array" aca="1" ref="I99" ca="1">IF(E99="","",INDIRECT("AG"&amp;ROUND((ROW()-76)*0.25,0)))</f>
        <v>804</v>
      </c>
      <c r="J99" s="2"/>
      <c r="S99" s="2"/>
      <c r="T99" s="26"/>
      <c r="U99" s="16">
        <f>U$98</f>
        <v>-0.27925</v>
      </c>
      <c r="V99" s="16">
        <f>W99+V98</f>
        <v>-0.27949999999999997</v>
      </c>
      <c r="W99" s="16">
        <f>U99-X98</f>
        <v>-2.4999999999997247E-4</v>
      </c>
      <c r="X99" s="16">
        <f t="shared" si="23"/>
        <v>-0.28000000000000003</v>
      </c>
      <c r="Y99" s="2"/>
      <c r="Z99" s="2"/>
      <c r="AA99" s="2"/>
      <c r="AB99" s="2"/>
      <c r="AC99" s="2"/>
      <c r="AD99" s="2"/>
      <c r="AE99" s="27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2"/>
      <c r="BR99" s="2"/>
      <c r="BS99" s="2"/>
      <c r="BT99" s="2"/>
      <c r="BU99" s="2"/>
      <c r="BV99" s="2"/>
      <c r="BW99" s="2"/>
      <c r="BX99" s="2"/>
      <c r="BY99" s="2"/>
      <c r="BZ99" s="2"/>
      <c r="CA99" s="2"/>
      <c r="CB99" s="2"/>
      <c r="CC99" s="2"/>
      <c r="CD99" s="2"/>
      <c r="CE99" s="2"/>
      <c r="CF99" s="2"/>
      <c r="CG99" s="2"/>
      <c r="CH99" s="2"/>
      <c r="CI99" s="2"/>
      <c r="CJ99" s="2"/>
      <c r="CK99" s="2"/>
      <c r="CL99" s="2"/>
      <c r="CM99" s="2"/>
    </row>
    <row r="100" spans="3:91" x14ac:dyDescent="0.25">
      <c r="C100" s="2"/>
      <c r="D100" s="15" t="s">
        <v>105</v>
      </c>
      <c r="E100" s="31" t="str">
        <f t="shared" si="24"/>
        <v>800</v>
      </c>
      <c r="F100" s="31" t="str">
        <f t="shared" si="25"/>
        <v>null</v>
      </c>
      <c r="G100" s="31" t="str">
        <f t="shared" si="26"/>
        <v>null</v>
      </c>
      <c r="H100" s="32" t="str">
        <f t="shared" si="22"/>
        <v>-0.279</v>
      </c>
      <c r="I100" s="32" t="str" cm="1">
        <f t="array" aca="1" ref="I100" ca="1">IF(E100="","",INDIRECT("AG"&amp;ROUND((ROW()-76)*0.25,0)))</f>
        <v>804</v>
      </c>
      <c r="J100" s="2"/>
      <c r="S100" s="2"/>
      <c r="T100" s="26"/>
      <c r="U100" s="16">
        <f>U$98</f>
        <v>-0.27925</v>
      </c>
      <c r="V100" s="16">
        <f>W100+V99</f>
        <v>-0.27874999999999994</v>
      </c>
      <c r="W100" s="16">
        <f>U100-X99</f>
        <v>7.5000000000002842E-4</v>
      </c>
      <c r="X100" s="16">
        <f t="shared" si="23"/>
        <v>-0.27900000000000003</v>
      </c>
      <c r="Y100" s="2"/>
      <c r="Z100" s="2"/>
      <c r="AA100" s="2"/>
      <c r="AB100" s="2"/>
      <c r="AC100" s="2"/>
      <c r="AD100" s="2"/>
      <c r="AE100" s="27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  <c r="CL100" s="2"/>
      <c r="CM100" s="2"/>
    </row>
    <row r="101" spans="3:91" x14ac:dyDescent="0.25">
      <c r="C101" s="2"/>
      <c r="D101" s="15" t="s">
        <v>106</v>
      </c>
      <c r="E101" s="31" t="str">
        <f t="shared" si="24"/>
        <v>800</v>
      </c>
      <c r="F101" s="31" t="str">
        <f t="shared" si="25"/>
        <v>null</v>
      </c>
      <c r="G101" s="31" t="str">
        <f t="shared" si="26"/>
        <v>null</v>
      </c>
      <c r="H101" s="32" t="str">
        <f t="shared" si="22"/>
        <v>-0.279</v>
      </c>
      <c r="I101" s="32" t="str" cm="1">
        <f t="array" aca="1" ref="I101" ca="1">IF(E101="","",INDIRECT("AG"&amp;ROUND((ROW()-76)*0.25,0)))</f>
        <v>804</v>
      </c>
      <c r="J101" s="2"/>
      <c r="S101" s="2"/>
      <c r="T101" s="26"/>
      <c r="U101" s="16">
        <f>U$98</f>
        <v>-0.27925</v>
      </c>
      <c r="V101" s="16">
        <f>W101+V100</f>
        <v>-0.27899999999999991</v>
      </c>
      <c r="W101" s="16">
        <f>U101-X100</f>
        <v>-2.4999999999997247E-4</v>
      </c>
      <c r="X101" s="16">
        <f t="shared" si="23"/>
        <v>-0.27900000000000003</v>
      </c>
      <c r="Y101" s="2"/>
      <c r="Z101" s="2"/>
      <c r="AA101" s="2"/>
      <c r="AB101" s="2"/>
      <c r="AC101" s="2"/>
      <c r="AD101" s="2"/>
      <c r="AE101" s="27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  <c r="BS101" s="2"/>
      <c r="BT101" s="2"/>
      <c r="BU101" s="2"/>
      <c r="BV101" s="2"/>
      <c r="BW101" s="2"/>
      <c r="BX101" s="2"/>
      <c r="BY101" s="2"/>
      <c r="BZ101" s="2"/>
      <c r="CA101" s="2"/>
      <c r="CB101" s="2"/>
      <c r="CC101" s="2"/>
      <c r="CD101" s="2"/>
      <c r="CE101" s="2"/>
      <c r="CF101" s="2"/>
      <c r="CG101" s="2"/>
      <c r="CH101" s="2"/>
      <c r="CI101" s="2"/>
      <c r="CJ101" s="2"/>
      <c r="CK101" s="2"/>
      <c r="CL101" s="2"/>
      <c r="CM101" s="2"/>
    </row>
    <row r="102" spans="3:91" x14ac:dyDescent="0.25">
      <c r="C102" s="2"/>
      <c r="D102" s="15" t="s">
        <v>103</v>
      </c>
      <c r="E102" s="31" t="str">
        <f t="shared" si="24"/>
        <v/>
      </c>
      <c r="F102" s="31" t="str">
        <f t="shared" si="25"/>
        <v/>
      </c>
      <c r="G102" s="31" t="str">
        <f t="shared" ref="G102:G109" si="27">IF(E102&lt;&gt;"","null","")</f>
        <v/>
      </c>
      <c r="H102" s="32" t="str">
        <f t="shared" si="22"/>
        <v/>
      </c>
      <c r="I102" s="32" t="str" cm="1">
        <f t="array" aca="1" ref="I102" ca="1">IF(E102="","",INDIRECT("AG"&amp;ROUND((ROW()-76)*0.25,0)))</f>
        <v/>
      </c>
      <c r="J102" s="2"/>
      <c r="S102" s="2"/>
      <c r="T102" s="26">
        <f>SUMIFS(Tabel13423[quantity],Tabel13423[resolution],"15M",Tabel13423[from_ga],AG$7)-SUMIFS(Tabel13423[quantity],Tabel13423[resolution],"15M",Tabel13423[to_ga],AG$7)</f>
        <v>0</v>
      </c>
      <c r="U102" s="6">
        <f>(SUMIFS(Tabel13423[quantity],Tabel13423[resolution],"1H",Tabel13423[from_ga],AG$7)-SUMIFS(Tabel13423[quantity],Tabel13423[resolution],"1H",Tabel13423[to_ga],AG$7))/4</f>
        <v>0</v>
      </c>
      <c r="V102" s="16">
        <f>U102</f>
        <v>0</v>
      </c>
      <c r="W102" s="16"/>
      <c r="X102" s="16">
        <f t="shared" si="23"/>
        <v>0</v>
      </c>
      <c r="Y102" s="2"/>
      <c r="Z102" s="2"/>
      <c r="AA102" s="2"/>
      <c r="AB102" s="2"/>
      <c r="AC102" s="2"/>
      <c r="AD102" s="2"/>
      <c r="AE102" s="27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  <c r="CG102" s="2"/>
      <c r="CH102" s="2"/>
      <c r="CI102" s="2"/>
      <c r="CJ102" s="2"/>
      <c r="CK102" s="2"/>
      <c r="CL102" s="2"/>
      <c r="CM102" s="2"/>
    </row>
    <row r="103" spans="3:91" x14ac:dyDescent="0.25">
      <c r="C103" s="2"/>
      <c r="D103" s="15" t="s">
        <v>104</v>
      </c>
      <c r="E103" s="31" t="str">
        <f t="shared" si="24"/>
        <v/>
      </c>
      <c r="F103" s="31" t="str">
        <f t="shared" si="25"/>
        <v/>
      </c>
      <c r="G103" s="31" t="str">
        <f t="shared" si="27"/>
        <v/>
      </c>
      <c r="H103" s="32" t="str">
        <f t="shared" si="22"/>
        <v/>
      </c>
      <c r="I103" s="32" t="str" cm="1">
        <f t="array" aca="1" ref="I103" ca="1">IF(E103="","",INDIRECT("AG"&amp;ROUND((ROW()-76)*0.25,0)))</f>
        <v/>
      </c>
      <c r="J103" s="2"/>
      <c r="S103" s="2"/>
      <c r="T103" s="26"/>
      <c r="U103" s="16">
        <f>U$102</f>
        <v>0</v>
      </c>
      <c r="V103" s="16">
        <f>W103+V102</f>
        <v>0</v>
      </c>
      <c r="W103" s="16">
        <f>U103-X102</f>
        <v>0</v>
      </c>
      <c r="X103" s="16">
        <f t="shared" si="23"/>
        <v>0</v>
      </c>
      <c r="Y103" s="2"/>
      <c r="Z103" s="2"/>
      <c r="AA103" s="2"/>
      <c r="AB103" s="2"/>
      <c r="AC103" s="2"/>
      <c r="AD103" s="2"/>
      <c r="AE103" s="27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  <c r="BS103" s="2"/>
      <c r="BT103" s="2"/>
      <c r="BU103" s="2"/>
      <c r="BV103" s="2"/>
      <c r="BW103" s="2"/>
      <c r="BX103" s="2"/>
      <c r="BY103" s="2"/>
      <c r="BZ103" s="2"/>
      <c r="CA103" s="2"/>
      <c r="CB103" s="2"/>
      <c r="CC103" s="2"/>
      <c r="CD103" s="2"/>
      <c r="CE103" s="2"/>
      <c r="CF103" s="2"/>
      <c r="CG103" s="2"/>
      <c r="CH103" s="2"/>
      <c r="CI103" s="2"/>
      <c r="CJ103" s="2"/>
      <c r="CK103" s="2"/>
      <c r="CL103" s="2"/>
      <c r="CM103" s="2"/>
    </row>
    <row r="104" spans="3:91" x14ac:dyDescent="0.25">
      <c r="C104" s="2"/>
      <c r="D104" s="15" t="s">
        <v>105</v>
      </c>
      <c r="E104" s="31" t="str">
        <f t="shared" si="24"/>
        <v/>
      </c>
      <c r="F104" s="31" t="str">
        <f t="shared" si="25"/>
        <v/>
      </c>
      <c r="G104" s="31" t="str">
        <f t="shared" si="27"/>
        <v/>
      </c>
      <c r="H104" s="32" t="str">
        <f t="shared" si="22"/>
        <v/>
      </c>
      <c r="I104" s="32" t="str" cm="1">
        <f t="array" aca="1" ref="I104" ca="1">IF(E104="","",INDIRECT("AG"&amp;ROUND((ROW()-76)*0.25,0)))</f>
        <v/>
      </c>
      <c r="J104" s="2"/>
      <c r="S104" s="2"/>
      <c r="T104" s="26"/>
      <c r="U104" s="16">
        <f>U$102</f>
        <v>0</v>
      </c>
      <c r="V104" s="16">
        <f>W104+V103</f>
        <v>0</v>
      </c>
      <c r="W104" s="16">
        <f>U104-X103</f>
        <v>0</v>
      </c>
      <c r="X104" s="16">
        <f t="shared" si="23"/>
        <v>0</v>
      </c>
      <c r="Y104" s="2"/>
      <c r="Z104" s="2"/>
      <c r="AA104" s="2"/>
      <c r="AB104" s="2"/>
      <c r="AC104" s="2"/>
      <c r="AD104" s="2"/>
      <c r="AE104" s="27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  <c r="CM104" s="2"/>
    </row>
    <row r="105" spans="3:91" x14ac:dyDescent="0.25">
      <c r="C105" s="2"/>
      <c r="D105" s="15" t="s">
        <v>106</v>
      </c>
      <c r="E105" s="31" t="str">
        <f t="shared" si="24"/>
        <v/>
      </c>
      <c r="F105" s="31" t="str">
        <f t="shared" si="25"/>
        <v/>
      </c>
      <c r="G105" s="31" t="str">
        <f t="shared" si="27"/>
        <v/>
      </c>
      <c r="H105" s="32" t="str">
        <f t="shared" si="22"/>
        <v/>
      </c>
      <c r="I105" s="32" t="str" cm="1">
        <f t="array" aca="1" ref="I105" ca="1">IF(E105="","",INDIRECT("AG"&amp;ROUND((ROW()-76)*0.25,0)))</f>
        <v/>
      </c>
      <c r="J105" s="2"/>
      <c r="S105" s="2"/>
      <c r="T105" s="26"/>
      <c r="U105" s="16">
        <f>U$102</f>
        <v>0</v>
      </c>
      <c r="V105" s="16">
        <f>W105+V104</f>
        <v>0</v>
      </c>
      <c r="W105" s="16">
        <f>U105-X104</f>
        <v>0</v>
      </c>
      <c r="X105" s="16">
        <f t="shared" si="23"/>
        <v>0</v>
      </c>
      <c r="Y105" s="2"/>
      <c r="Z105" s="2"/>
      <c r="AA105" s="2"/>
      <c r="AB105" s="2"/>
      <c r="AC105" s="2"/>
      <c r="AD105" s="2"/>
      <c r="AE105" s="27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  <c r="BP105" s="2"/>
      <c r="BQ105" s="2"/>
      <c r="BR105" s="2"/>
      <c r="BS105" s="2"/>
      <c r="BT105" s="2"/>
      <c r="BU105" s="2"/>
      <c r="BV105" s="2"/>
      <c r="BW105" s="2"/>
      <c r="BX105" s="2"/>
      <c r="BY105" s="2"/>
      <c r="BZ105" s="2"/>
      <c r="CA105" s="2"/>
      <c r="CB105" s="2"/>
      <c r="CC105" s="2"/>
      <c r="CD105" s="2"/>
      <c r="CE105" s="2"/>
      <c r="CF105" s="2"/>
      <c r="CG105" s="2"/>
      <c r="CH105" s="2"/>
      <c r="CI105" s="2"/>
      <c r="CJ105" s="2"/>
      <c r="CK105" s="2"/>
      <c r="CL105" s="2"/>
      <c r="CM105" s="2"/>
    </row>
    <row r="106" spans="3:91" x14ac:dyDescent="0.25">
      <c r="C106" s="2"/>
      <c r="D106" s="15" t="s">
        <v>103</v>
      </c>
      <c r="E106" s="31" t="str">
        <f t="shared" si="24"/>
        <v/>
      </c>
      <c r="F106" s="31" t="str">
        <f t="shared" si="25"/>
        <v/>
      </c>
      <c r="G106" s="31" t="str">
        <f t="shared" si="27"/>
        <v/>
      </c>
      <c r="H106" s="32" t="str">
        <f t="shared" si="22"/>
        <v/>
      </c>
      <c r="I106" s="32" t="str" cm="1">
        <f t="array" aca="1" ref="I106" ca="1">IF(E106="","",INDIRECT("AG"&amp;ROUND((ROW()-76)*0.25,0)))</f>
        <v/>
      </c>
      <c r="J106" s="2"/>
      <c r="S106" s="2"/>
      <c r="T106" s="26"/>
      <c r="U106" s="6">
        <f>(SUMIFS(Tabel13423[quantity],Tabel13423[resolution],"1H",Tabel13423[from_ga],AG$8)-SUMIFS(Tabel13423[quantity],Tabel13423[resolution],"1H",Tabel13423[to_ga],AG$8))/4</f>
        <v>0</v>
      </c>
      <c r="V106" s="16">
        <f>U106</f>
        <v>0</v>
      </c>
      <c r="W106" s="16"/>
      <c r="X106" s="16">
        <f t="shared" si="23"/>
        <v>0</v>
      </c>
      <c r="Y106" s="2"/>
      <c r="Z106" s="2"/>
      <c r="AA106" s="2"/>
      <c r="AB106" s="2"/>
      <c r="AC106" s="2"/>
      <c r="AD106" s="2"/>
      <c r="AE106" s="27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  <c r="CG106" s="2"/>
      <c r="CH106" s="2"/>
      <c r="CI106" s="2"/>
      <c r="CJ106" s="2"/>
      <c r="CK106" s="2"/>
      <c r="CL106" s="2"/>
      <c r="CM106" s="2"/>
    </row>
    <row r="107" spans="3:91" x14ac:dyDescent="0.25">
      <c r="C107" s="2"/>
      <c r="D107" s="15" t="s">
        <v>104</v>
      </c>
      <c r="E107" s="31" t="str">
        <f t="shared" si="24"/>
        <v/>
      </c>
      <c r="F107" s="31" t="str">
        <f t="shared" si="25"/>
        <v/>
      </c>
      <c r="G107" s="31" t="str">
        <f t="shared" si="27"/>
        <v/>
      </c>
      <c r="H107" s="32" t="str">
        <f t="shared" si="22"/>
        <v/>
      </c>
      <c r="I107" s="32" t="str" cm="1">
        <f t="array" aca="1" ref="I107" ca="1">IF(E107="","",INDIRECT("AG"&amp;ROUND((ROW()-76)*0.25,0)))</f>
        <v/>
      </c>
      <c r="J107" s="2"/>
      <c r="S107" s="2"/>
      <c r="T107" s="26"/>
      <c r="U107" s="16">
        <f>U$106</f>
        <v>0</v>
      </c>
      <c r="V107" s="16">
        <f>W107+V106</f>
        <v>0</v>
      </c>
      <c r="W107" s="16">
        <f>U107-X106</f>
        <v>0</v>
      </c>
      <c r="X107" s="16">
        <f t="shared" si="23"/>
        <v>0</v>
      </c>
      <c r="Y107" s="2"/>
      <c r="Z107" s="2"/>
      <c r="AA107" s="2"/>
      <c r="AB107" s="2"/>
      <c r="AC107" s="2"/>
      <c r="AD107" s="2"/>
      <c r="AE107" s="27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  <c r="BP107" s="2"/>
      <c r="BQ107" s="2"/>
      <c r="BR107" s="2"/>
      <c r="BS107" s="2"/>
      <c r="BT107" s="2"/>
      <c r="BU107" s="2"/>
      <c r="BV107" s="2"/>
      <c r="BW107" s="2"/>
      <c r="BX107" s="2"/>
      <c r="BY107" s="2"/>
      <c r="BZ107" s="2"/>
      <c r="CA107" s="2"/>
      <c r="CB107" s="2"/>
      <c r="CC107" s="2"/>
      <c r="CD107" s="2"/>
      <c r="CE107" s="2"/>
      <c r="CF107" s="2"/>
      <c r="CG107" s="2"/>
      <c r="CH107" s="2"/>
      <c r="CI107" s="2"/>
      <c r="CJ107" s="2"/>
      <c r="CK107" s="2"/>
      <c r="CL107" s="2"/>
      <c r="CM107" s="2"/>
    </row>
    <row r="108" spans="3:91" x14ac:dyDescent="0.25">
      <c r="C108" s="2"/>
      <c r="D108" s="15" t="s">
        <v>105</v>
      </c>
      <c r="E108" s="31" t="str">
        <f t="shared" si="24"/>
        <v/>
      </c>
      <c r="F108" s="31" t="str">
        <f t="shared" si="25"/>
        <v/>
      </c>
      <c r="G108" s="31" t="str">
        <f t="shared" si="27"/>
        <v/>
      </c>
      <c r="H108" s="32" t="str">
        <f t="shared" si="22"/>
        <v/>
      </c>
      <c r="I108" s="32" t="str" cm="1">
        <f t="array" aca="1" ref="I108" ca="1">IF(E108="","",INDIRECT("AG"&amp;ROUND((ROW()-76)*0.25,0)))</f>
        <v/>
      </c>
      <c r="J108" s="2"/>
      <c r="S108" s="2"/>
      <c r="T108" s="26"/>
      <c r="U108" s="16">
        <f>U$106</f>
        <v>0</v>
      </c>
      <c r="V108" s="16">
        <f>W108+V107</f>
        <v>0</v>
      </c>
      <c r="W108" s="16">
        <f>U108-X107</f>
        <v>0</v>
      </c>
      <c r="X108" s="16">
        <f t="shared" si="23"/>
        <v>0</v>
      </c>
      <c r="Y108" s="2"/>
      <c r="Z108" s="2"/>
      <c r="AA108" s="2"/>
      <c r="AB108" s="2"/>
      <c r="AC108" s="2"/>
      <c r="AD108" s="2"/>
      <c r="AE108" s="27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  <c r="CG108" s="2"/>
      <c r="CH108" s="2"/>
      <c r="CI108" s="2"/>
      <c r="CJ108" s="2"/>
      <c r="CK108" s="2"/>
      <c r="CL108" s="2"/>
      <c r="CM108" s="2"/>
    </row>
    <row r="109" spans="3:91" x14ac:dyDescent="0.25">
      <c r="C109" s="2"/>
      <c r="D109" s="15" t="s">
        <v>106</v>
      </c>
      <c r="E109" s="31" t="str">
        <f t="shared" si="24"/>
        <v/>
      </c>
      <c r="F109" s="31" t="str">
        <f t="shared" si="25"/>
        <v/>
      </c>
      <c r="G109" s="31" t="str">
        <f t="shared" si="27"/>
        <v/>
      </c>
      <c r="H109" s="32" t="str">
        <f t="shared" si="22"/>
        <v/>
      </c>
      <c r="I109" s="32" t="str" cm="1">
        <f t="array" aca="1" ref="I109" ca="1">IF(E109="","",INDIRECT("AG"&amp;ROUND((ROW()-76)*0.25,0)))</f>
        <v/>
      </c>
      <c r="J109" s="2"/>
      <c r="S109" s="2"/>
      <c r="T109" s="26"/>
      <c r="U109" s="16">
        <f>U$106</f>
        <v>0</v>
      </c>
      <c r="V109" s="16">
        <f>W109+V108</f>
        <v>0</v>
      </c>
      <c r="W109" s="16">
        <f>U109-X108</f>
        <v>0</v>
      </c>
      <c r="X109" s="16">
        <f t="shared" si="23"/>
        <v>0</v>
      </c>
      <c r="Y109" s="2"/>
      <c r="Z109" s="2"/>
      <c r="AA109" s="2"/>
      <c r="AB109" s="2"/>
      <c r="AC109" s="2"/>
      <c r="AD109" s="2"/>
      <c r="AE109" s="27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  <c r="BP109" s="2"/>
      <c r="BQ109" s="2"/>
      <c r="BR109" s="2"/>
      <c r="BS109" s="2"/>
      <c r="BT109" s="2"/>
      <c r="BU109" s="2"/>
      <c r="BV109" s="2"/>
      <c r="BW109" s="2"/>
      <c r="BX109" s="2"/>
      <c r="BY109" s="2"/>
      <c r="BZ109" s="2"/>
      <c r="CA109" s="2"/>
      <c r="CB109" s="2"/>
      <c r="CC109" s="2"/>
      <c r="CD109" s="2"/>
      <c r="CE109" s="2"/>
      <c r="CF109" s="2"/>
      <c r="CG109" s="2"/>
      <c r="CH109" s="2"/>
      <c r="CI109" s="2"/>
      <c r="CJ109" s="2"/>
      <c r="CK109" s="2"/>
      <c r="CL109" s="2"/>
      <c r="CM109" s="2"/>
    </row>
    <row r="110" spans="3:91" x14ac:dyDescent="0.25">
      <c r="C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7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  <c r="CG110" s="2"/>
      <c r="CH110" s="2"/>
      <c r="CI110" s="2"/>
      <c r="CJ110" s="2"/>
      <c r="CK110" s="2"/>
      <c r="CL110" s="2"/>
      <c r="CM110" s="2"/>
    </row>
    <row r="111" spans="3:91" x14ac:dyDescent="0.25">
      <c r="C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7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/>
      <c r="BO111" s="2"/>
      <c r="BP111" s="2"/>
      <c r="BQ111" s="2"/>
      <c r="BR111" s="2"/>
      <c r="BS111" s="2"/>
      <c r="BT111" s="2"/>
      <c r="BU111" s="2"/>
      <c r="BV111" s="2"/>
      <c r="BW111" s="2"/>
      <c r="BX111" s="2"/>
      <c r="BY111" s="2"/>
      <c r="BZ111" s="2"/>
      <c r="CA111" s="2"/>
      <c r="CB111" s="2"/>
      <c r="CC111" s="2"/>
      <c r="CD111" s="2"/>
      <c r="CE111" s="2"/>
      <c r="CF111" s="2"/>
      <c r="CG111" s="2"/>
      <c r="CH111" s="2"/>
      <c r="CI111" s="2"/>
      <c r="CJ111" s="2"/>
      <c r="CK111" s="2"/>
      <c r="CL111" s="2"/>
      <c r="CM111" s="2"/>
    </row>
    <row r="112" spans="3:91" x14ac:dyDescent="0.25">
      <c r="C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7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  <c r="CG112" s="2"/>
      <c r="CH112" s="2"/>
      <c r="CI112" s="2"/>
      <c r="CJ112" s="2"/>
      <c r="CK112" s="2"/>
      <c r="CL112" s="2"/>
      <c r="CM112" s="2"/>
    </row>
    <row r="113" spans="3:91" x14ac:dyDescent="0.25">
      <c r="C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7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  <c r="BP113" s="2"/>
      <c r="BQ113" s="2"/>
      <c r="BR113" s="2"/>
      <c r="BS113" s="2"/>
      <c r="BT113" s="2"/>
      <c r="BU113" s="2"/>
      <c r="BV113" s="2"/>
      <c r="BW113" s="2"/>
      <c r="BX113" s="2"/>
      <c r="BY113" s="2"/>
      <c r="BZ113" s="2"/>
      <c r="CA113" s="2"/>
      <c r="CB113" s="2"/>
      <c r="CC113" s="2"/>
      <c r="CD113" s="2"/>
      <c r="CE113" s="2"/>
      <c r="CF113" s="2"/>
      <c r="CG113" s="2"/>
      <c r="CH113" s="2"/>
      <c r="CI113" s="2"/>
      <c r="CJ113" s="2"/>
      <c r="CK113" s="2"/>
      <c r="CL113" s="2"/>
      <c r="CM113" s="2"/>
    </row>
    <row r="114" spans="3:91" x14ac:dyDescent="0.25">
      <c r="C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7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  <c r="CG114" s="2"/>
      <c r="CH114" s="2"/>
      <c r="CI114" s="2"/>
      <c r="CJ114" s="2"/>
      <c r="CK114" s="2"/>
      <c r="CL114" s="2"/>
      <c r="CM114" s="2"/>
    </row>
    <row r="115" spans="3:91" x14ac:dyDescent="0.25">
      <c r="C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7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  <c r="BP115" s="2"/>
      <c r="BQ115" s="2"/>
      <c r="BR115" s="2"/>
      <c r="BS115" s="2"/>
      <c r="BT115" s="2"/>
      <c r="BU115" s="2"/>
      <c r="BV115" s="2"/>
      <c r="BW115" s="2"/>
      <c r="BX115" s="2"/>
      <c r="BY115" s="2"/>
      <c r="BZ115" s="2"/>
      <c r="CA115" s="2"/>
      <c r="CB115" s="2"/>
      <c r="CC115" s="2"/>
      <c r="CD115" s="2"/>
      <c r="CE115" s="2"/>
      <c r="CF115" s="2"/>
      <c r="CG115" s="2"/>
      <c r="CH115" s="2"/>
      <c r="CI115" s="2"/>
      <c r="CJ115" s="2"/>
      <c r="CK115" s="2"/>
      <c r="CL115" s="2"/>
      <c r="CM115" s="2"/>
    </row>
    <row r="116" spans="3:91" x14ac:dyDescent="0.25">
      <c r="C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7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  <c r="CG116" s="2"/>
      <c r="CH116" s="2"/>
      <c r="CI116" s="2"/>
      <c r="CJ116" s="2"/>
      <c r="CK116" s="2"/>
      <c r="CL116" s="2"/>
      <c r="CM116" s="2"/>
    </row>
    <row r="117" spans="3:91" x14ac:dyDescent="0.25">
      <c r="C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7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"/>
      <c r="BL117" s="2"/>
      <c r="BM117" s="2"/>
      <c r="BN117" s="2"/>
      <c r="BO117" s="2"/>
      <c r="BP117" s="2"/>
      <c r="BQ117" s="2"/>
      <c r="BR117" s="2"/>
      <c r="BS117" s="2"/>
      <c r="BT117" s="2"/>
      <c r="BU117" s="2"/>
      <c r="BV117" s="2"/>
      <c r="BW117" s="2"/>
      <c r="BX117" s="2"/>
      <c r="BY117" s="2"/>
      <c r="BZ117" s="2"/>
      <c r="CA117" s="2"/>
      <c r="CB117" s="2"/>
      <c r="CC117" s="2"/>
      <c r="CD117" s="2"/>
      <c r="CE117" s="2"/>
      <c r="CF117" s="2"/>
      <c r="CG117" s="2"/>
      <c r="CH117" s="2"/>
      <c r="CI117" s="2"/>
      <c r="CJ117" s="2"/>
      <c r="CK117" s="2"/>
      <c r="CL117" s="2"/>
      <c r="CM117" s="2"/>
    </row>
    <row r="118" spans="3:91" x14ac:dyDescent="0.25"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7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  <c r="CG118" s="2"/>
      <c r="CH118" s="2"/>
      <c r="CI118" s="2"/>
      <c r="CJ118" s="2"/>
      <c r="CK118" s="2"/>
      <c r="CL118" s="2"/>
      <c r="CM118" s="2"/>
    </row>
    <row r="119" spans="3:91" x14ac:dyDescent="0.25"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7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K119" s="2"/>
      <c r="BL119" s="2"/>
      <c r="BM119" s="2"/>
      <c r="BN119" s="2"/>
      <c r="BO119" s="2"/>
      <c r="BP119" s="2"/>
      <c r="BQ119" s="2"/>
      <c r="BR119" s="2"/>
      <c r="BS119" s="2"/>
      <c r="BT119" s="2"/>
      <c r="BU119" s="2"/>
      <c r="BV119" s="2"/>
      <c r="BW119" s="2"/>
      <c r="BX119" s="2"/>
      <c r="BY119" s="2"/>
      <c r="BZ119" s="2"/>
      <c r="CA119" s="2"/>
      <c r="CB119" s="2"/>
      <c r="CC119" s="2"/>
      <c r="CD119" s="2"/>
      <c r="CE119" s="2"/>
      <c r="CF119" s="2"/>
      <c r="CG119" s="2"/>
      <c r="CH119" s="2"/>
      <c r="CI119" s="2"/>
      <c r="CJ119" s="2"/>
      <c r="CK119" s="2"/>
      <c r="CL119" s="2"/>
      <c r="CM119" s="2"/>
    </row>
    <row r="120" spans="3:91" x14ac:dyDescent="0.25"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7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  <c r="CG120" s="2"/>
      <c r="CH120" s="2"/>
      <c r="CI120" s="2"/>
      <c r="CJ120" s="2"/>
      <c r="CK120" s="2"/>
      <c r="CL120" s="2"/>
      <c r="CM120" s="2"/>
    </row>
    <row r="121" spans="3:91" x14ac:dyDescent="0.25"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7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2"/>
      <c r="BL121" s="2"/>
      <c r="BM121" s="2"/>
      <c r="BN121" s="2"/>
      <c r="BO121" s="2"/>
      <c r="BP121" s="2"/>
      <c r="BQ121" s="2"/>
      <c r="BR121" s="2"/>
      <c r="BS121" s="2"/>
      <c r="BT121" s="2"/>
      <c r="BU121" s="2"/>
      <c r="BV121" s="2"/>
      <c r="BW121" s="2"/>
      <c r="BX121" s="2"/>
      <c r="BY121" s="2"/>
      <c r="BZ121" s="2"/>
      <c r="CA121" s="2"/>
      <c r="CB121" s="2"/>
      <c r="CC121" s="2"/>
      <c r="CD121" s="2"/>
      <c r="CE121" s="2"/>
      <c r="CF121" s="2"/>
      <c r="CG121" s="2"/>
      <c r="CH121" s="2"/>
      <c r="CI121" s="2"/>
      <c r="CJ121" s="2"/>
      <c r="CK121" s="2"/>
      <c r="CL121" s="2"/>
      <c r="CM121" s="2"/>
    </row>
    <row r="122" spans="3:91" x14ac:dyDescent="0.25"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7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  <c r="CG122" s="2"/>
      <c r="CH122" s="2"/>
      <c r="CI122" s="2"/>
      <c r="CJ122" s="2"/>
      <c r="CK122" s="2"/>
      <c r="CL122" s="2"/>
      <c r="CM122" s="2"/>
    </row>
    <row r="123" spans="3:91" x14ac:dyDescent="0.25"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7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"/>
      <c r="BL123" s="2"/>
      <c r="BM123" s="2"/>
      <c r="BN123" s="2"/>
      <c r="BO123" s="2"/>
      <c r="BP123" s="2"/>
      <c r="BQ123" s="2"/>
      <c r="BR123" s="2"/>
      <c r="BS123" s="2"/>
      <c r="BT123" s="2"/>
      <c r="BU123" s="2"/>
      <c r="BV123" s="2"/>
      <c r="BW123" s="2"/>
      <c r="BX123" s="2"/>
      <c r="BY123" s="2"/>
      <c r="BZ123" s="2"/>
      <c r="CA123" s="2"/>
      <c r="CB123" s="2"/>
      <c r="CC123" s="2"/>
      <c r="CD123" s="2"/>
      <c r="CE123" s="2"/>
      <c r="CF123" s="2"/>
      <c r="CG123" s="2"/>
      <c r="CH123" s="2"/>
      <c r="CI123" s="2"/>
      <c r="CJ123" s="2"/>
      <c r="CK123" s="2"/>
      <c r="CL123" s="2"/>
      <c r="CM123" s="2"/>
    </row>
    <row r="124" spans="3:91" x14ac:dyDescent="0.25"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7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  <c r="CG124" s="2"/>
      <c r="CH124" s="2"/>
      <c r="CI124" s="2"/>
      <c r="CJ124" s="2"/>
      <c r="CK124" s="2"/>
      <c r="CL124" s="2"/>
      <c r="CM124" s="2"/>
    </row>
    <row r="125" spans="3:91" x14ac:dyDescent="0.25"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7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"/>
      <c r="BL125" s="2"/>
      <c r="BM125" s="2"/>
      <c r="BN125" s="2"/>
      <c r="BO125" s="2"/>
      <c r="BP125" s="2"/>
      <c r="BQ125" s="2"/>
      <c r="BR125" s="2"/>
      <c r="BS125" s="2"/>
      <c r="BT125" s="2"/>
      <c r="BU125" s="2"/>
      <c r="BV125" s="2"/>
      <c r="BW125" s="2"/>
      <c r="BX125" s="2"/>
      <c r="BY125" s="2"/>
      <c r="BZ125" s="2"/>
      <c r="CA125" s="2"/>
      <c r="CB125" s="2"/>
      <c r="CC125" s="2"/>
      <c r="CD125" s="2"/>
      <c r="CE125" s="2"/>
      <c r="CF125" s="2"/>
      <c r="CG125" s="2"/>
      <c r="CH125" s="2"/>
      <c r="CI125" s="2"/>
      <c r="CJ125" s="2"/>
      <c r="CK125" s="2"/>
      <c r="CL125" s="2"/>
      <c r="CM125" s="2"/>
    </row>
    <row r="126" spans="3:91" x14ac:dyDescent="0.25"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7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  <c r="CG126" s="2"/>
      <c r="CH126" s="2"/>
      <c r="CI126" s="2"/>
      <c r="CJ126" s="2"/>
      <c r="CK126" s="2"/>
      <c r="CL126" s="2"/>
      <c r="CM126" s="2"/>
    </row>
    <row r="127" spans="3:91" x14ac:dyDescent="0.25"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7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  <c r="BK127" s="2"/>
      <c r="BL127" s="2"/>
      <c r="BM127" s="2"/>
      <c r="BN127" s="2"/>
      <c r="BO127" s="2"/>
      <c r="BP127" s="2"/>
      <c r="BQ127" s="2"/>
      <c r="BR127" s="2"/>
      <c r="BS127" s="2"/>
      <c r="BT127" s="2"/>
      <c r="BU127" s="2"/>
      <c r="BV127" s="2"/>
      <c r="BW127" s="2"/>
      <c r="BX127" s="2"/>
      <c r="BY127" s="2"/>
      <c r="BZ127" s="2"/>
      <c r="CA127" s="2"/>
      <c r="CB127" s="2"/>
      <c r="CC127" s="2"/>
      <c r="CD127" s="2"/>
      <c r="CE127" s="2"/>
      <c r="CF127" s="2"/>
      <c r="CG127" s="2"/>
      <c r="CH127" s="2"/>
      <c r="CI127" s="2"/>
      <c r="CJ127" s="2"/>
      <c r="CK127" s="2"/>
      <c r="CL127" s="2"/>
      <c r="CM127" s="2"/>
    </row>
    <row r="128" spans="3:91" x14ac:dyDescent="0.25"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7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  <c r="CG128" s="2"/>
      <c r="CH128" s="2"/>
      <c r="CI128" s="2"/>
      <c r="CJ128" s="2"/>
      <c r="CK128" s="2"/>
      <c r="CL128" s="2"/>
      <c r="CM128" s="2"/>
    </row>
    <row r="129" spans="3:91" x14ac:dyDescent="0.25"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7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"/>
      <c r="BL129" s="2"/>
      <c r="BM129" s="2"/>
      <c r="BN129" s="2"/>
      <c r="BO129" s="2"/>
      <c r="BP129" s="2"/>
      <c r="BQ129" s="2"/>
      <c r="BR129" s="2"/>
      <c r="BS129" s="2"/>
      <c r="BT129" s="2"/>
      <c r="BU129" s="2"/>
      <c r="BV129" s="2"/>
      <c r="BW129" s="2"/>
      <c r="BX129" s="2"/>
      <c r="BY129" s="2"/>
      <c r="BZ129" s="2"/>
      <c r="CA129" s="2"/>
      <c r="CB129" s="2"/>
      <c r="CC129" s="2"/>
      <c r="CD129" s="2"/>
      <c r="CE129" s="2"/>
      <c r="CF129" s="2"/>
      <c r="CG129" s="2"/>
      <c r="CH129" s="2"/>
      <c r="CI129" s="2"/>
      <c r="CJ129" s="2"/>
      <c r="CK129" s="2"/>
      <c r="CL129" s="2"/>
      <c r="CM129" s="2"/>
    </row>
    <row r="130" spans="3:91" x14ac:dyDescent="0.25"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7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  <c r="CG130" s="2"/>
      <c r="CH130" s="2"/>
      <c r="CI130" s="2"/>
      <c r="CJ130" s="2"/>
      <c r="CK130" s="2"/>
      <c r="CL130" s="2"/>
      <c r="CM130" s="2"/>
    </row>
    <row r="131" spans="3:91" x14ac:dyDescent="0.25"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7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"/>
      <c r="BL131" s="2"/>
      <c r="BM131" s="2"/>
      <c r="BN131" s="2"/>
      <c r="BO131" s="2"/>
      <c r="BP131" s="2"/>
      <c r="BQ131" s="2"/>
      <c r="BR131" s="2"/>
      <c r="BS131" s="2"/>
      <c r="BT131" s="2"/>
      <c r="BU131" s="2"/>
      <c r="BV131" s="2"/>
      <c r="BW131" s="2"/>
      <c r="BX131" s="2"/>
      <c r="BY131" s="2"/>
      <c r="BZ131" s="2"/>
      <c r="CA131" s="2"/>
      <c r="CB131" s="2"/>
      <c r="CC131" s="2"/>
      <c r="CD131" s="2"/>
      <c r="CE131" s="2"/>
      <c r="CF131" s="2"/>
      <c r="CG131" s="2"/>
      <c r="CH131" s="2"/>
      <c r="CI131" s="2"/>
      <c r="CJ131" s="2"/>
      <c r="CK131" s="2"/>
      <c r="CL131" s="2"/>
      <c r="CM131" s="2"/>
    </row>
    <row r="132" spans="3:91" x14ac:dyDescent="0.25"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7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  <c r="CG132" s="2"/>
      <c r="CH132" s="2"/>
      <c r="CI132" s="2"/>
      <c r="CJ132" s="2"/>
      <c r="CK132" s="2"/>
      <c r="CL132" s="2"/>
      <c r="CM132" s="2"/>
    </row>
    <row r="133" spans="3:91" x14ac:dyDescent="0.25"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7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  <c r="BL133" s="2"/>
      <c r="BM133" s="2"/>
      <c r="BN133" s="2"/>
      <c r="BO133" s="2"/>
      <c r="BP133" s="2"/>
      <c r="BQ133" s="2"/>
      <c r="BR133" s="2"/>
      <c r="BS133" s="2"/>
      <c r="BT133" s="2"/>
      <c r="BU133" s="2"/>
      <c r="BV133" s="2"/>
      <c r="BW133" s="2"/>
      <c r="BX133" s="2"/>
      <c r="BY133" s="2"/>
      <c r="BZ133" s="2"/>
      <c r="CA133" s="2"/>
      <c r="CB133" s="2"/>
      <c r="CC133" s="2"/>
      <c r="CD133" s="2"/>
      <c r="CE133" s="2"/>
      <c r="CF133" s="2"/>
      <c r="CG133" s="2"/>
      <c r="CH133" s="2"/>
      <c r="CI133" s="2"/>
      <c r="CJ133" s="2"/>
      <c r="CK133" s="2"/>
      <c r="CL133" s="2"/>
      <c r="CM133" s="2"/>
    </row>
    <row r="134" spans="3:91" x14ac:dyDescent="0.25"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7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  <c r="CG134" s="2"/>
      <c r="CH134" s="2"/>
      <c r="CI134" s="2"/>
      <c r="CJ134" s="2"/>
      <c r="CK134" s="2"/>
      <c r="CL134" s="2"/>
      <c r="CM134" s="2"/>
    </row>
    <row r="135" spans="3:91" x14ac:dyDescent="0.25"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7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  <c r="BJ135" s="2"/>
      <c r="BK135" s="2"/>
      <c r="BL135" s="2"/>
      <c r="BM135" s="2"/>
      <c r="BN135" s="2"/>
      <c r="BO135" s="2"/>
      <c r="BP135" s="2"/>
      <c r="BQ135" s="2"/>
      <c r="BR135" s="2"/>
      <c r="BS135" s="2"/>
      <c r="BT135" s="2"/>
      <c r="BU135" s="2"/>
      <c r="BV135" s="2"/>
      <c r="BW135" s="2"/>
      <c r="BX135" s="2"/>
      <c r="BY135" s="2"/>
      <c r="BZ135" s="2"/>
      <c r="CA135" s="2"/>
      <c r="CB135" s="2"/>
      <c r="CC135" s="2"/>
      <c r="CD135" s="2"/>
      <c r="CE135" s="2"/>
      <c r="CF135" s="2"/>
      <c r="CG135" s="2"/>
      <c r="CH135" s="2"/>
      <c r="CI135" s="2"/>
      <c r="CJ135" s="2"/>
      <c r="CK135" s="2"/>
      <c r="CL135" s="2"/>
      <c r="CM135" s="2"/>
    </row>
    <row r="136" spans="3:91" x14ac:dyDescent="0.25"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7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  <c r="CG136" s="2"/>
      <c r="CH136" s="2"/>
      <c r="CI136" s="2"/>
      <c r="CJ136" s="2"/>
      <c r="CK136" s="2"/>
      <c r="CL136" s="2"/>
      <c r="CM136" s="2"/>
    </row>
    <row r="137" spans="3:91" x14ac:dyDescent="0.25"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7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  <c r="BK137" s="2"/>
      <c r="BL137" s="2"/>
      <c r="BM137" s="2"/>
      <c r="BN137" s="2"/>
      <c r="BO137" s="2"/>
      <c r="BP137" s="2"/>
      <c r="BQ137" s="2"/>
      <c r="BR137" s="2"/>
      <c r="BS137" s="2"/>
      <c r="BT137" s="2"/>
      <c r="BU137" s="2"/>
      <c r="BV137" s="2"/>
      <c r="BW137" s="2"/>
      <c r="BX137" s="2"/>
      <c r="BY137" s="2"/>
      <c r="BZ137" s="2"/>
      <c r="CA137" s="2"/>
      <c r="CB137" s="2"/>
      <c r="CC137" s="2"/>
      <c r="CD137" s="2"/>
      <c r="CE137" s="2"/>
      <c r="CF137" s="2"/>
      <c r="CG137" s="2"/>
      <c r="CH137" s="2"/>
      <c r="CI137" s="2"/>
      <c r="CJ137" s="2"/>
      <c r="CK137" s="2"/>
      <c r="CL137" s="2"/>
      <c r="CM137" s="2"/>
    </row>
    <row r="138" spans="3:91" x14ac:dyDescent="0.25"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7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  <c r="CG138" s="2"/>
      <c r="CH138" s="2"/>
      <c r="CI138" s="2"/>
      <c r="CJ138" s="2"/>
      <c r="CK138" s="2"/>
      <c r="CL138" s="2"/>
      <c r="CM138" s="2"/>
    </row>
    <row r="139" spans="3:91" x14ac:dyDescent="0.25"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7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  <c r="BK139" s="2"/>
      <c r="BL139" s="2"/>
      <c r="BM139" s="2"/>
      <c r="BN139" s="2"/>
      <c r="BO139" s="2"/>
      <c r="BP139" s="2"/>
      <c r="BQ139" s="2"/>
      <c r="BR139" s="2"/>
      <c r="BS139" s="2"/>
      <c r="BT139" s="2"/>
      <c r="BU139" s="2"/>
      <c r="BV139" s="2"/>
      <c r="BW139" s="2"/>
      <c r="BX139" s="2"/>
      <c r="BY139" s="2"/>
      <c r="BZ139" s="2"/>
      <c r="CA139" s="2"/>
      <c r="CB139" s="2"/>
      <c r="CC139" s="2"/>
      <c r="CD139" s="2"/>
      <c r="CE139" s="2"/>
      <c r="CF139" s="2"/>
      <c r="CG139" s="2"/>
      <c r="CH139" s="2"/>
      <c r="CI139" s="2"/>
      <c r="CJ139" s="2"/>
      <c r="CK139" s="2"/>
      <c r="CL139" s="2"/>
      <c r="CM139" s="2"/>
    </row>
    <row r="140" spans="3:91" x14ac:dyDescent="0.25"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7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  <c r="CG140" s="2"/>
      <c r="CH140" s="2"/>
      <c r="CI140" s="2"/>
      <c r="CJ140" s="2"/>
      <c r="CK140" s="2"/>
      <c r="CL140" s="2"/>
      <c r="CM140" s="2"/>
    </row>
    <row r="141" spans="3:91" x14ac:dyDescent="0.25"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7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  <c r="BJ141" s="2"/>
      <c r="BK141" s="2"/>
      <c r="BL141" s="2"/>
      <c r="BM141" s="2"/>
      <c r="BN141" s="2"/>
      <c r="BO141" s="2"/>
      <c r="BP141" s="2"/>
      <c r="BQ141" s="2"/>
      <c r="BR141" s="2"/>
      <c r="BS141" s="2"/>
      <c r="BT141" s="2"/>
      <c r="BU141" s="2"/>
      <c r="BV141" s="2"/>
      <c r="BW141" s="2"/>
      <c r="BX141" s="2"/>
      <c r="BY141" s="2"/>
      <c r="BZ141" s="2"/>
      <c r="CA141" s="2"/>
      <c r="CB141" s="2"/>
      <c r="CC141" s="2"/>
      <c r="CD141" s="2"/>
      <c r="CE141" s="2"/>
      <c r="CF141" s="2"/>
      <c r="CG141" s="2"/>
      <c r="CH141" s="2"/>
      <c r="CI141" s="2"/>
      <c r="CJ141" s="2"/>
      <c r="CK141" s="2"/>
      <c r="CL141" s="2"/>
      <c r="CM141" s="2"/>
    </row>
    <row r="142" spans="3:91" x14ac:dyDescent="0.25"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7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  <c r="CG142" s="2"/>
      <c r="CH142" s="2"/>
      <c r="CI142" s="2"/>
      <c r="CJ142" s="2"/>
      <c r="CK142" s="2"/>
      <c r="CL142" s="2"/>
      <c r="CM142" s="2"/>
    </row>
    <row r="143" spans="3:91" x14ac:dyDescent="0.25"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7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"/>
      <c r="BL143" s="2"/>
      <c r="BM143" s="2"/>
      <c r="BN143" s="2"/>
      <c r="BO143" s="2"/>
      <c r="BP143" s="2"/>
      <c r="BQ143" s="2"/>
      <c r="BR143" s="2"/>
      <c r="BS143" s="2"/>
      <c r="BT143" s="2"/>
      <c r="BU143" s="2"/>
      <c r="BV143" s="2"/>
      <c r="BW143" s="2"/>
      <c r="BX143" s="2"/>
      <c r="BY143" s="2"/>
      <c r="BZ143" s="2"/>
      <c r="CA143" s="2"/>
      <c r="CB143" s="2"/>
      <c r="CC143" s="2"/>
      <c r="CD143" s="2"/>
      <c r="CE143" s="2"/>
      <c r="CF143" s="2"/>
      <c r="CG143" s="2"/>
      <c r="CH143" s="2"/>
      <c r="CI143" s="2"/>
      <c r="CJ143" s="2"/>
      <c r="CK143" s="2"/>
      <c r="CL143" s="2"/>
      <c r="CM143" s="2"/>
    </row>
    <row r="144" spans="3:91" x14ac:dyDescent="0.25"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7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  <c r="CG144" s="2"/>
      <c r="CH144" s="2"/>
      <c r="CI144" s="2"/>
      <c r="CJ144" s="2"/>
      <c r="CK144" s="2"/>
      <c r="CL144" s="2"/>
      <c r="CM144" s="2"/>
    </row>
    <row r="145" spans="3:91" x14ac:dyDescent="0.25"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7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2"/>
      <c r="BI145" s="2"/>
      <c r="BJ145" s="2"/>
      <c r="BK145" s="2"/>
      <c r="BL145" s="2"/>
      <c r="BM145" s="2"/>
      <c r="BN145" s="2"/>
      <c r="BO145" s="2"/>
      <c r="BP145" s="2"/>
      <c r="BQ145" s="2"/>
      <c r="BR145" s="2"/>
      <c r="BS145" s="2"/>
      <c r="BT145" s="2"/>
      <c r="BU145" s="2"/>
      <c r="BV145" s="2"/>
      <c r="BW145" s="2"/>
      <c r="BX145" s="2"/>
      <c r="BY145" s="2"/>
      <c r="BZ145" s="2"/>
      <c r="CA145" s="2"/>
      <c r="CB145" s="2"/>
      <c r="CC145" s="2"/>
      <c r="CD145" s="2"/>
      <c r="CE145" s="2"/>
      <c r="CF145" s="2"/>
      <c r="CG145" s="2"/>
      <c r="CH145" s="2"/>
      <c r="CI145" s="2"/>
      <c r="CJ145" s="2"/>
      <c r="CK145" s="2"/>
      <c r="CL145" s="2"/>
      <c r="CM145" s="2"/>
    </row>
    <row r="146" spans="3:91" x14ac:dyDescent="0.25"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7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  <c r="CG146" s="2"/>
      <c r="CH146" s="2"/>
      <c r="CI146" s="2"/>
      <c r="CJ146" s="2"/>
      <c r="CK146" s="2"/>
      <c r="CL146" s="2"/>
      <c r="CM146" s="2"/>
    </row>
    <row r="147" spans="3:91" x14ac:dyDescent="0.25"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7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  <c r="BL147" s="2"/>
      <c r="BM147" s="2"/>
      <c r="BN147" s="2"/>
      <c r="BO147" s="2"/>
      <c r="BP147" s="2"/>
      <c r="BQ147" s="2"/>
      <c r="BR147" s="2"/>
      <c r="BS147" s="2"/>
      <c r="BT147" s="2"/>
      <c r="BU147" s="2"/>
      <c r="BV147" s="2"/>
      <c r="BW147" s="2"/>
      <c r="BX147" s="2"/>
      <c r="BY147" s="2"/>
      <c r="BZ147" s="2"/>
      <c r="CA147" s="2"/>
      <c r="CB147" s="2"/>
      <c r="CC147" s="2"/>
      <c r="CD147" s="2"/>
      <c r="CE147" s="2"/>
      <c r="CF147" s="2"/>
      <c r="CG147" s="2"/>
      <c r="CH147" s="2"/>
      <c r="CI147" s="2"/>
      <c r="CJ147" s="2"/>
      <c r="CK147" s="2"/>
      <c r="CL147" s="2"/>
      <c r="CM147" s="2"/>
    </row>
    <row r="148" spans="3:91" x14ac:dyDescent="0.25"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7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  <c r="CG148" s="2"/>
      <c r="CH148" s="2"/>
      <c r="CI148" s="2"/>
      <c r="CJ148" s="2"/>
      <c r="CK148" s="2"/>
      <c r="CL148" s="2"/>
      <c r="CM148" s="2"/>
    </row>
    <row r="149" spans="3:91" x14ac:dyDescent="0.25"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7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/>
      <c r="BI149" s="2"/>
      <c r="BJ149" s="2"/>
      <c r="BK149" s="2"/>
      <c r="BL149" s="2"/>
      <c r="BM149" s="2"/>
      <c r="BN149" s="2"/>
      <c r="BO149" s="2"/>
      <c r="BP149" s="2"/>
      <c r="BQ149" s="2"/>
      <c r="BR149" s="2"/>
      <c r="BS149" s="2"/>
      <c r="BT149" s="2"/>
      <c r="BU149" s="2"/>
      <c r="BV149" s="2"/>
      <c r="BW149" s="2"/>
      <c r="BX149" s="2"/>
      <c r="BY149" s="2"/>
      <c r="BZ149" s="2"/>
      <c r="CA149" s="2"/>
      <c r="CB149" s="2"/>
      <c r="CC149" s="2"/>
      <c r="CD149" s="2"/>
      <c r="CE149" s="2"/>
      <c r="CF149" s="2"/>
      <c r="CG149" s="2"/>
      <c r="CH149" s="2"/>
      <c r="CI149" s="2"/>
      <c r="CJ149" s="2"/>
      <c r="CK149" s="2"/>
      <c r="CL149" s="2"/>
      <c r="CM149" s="2"/>
    </row>
    <row r="150" spans="3:91" x14ac:dyDescent="0.25"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7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  <c r="BZ150" s="2"/>
      <c r="CA150" s="2"/>
      <c r="CB150" s="2"/>
      <c r="CC150" s="2"/>
      <c r="CD150" s="2"/>
      <c r="CE150" s="2"/>
      <c r="CF150" s="2"/>
      <c r="CG150" s="2"/>
      <c r="CH150" s="2"/>
      <c r="CI150" s="2"/>
      <c r="CJ150" s="2"/>
      <c r="CK150" s="2"/>
      <c r="CL150" s="2"/>
      <c r="CM150" s="2"/>
    </row>
    <row r="151" spans="3:91" x14ac:dyDescent="0.25"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7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F151" s="2"/>
      <c r="BG151" s="2"/>
      <c r="BH151" s="2"/>
      <c r="BI151" s="2"/>
      <c r="BJ151" s="2"/>
      <c r="BK151" s="2"/>
      <c r="BL151" s="2"/>
      <c r="BM151" s="2"/>
      <c r="BN151" s="2"/>
      <c r="BO151" s="2"/>
      <c r="BP151" s="2"/>
      <c r="BQ151" s="2"/>
      <c r="BR151" s="2"/>
      <c r="BS151" s="2"/>
      <c r="BT151" s="2"/>
      <c r="BU151" s="2"/>
      <c r="BV151" s="2"/>
      <c r="BW151" s="2"/>
      <c r="BX151" s="2"/>
      <c r="BY151" s="2"/>
      <c r="BZ151" s="2"/>
      <c r="CA151" s="2"/>
      <c r="CB151" s="2"/>
      <c r="CC151" s="2"/>
      <c r="CD151" s="2"/>
      <c r="CE151" s="2"/>
      <c r="CF151" s="2"/>
      <c r="CG151" s="2"/>
      <c r="CH151" s="2"/>
      <c r="CI151" s="2"/>
      <c r="CJ151" s="2"/>
      <c r="CK151" s="2"/>
      <c r="CL151" s="2"/>
      <c r="CM151" s="2"/>
    </row>
    <row r="152" spans="3:91" x14ac:dyDescent="0.25"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7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2"/>
      <c r="CG152" s="2"/>
      <c r="CH152" s="2"/>
      <c r="CI152" s="2"/>
      <c r="CJ152" s="2"/>
      <c r="CK152" s="2"/>
      <c r="CL152" s="2"/>
      <c r="CM152" s="2"/>
    </row>
    <row r="153" spans="3:91" x14ac:dyDescent="0.25"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7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/>
      <c r="BH153" s="2"/>
      <c r="BI153" s="2"/>
      <c r="BJ153" s="2"/>
      <c r="BK153" s="2"/>
      <c r="BL153" s="2"/>
      <c r="BM153" s="2"/>
      <c r="BN153" s="2"/>
      <c r="BO153" s="2"/>
      <c r="BP153" s="2"/>
      <c r="BQ153" s="2"/>
      <c r="BR153" s="2"/>
      <c r="BS153" s="2"/>
      <c r="BT153" s="2"/>
      <c r="BU153" s="2"/>
      <c r="BV153" s="2"/>
      <c r="BW153" s="2"/>
      <c r="BX153" s="2"/>
      <c r="BY153" s="2"/>
      <c r="BZ153" s="2"/>
      <c r="CA153" s="2"/>
      <c r="CB153" s="2"/>
      <c r="CC153" s="2"/>
      <c r="CD153" s="2"/>
      <c r="CE153" s="2"/>
      <c r="CF153" s="2"/>
      <c r="CG153" s="2"/>
      <c r="CH153" s="2"/>
      <c r="CI153" s="2"/>
      <c r="CJ153" s="2"/>
      <c r="CK153" s="2"/>
      <c r="CL153" s="2"/>
      <c r="CM153" s="2"/>
    </row>
    <row r="154" spans="3:91" x14ac:dyDescent="0.25"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7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  <c r="CG154" s="2"/>
      <c r="CH154" s="2"/>
      <c r="CI154" s="2"/>
      <c r="CJ154" s="2"/>
      <c r="CK154" s="2"/>
      <c r="CL154" s="2"/>
      <c r="CM154" s="2"/>
    </row>
    <row r="155" spans="3:91" x14ac:dyDescent="0.25"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7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D155" s="2"/>
      <c r="BE155" s="2"/>
      <c r="BF155" s="2"/>
      <c r="BG155" s="2"/>
      <c r="BH155" s="2"/>
      <c r="BI155" s="2"/>
      <c r="BJ155" s="2"/>
      <c r="BK155" s="2"/>
      <c r="BL155" s="2"/>
      <c r="BM155" s="2"/>
      <c r="BN155" s="2"/>
      <c r="BO155" s="2"/>
      <c r="BP155" s="2"/>
      <c r="BQ155" s="2"/>
      <c r="BR155" s="2"/>
      <c r="BS155" s="2"/>
      <c r="BT155" s="2"/>
      <c r="BU155" s="2"/>
      <c r="BV155" s="2"/>
      <c r="BW155" s="2"/>
      <c r="BX155" s="2"/>
      <c r="BY155" s="2"/>
      <c r="BZ155" s="2"/>
      <c r="CA155" s="2"/>
      <c r="CB155" s="2"/>
      <c r="CC155" s="2"/>
      <c r="CD155" s="2"/>
      <c r="CE155" s="2"/>
      <c r="CF155" s="2"/>
      <c r="CG155" s="2"/>
      <c r="CH155" s="2"/>
      <c r="CI155" s="2"/>
      <c r="CJ155" s="2"/>
      <c r="CK155" s="2"/>
      <c r="CL155" s="2"/>
      <c r="CM155" s="2"/>
    </row>
    <row r="156" spans="3:91" x14ac:dyDescent="0.25"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7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/>
      <c r="CA156" s="2"/>
      <c r="CB156" s="2"/>
      <c r="CC156" s="2"/>
      <c r="CD156" s="2"/>
      <c r="CE156" s="2"/>
      <c r="CF156" s="2"/>
      <c r="CG156" s="2"/>
      <c r="CH156" s="2"/>
      <c r="CI156" s="2"/>
      <c r="CJ156" s="2"/>
      <c r="CK156" s="2"/>
      <c r="CL156" s="2"/>
      <c r="CM156" s="2"/>
    </row>
    <row r="157" spans="3:91" x14ac:dyDescent="0.25"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7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/>
      <c r="BE157" s="2"/>
      <c r="BF157" s="2"/>
      <c r="BG157" s="2"/>
      <c r="BH157" s="2"/>
      <c r="BI157" s="2"/>
      <c r="BJ157" s="2"/>
      <c r="BK157" s="2"/>
      <c r="BL157" s="2"/>
      <c r="BM157" s="2"/>
      <c r="BN157" s="2"/>
      <c r="BO157" s="2"/>
      <c r="BP157" s="2"/>
      <c r="BQ157" s="2"/>
      <c r="BR157" s="2"/>
      <c r="BS157" s="2"/>
      <c r="BT157" s="2"/>
      <c r="BU157" s="2"/>
      <c r="BV157" s="2"/>
      <c r="BW157" s="2"/>
      <c r="BX157" s="2"/>
      <c r="BY157" s="2"/>
      <c r="BZ157" s="2"/>
      <c r="CA157" s="2"/>
      <c r="CB157" s="2"/>
      <c r="CC157" s="2"/>
      <c r="CD157" s="2"/>
      <c r="CE157" s="2"/>
      <c r="CF157" s="2"/>
      <c r="CG157" s="2"/>
      <c r="CH157" s="2"/>
      <c r="CI157" s="2"/>
      <c r="CJ157" s="2"/>
      <c r="CK157" s="2"/>
      <c r="CL157" s="2"/>
      <c r="CM157" s="2"/>
    </row>
    <row r="158" spans="3:91" x14ac:dyDescent="0.25"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7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  <c r="BX158" s="2"/>
      <c r="BY158" s="2"/>
      <c r="BZ158" s="2"/>
      <c r="CA158" s="2"/>
      <c r="CB158" s="2"/>
      <c r="CC158" s="2"/>
      <c r="CD158" s="2"/>
      <c r="CE158" s="2"/>
      <c r="CF158" s="2"/>
      <c r="CG158" s="2"/>
      <c r="CH158" s="2"/>
      <c r="CI158" s="2"/>
      <c r="CJ158" s="2"/>
      <c r="CK158" s="2"/>
      <c r="CL158" s="2"/>
      <c r="CM158" s="2"/>
    </row>
    <row r="159" spans="3:91" x14ac:dyDescent="0.25"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7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2"/>
      <c r="BG159" s="2"/>
      <c r="BH159" s="2"/>
      <c r="BI159" s="2"/>
      <c r="BJ159" s="2"/>
      <c r="BK159" s="2"/>
      <c r="BL159" s="2"/>
      <c r="BM159" s="2"/>
      <c r="BN159" s="2"/>
      <c r="BO159" s="2"/>
      <c r="BP159" s="2"/>
      <c r="BQ159" s="2"/>
      <c r="BR159" s="2"/>
      <c r="BS159" s="2"/>
      <c r="BT159" s="2"/>
      <c r="BU159" s="2"/>
      <c r="BV159" s="2"/>
      <c r="BW159" s="2"/>
      <c r="BX159" s="2"/>
      <c r="BY159" s="2"/>
      <c r="BZ159" s="2"/>
      <c r="CA159" s="2"/>
      <c r="CB159" s="2"/>
      <c r="CC159" s="2"/>
      <c r="CD159" s="2"/>
      <c r="CE159" s="2"/>
      <c r="CF159" s="2"/>
      <c r="CG159" s="2"/>
      <c r="CH159" s="2"/>
      <c r="CI159" s="2"/>
      <c r="CJ159" s="2"/>
      <c r="CK159" s="2"/>
      <c r="CL159" s="2"/>
      <c r="CM159" s="2"/>
    </row>
    <row r="160" spans="3:91" x14ac:dyDescent="0.25"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7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A160" s="2"/>
      <c r="CB160" s="2"/>
      <c r="CC160" s="2"/>
      <c r="CD160" s="2"/>
      <c r="CE160" s="2"/>
      <c r="CF160" s="2"/>
      <c r="CG160" s="2"/>
      <c r="CH160" s="2"/>
      <c r="CI160" s="2"/>
      <c r="CJ160" s="2"/>
      <c r="CK160" s="2"/>
      <c r="CL160" s="2"/>
      <c r="CM160" s="2"/>
    </row>
    <row r="161" spans="3:91" x14ac:dyDescent="0.25"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7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D161" s="2"/>
      <c r="BE161" s="2"/>
      <c r="BF161" s="2"/>
      <c r="BG161" s="2"/>
      <c r="BH161" s="2"/>
      <c r="BI161" s="2"/>
      <c r="BJ161" s="2"/>
      <c r="BK161" s="2"/>
      <c r="BL161" s="2"/>
      <c r="BM161" s="2"/>
      <c r="BN161" s="2"/>
      <c r="BO161" s="2"/>
      <c r="BP161" s="2"/>
      <c r="BQ161" s="2"/>
      <c r="BR161" s="2"/>
      <c r="BS161" s="2"/>
      <c r="BT161" s="2"/>
      <c r="BU161" s="2"/>
      <c r="BV161" s="2"/>
      <c r="BW161" s="2"/>
      <c r="BX161" s="2"/>
      <c r="BY161" s="2"/>
      <c r="BZ161" s="2"/>
      <c r="CA161" s="2"/>
      <c r="CB161" s="2"/>
      <c r="CC161" s="2"/>
      <c r="CD161" s="2"/>
      <c r="CE161" s="2"/>
      <c r="CF161" s="2"/>
      <c r="CG161" s="2"/>
      <c r="CH161" s="2"/>
      <c r="CI161" s="2"/>
      <c r="CJ161" s="2"/>
      <c r="CK161" s="2"/>
      <c r="CL161" s="2"/>
      <c r="CM161" s="2"/>
    </row>
    <row r="162" spans="3:91" x14ac:dyDescent="0.25"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7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  <c r="BW162" s="2"/>
      <c r="BX162" s="2"/>
      <c r="BY162" s="2"/>
      <c r="BZ162" s="2"/>
      <c r="CA162" s="2"/>
      <c r="CB162" s="2"/>
      <c r="CC162" s="2"/>
      <c r="CD162" s="2"/>
      <c r="CE162" s="2"/>
      <c r="CF162" s="2"/>
      <c r="CG162" s="2"/>
      <c r="CH162" s="2"/>
      <c r="CI162" s="2"/>
      <c r="CJ162" s="2"/>
      <c r="CK162" s="2"/>
      <c r="CL162" s="2"/>
      <c r="CM162" s="2"/>
    </row>
    <row r="163" spans="3:91" x14ac:dyDescent="0.25"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7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  <c r="BH163" s="2"/>
      <c r="BI163" s="2"/>
      <c r="BJ163" s="2"/>
      <c r="BK163" s="2"/>
      <c r="BL163" s="2"/>
      <c r="BM163" s="2"/>
      <c r="BN163" s="2"/>
      <c r="BO163" s="2"/>
      <c r="BP163" s="2"/>
      <c r="BQ163" s="2"/>
      <c r="BR163" s="2"/>
      <c r="BS163" s="2"/>
      <c r="BT163" s="2"/>
      <c r="BU163" s="2"/>
      <c r="BV163" s="2"/>
      <c r="BW163" s="2"/>
      <c r="BX163" s="2"/>
      <c r="BY163" s="2"/>
      <c r="BZ163" s="2"/>
      <c r="CA163" s="2"/>
      <c r="CB163" s="2"/>
      <c r="CC163" s="2"/>
      <c r="CD163" s="2"/>
      <c r="CE163" s="2"/>
      <c r="CF163" s="2"/>
      <c r="CG163" s="2"/>
      <c r="CH163" s="2"/>
      <c r="CI163" s="2"/>
      <c r="CJ163" s="2"/>
      <c r="CK163" s="2"/>
      <c r="CL163" s="2"/>
      <c r="CM163" s="2"/>
    </row>
    <row r="164" spans="3:91" x14ac:dyDescent="0.25"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7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  <c r="CG164" s="2"/>
      <c r="CH164" s="2"/>
      <c r="CI164" s="2"/>
      <c r="CJ164" s="2"/>
      <c r="CK164" s="2"/>
      <c r="CL164" s="2"/>
      <c r="CM164" s="2"/>
    </row>
    <row r="165" spans="3:91" x14ac:dyDescent="0.25"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7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  <c r="BG165" s="2"/>
      <c r="BH165" s="2"/>
      <c r="BI165" s="2"/>
      <c r="BJ165" s="2"/>
      <c r="BK165" s="2"/>
      <c r="BL165" s="2"/>
      <c r="BM165" s="2"/>
      <c r="BN165" s="2"/>
      <c r="BO165" s="2"/>
      <c r="BP165" s="2"/>
      <c r="BQ165" s="2"/>
      <c r="BR165" s="2"/>
      <c r="BS165" s="2"/>
      <c r="BT165" s="2"/>
      <c r="BU165" s="2"/>
      <c r="BV165" s="2"/>
      <c r="BW165" s="2"/>
      <c r="BX165" s="2"/>
      <c r="BY165" s="2"/>
      <c r="BZ165" s="2"/>
      <c r="CA165" s="2"/>
      <c r="CB165" s="2"/>
      <c r="CC165" s="2"/>
      <c r="CD165" s="2"/>
      <c r="CE165" s="2"/>
      <c r="CF165" s="2"/>
      <c r="CG165" s="2"/>
      <c r="CH165" s="2"/>
      <c r="CI165" s="2"/>
      <c r="CJ165" s="2"/>
      <c r="CK165" s="2"/>
      <c r="CL165" s="2"/>
      <c r="CM165" s="2"/>
    </row>
    <row r="166" spans="3:91" x14ac:dyDescent="0.25"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7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  <c r="CG166" s="2"/>
      <c r="CH166" s="2"/>
      <c r="CI166" s="2"/>
      <c r="CJ166" s="2"/>
      <c r="CK166" s="2"/>
      <c r="CL166" s="2"/>
      <c r="CM166" s="2"/>
    </row>
    <row r="167" spans="3:91" x14ac:dyDescent="0.25"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7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  <c r="BJ167" s="2"/>
      <c r="BK167" s="2"/>
      <c r="BL167" s="2"/>
      <c r="BM167" s="2"/>
      <c r="BN167" s="2"/>
      <c r="BO167" s="2"/>
      <c r="BP167" s="2"/>
      <c r="BQ167" s="2"/>
      <c r="BR167" s="2"/>
      <c r="BS167" s="2"/>
      <c r="BT167" s="2"/>
      <c r="BU167" s="2"/>
      <c r="BV167" s="2"/>
      <c r="BW167" s="2"/>
      <c r="BX167" s="2"/>
      <c r="BY167" s="2"/>
      <c r="BZ167" s="2"/>
      <c r="CA167" s="2"/>
      <c r="CB167" s="2"/>
      <c r="CC167" s="2"/>
      <c r="CD167" s="2"/>
      <c r="CE167" s="2"/>
      <c r="CF167" s="2"/>
      <c r="CG167" s="2"/>
      <c r="CH167" s="2"/>
      <c r="CI167" s="2"/>
      <c r="CJ167" s="2"/>
      <c r="CK167" s="2"/>
      <c r="CL167" s="2"/>
      <c r="CM167" s="2"/>
    </row>
    <row r="168" spans="3:91" x14ac:dyDescent="0.25"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7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  <c r="CG168" s="2"/>
      <c r="CH168" s="2"/>
      <c r="CI168" s="2"/>
      <c r="CJ168" s="2"/>
      <c r="CK168" s="2"/>
      <c r="CL168" s="2"/>
      <c r="CM168" s="2"/>
    </row>
    <row r="169" spans="3:91" x14ac:dyDescent="0.25"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7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/>
      <c r="BK169" s="2"/>
      <c r="BL169" s="2"/>
      <c r="BM169" s="2"/>
      <c r="BN169" s="2"/>
      <c r="BO169" s="2"/>
      <c r="BP169" s="2"/>
      <c r="BQ169" s="2"/>
      <c r="BR169" s="2"/>
      <c r="BS169" s="2"/>
      <c r="BT169" s="2"/>
      <c r="BU169" s="2"/>
      <c r="BV169" s="2"/>
      <c r="BW169" s="2"/>
      <c r="BX169" s="2"/>
      <c r="BY169" s="2"/>
      <c r="BZ169" s="2"/>
      <c r="CA169" s="2"/>
      <c r="CB169" s="2"/>
      <c r="CC169" s="2"/>
      <c r="CD169" s="2"/>
      <c r="CE169" s="2"/>
      <c r="CF169" s="2"/>
      <c r="CG169" s="2"/>
      <c r="CH169" s="2"/>
      <c r="CI169" s="2"/>
      <c r="CJ169" s="2"/>
      <c r="CK169" s="2"/>
      <c r="CL169" s="2"/>
      <c r="CM169" s="2"/>
    </row>
    <row r="170" spans="3:91" x14ac:dyDescent="0.25"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7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  <c r="CG170" s="2"/>
      <c r="CH170" s="2"/>
      <c r="CI170" s="2"/>
      <c r="CJ170" s="2"/>
      <c r="CK170" s="2"/>
      <c r="CL170" s="2"/>
      <c r="CM170" s="2"/>
    </row>
    <row r="171" spans="3:91" x14ac:dyDescent="0.25"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7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  <c r="BH171" s="2"/>
      <c r="BI171" s="2"/>
      <c r="BJ171" s="2"/>
      <c r="BK171" s="2"/>
      <c r="BL171" s="2"/>
      <c r="BM171" s="2"/>
      <c r="BN171" s="2"/>
      <c r="BO171" s="2"/>
      <c r="BP171" s="2"/>
      <c r="BQ171" s="2"/>
      <c r="BR171" s="2"/>
      <c r="BS171" s="2"/>
      <c r="BT171" s="2"/>
      <c r="BU171" s="2"/>
      <c r="BV171" s="2"/>
      <c r="BW171" s="2"/>
      <c r="BX171" s="2"/>
      <c r="BY171" s="2"/>
      <c r="BZ171" s="2"/>
      <c r="CA171" s="2"/>
      <c r="CB171" s="2"/>
      <c r="CC171" s="2"/>
      <c r="CD171" s="2"/>
      <c r="CE171" s="2"/>
      <c r="CF171" s="2"/>
      <c r="CG171" s="2"/>
      <c r="CH171" s="2"/>
      <c r="CI171" s="2"/>
      <c r="CJ171" s="2"/>
      <c r="CK171" s="2"/>
      <c r="CL171" s="2"/>
      <c r="CM171" s="2"/>
    </row>
    <row r="172" spans="3:91" x14ac:dyDescent="0.25"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7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  <c r="CG172" s="2"/>
      <c r="CH172" s="2"/>
      <c r="CI172" s="2"/>
      <c r="CJ172" s="2"/>
      <c r="CK172" s="2"/>
      <c r="CL172" s="2"/>
      <c r="CM172" s="2"/>
    </row>
    <row r="173" spans="3:91" x14ac:dyDescent="0.25"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7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2"/>
      <c r="BG173" s="2"/>
      <c r="BH173" s="2"/>
      <c r="BI173" s="2"/>
      <c r="BJ173" s="2"/>
      <c r="BK173" s="2"/>
      <c r="BL173" s="2"/>
      <c r="BM173" s="2"/>
      <c r="BN173" s="2"/>
      <c r="BO173" s="2"/>
      <c r="BP173" s="2"/>
      <c r="BQ173" s="2"/>
      <c r="BR173" s="2"/>
      <c r="BS173" s="2"/>
      <c r="BT173" s="2"/>
      <c r="BU173" s="2"/>
      <c r="BV173" s="2"/>
      <c r="BW173" s="2"/>
      <c r="BX173" s="2"/>
      <c r="BY173" s="2"/>
      <c r="BZ173" s="2"/>
      <c r="CA173" s="2"/>
      <c r="CB173" s="2"/>
      <c r="CC173" s="2"/>
      <c r="CD173" s="2"/>
      <c r="CE173" s="2"/>
      <c r="CF173" s="2"/>
      <c r="CG173" s="2"/>
      <c r="CH173" s="2"/>
      <c r="CI173" s="2"/>
      <c r="CJ173" s="2"/>
      <c r="CK173" s="2"/>
      <c r="CL173" s="2"/>
      <c r="CM173" s="2"/>
    </row>
    <row r="174" spans="3:91" x14ac:dyDescent="0.25"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7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  <c r="CG174" s="2"/>
      <c r="CH174" s="2"/>
      <c r="CI174" s="2"/>
      <c r="CJ174" s="2"/>
      <c r="CK174" s="2"/>
      <c r="CL174" s="2"/>
      <c r="CM174" s="2"/>
    </row>
    <row r="175" spans="3:91" x14ac:dyDescent="0.25"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7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2"/>
      <c r="BG175" s="2"/>
      <c r="BH175" s="2"/>
      <c r="BI175" s="2"/>
      <c r="BJ175" s="2"/>
      <c r="BK175" s="2"/>
      <c r="BL175" s="2"/>
      <c r="BM175" s="2"/>
      <c r="BN175" s="2"/>
      <c r="BO175" s="2"/>
      <c r="BP175" s="2"/>
      <c r="BQ175" s="2"/>
      <c r="BR175" s="2"/>
      <c r="BS175" s="2"/>
      <c r="BT175" s="2"/>
      <c r="BU175" s="2"/>
      <c r="BV175" s="2"/>
      <c r="BW175" s="2"/>
      <c r="BX175" s="2"/>
      <c r="BY175" s="2"/>
      <c r="BZ175" s="2"/>
      <c r="CA175" s="2"/>
      <c r="CB175" s="2"/>
      <c r="CC175" s="2"/>
      <c r="CD175" s="2"/>
      <c r="CE175" s="2"/>
      <c r="CF175" s="2"/>
      <c r="CG175" s="2"/>
      <c r="CH175" s="2"/>
      <c r="CI175" s="2"/>
      <c r="CJ175" s="2"/>
      <c r="CK175" s="2"/>
      <c r="CL175" s="2"/>
      <c r="CM175" s="2"/>
    </row>
    <row r="176" spans="3:91" x14ac:dyDescent="0.25"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7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BY176" s="2"/>
      <c r="BZ176" s="2"/>
      <c r="CA176" s="2"/>
      <c r="CB176" s="2"/>
      <c r="CC176" s="2"/>
      <c r="CD176" s="2"/>
      <c r="CE176" s="2"/>
      <c r="CF176" s="2"/>
      <c r="CG176" s="2"/>
      <c r="CH176" s="2"/>
      <c r="CI176" s="2"/>
      <c r="CJ176" s="2"/>
      <c r="CK176" s="2"/>
      <c r="CL176" s="2"/>
      <c r="CM176" s="2"/>
    </row>
    <row r="177" spans="3:91" x14ac:dyDescent="0.25"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7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2"/>
      <c r="BG177" s="2"/>
      <c r="BH177" s="2"/>
      <c r="BI177" s="2"/>
      <c r="BJ177" s="2"/>
      <c r="BK177" s="2"/>
      <c r="BL177" s="2"/>
      <c r="BM177" s="2"/>
      <c r="BN177" s="2"/>
      <c r="BO177" s="2"/>
      <c r="BP177" s="2"/>
      <c r="BQ177" s="2"/>
      <c r="BR177" s="2"/>
      <c r="BS177" s="2"/>
      <c r="BT177" s="2"/>
      <c r="BU177" s="2"/>
      <c r="BV177" s="2"/>
      <c r="BW177" s="2"/>
      <c r="BX177" s="2"/>
      <c r="BY177" s="2"/>
      <c r="BZ177" s="2"/>
      <c r="CA177" s="2"/>
      <c r="CB177" s="2"/>
      <c r="CC177" s="2"/>
      <c r="CD177" s="2"/>
      <c r="CE177" s="2"/>
      <c r="CF177" s="2"/>
      <c r="CG177" s="2"/>
      <c r="CH177" s="2"/>
      <c r="CI177" s="2"/>
      <c r="CJ177" s="2"/>
      <c r="CK177" s="2"/>
      <c r="CL177" s="2"/>
      <c r="CM177" s="2"/>
    </row>
    <row r="178" spans="3:91" x14ac:dyDescent="0.25"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7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  <c r="BY178" s="2"/>
      <c r="BZ178" s="2"/>
      <c r="CA178" s="2"/>
      <c r="CB178" s="2"/>
      <c r="CC178" s="2"/>
      <c r="CD178" s="2"/>
      <c r="CE178" s="2"/>
      <c r="CF178" s="2"/>
      <c r="CG178" s="2"/>
      <c r="CH178" s="2"/>
      <c r="CI178" s="2"/>
      <c r="CJ178" s="2"/>
      <c r="CK178" s="2"/>
      <c r="CL178" s="2"/>
      <c r="CM178" s="2"/>
    </row>
    <row r="179" spans="3:91" x14ac:dyDescent="0.25"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7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E179" s="2"/>
      <c r="BF179" s="2"/>
      <c r="BG179" s="2"/>
      <c r="BH179" s="2"/>
      <c r="BI179" s="2"/>
      <c r="BJ179" s="2"/>
      <c r="BK179" s="2"/>
      <c r="BL179" s="2"/>
      <c r="BM179" s="2"/>
      <c r="BN179" s="2"/>
      <c r="BO179" s="2"/>
      <c r="BP179" s="2"/>
      <c r="BQ179" s="2"/>
      <c r="BR179" s="2"/>
      <c r="BS179" s="2"/>
      <c r="BT179" s="2"/>
      <c r="BU179" s="2"/>
      <c r="BV179" s="2"/>
      <c r="BW179" s="2"/>
      <c r="BX179" s="2"/>
      <c r="BY179" s="2"/>
      <c r="BZ179" s="2"/>
      <c r="CA179" s="2"/>
      <c r="CB179" s="2"/>
      <c r="CC179" s="2"/>
      <c r="CD179" s="2"/>
      <c r="CE179" s="2"/>
      <c r="CF179" s="2"/>
      <c r="CG179" s="2"/>
      <c r="CH179" s="2"/>
      <c r="CI179" s="2"/>
      <c r="CJ179" s="2"/>
      <c r="CK179" s="2"/>
      <c r="CL179" s="2"/>
      <c r="CM179" s="2"/>
    </row>
    <row r="180" spans="3:91" x14ac:dyDescent="0.25"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7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  <c r="BY180" s="2"/>
      <c r="BZ180" s="2"/>
      <c r="CA180" s="2"/>
      <c r="CB180" s="2"/>
      <c r="CC180" s="2"/>
      <c r="CD180" s="2"/>
      <c r="CE180" s="2"/>
      <c r="CF180" s="2"/>
      <c r="CG180" s="2"/>
      <c r="CH180" s="2"/>
      <c r="CI180" s="2"/>
      <c r="CJ180" s="2"/>
      <c r="CK180" s="2"/>
      <c r="CL180" s="2"/>
      <c r="CM180" s="2"/>
    </row>
    <row r="181" spans="3:91" x14ac:dyDescent="0.25"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7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  <c r="BE181" s="2"/>
      <c r="BF181" s="2"/>
      <c r="BG181" s="2"/>
      <c r="BH181" s="2"/>
      <c r="BI181" s="2"/>
      <c r="BJ181" s="2"/>
      <c r="BK181" s="2"/>
      <c r="BL181" s="2"/>
      <c r="BM181" s="2"/>
      <c r="BN181" s="2"/>
      <c r="BO181" s="2"/>
      <c r="BP181" s="2"/>
      <c r="BQ181" s="2"/>
      <c r="BR181" s="2"/>
      <c r="BS181" s="2"/>
      <c r="BT181" s="2"/>
      <c r="BU181" s="2"/>
      <c r="BV181" s="2"/>
      <c r="BW181" s="2"/>
      <c r="BX181" s="2"/>
      <c r="BY181" s="2"/>
      <c r="BZ181" s="2"/>
      <c r="CA181" s="2"/>
      <c r="CB181" s="2"/>
      <c r="CC181" s="2"/>
      <c r="CD181" s="2"/>
      <c r="CE181" s="2"/>
      <c r="CF181" s="2"/>
      <c r="CG181" s="2"/>
      <c r="CH181" s="2"/>
      <c r="CI181" s="2"/>
      <c r="CJ181" s="2"/>
      <c r="CK181" s="2"/>
      <c r="CL181" s="2"/>
      <c r="CM181" s="2"/>
    </row>
    <row r="182" spans="3:91" x14ac:dyDescent="0.25"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7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V182" s="2"/>
      <c r="BW182" s="2"/>
      <c r="BX182" s="2"/>
      <c r="BY182" s="2"/>
      <c r="BZ182" s="2"/>
      <c r="CA182" s="2"/>
      <c r="CB182" s="2"/>
      <c r="CC182" s="2"/>
      <c r="CD182" s="2"/>
      <c r="CE182" s="2"/>
      <c r="CF182" s="2"/>
      <c r="CG182" s="2"/>
      <c r="CH182" s="2"/>
      <c r="CI182" s="2"/>
      <c r="CJ182" s="2"/>
      <c r="CK182" s="2"/>
      <c r="CL182" s="2"/>
      <c r="CM182" s="2"/>
    </row>
    <row r="183" spans="3:91" x14ac:dyDescent="0.25"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7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/>
      <c r="BE183" s="2"/>
      <c r="BF183" s="2"/>
      <c r="BG183" s="2"/>
      <c r="BH183" s="2"/>
      <c r="BI183" s="2"/>
      <c r="BJ183" s="2"/>
      <c r="BK183" s="2"/>
      <c r="BL183" s="2"/>
      <c r="BM183" s="2"/>
      <c r="BN183" s="2"/>
      <c r="BO183" s="2"/>
      <c r="BP183" s="2"/>
      <c r="BQ183" s="2"/>
      <c r="BR183" s="2"/>
      <c r="BS183" s="2"/>
      <c r="BT183" s="2"/>
      <c r="BU183" s="2"/>
      <c r="BV183" s="2"/>
      <c r="BW183" s="2"/>
      <c r="BX183" s="2"/>
      <c r="BY183" s="2"/>
      <c r="BZ183" s="2"/>
      <c r="CA183" s="2"/>
      <c r="CB183" s="2"/>
      <c r="CC183" s="2"/>
      <c r="CD183" s="2"/>
      <c r="CE183" s="2"/>
      <c r="CF183" s="2"/>
      <c r="CG183" s="2"/>
      <c r="CH183" s="2"/>
      <c r="CI183" s="2"/>
      <c r="CJ183" s="2"/>
      <c r="CK183" s="2"/>
      <c r="CL183" s="2"/>
      <c r="CM183" s="2"/>
    </row>
    <row r="184" spans="3:91" x14ac:dyDescent="0.25"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7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  <c r="BS184" s="2"/>
      <c r="BT184" s="2"/>
      <c r="BU184" s="2"/>
      <c r="BV184" s="2"/>
      <c r="BW184" s="2"/>
      <c r="BX184" s="2"/>
      <c r="BY184" s="2"/>
      <c r="BZ184" s="2"/>
      <c r="CA184" s="2"/>
      <c r="CB184" s="2"/>
      <c r="CC184" s="2"/>
      <c r="CD184" s="2"/>
      <c r="CE184" s="2"/>
      <c r="CF184" s="2"/>
      <c r="CG184" s="2"/>
      <c r="CH184" s="2"/>
      <c r="CI184" s="2"/>
      <c r="CJ184" s="2"/>
      <c r="CK184" s="2"/>
      <c r="CL184" s="2"/>
      <c r="CM184" s="2"/>
    </row>
    <row r="185" spans="3:91" x14ac:dyDescent="0.25"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7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  <c r="BB185" s="2"/>
      <c r="BC185" s="2"/>
      <c r="BD185" s="2"/>
      <c r="BE185" s="2"/>
      <c r="BF185" s="2"/>
      <c r="BG185" s="2"/>
      <c r="BH185" s="2"/>
      <c r="BI185" s="2"/>
      <c r="BJ185" s="2"/>
      <c r="BK185" s="2"/>
      <c r="BL185" s="2"/>
      <c r="BM185" s="2"/>
      <c r="BN185" s="2"/>
      <c r="BO185" s="2"/>
      <c r="BP185" s="2"/>
      <c r="BQ185" s="2"/>
      <c r="BR185" s="2"/>
      <c r="BS185" s="2"/>
      <c r="BT185" s="2"/>
      <c r="BU185" s="2"/>
      <c r="BV185" s="2"/>
      <c r="BW185" s="2"/>
      <c r="BX185" s="2"/>
      <c r="BY185" s="2"/>
      <c r="BZ185" s="2"/>
      <c r="CA185" s="2"/>
      <c r="CB185" s="2"/>
      <c r="CC185" s="2"/>
      <c r="CD185" s="2"/>
      <c r="CE185" s="2"/>
      <c r="CF185" s="2"/>
      <c r="CG185" s="2"/>
      <c r="CH185" s="2"/>
      <c r="CI185" s="2"/>
      <c r="CJ185" s="2"/>
      <c r="CK185" s="2"/>
      <c r="CL185" s="2"/>
      <c r="CM185" s="2"/>
    </row>
    <row r="186" spans="3:91" x14ac:dyDescent="0.25"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7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  <c r="BS186" s="2"/>
      <c r="BT186" s="2"/>
      <c r="BU186" s="2"/>
      <c r="BV186" s="2"/>
      <c r="BW186" s="2"/>
      <c r="BX186" s="2"/>
      <c r="BY186" s="2"/>
      <c r="BZ186" s="2"/>
      <c r="CA186" s="2"/>
      <c r="CB186" s="2"/>
      <c r="CC186" s="2"/>
      <c r="CD186" s="2"/>
      <c r="CE186" s="2"/>
      <c r="CF186" s="2"/>
      <c r="CG186" s="2"/>
      <c r="CH186" s="2"/>
      <c r="CI186" s="2"/>
      <c r="CJ186" s="2"/>
      <c r="CK186" s="2"/>
      <c r="CL186" s="2"/>
      <c r="CM186" s="2"/>
    </row>
    <row r="187" spans="3:91" x14ac:dyDescent="0.25"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7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  <c r="BA187" s="2"/>
      <c r="BB187" s="2"/>
      <c r="BC187" s="2"/>
      <c r="BD187" s="2"/>
      <c r="BE187" s="2"/>
      <c r="BF187" s="2"/>
      <c r="BG187" s="2"/>
      <c r="BH187" s="2"/>
      <c r="BI187" s="2"/>
      <c r="BJ187" s="2"/>
      <c r="BK187" s="2"/>
      <c r="BL187" s="2"/>
      <c r="BM187" s="2"/>
      <c r="BN187" s="2"/>
      <c r="BO187" s="2"/>
      <c r="BP187" s="2"/>
      <c r="BQ187" s="2"/>
      <c r="BR187" s="2"/>
      <c r="BS187" s="2"/>
      <c r="BT187" s="2"/>
      <c r="BU187" s="2"/>
      <c r="BV187" s="2"/>
      <c r="BW187" s="2"/>
      <c r="BX187" s="2"/>
      <c r="BY187" s="2"/>
      <c r="BZ187" s="2"/>
      <c r="CA187" s="2"/>
      <c r="CB187" s="2"/>
      <c r="CC187" s="2"/>
      <c r="CD187" s="2"/>
      <c r="CE187" s="2"/>
      <c r="CF187" s="2"/>
      <c r="CG187" s="2"/>
      <c r="CH187" s="2"/>
      <c r="CI187" s="2"/>
      <c r="CJ187" s="2"/>
      <c r="CK187" s="2"/>
      <c r="CL187" s="2"/>
      <c r="CM187" s="2"/>
    </row>
    <row r="188" spans="3:91" x14ac:dyDescent="0.25"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7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  <c r="BS188" s="2"/>
      <c r="BT188" s="2"/>
      <c r="BU188" s="2"/>
      <c r="BV188" s="2"/>
      <c r="BW188" s="2"/>
      <c r="BX188" s="2"/>
      <c r="BY188" s="2"/>
      <c r="BZ188" s="2"/>
      <c r="CA188" s="2"/>
      <c r="CB188" s="2"/>
      <c r="CC188" s="2"/>
      <c r="CD188" s="2"/>
      <c r="CE188" s="2"/>
      <c r="CF188" s="2"/>
      <c r="CG188" s="2"/>
      <c r="CH188" s="2"/>
      <c r="CI188" s="2"/>
      <c r="CJ188" s="2"/>
      <c r="CK188" s="2"/>
      <c r="CL188" s="2"/>
      <c r="CM188" s="2"/>
    </row>
    <row r="189" spans="3:91" x14ac:dyDescent="0.25"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7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  <c r="BB189" s="2"/>
      <c r="BC189" s="2"/>
      <c r="BD189" s="2"/>
      <c r="BE189" s="2"/>
      <c r="BF189" s="2"/>
      <c r="BG189" s="2"/>
      <c r="BH189" s="2"/>
      <c r="BI189" s="2"/>
      <c r="BJ189" s="2"/>
      <c r="BK189" s="2"/>
      <c r="BL189" s="2"/>
      <c r="BM189" s="2"/>
      <c r="BN189" s="2"/>
      <c r="BO189" s="2"/>
      <c r="BP189" s="2"/>
      <c r="BQ189" s="2"/>
      <c r="BR189" s="2"/>
      <c r="BS189" s="2"/>
      <c r="BT189" s="2"/>
      <c r="BU189" s="2"/>
      <c r="BV189" s="2"/>
      <c r="BW189" s="2"/>
      <c r="BX189" s="2"/>
      <c r="BY189" s="2"/>
      <c r="BZ189" s="2"/>
      <c r="CA189" s="2"/>
      <c r="CB189" s="2"/>
      <c r="CC189" s="2"/>
      <c r="CD189" s="2"/>
      <c r="CE189" s="2"/>
      <c r="CF189" s="2"/>
      <c r="CG189" s="2"/>
      <c r="CH189" s="2"/>
      <c r="CI189" s="2"/>
      <c r="CJ189" s="2"/>
      <c r="CK189" s="2"/>
      <c r="CL189" s="2"/>
      <c r="CM189" s="2"/>
    </row>
    <row r="190" spans="3:91" x14ac:dyDescent="0.25"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7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2"/>
      <c r="BT190" s="2"/>
      <c r="BU190" s="2"/>
      <c r="BV190" s="2"/>
      <c r="BW190" s="2"/>
      <c r="BX190" s="2"/>
      <c r="BY190" s="2"/>
      <c r="BZ190" s="2"/>
      <c r="CA190" s="2"/>
      <c r="CB190" s="2"/>
      <c r="CC190" s="2"/>
      <c r="CD190" s="2"/>
      <c r="CE190" s="2"/>
      <c r="CF190" s="2"/>
      <c r="CG190" s="2"/>
      <c r="CH190" s="2"/>
      <c r="CI190" s="2"/>
      <c r="CJ190" s="2"/>
      <c r="CK190" s="2"/>
      <c r="CL190" s="2"/>
      <c r="CM190" s="2"/>
    </row>
    <row r="191" spans="3:91" x14ac:dyDescent="0.25"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7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  <c r="BD191" s="2"/>
      <c r="BE191" s="2"/>
      <c r="BF191" s="2"/>
      <c r="BG191" s="2"/>
      <c r="BH191" s="2"/>
      <c r="BI191" s="2"/>
      <c r="BJ191" s="2"/>
      <c r="BK191" s="2"/>
      <c r="BL191" s="2"/>
      <c r="BM191" s="2"/>
      <c r="BN191" s="2"/>
      <c r="BO191" s="2"/>
      <c r="BP191" s="2"/>
      <c r="BQ191" s="2"/>
      <c r="BR191" s="2"/>
      <c r="BS191" s="2"/>
      <c r="BT191" s="2"/>
      <c r="BU191" s="2"/>
      <c r="BV191" s="2"/>
      <c r="BW191" s="2"/>
      <c r="BX191" s="2"/>
      <c r="BY191" s="2"/>
      <c r="BZ191" s="2"/>
      <c r="CA191" s="2"/>
      <c r="CB191" s="2"/>
      <c r="CC191" s="2"/>
      <c r="CD191" s="2"/>
      <c r="CE191" s="2"/>
      <c r="CF191" s="2"/>
      <c r="CG191" s="2"/>
      <c r="CH191" s="2"/>
      <c r="CI191" s="2"/>
      <c r="CJ191" s="2"/>
      <c r="CK191" s="2"/>
      <c r="CL191" s="2"/>
      <c r="CM191" s="2"/>
    </row>
    <row r="192" spans="3:91" x14ac:dyDescent="0.25"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7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2"/>
      <c r="BT192" s="2"/>
      <c r="BU192" s="2"/>
      <c r="BV192" s="2"/>
      <c r="BW192" s="2"/>
      <c r="BX192" s="2"/>
      <c r="BY192" s="2"/>
      <c r="BZ192" s="2"/>
      <c r="CA192" s="2"/>
      <c r="CB192" s="2"/>
      <c r="CC192" s="2"/>
      <c r="CD192" s="2"/>
      <c r="CE192" s="2"/>
      <c r="CF192" s="2"/>
      <c r="CG192" s="2"/>
      <c r="CH192" s="2"/>
      <c r="CI192" s="2"/>
      <c r="CJ192" s="2"/>
      <c r="CK192" s="2"/>
      <c r="CL192" s="2"/>
      <c r="CM192" s="2"/>
    </row>
    <row r="193" spans="3:91" x14ac:dyDescent="0.25"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7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  <c r="BA193" s="2"/>
      <c r="BB193" s="2"/>
      <c r="BC193" s="2"/>
      <c r="BD193" s="2"/>
      <c r="BE193" s="2"/>
      <c r="BF193" s="2"/>
      <c r="BG193" s="2"/>
      <c r="BH193" s="2"/>
      <c r="BI193" s="2"/>
      <c r="BJ193" s="2"/>
      <c r="BK193" s="2"/>
      <c r="BL193" s="2"/>
      <c r="BM193" s="2"/>
      <c r="BN193" s="2"/>
      <c r="BO193" s="2"/>
      <c r="BP193" s="2"/>
      <c r="BQ193" s="2"/>
      <c r="BR193" s="2"/>
      <c r="BS193" s="2"/>
      <c r="BT193" s="2"/>
      <c r="BU193" s="2"/>
      <c r="BV193" s="2"/>
      <c r="BW193" s="2"/>
      <c r="BX193" s="2"/>
      <c r="BY193" s="2"/>
      <c r="BZ193" s="2"/>
      <c r="CA193" s="2"/>
      <c r="CB193" s="2"/>
      <c r="CC193" s="2"/>
      <c r="CD193" s="2"/>
      <c r="CE193" s="2"/>
      <c r="CF193" s="2"/>
      <c r="CG193" s="2"/>
      <c r="CH193" s="2"/>
      <c r="CI193" s="2"/>
      <c r="CJ193" s="2"/>
      <c r="CK193" s="2"/>
      <c r="CL193" s="2"/>
      <c r="CM193" s="2"/>
    </row>
    <row r="194" spans="3:91" x14ac:dyDescent="0.25"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7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  <c r="BP194" s="2"/>
      <c r="BQ194" s="2"/>
      <c r="BR194" s="2"/>
      <c r="BS194" s="2"/>
      <c r="BT194" s="2"/>
      <c r="BU194" s="2"/>
      <c r="BV194" s="2"/>
      <c r="BW194" s="2"/>
      <c r="BX194" s="2"/>
      <c r="BY194" s="2"/>
      <c r="BZ194" s="2"/>
      <c r="CA194" s="2"/>
      <c r="CB194" s="2"/>
      <c r="CC194" s="2"/>
      <c r="CD194" s="2"/>
      <c r="CE194" s="2"/>
      <c r="CF194" s="2"/>
      <c r="CG194" s="2"/>
      <c r="CH194" s="2"/>
      <c r="CI194" s="2"/>
      <c r="CJ194" s="2"/>
      <c r="CK194" s="2"/>
      <c r="CL194" s="2"/>
      <c r="CM194" s="2"/>
    </row>
    <row r="195" spans="3:91" x14ac:dyDescent="0.25"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7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  <c r="BB195" s="2"/>
      <c r="BC195" s="2"/>
      <c r="BD195" s="2"/>
      <c r="BE195" s="2"/>
      <c r="BF195" s="2"/>
      <c r="BG195" s="2"/>
      <c r="BH195" s="2"/>
      <c r="BI195" s="2"/>
      <c r="BJ195" s="2"/>
      <c r="BK195" s="2"/>
      <c r="BL195" s="2"/>
      <c r="BM195" s="2"/>
      <c r="BN195" s="2"/>
      <c r="BO195" s="2"/>
      <c r="BP195" s="2"/>
      <c r="BQ195" s="2"/>
      <c r="BR195" s="2"/>
      <c r="BS195" s="2"/>
      <c r="BT195" s="2"/>
      <c r="BU195" s="2"/>
      <c r="BV195" s="2"/>
      <c r="BW195" s="2"/>
      <c r="BX195" s="2"/>
      <c r="BY195" s="2"/>
      <c r="BZ195" s="2"/>
      <c r="CA195" s="2"/>
      <c r="CB195" s="2"/>
      <c r="CC195" s="2"/>
      <c r="CD195" s="2"/>
      <c r="CE195" s="2"/>
      <c r="CF195" s="2"/>
      <c r="CG195" s="2"/>
      <c r="CH195" s="2"/>
      <c r="CI195" s="2"/>
      <c r="CJ195" s="2"/>
      <c r="CK195" s="2"/>
      <c r="CL195" s="2"/>
      <c r="CM195" s="2"/>
    </row>
    <row r="196" spans="3:91" x14ac:dyDescent="0.25"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7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  <c r="BS196" s="2"/>
      <c r="BT196" s="2"/>
      <c r="BU196" s="2"/>
      <c r="BV196" s="2"/>
      <c r="BW196" s="2"/>
      <c r="BX196" s="2"/>
      <c r="BY196" s="2"/>
      <c r="BZ196" s="2"/>
      <c r="CA196" s="2"/>
      <c r="CB196" s="2"/>
      <c r="CC196" s="2"/>
      <c r="CD196" s="2"/>
      <c r="CE196" s="2"/>
      <c r="CF196" s="2"/>
      <c r="CG196" s="2"/>
      <c r="CH196" s="2"/>
      <c r="CI196" s="2"/>
      <c r="CJ196" s="2"/>
      <c r="CK196" s="2"/>
      <c r="CL196" s="2"/>
      <c r="CM196" s="2"/>
    </row>
    <row r="197" spans="3:91" x14ac:dyDescent="0.25"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7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  <c r="BB197" s="2"/>
      <c r="BC197" s="2"/>
      <c r="BD197" s="2"/>
      <c r="BE197" s="2"/>
      <c r="BF197" s="2"/>
      <c r="BG197" s="2"/>
      <c r="BH197" s="2"/>
      <c r="BI197" s="2"/>
      <c r="BJ197" s="2"/>
      <c r="BK197" s="2"/>
      <c r="BL197" s="2"/>
      <c r="BM197" s="2"/>
      <c r="BN197" s="2"/>
      <c r="BO197" s="2"/>
      <c r="BP197" s="2"/>
      <c r="BQ197" s="2"/>
      <c r="BR197" s="2"/>
      <c r="BS197" s="2"/>
      <c r="BT197" s="2"/>
      <c r="BU197" s="2"/>
      <c r="BV197" s="2"/>
      <c r="BW197" s="2"/>
      <c r="BX197" s="2"/>
      <c r="BY197" s="2"/>
      <c r="BZ197" s="2"/>
      <c r="CA197" s="2"/>
      <c r="CB197" s="2"/>
      <c r="CC197" s="2"/>
      <c r="CD197" s="2"/>
      <c r="CE197" s="2"/>
      <c r="CF197" s="2"/>
      <c r="CG197" s="2"/>
      <c r="CH197" s="2"/>
      <c r="CI197" s="2"/>
      <c r="CJ197" s="2"/>
      <c r="CK197" s="2"/>
      <c r="CL197" s="2"/>
      <c r="CM197" s="2"/>
    </row>
    <row r="198" spans="3:91" x14ac:dyDescent="0.25"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7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  <c r="BS198" s="2"/>
      <c r="BT198" s="2"/>
      <c r="BU198" s="2"/>
      <c r="BV198" s="2"/>
      <c r="BW198" s="2"/>
      <c r="BX198" s="2"/>
      <c r="BY198" s="2"/>
      <c r="BZ198" s="2"/>
      <c r="CA198" s="2"/>
      <c r="CB198" s="2"/>
      <c r="CC198" s="2"/>
      <c r="CD198" s="2"/>
      <c r="CE198" s="2"/>
      <c r="CF198" s="2"/>
      <c r="CG198" s="2"/>
      <c r="CH198" s="2"/>
      <c r="CI198" s="2"/>
      <c r="CJ198" s="2"/>
      <c r="CK198" s="2"/>
      <c r="CL198" s="2"/>
      <c r="CM198" s="2"/>
    </row>
    <row r="199" spans="3:91" x14ac:dyDescent="0.25"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7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  <c r="BA199" s="2"/>
      <c r="BB199" s="2"/>
      <c r="BC199" s="2"/>
      <c r="BD199" s="2"/>
      <c r="BE199" s="2"/>
      <c r="BF199" s="2"/>
      <c r="BG199" s="2"/>
      <c r="BH199" s="2"/>
      <c r="BI199" s="2"/>
      <c r="BJ199" s="2"/>
      <c r="BK199" s="2"/>
      <c r="BL199" s="2"/>
      <c r="BM199" s="2"/>
      <c r="BN199" s="2"/>
      <c r="BO199" s="2"/>
      <c r="BP199" s="2"/>
      <c r="BQ199" s="2"/>
      <c r="BR199" s="2"/>
      <c r="BS199" s="2"/>
      <c r="BT199" s="2"/>
      <c r="BU199" s="2"/>
      <c r="BV199" s="2"/>
      <c r="BW199" s="2"/>
      <c r="BX199" s="2"/>
      <c r="BY199" s="2"/>
      <c r="BZ199" s="2"/>
      <c r="CA199" s="2"/>
      <c r="CB199" s="2"/>
      <c r="CC199" s="2"/>
      <c r="CD199" s="2"/>
      <c r="CE199" s="2"/>
      <c r="CF199" s="2"/>
      <c r="CG199" s="2"/>
      <c r="CH199" s="2"/>
      <c r="CI199" s="2"/>
      <c r="CJ199" s="2"/>
      <c r="CK199" s="2"/>
      <c r="CL199" s="2"/>
      <c r="CM199" s="2"/>
    </row>
    <row r="200" spans="3:91" x14ac:dyDescent="0.25"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7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  <c r="BP200" s="2"/>
      <c r="BQ200" s="2"/>
      <c r="BR200" s="2"/>
      <c r="BS200" s="2"/>
      <c r="BT200" s="2"/>
      <c r="BU200" s="2"/>
      <c r="BV200" s="2"/>
      <c r="BW200" s="2"/>
      <c r="BX200" s="2"/>
      <c r="BY200" s="2"/>
      <c r="BZ200" s="2"/>
      <c r="CA200" s="2"/>
      <c r="CB200" s="2"/>
      <c r="CC200" s="2"/>
      <c r="CD200" s="2"/>
      <c r="CE200" s="2"/>
      <c r="CF200" s="2"/>
      <c r="CG200" s="2"/>
      <c r="CH200" s="2"/>
      <c r="CI200" s="2"/>
      <c r="CJ200" s="2"/>
      <c r="CK200" s="2"/>
      <c r="CL200" s="2"/>
      <c r="CM200" s="2"/>
    </row>
    <row r="201" spans="3:91" x14ac:dyDescent="0.25"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7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  <c r="BB201" s="2"/>
      <c r="BC201" s="2"/>
      <c r="BD201" s="2"/>
      <c r="BE201" s="2"/>
      <c r="BF201" s="2"/>
      <c r="BG201" s="2"/>
      <c r="BH201" s="2"/>
      <c r="BI201" s="2"/>
      <c r="BJ201" s="2"/>
      <c r="BK201" s="2"/>
      <c r="BL201" s="2"/>
      <c r="BM201" s="2"/>
      <c r="BN201" s="2"/>
      <c r="BO201" s="2"/>
      <c r="BP201" s="2"/>
      <c r="BQ201" s="2"/>
      <c r="BR201" s="2"/>
      <c r="BS201" s="2"/>
      <c r="BT201" s="2"/>
      <c r="BU201" s="2"/>
      <c r="BV201" s="2"/>
      <c r="BW201" s="2"/>
      <c r="BX201" s="2"/>
      <c r="BY201" s="2"/>
      <c r="BZ201" s="2"/>
      <c r="CA201" s="2"/>
      <c r="CB201" s="2"/>
      <c r="CC201" s="2"/>
      <c r="CD201" s="2"/>
      <c r="CE201" s="2"/>
      <c r="CF201" s="2"/>
      <c r="CG201" s="2"/>
      <c r="CH201" s="2"/>
      <c r="CI201" s="2"/>
      <c r="CJ201" s="2"/>
      <c r="CK201" s="2"/>
      <c r="CL201" s="2"/>
      <c r="CM201" s="2"/>
    </row>
    <row r="202" spans="3:91" x14ac:dyDescent="0.25"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7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  <c r="BP202" s="2"/>
      <c r="BQ202" s="2"/>
      <c r="BR202" s="2"/>
      <c r="BS202" s="2"/>
      <c r="BT202" s="2"/>
      <c r="BU202" s="2"/>
      <c r="BV202" s="2"/>
      <c r="BW202" s="2"/>
      <c r="BX202" s="2"/>
      <c r="BY202" s="2"/>
      <c r="BZ202" s="2"/>
      <c r="CA202" s="2"/>
      <c r="CB202" s="2"/>
      <c r="CC202" s="2"/>
      <c r="CD202" s="2"/>
      <c r="CE202" s="2"/>
      <c r="CF202" s="2"/>
      <c r="CG202" s="2"/>
      <c r="CH202" s="2"/>
      <c r="CI202" s="2"/>
      <c r="CJ202" s="2"/>
      <c r="CK202" s="2"/>
      <c r="CL202" s="2"/>
      <c r="CM202" s="2"/>
    </row>
    <row r="203" spans="3:91" x14ac:dyDescent="0.25"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7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  <c r="BA203" s="2"/>
      <c r="BB203" s="2"/>
      <c r="BC203" s="2"/>
      <c r="BD203" s="2"/>
      <c r="BE203" s="2"/>
      <c r="BF203" s="2"/>
      <c r="BG203" s="2"/>
      <c r="BH203" s="2"/>
      <c r="BI203" s="2"/>
      <c r="BJ203" s="2"/>
      <c r="BK203" s="2"/>
      <c r="BL203" s="2"/>
      <c r="BM203" s="2"/>
      <c r="BN203" s="2"/>
      <c r="BO203" s="2"/>
      <c r="BP203" s="2"/>
      <c r="BQ203" s="2"/>
      <c r="BR203" s="2"/>
      <c r="BS203" s="2"/>
      <c r="BT203" s="2"/>
      <c r="BU203" s="2"/>
      <c r="BV203" s="2"/>
      <c r="BW203" s="2"/>
      <c r="BX203" s="2"/>
      <c r="BY203" s="2"/>
      <c r="BZ203" s="2"/>
      <c r="CA203" s="2"/>
      <c r="CB203" s="2"/>
      <c r="CC203" s="2"/>
      <c r="CD203" s="2"/>
      <c r="CE203" s="2"/>
      <c r="CF203" s="2"/>
      <c r="CG203" s="2"/>
      <c r="CH203" s="2"/>
      <c r="CI203" s="2"/>
      <c r="CJ203" s="2"/>
      <c r="CK203" s="2"/>
      <c r="CL203" s="2"/>
      <c r="CM203" s="2"/>
    </row>
    <row r="204" spans="3:91" x14ac:dyDescent="0.25"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7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  <c r="BP204" s="2"/>
      <c r="BQ204" s="2"/>
      <c r="BR204" s="2"/>
      <c r="BS204" s="2"/>
      <c r="BT204" s="2"/>
      <c r="BU204" s="2"/>
      <c r="BV204" s="2"/>
      <c r="BW204" s="2"/>
      <c r="BX204" s="2"/>
      <c r="BY204" s="2"/>
      <c r="BZ204" s="2"/>
      <c r="CA204" s="2"/>
      <c r="CB204" s="2"/>
      <c r="CC204" s="2"/>
      <c r="CD204" s="2"/>
      <c r="CE204" s="2"/>
      <c r="CF204" s="2"/>
      <c r="CG204" s="2"/>
      <c r="CH204" s="2"/>
      <c r="CI204" s="2"/>
      <c r="CJ204" s="2"/>
      <c r="CK204" s="2"/>
      <c r="CL204" s="2"/>
      <c r="CM204" s="2"/>
    </row>
    <row r="205" spans="3:91" x14ac:dyDescent="0.25"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7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  <c r="AZ205" s="2"/>
      <c r="BA205" s="2"/>
      <c r="BB205" s="2"/>
      <c r="BC205" s="2"/>
      <c r="BD205" s="2"/>
      <c r="BE205" s="2"/>
      <c r="BF205" s="2"/>
      <c r="BG205" s="2"/>
      <c r="BH205" s="2"/>
      <c r="BI205" s="2"/>
      <c r="BJ205" s="2"/>
      <c r="BK205" s="2"/>
      <c r="BL205" s="2"/>
      <c r="BM205" s="2"/>
      <c r="BN205" s="2"/>
      <c r="BO205" s="2"/>
      <c r="BP205" s="2"/>
      <c r="BQ205" s="2"/>
      <c r="BR205" s="2"/>
      <c r="BS205" s="2"/>
      <c r="BT205" s="2"/>
      <c r="BU205" s="2"/>
      <c r="BV205" s="2"/>
      <c r="BW205" s="2"/>
      <c r="BX205" s="2"/>
      <c r="BY205" s="2"/>
      <c r="BZ205" s="2"/>
      <c r="CA205" s="2"/>
      <c r="CB205" s="2"/>
      <c r="CC205" s="2"/>
      <c r="CD205" s="2"/>
      <c r="CE205" s="2"/>
      <c r="CF205" s="2"/>
      <c r="CG205" s="2"/>
      <c r="CH205" s="2"/>
      <c r="CI205" s="2"/>
      <c r="CJ205" s="2"/>
      <c r="CK205" s="2"/>
      <c r="CL205" s="2"/>
      <c r="CM205" s="2"/>
    </row>
    <row r="206" spans="3:91" x14ac:dyDescent="0.25"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7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  <c r="BP206" s="2"/>
      <c r="BQ206" s="2"/>
      <c r="BR206" s="2"/>
      <c r="BS206" s="2"/>
      <c r="BT206" s="2"/>
      <c r="BU206" s="2"/>
      <c r="BV206" s="2"/>
      <c r="BW206" s="2"/>
      <c r="BX206" s="2"/>
      <c r="BY206" s="2"/>
      <c r="BZ206" s="2"/>
      <c r="CA206" s="2"/>
      <c r="CB206" s="2"/>
      <c r="CC206" s="2"/>
      <c r="CD206" s="2"/>
      <c r="CE206" s="2"/>
      <c r="CF206" s="2"/>
      <c r="CG206" s="2"/>
      <c r="CH206" s="2"/>
      <c r="CI206" s="2"/>
      <c r="CJ206" s="2"/>
      <c r="CK206" s="2"/>
      <c r="CL206" s="2"/>
      <c r="CM206" s="2"/>
    </row>
    <row r="207" spans="3:91" x14ac:dyDescent="0.25"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7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  <c r="AZ207" s="2"/>
      <c r="BA207" s="2"/>
      <c r="BB207" s="2"/>
      <c r="BC207" s="2"/>
      <c r="BD207" s="2"/>
      <c r="BE207" s="2"/>
      <c r="BF207" s="2"/>
      <c r="BG207" s="2"/>
      <c r="BH207" s="2"/>
      <c r="BI207" s="2"/>
      <c r="BJ207" s="2"/>
      <c r="BK207" s="2"/>
      <c r="BL207" s="2"/>
      <c r="BM207" s="2"/>
      <c r="BN207" s="2"/>
      <c r="BO207" s="2"/>
      <c r="BP207" s="2"/>
      <c r="BQ207" s="2"/>
      <c r="BR207" s="2"/>
      <c r="BS207" s="2"/>
      <c r="BT207" s="2"/>
      <c r="BU207" s="2"/>
      <c r="BV207" s="2"/>
      <c r="BW207" s="2"/>
      <c r="BX207" s="2"/>
      <c r="BY207" s="2"/>
      <c r="BZ207" s="2"/>
      <c r="CA207" s="2"/>
      <c r="CB207" s="2"/>
      <c r="CC207" s="2"/>
      <c r="CD207" s="2"/>
      <c r="CE207" s="2"/>
      <c r="CF207" s="2"/>
      <c r="CG207" s="2"/>
      <c r="CH207" s="2"/>
      <c r="CI207" s="2"/>
      <c r="CJ207" s="2"/>
      <c r="CK207" s="2"/>
      <c r="CL207" s="2"/>
      <c r="CM207" s="2"/>
    </row>
    <row r="208" spans="3:91" x14ac:dyDescent="0.25"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7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  <c r="BP208" s="2"/>
      <c r="BQ208" s="2"/>
      <c r="BR208" s="2"/>
      <c r="BS208" s="2"/>
      <c r="BT208" s="2"/>
      <c r="BU208" s="2"/>
      <c r="BV208" s="2"/>
      <c r="BW208" s="2"/>
      <c r="BX208" s="2"/>
      <c r="BY208" s="2"/>
      <c r="BZ208" s="2"/>
      <c r="CA208" s="2"/>
      <c r="CB208" s="2"/>
      <c r="CC208" s="2"/>
      <c r="CD208" s="2"/>
      <c r="CE208" s="2"/>
      <c r="CF208" s="2"/>
      <c r="CG208" s="2"/>
      <c r="CH208" s="2"/>
      <c r="CI208" s="2"/>
      <c r="CJ208" s="2"/>
      <c r="CK208" s="2"/>
      <c r="CL208" s="2"/>
      <c r="CM208" s="2"/>
    </row>
    <row r="209" spans="3:91" x14ac:dyDescent="0.25"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7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  <c r="AZ209" s="2"/>
      <c r="BA209" s="2"/>
      <c r="BB209" s="2"/>
      <c r="BC209" s="2"/>
      <c r="BD209" s="2"/>
      <c r="BE209" s="2"/>
      <c r="BF209" s="2"/>
      <c r="BG209" s="2"/>
      <c r="BH209" s="2"/>
      <c r="BI209" s="2"/>
      <c r="BJ209" s="2"/>
      <c r="BK209" s="2"/>
      <c r="BL209" s="2"/>
      <c r="BM209" s="2"/>
      <c r="BN209" s="2"/>
      <c r="BO209" s="2"/>
      <c r="BP209" s="2"/>
      <c r="BQ209" s="2"/>
      <c r="BR209" s="2"/>
      <c r="BS209" s="2"/>
      <c r="BT209" s="2"/>
      <c r="BU209" s="2"/>
      <c r="BV209" s="2"/>
      <c r="BW209" s="2"/>
      <c r="BX209" s="2"/>
      <c r="BY209" s="2"/>
      <c r="BZ209" s="2"/>
      <c r="CA209" s="2"/>
      <c r="CB209" s="2"/>
      <c r="CC209" s="2"/>
      <c r="CD209" s="2"/>
      <c r="CE209" s="2"/>
      <c r="CF209" s="2"/>
      <c r="CG209" s="2"/>
      <c r="CH209" s="2"/>
      <c r="CI209" s="2"/>
      <c r="CJ209" s="2"/>
      <c r="CK209" s="2"/>
      <c r="CL209" s="2"/>
      <c r="CM209" s="2"/>
    </row>
    <row r="210" spans="3:91" x14ac:dyDescent="0.25"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7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/>
      <c r="BO210" s="2"/>
      <c r="BP210" s="2"/>
      <c r="BQ210" s="2"/>
      <c r="BR210" s="2"/>
      <c r="BS210" s="2"/>
      <c r="BT210" s="2"/>
      <c r="BU210" s="2"/>
      <c r="BV210" s="2"/>
      <c r="BW210" s="2"/>
      <c r="BX210" s="2"/>
      <c r="BY210" s="2"/>
      <c r="BZ210" s="2"/>
      <c r="CA210" s="2"/>
      <c r="CB210" s="2"/>
      <c r="CC210" s="2"/>
      <c r="CD210" s="2"/>
      <c r="CE210" s="2"/>
      <c r="CF210" s="2"/>
      <c r="CG210" s="2"/>
      <c r="CH210" s="2"/>
      <c r="CI210" s="2"/>
      <c r="CJ210" s="2"/>
      <c r="CK210" s="2"/>
      <c r="CL210" s="2"/>
      <c r="CM210" s="2"/>
    </row>
    <row r="211" spans="3:91" x14ac:dyDescent="0.25"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7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  <c r="AZ211" s="2"/>
      <c r="BA211" s="2"/>
      <c r="BB211" s="2"/>
      <c r="BC211" s="2"/>
      <c r="BD211" s="2"/>
      <c r="BE211" s="2"/>
      <c r="BF211" s="2"/>
      <c r="BG211" s="2"/>
      <c r="BH211" s="2"/>
      <c r="BI211" s="2"/>
      <c r="BJ211" s="2"/>
      <c r="BK211" s="2"/>
      <c r="BL211" s="2"/>
      <c r="BM211" s="2"/>
      <c r="BN211" s="2"/>
      <c r="BO211" s="2"/>
      <c r="BP211" s="2"/>
      <c r="BQ211" s="2"/>
      <c r="BR211" s="2"/>
      <c r="BS211" s="2"/>
      <c r="BT211" s="2"/>
      <c r="BU211" s="2"/>
      <c r="BV211" s="2"/>
      <c r="BW211" s="2"/>
      <c r="BX211" s="2"/>
      <c r="BY211" s="2"/>
      <c r="BZ211" s="2"/>
      <c r="CA211" s="2"/>
      <c r="CB211" s="2"/>
      <c r="CC211" s="2"/>
      <c r="CD211" s="2"/>
      <c r="CE211" s="2"/>
      <c r="CF211" s="2"/>
      <c r="CG211" s="2"/>
      <c r="CH211" s="2"/>
      <c r="CI211" s="2"/>
      <c r="CJ211" s="2"/>
      <c r="CK211" s="2"/>
      <c r="CL211" s="2"/>
      <c r="CM211" s="2"/>
    </row>
    <row r="212" spans="3:91" x14ac:dyDescent="0.25"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7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/>
      <c r="BO212" s="2"/>
      <c r="BP212" s="2"/>
      <c r="BQ212" s="2"/>
      <c r="BR212" s="2"/>
      <c r="BS212" s="2"/>
      <c r="BT212" s="2"/>
      <c r="BU212" s="2"/>
      <c r="BV212" s="2"/>
      <c r="BW212" s="2"/>
      <c r="BX212" s="2"/>
      <c r="BY212" s="2"/>
      <c r="BZ212" s="2"/>
      <c r="CA212" s="2"/>
      <c r="CB212" s="2"/>
      <c r="CC212" s="2"/>
      <c r="CD212" s="2"/>
      <c r="CE212" s="2"/>
      <c r="CF212" s="2"/>
      <c r="CG212" s="2"/>
      <c r="CH212" s="2"/>
      <c r="CI212" s="2"/>
      <c r="CJ212" s="2"/>
      <c r="CK212" s="2"/>
      <c r="CL212" s="2"/>
      <c r="CM212" s="2"/>
    </row>
    <row r="213" spans="3:91" x14ac:dyDescent="0.25"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7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  <c r="AZ213" s="2"/>
      <c r="BA213" s="2"/>
      <c r="BB213" s="2"/>
      <c r="BC213" s="2"/>
      <c r="BD213" s="2"/>
      <c r="BE213" s="2"/>
      <c r="BF213" s="2"/>
      <c r="BG213" s="2"/>
      <c r="BH213" s="2"/>
      <c r="BI213" s="2"/>
      <c r="BJ213" s="2"/>
      <c r="BK213" s="2"/>
      <c r="BL213" s="2"/>
      <c r="BM213" s="2"/>
      <c r="BN213" s="2"/>
      <c r="BO213" s="2"/>
      <c r="BP213" s="2"/>
      <c r="BQ213" s="2"/>
      <c r="BR213" s="2"/>
      <c r="BS213" s="2"/>
      <c r="BT213" s="2"/>
      <c r="BU213" s="2"/>
      <c r="BV213" s="2"/>
      <c r="BW213" s="2"/>
      <c r="BX213" s="2"/>
      <c r="BY213" s="2"/>
      <c r="BZ213" s="2"/>
      <c r="CA213" s="2"/>
      <c r="CB213" s="2"/>
      <c r="CC213" s="2"/>
      <c r="CD213" s="2"/>
      <c r="CE213" s="2"/>
      <c r="CF213" s="2"/>
      <c r="CG213" s="2"/>
      <c r="CH213" s="2"/>
      <c r="CI213" s="2"/>
      <c r="CJ213" s="2"/>
      <c r="CK213" s="2"/>
      <c r="CL213" s="2"/>
      <c r="CM213" s="2"/>
    </row>
    <row r="214" spans="3:91" x14ac:dyDescent="0.25"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7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/>
      <c r="BO214" s="2"/>
      <c r="BP214" s="2"/>
      <c r="BQ214" s="2"/>
      <c r="BR214" s="2"/>
      <c r="BS214" s="2"/>
      <c r="BT214" s="2"/>
      <c r="BU214" s="2"/>
      <c r="BV214" s="2"/>
      <c r="BW214" s="2"/>
      <c r="BX214" s="2"/>
      <c r="BY214" s="2"/>
      <c r="BZ214" s="2"/>
      <c r="CA214" s="2"/>
      <c r="CB214" s="2"/>
      <c r="CC214" s="2"/>
      <c r="CD214" s="2"/>
      <c r="CE214" s="2"/>
      <c r="CF214" s="2"/>
      <c r="CG214" s="2"/>
      <c r="CH214" s="2"/>
      <c r="CI214" s="2"/>
      <c r="CJ214" s="2"/>
      <c r="CK214" s="2"/>
      <c r="CL214" s="2"/>
      <c r="CM214" s="2"/>
    </row>
    <row r="215" spans="3:91" x14ac:dyDescent="0.25"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7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  <c r="AZ215" s="2"/>
      <c r="BA215" s="2"/>
      <c r="BB215" s="2"/>
      <c r="BC215" s="2"/>
      <c r="BD215" s="2"/>
      <c r="BE215" s="2"/>
      <c r="BF215" s="2"/>
      <c r="BG215" s="2"/>
      <c r="BH215" s="2"/>
      <c r="BI215" s="2"/>
      <c r="BJ215" s="2"/>
      <c r="BK215" s="2"/>
      <c r="BL215" s="2"/>
      <c r="BM215" s="2"/>
      <c r="BN215" s="2"/>
      <c r="BO215" s="2"/>
      <c r="BP215" s="2"/>
      <c r="BQ215" s="2"/>
      <c r="BR215" s="2"/>
      <c r="BS215" s="2"/>
      <c r="BT215" s="2"/>
      <c r="BU215" s="2"/>
      <c r="BV215" s="2"/>
      <c r="BW215" s="2"/>
      <c r="BX215" s="2"/>
      <c r="BY215" s="2"/>
      <c r="BZ215" s="2"/>
      <c r="CA215" s="2"/>
      <c r="CB215" s="2"/>
      <c r="CC215" s="2"/>
      <c r="CD215" s="2"/>
      <c r="CE215" s="2"/>
      <c r="CF215" s="2"/>
      <c r="CG215" s="2"/>
      <c r="CH215" s="2"/>
      <c r="CI215" s="2"/>
      <c r="CJ215" s="2"/>
      <c r="CK215" s="2"/>
      <c r="CL215" s="2"/>
      <c r="CM215" s="2"/>
    </row>
    <row r="216" spans="3:91" x14ac:dyDescent="0.25"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7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/>
      <c r="BO216" s="2"/>
      <c r="BP216" s="2"/>
      <c r="BQ216" s="2"/>
      <c r="BR216" s="2"/>
      <c r="BS216" s="2"/>
      <c r="BT216" s="2"/>
      <c r="BU216" s="2"/>
      <c r="BV216" s="2"/>
      <c r="BW216" s="2"/>
      <c r="BX216" s="2"/>
      <c r="BY216" s="2"/>
      <c r="BZ216" s="2"/>
      <c r="CA216" s="2"/>
      <c r="CB216" s="2"/>
      <c r="CC216" s="2"/>
      <c r="CD216" s="2"/>
      <c r="CE216" s="2"/>
      <c r="CF216" s="2"/>
      <c r="CG216" s="2"/>
      <c r="CH216" s="2"/>
      <c r="CI216" s="2"/>
      <c r="CJ216" s="2"/>
      <c r="CK216" s="2"/>
      <c r="CL216" s="2"/>
      <c r="CM216" s="2"/>
    </row>
    <row r="217" spans="3:91" x14ac:dyDescent="0.25"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7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  <c r="AZ217" s="2"/>
      <c r="BA217" s="2"/>
      <c r="BB217" s="2"/>
      <c r="BC217" s="2"/>
      <c r="BD217" s="2"/>
      <c r="BE217" s="2"/>
      <c r="BF217" s="2"/>
      <c r="BG217" s="2"/>
      <c r="BH217" s="2"/>
      <c r="BI217" s="2"/>
      <c r="BJ217" s="2"/>
      <c r="BK217" s="2"/>
      <c r="BL217" s="2"/>
      <c r="BM217" s="2"/>
      <c r="BN217" s="2"/>
      <c r="BO217" s="2"/>
      <c r="BP217" s="2"/>
      <c r="BQ217" s="2"/>
      <c r="BR217" s="2"/>
      <c r="BS217" s="2"/>
      <c r="BT217" s="2"/>
      <c r="BU217" s="2"/>
      <c r="BV217" s="2"/>
      <c r="BW217" s="2"/>
      <c r="BX217" s="2"/>
      <c r="BY217" s="2"/>
      <c r="BZ217" s="2"/>
      <c r="CA217" s="2"/>
      <c r="CB217" s="2"/>
      <c r="CC217" s="2"/>
      <c r="CD217" s="2"/>
      <c r="CE217" s="2"/>
      <c r="CF217" s="2"/>
      <c r="CG217" s="2"/>
      <c r="CH217" s="2"/>
      <c r="CI217" s="2"/>
      <c r="CJ217" s="2"/>
      <c r="CK217" s="2"/>
      <c r="CL217" s="2"/>
      <c r="CM217" s="2"/>
    </row>
    <row r="218" spans="3:91" x14ac:dyDescent="0.25"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7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  <c r="BP218" s="2"/>
      <c r="BQ218" s="2"/>
      <c r="BR218" s="2"/>
      <c r="BS218" s="2"/>
      <c r="BT218" s="2"/>
      <c r="BU218" s="2"/>
      <c r="BV218" s="2"/>
      <c r="BW218" s="2"/>
      <c r="BX218" s="2"/>
      <c r="BY218" s="2"/>
      <c r="BZ218" s="2"/>
      <c r="CA218" s="2"/>
      <c r="CB218" s="2"/>
      <c r="CC218" s="2"/>
      <c r="CD218" s="2"/>
      <c r="CE218" s="2"/>
      <c r="CF218" s="2"/>
      <c r="CG218" s="2"/>
      <c r="CH218" s="2"/>
      <c r="CI218" s="2"/>
      <c r="CJ218" s="2"/>
      <c r="CK218" s="2"/>
      <c r="CL218" s="2"/>
      <c r="CM218" s="2"/>
    </row>
    <row r="219" spans="3:91" x14ac:dyDescent="0.25"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7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  <c r="AZ219" s="2"/>
      <c r="BA219" s="2"/>
      <c r="BB219" s="2"/>
      <c r="BC219" s="2"/>
      <c r="BD219" s="2"/>
      <c r="BE219" s="2"/>
      <c r="BF219" s="2"/>
      <c r="BG219" s="2"/>
      <c r="BH219" s="2"/>
      <c r="BI219" s="2"/>
      <c r="BJ219" s="2"/>
      <c r="BK219" s="2"/>
      <c r="BL219" s="2"/>
      <c r="BM219" s="2"/>
      <c r="BN219" s="2"/>
      <c r="BO219" s="2"/>
      <c r="BP219" s="2"/>
      <c r="BQ219" s="2"/>
      <c r="BR219" s="2"/>
      <c r="BS219" s="2"/>
      <c r="BT219" s="2"/>
      <c r="BU219" s="2"/>
      <c r="BV219" s="2"/>
      <c r="BW219" s="2"/>
      <c r="BX219" s="2"/>
      <c r="BY219" s="2"/>
      <c r="BZ219" s="2"/>
      <c r="CA219" s="2"/>
      <c r="CB219" s="2"/>
      <c r="CC219" s="2"/>
      <c r="CD219" s="2"/>
      <c r="CE219" s="2"/>
      <c r="CF219" s="2"/>
      <c r="CG219" s="2"/>
      <c r="CH219" s="2"/>
      <c r="CI219" s="2"/>
      <c r="CJ219" s="2"/>
      <c r="CK219" s="2"/>
      <c r="CL219" s="2"/>
      <c r="CM219" s="2"/>
    </row>
    <row r="220" spans="3:91" x14ac:dyDescent="0.25"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7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  <c r="BO220" s="2"/>
      <c r="BP220" s="2"/>
      <c r="BQ220" s="2"/>
      <c r="BR220" s="2"/>
      <c r="BS220" s="2"/>
      <c r="BT220" s="2"/>
      <c r="BU220" s="2"/>
      <c r="BV220" s="2"/>
      <c r="BW220" s="2"/>
      <c r="BX220" s="2"/>
      <c r="BY220" s="2"/>
      <c r="BZ220" s="2"/>
      <c r="CA220" s="2"/>
      <c r="CB220" s="2"/>
      <c r="CC220" s="2"/>
      <c r="CD220" s="2"/>
      <c r="CE220" s="2"/>
      <c r="CF220" s="2"/>
      <c r="CG220" s="2"/>
      <c r="CH220" s="2"/>
      <c r="CI220" s="2"/>
      <c r="CJ220" s="2"/>
      <c r="CK220" s="2"/>
      <c r="CL220" s="2"/>
      <c r="CM220" s="2"/>
    </row>
    <row r="221" spans="3:91" x14ac:dyDescent="0.25"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7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  <c r="AZ221" s="2"/>
      <c r="BA221" s="2"/>
      <c r="BB221" s="2"/>
      <c r="BC221" s="2"/>
      <c r="BD221" s="2"/>
      <c r="BE221" s="2"/>
      <c r="BF221" s="2"/>
      <c r="BG221" s="2"/>
      <c r="BH221" s="2"/>
      <c r="BI221" s="2"/>
      <c r="BJ221" s="2"/>
      <c r="BK221" s="2"/>
      <c r="BL221" s="2"/>
      <c r="BM221" s="2"/>
      <c r="BN221" s="2"/>
      <c r="BO221" s="2"/>
      <c r="BP221" s="2"/>
      <c r="BQ221" s="2"/>
      <c r="BR221" s="2"/>
      <c r="BS221" s="2"/>
      <c r="BT221" s="2"/>
      <c r="BU221" s="2"/>
      <c r="BV221" s="2"/>
      <c r="BW221" s="2"/>
      <c r="BX221" s="2"/>
      <c r="BY221" s="2"/>
      <c r="BZ221" s="2"/>
      <c r="CA221" s="2"/>
      <c r="CB221" s="2"/>
      <c r="CC221" s="2"/>
      <c r="CD221" s="2"/>
      <c r="CE221" s="2"/>
      <c r="CF221" s="2"/>
      <c r="CG221" s="2"/>
      <c r="CH221" s="2"/>
      <c r="CI221" s="2"/>
      <c r="CJ221" s="2"/>
      <c r="CK221" s="2"/>
      <c r="CL221" s="2"/>
      <c r="CM221" s="2"/>
    </row>
    <row r="222" spans="3:91" x14ac:dyDescent="0.25"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7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2"/>
      <c r="BJ222" s="2"/>
      <c r="BK222" s="2"/>
      <c r="BL222" s="2"/>
      <c r="BM222" s="2"/>
      <c r="BN222" s="2"/>
      <c r="BO222" s="2"/>
      <c r="BP222" s="2"/>
      <c r="BQ222" s="2"/>
      <c r="BR222" s="2"/>
      <c r="BS222" s="2"/>
      <c r="BT222" s="2"/>
      <c r="BU222" s="2"/>
      <c r="BV222" s="2"/>
      <c r="BW222" s="2"/>
      <c r="BX222" s="2"/>
      <c r="BY222" s="2"/>
      <c r="BZ222" s="2"/>
      <c r="CA222" s="2"/>
      <c r="CB222" s="2"/>
      <c r="CC222" s="2"/>
      <c r="CD222" s="2"/>
      <c r="CE222" s="2"/>
      <c r="CF222" s="2"/>
      <c r="CG222" s="2"/>
      <c r="CH222" s="2"/>
      <c r="CI222" s="2"/>
      <c r="CJ222" s="2"/>
      <c r="CK222" s="2"/>
      <c r="CL222" s="2"/>
      <c r="CM222" s="2"/>
    </row>
    <row r="223" spans="3:91" x14ac:dyDescent="0.25"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7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  <c r="AZ223" s="2"/>
      <c r="BA223" s="2"/>
      <c r="BB223" s="2"/>
      <c r="BC223" s="2"/>
      <c r="BD223" s="2"/>
      <c r="BE223" s="2"/>
      <c r="BF223" s="2"/>
      <c r="BG223" s="2"/>
      <c r="BH223" s="2"/>
      <c r="BI223" s="2"/>
      <c r="BJ223" s="2"/>
      <c r="BK223" s="2"/>
      <c r="BL223" s="2"/>
      <c r="BM223" s="2"/>
      <c r="BN223" s="2"/>
      <c r="BO223" s="2"/>
      <c r="BP223" s="2"/>
      <c r="BQ223" s="2"/>
      <c r="BR223" s="2"/>
      <c r="BS223" s="2"/>
      <c r="BT223" s="2"/>
      <c r="BU223" s="2"/>
      <c r="BV223" s="2"/>
      <c r="BW223" s="2"/>
      <c r="BX223" s="2"/>
      <c r="BY223" s="2"/>
      <c r="BZ223" s="2"/>
      <c r="CA223" s="2"/>
      <c r="CB223" s="2"/>
      <c r="CC223" s="2"/>
      <c r="CD223" s="2"/>
      <c r="CE223" s="2"/>
      <c r="CF223" s="2"/>
      <c r="CG223" s="2"/>
      <c r="CH223" s="2"/>
      <c r="CI223" s="2"/>
      <c r="CJ223" s="2"/>
      <c r="CK223" s="2"/>
      <c r="CL223" s="2"/>
      <c r="CM223" s="2"/>
    </row>
    <row r="224" spans="3:91" x14ac:dyDescent="0.25"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7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  <c r="BG224" s="2"/>
      <c r="BH224" s="2"/>
      <c r="BI224" s="2"/>
      <c r="BJ224" s="2"/>
      <c r="BK224" s="2"/>
      <c r="BL224" s="2"/>
      <c r="BM224" s="2"/>
      <c r="BN224" s="2"/>
      <c r="BO224" s="2"/>
      <c r="BP224" s="2"/>
      <c r="BQ224" s="2"/>
      <c r="BR224" s="2"/>
      <c r="BS224" s="2"/>
      <c r="BT224" s="2"/>
      <c r="BU224" s="2"/>
      <c r="BV224" s="2"/>
      <c r="BW224" s="2"/>
      <c r="BX224" s="2"/>
      <c r="BY224" s="2"/>
      <c r="BZ224" s="2"/>
      <c r="CA224" s="2"/>
      <c r="CB224" s="2"/>
      <c r="CC224" s="2"/>
      <c r="CD224" s="2"/>
      <c r="CE224" s="2"/>
      <c r="CF224" s="2"/>
      <c r="CG224" s="2"/>
      <c r="CH224" s="2"/>
      <c r="CI224" s="2"/>
      <c r="CJ224" s="2"/>
      <c r="CK224" s="2"/>
      <c r="CL224" s="2"/>
      <c r="CM224" s="2"/>
    </row>
    <row r="225" spans="3:91" x14ac:dyDescent="0.25"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7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  <c r="AZ225" s="2"/>
      <c r="BA225" s="2"/>
      <c r="BB225" s="2"/>
      <c r="BC225" s="2"/>
      <c r="BD225" s="2"/>
      <c r="BE225" s="2"/>
      <c r="BF225" s="2"/>
      <c r="BG225" s="2"/>
      <c r="BH225" s="2"/>
      <c r="BI225" s="2"/>
      <c r="BJ225" s="2"/>
      <c r="BK225" s="2"/>
      <c r="BL225" s="2"/>
      <c r="BM225" s="2"/>
      <c r="BN225" s="2"/>
      <c r="BO225" s="2"/>
      <c r="BP225" s="2"/>
      <c r="BQ225" s="2"/>
      <c r="BR225" s="2"/>
      <c r="BS225" s="2"/>
      <c r="BT225" s="2"/>
      <c r="BU225" s="2"/>
      <c r="BV225" s="2"/>
      <c r="BW225" s="2"/>
      <c r="BX225" s="2"/>
      <c r="BY225" s="2"/>
      <c r="BZ225" s="2"/>
      <c r="CA225" s="2"/>
      <c r="CB225" s="2"/>
      <c r="CC225" s="2"/>
      <c r="CD225" s="2"/>
      <c r="CE225" s="2"/>
      <c r="CF225" s="2"/>
      <c r="CG225" s="2"/>
      <c r="CH225" s="2"/>
      <c r="CI225" s="2"/>
      <c r="CJ225" s="2"/>
      <c r="CK225" s="2"/>
      <c r="CL225" s="2"/>
      <c r="CM225" s="2"/>
    </row>
    <row r="226" spans="3:91" x14ac:dyDescent="0.25"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7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2"/>
      <c r="BJ226" s="2"/>
      <c r="BK226" s="2"/>
      <c r="BL226" s="2"/>
      <c r="BM226" s="2"/>
      <c r="BN226" s="2"/>
      <c r="BO226" s="2"/>
      <c r="BP226" s="2"/>
      <c r="BQ226" s="2"/>
      <c r="BR226" s="2"/>
      <c r="BS226" s="2"/>
      <c r="BT226" s="2"/>
      <c r="BU226" s="2"/>
      <c r="BV226" s="2"/>
      <c r="BW226" s="2"/>
      <c r="BX226" s="2"/>
      <c r="BY226" s="2"/>
      <c r="BZ226" s="2"/>
      <c r="CA226" s="2"/>
      <c r="CB226" s="2"/>
      <c r="CC226" s="2"/>
      <c r="CD226" s="2"/>
      <c r="CE226" s="2"/>
      <c r="CF226" s="2"/>
      <c r="CG226" s="2"/>
      <c r="CH226" s="2"/>
      <c r="CI226" s="2"/>
      <c r="CJ226" s="2"/>
      <c r="CK226" s="2"/>
      <c r="CL226" s="2"/>
      <c r="CM226" s="2"/>
    </row>
    <row r="227" spans="3:91" x14ac:dyDescent="0.25"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7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  <c r="AZ227" s="2"/>
      <c r="BA227" s="2"/>
      <c r="BB227" s="2"/>
      <c r="BC227" s="2"/>
      <c r="BD227" s="2"/>
      <c r="BE227" s="2"/>
      <c r="BF227" s="2"/>
      <c r="BG227" s="2"/>
      <c r="BH227" s="2"/>
      <c r="BI227" s="2"/>
      <c r="BJ227" s="2"/>
      <c r="BK227" s="2"/>
      <c r="BL227" s="2"/>
      <c r="BM227" s="2"/>
      <c r="BN227" s="2"/>
      <c r="BO227" s="2"/>
      <c r="BP227" s="2"/>
      <c r="BQ227" s="2"/>
      <c r="BR227" s="2"/>
      <c r="BS227" s="2"/>
      <c r="BT227" s="2"/>
      <c r="BU227" s="2"/>
      <c r="BV227" s="2"/>
      <c r="BW227" s="2"/>
      <c r="BX227" s="2"/>
      <c r="BY227" s="2"/>
      <c r="BZ227" s="2"/>
      <c r="CA227" s="2"/>
      <c r="CB227" s="2"/>
      <c r="CC227" s="2"/>
      <c r="CD227" s="2"/>
      <c r="CE227" s="2"/>
      <c r="CF227" s="2"/>
      <c r="CG227" s="2"/>
      <c r="CH227" s="2"/>
      <c r="CI227" s="2"/>
      <c r="CJ227" s="2"/>
      <c r="CK227" s="2"/>
      <c r="CL227" s="2"/>
      <c r="CM227" s="2"/>
    </row>
    <row r="228" spans="3:91" x14ac:dyDescent="0.25"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7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2"/>
      <c r="BJ228" s="2"/>
      <c r="BK228" s="2"/>
      <c r="BL228" s="2"/>
      <c r="BM228" s="2"/>
      <c r="BN228" s="2"/>
      <c r="BO228" s="2"/>
      <c r="BP228" s="2"/>
      <c r="BQ228" s="2"/>
      <c r="BR228" s="2"/>
      <c r="BS228" s="2"/>
      <c r="BT228" s="2"/>
      <c r="BU228" s="2"/>
      <c r="BV228" s="2"/>
      <c r="BW228" s="2"/>
      <c r="BX228" s="2"/>
      <c r="BY228" s="2"/>
      <c r="BZ228" s="2"/>
      <c r="CA228" s="2"/>
      <c r="CB228" s="2"/>
      <c r="CC228" s="2"/>
      <c r="CD228" s="2"/>
      <c r="CE228" s="2"/>
      <c r="CF228" s="2"/>
      <c r="CG228" s="2"/>
      <c r="CH228" s="2"/>
      <c r="CI228" s="2"/>
      <c r="CJ228" s="2"/>
      <c r="CK228" s="2"/>
      <c r="CL228" s="2"/>
      <c r="CM228" s="2"/>
    </row>
    <row r="229" spans="3:91" x14ac:dyDescent="0.25"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7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  <c r="AZ229" s="2"/>
      <c r="BA229" s="2"/>
      <c r="BB229" s="2"/>
      <c r="BC229" s="2"/>
      <c r="BD229" s="2"/>
      <c r="BE229" s="2"/>
      <c r="BF229" s="2"/>
      <c r="BG229" s="2"/>
      <c r="BH229" s="2"/>
      <c r="BI229" s="2"/>
      <c r="BJ229" s="2"/>
      <c r="BK229" s="2"/>
      <c r="BL229" s="2"/>
      <c r="BM229" s="2"/>
      <c r="BN229" s="2"/>
      <c r="BO229" s="2"/>
      <c r="BP229" s="2"/>
      <c r="BQ229" s="2"/>
      <c r="BR229" s="2"/>
      <c r="BS229" s="2"/>
      <c r="BT229" s="2"/>
      <c r="BU229" s="2"/>
      <c r="BV229" s="2"/>
      <c r="BW229" s="2"/>
      <c r="BX229" s="2"/>
      <c r="BY229" s="2"/>
      <c r="BZ229" s="2"/>
      <c r="CA229" s="2"/>
      <c r="CB229" s="2"/>
      <c r="CC229" s="2"/>
      <c r="CD229" s="2"/>
      <c r="CE229" s="2"/>
      <c r="CF229" s="2"/>
      <c r="CG229" s="2"/>
      <c r="CH229" s="2"/>
      <c r="CI229" s="2"/>
      <c r="CJ229" s="2"/>
      <c r="CK229" s="2"/>
      <c r="CL229" s="2"/>
      <c r="CM229" s="2"/>
    </row>
    <row r="230" spans="3:91" x14ac:dyDescent="0.25"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7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I230" s="2"/>
      <c r="BJ230" s="2"/>
      <c r="BK230" s="2"/>
      <c r="BL230" s="2"/>
      <c r="BM230" s="2"/>
      <c r="BN230" s="2"/>
      <c r="BO230" s="2"/>
      <c r="BP230" s="2"/>
      <c r="BQ230" s="2"/>
      <c r="BR230" s="2"/>
      <c r="BS230" s="2"/>
      <c r="BT230" s="2"/>
      <c r="BU230" s="2"/>
      <c r="BV230" s="2"/>
      <c r="BW230" s="2"/>
      <c r="BX230" s="2"/>
      <c r="BY230" s="2"/>
      <c r="BZ230" s="2"/>
      <c r="CA230" s="2"/>
      <c r="CB230" s="2"/>
      <c r="CC230" s="2"/>
      <c r="CD230" s="2"/>
      <c r="CE230" s="2"/>
      <c r="CF230" s="2"/>
      <c r="CG230" s="2"/>
      <c r="CH230" s="2"/>
      <c r="CI230" s="2"/>
      <c r="CJ230" s="2"/>
      <c r="CK230" s="2"/>
      <c r="CL230" s="2"/>
      <c r="CM230" s="2"/>
    </row>
    <row r="231" spans="3:91" x14ac:dyDescent="0.25"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7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  <c r="AZ231" s="2"/>
      <c r="BA231" s="2"/>
      <c r="BB231" s="2"/>
      <c r="BC231" s="2"/>
      <c r="BD231" s="2"/>
      <c r="BE231" s="2"/>
      <c r="BF231" s="2"/>
      <c r="BG231" s="2"/>
      <c r="BH231" s="2"/>
      <c r="BI231" s="2"/>
      <c r="BJ231" s="2"/>
      <c r="BK231" s="2"/>
      <c r="BL231" s="2"/>
      <c r="BM231" s="2"/>
      <c r="BN231" s="2"/>
      <c r="BO231" s="2"/>
      <c r="BP231" s="2"/>
      <c r="BQ231" s="2"/>
      <c r="BR231" s="2"/>
      <c r="BS231" s="2"/>
      <c r="BT231" s="2"/>
      <c r="BU231" s="2"/>
      <c r="BV231" s="2"/>
      <c r="BW231" s="2"/>
      <c r="BX231" s="2"/>
      <c r="BY231" s="2"/>
      <c r="BZ231" s="2"/>
      <c r="CA231" s="2"/>
      <c r="CB231" s="2"/>
      <c r="CC231" s="2"/>
      <c r="CD231" s="2"/>
      <c r="CE231" s="2"/>
      <c r="CF231" s="2"/>
      <c r="CG231" s="2"/>
      <c r="CH231" s="2"/>
      <c r="CI231" s="2"/>
      <c r="CJ231" s="2"/>
      <c r="CK231" s="2"/>
      <c r="CL231" s="2"/>
      <c r="CM231" s="2"/>
    </row>
    <row r="232" spans="3:91" x14ac:dyDescent="0.25"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7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2"/>
      <c r="BJ232" s="2"/>
      <c r="BK232" s="2"/>
      <c r="BL232" s="2"/>
      <c r="BM232" s="2"/>
      <c r="BN232" s="2"/>
      <c r="BO232" s="2"/>
      <c r="BP232" s="2"/>
      <c r="BQ232" s="2"/>
      <c r="BR232" s="2"/>
      <c r="BS232" s="2"/>
      <c r="BT232" s="2"/>
      <c r="BU232" s="2"/>
      <c r="BV232" s="2"/>
      <c r="BW232" s="2"/>
      <c r="BX232" s="2"/>
      <c r="BY232" s="2"/>
      <c r="BZ232" s="2"/>
      <c r="CA232" s="2"/>
      <c r="CB232" s="2"/>
      <c r="CC232" s="2"/>
      <c r="CD232" s="2"/>
      <c r="CE232" s="2"/>
      <c r="CF232" s="2"/>
      <c r="CG232" s="2"/>
      <c r="CH232" s="2"/>
      <c r="CI232" s="2"/>
      <c r="CJ232" s="2"/>
      <c r="CK232" s="2"/>
      <c r="CL232" s="2"/>
      <c r="CM232" s="2"/>
    </row>
    <row r="233" spans="3:91" x14ac:dyDescent="0.25"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7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  <c r="AZ233" s="2"/>
      <c r="BA233" s="2"/>
      <c r="BB233" s="2"/>
      <c r="BC233" s="2"/>
      <c r="BD233" s="2"/>
      <c r="BE233" s="2"/>
      <c r="BF233" s="2"/>
      <c r="BG233" s="2"/>
      <c r="BH233" s="2"/>
      <c r="BI233" s="2"/>
      <c r="BJ233" s="2"/>
      <c r="BK233" s="2"/>
      <c r="BL233" s="2"/>
      <c r="BM233" s="2"/>
      <c r="BN233" s="2"/>
      <c r="BO233" s="2"/>
      <c r="BP233" s="2"/>
      <c r="BQ233" s="2"/>
      <c r="BR233" s="2"/>
      <c r="BS233" s="2"/>
      <c r="BT233" s="2"/>
      <c r="BU233" s="2"/>
      <c r="BV233" s="2"/>
      <c r="BW233" s="2"/>
      <c r="BX233" s="2"/>
      <c r="BY233" s="2"/>
      <c r="BZ233" s="2"/>
      <c r="CA233" s="2"/>
      <c r="CB233" s="2"/>
      <c r="CC233" s="2"/>
      <c r="CD233" s="2"/>
      <c r="CE233" s="2"/>
      <c r="CF233" s="2"/>
      <c r="CG233" s="2"/>
      <c r="CH233" s="2"/>
      <c r="CI233" s="2"/>
      <c r="CJ233" s="2"/>
      <c r="CK233" s="2"/>
      <c r="CL233" s="2"/>
      <c r="CM233" s="2"/>
    </row>
    <row r="234" spans="3:91" x14ac:dyDescent="0.25"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7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2"/>
      <c r="BG234" s="2"/>
      <c r="BH234" s="2"/>
      <c r="BI234" s="2"/>
      <c r="BJ234" s="2"/>
      <c r="BK234" s="2"/>
      <c r="BL234" s="2"/>
      <c r="BM234" s="2"/>
      <c r="BN234" s="2"/>
      <c r="BO234" s="2"/>
      <c r="BP234" s="2"/>
      <c r="BQ234" s="2"/>
      <c r="BR234" s="2"/>
      <c r="BS234" s="2"/>
      <c r="BT234" s="2"/>
      <c r="BU234" s="2"/>
      <c r="BV234" s="2"/>
      <c r="BW234" s="2"/>
      <c r="BX234" s="2"/>
      <c r="BY234" s="2"/>
      <c r="BZ234" s="2"/>
      <c r="CA234" s="2"/>
      <c r="CB234" s="2"/>
      <c r="CC234" s="2"/>
      <c r="CD234" s="2"/>
      <c r="CE234" s="2"/>
      <c r="CF234" s="2"/>
      <c r="CG234" s="2"/>
      <c r="CH234" s="2"/>
      <c r="CI234" s="2"/>
      <c r="CJ234" s="2"/>
      <c r="CK234" s="2"/>
      <c r="CL234" s="2"/>
      <c r="CM234" s="2"/>
    </row>
    <row r="235" spans="3:91" x14ac:dyDescent="0.25"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7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  <c r="AZ235" s="2"/>
      <c r="BA235" s="2"/>
      <c r="BB235" s="2"/>
      <c r="BC235" s="2"/>
      <c r="BD235" s="2"/>
      <c r="BE235" s="2"/>
      <c r="BF235" s="2"/>
      <c r="BG235" s="2"/>
      <c r="BH235" s="2"/>
      <c r="BI235" s="2"/>
      <c r="BJ235" s="2"/>
      <c r="BK235" s="2"/>
      <c r="BL235" s="2"/>
      <c r="BM235" s="2"/>
      <c r="BN235" s="2"/>
      <c r="BO235" s="2"/>
      <c r="BP235" s="2"/>
      <c r="BQ235" s="2"/>
      <c r="BR235" s="2"/>
      <c r="BS235" s="2"/>
      <c r="BT235" s="2"/>
      <c r="BU235" s="2"/>
      <c r="BV235" s="2"/>
      <c r="BW235" s="2"/>
      <c r="BX235" s="2"/>
      <c r="BY235" s="2"/>
      <c r="BZ235" s="2"/>
      <c r="CA235" s="2"/>
      <c r="CB235" s="2"/>
      <c r="CC235" s="2"/>
      <c r="CD235" s="2"/>
      <c r="CE235" s="2"/>
      <c r="CF235" s="2"/>
      <c r="CG235" s="2"/>
      <c r="CH235" s="2"/>
      <c r="CI235" s="2"/>
      <c r="CJ235" s="2"/>
      <c r="CK235" s="2"/>
      <c r="CL235" s="2"/>
      <c r="CM235" s="2"/>
    </row>
    <row r="236" spans="3:91" x14ac:dyDescent="0.25"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7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  <c r="BG236" s="2"/>
      <c r="BH236" s="2"/>
      <c r="BI236" s="2"/>
      <c r="BJ236" s="2"/>
      <c r="BK236" s="2"/>
      <c r="BL236" s="2"/>
      <c r="BM236" s="2"/>
      <c r="BN236" s="2"/>
      <c r="BO236" s="2"/>
      <c r="BP236" s="2"/>
      <c r="BQ236" s="2"/>
      <c r="BR236" s="2"/>
      <c r="BS236" s="2"/>
      <c r="BT236" s="2"/>
      <c r="BU236" s="2"/>
      <c r="BV236" s="2"/>
      <c r="BW236" s="2"/>
      <c r="BX236" s="2"/>
      <c r="BY236" s="2"/>
      <c r="BZ236" s="2"/>
      <c r="CA236" s="2"/>
      <c r="CB236" s="2"/>
      <c r="CC236" s="2"/>
      <c r="CD236" s="2"/>
      <c r="CE236" s="2"/>
      <c r="CF236" s="2"/>
      <c r="CG236" s="2"/>
      <c r="CH236" s="2"/>
      <c r="CI236" s="2"/>
      <c r="CJ236" s="2"/>
      <c r="CK236" s="2"/>
      <c r="CL236" s="2"/>
      <c r="CM236" s="2"/>
    </row>
    <row r="237" spans="3:91" x14ac:dyDescent="0.25"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7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  <c r="AZ237" s="2"/>
      <c r="BA237" s="2"/>
      <c r="BB237" s="2"/>
      <c r="BC237" s="2"/>
      <c r="BD237" s="2"/>
      <c r="BE237" s="2"/>
      <c r="BF237" s="2"/>
      <c r="BG237" s="2"/>
      <c r="BH237" s="2"/>
      <c r="BI237" s="2"/>
      <c r="BJ237" s="2"/>
      <c r="BK237" s="2"/>
      <c r="BL237" s="2"/>
      <c r="BM237" s="2"/>
      <c r="BN237" s="2"/>
      <c r="BO237" s="2"/>
      <c r="BP237" s="2"/>
      <c r="BQ237" s="2"/>
      <c r="BR237" s="2"/>
      <c r="BS237" s="2"/>
      <c r="BT237" s="2"/>
      <c r="BU237" s="2"/>
      <c r="BV237" s="2"/>
      <c r="BW237" s="2"/>
      <c r="BX237" s="2"/>
      <c r="BY237" s="2"/>
      <c r="BZ237" s="2"/>
      <c r="CA237" s="2"/>
      <c r="CB237" s="2"/>
      <c r="CC237" s="2"/>
      <c r="CD237" s="2"/>
      <c r="CE237" s="2"/>
      <c r="CF237" s="2"/>
      <c r="CG237" s="2"/>
      <c r="CH237" s="2"/>
      <c r="CI237" s="2"/>
      <c r="CJ237" s="2"/>
      <c r="CK237" s="2"/>
      <c r="CL237" s="2"/>
      <c r="CM237" s="2"/>
    </row>
    <row r="238" spans="3:91" x14ac:dyDescent="0.25"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7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  <c r="BG238" s="2"/>
      <c r="BH238" s="2"/>
      <c r="BI238" s="2"/>
      <c r="BJ238" s="2"/>
      <c r="BK238" s="2"/>
      <c r="BL238" s="2"/>
      <c r="BM238" s="2"/>
      <c r="BN238" s="2"/>
      <c r="BO238" s="2"/>
      <c r="BP238" s="2"/>
      <c r="BQ238" s="2"/>
      <c r="BR238" s="2"/>
      <c r="BS238" s="2"/>
      <c r="BT238" s="2"/>
      <c r="BU238" s="2"/>
      <c r="BV238" s="2"/>
      <c r="BW238" s="2"/>
      <c r="BX238" s="2"/>
      <c r="BY238" s="2"/>
      <c r="BZ238" s="2"/>
      <c r="CA238" s="2"/>
      <c r="CB238" s="2"/>
      <c r="CC238" s="2"/>
      <c r="CD238" s="2"/>
      <c r="CE238" s="2"/>
      <c r="CF238" s="2"/>
      <c r="CG238" s="2"/>
      <c r="CH238" s="2"/>
      <c r="CI238" s="2"/>
      <c r="CJ238" s="2"/>
      <c r="CK238" s="2"/>
      <c r="CL238" s="2"/>
      <c r="CM238" s="2"/>
    </row>
    <row r="239" spans="3:91" x14ac:dyDescent="0.25"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7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  <c r="AZ239" s="2"/>
      <c r="BA239" s="2"/>
      <c r="BB239" s="2"/>
      <c r="BC239" s="2"/>
      <c r="BD239" s="2"/>
      <c r="BE239" s="2"/>
      <c r="BF239" s="2"/>
      <c r="BG239" s="2"/>
      <c r="BH239" s="2"/>
      <c r="BI239" s="2"/>
      <c r="BJ239" s="2"/>
      <c r="BK239" s="2"/>
      <c r="BL239" s="2"/>
      <c r="BM239" s="2"/>
      <c r="BN239" s="2"/>
      <c r="BO239" s="2"/>
      <c r="BP239" s="2"/>
      <c r="BQ239" s="2"/>
      <c r="BR239" s="2"/>
      <c r="BS239" s="2"/>
      <c r="BT239" s="2"/>
      <c r="BU239" s="2"/>
      <c r="BV239" s="2"/>
      <c r="BW239" s="2"/>
      <c r="BX239" s="2"/>
      <c r="BY239" s="2"/>
      <c r="BZ239" s="2"/>
      <c r="CA239" s="2"/>
      <c r="CB239" s="2"/>
      <c r="CC239" s="2"/>
      <c r="CD239" s="2"/>
      <c r="CE239" s="2"/>
      <c r="CF239" s="2"/>
      <c r="CG239" s="2"/>
      <c r="CH239" s="2"/>
      <c r="CI239" s="2"/>
      <c r="CJ239" s="2"/>
      <c r="CK239" s="2"/>
      <c r="CL239" s="2"/>
      <c r="CM239" s="2"/>
    </row>
    <row r="240" spans="3:91" x14ac:dyDescent="0.25"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7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2"/>
      <c r="BG240" s="2"/>
      <c r="BH240" s="2"/>
      <c r="BI240" s="2"/>
      <c r="BJ240" s="2"/>
      <c r="BK240" s="2"/>
      <c r="BL240" s="2"/>
      <c r="BM240" s="2"/>
      <c r="BN240" s="2"/>
      <c r="BO240" s="2"/>
      <c r="BP240" s="2"/>
      <c r="BQ240" s="2"/>
      <c r="BR240" s="2"/>
      <c r="BS240" s="2"/>
      <c r="BT240" s="2"/>
      <c r="BU240" s="2"/>
      <c r="BV240" s="2"/>
      <c r="BW240" s="2"/>
      <c r="BX240" s="2"/>
      <c r="BY240" s="2"/>
      <c r="BZ240" s="2"/>
      <c r="CA240" s="2"/>
      <c r="CB240" s="2"/>
      <c r="CC240" s="2"/>
      <c r="CD240" s="2"/>
      <c r="CE240" s="2"/>
      <c r="CF240" s="2"/>
      <c r="CG240" s="2"/>
      <c r="CH240" s="2"/>
      <c r="CI240" s="2"/>
      <c r="CJ240" s="2"/>
      <c r="CK240" s="2"/>
      <c r="CL240" s="2"/>
      <c r="CM240" s="2"/>
    </row>
    <row r="241" spans="3:91" x14ac:dyDescent="0.25"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7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  <c r="AZ241" s="2"/>
      <c r="BA241" s="2"/>
      <c r="BB241" s="2"/>
      <c r="BC241" s="2"/>
      <c r="BD241" s="2"/>
      <c r="BE241" s="2"/>
      <c r="BF241" s="2"/>
      <c r="BG241" s="2"/>
      <c r="BH241" s="2"/>
      <c r="BI241" s="2"/>
      <c r="BJ241" s="2"/>
      <c r="BK241" s="2"/>
      <c r="BL241" s="2"/>
      <c r="BM241" s="2"/>
      <c r="BN241" s="2"/>
      <c r="BO241" s="2"/>
      <c r="BP241" s="2"/>
      <c r="BQ241" s="2"/>
      <c r="BR241" s="2"/>
      <c r="BS241" s="2"/>
      <c r="BT241" s="2"/>
      <c r="BU241" s="2"/>
      <c r="BV241" s="2"/>
      <c r="BW241" s="2"/>
      <c r="BX241" s="2"/>
      <c r="BY241" s="2"/>
      <c r="BZ241" s="2"/>
      <c r="CA241" s="2"/>
      <c r="CB241" s="2"/>
      <c r="CC241" s="2"/>
      <c r="CD241" s="2"/>
      <c r="CE241" s="2"/>
      <c r="CF241" s="2"/>
      <c r="CG241" s="2"/>
      <c r="CH241" s="2"/>
      <c r="CI241" s="2"/>
      <c r="CJ241" s="2"/>
      <c r="CK241" s="2"/>
      <c r="CL241" s="2"/>
      <c r="CM241" s="2"/>
    </row>
    <row r="242" spans="3:91" x14ac:dyDescent="0.25"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7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2"/>
      <c r="BE242" s="2"/>
      <c r="BF242" s="2"/>
      <c r="BG242" s="2"/>
      <c r="BH242" s="2"/>
      <c r="BI242" s="2"/>
      <c r="BJ242" s="2"/>
      <c r="BK242" s="2"/>
      <c r="BL242" s="2"/>
      <c r="BM242" s="2"/>
      <c r="BN242" s="2"/>
      <c r="BO242" s="2"/>
      <c r="BP242" s="2"/>
      <c r="BQ242" s="2"/>
      <c r="BR242" s="2"/>
      <c r="BS242" s="2"/>
      <c r="BT242" s="2"/>
      <c r="BU242" s="2"/>
      <c r="BV242" s="2"/>
      <c r="BW242" s="2"/>
      <c r="BX242" s="2"/>
      <c r="BY242" s="2"/>
      <c r="BZ242" s="2"/>
      <c r="CA242" s="2"/>
      <c r="CB242" s="2"/>
      <c r="CC242" s="2"/>
      <c r="CD242" s="2"/>
      <c r="CE242" s="2"/>
      <c r="CF242" s="2"/>
      <c r="CG242" s="2"/>
      <c r="CH242" s="2"/>
      <c r="CI242" s="2"/>
      <c r="CJ242" s="2"/>
      <c r="CK242" s="2"/>
      <c r="CL242" s="2"/>
      <c r="CM242" s="2"/>
    </row>
    <row r="243" spans="3:91" x14ac:dyDescent="0.25"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7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  <c r="AZ243" s="2"/>
      <c r="BA243" s="2"/>
      <c r="BB243" s="2"/>
      <c r="BC243" s="2"/>
      <c r="BD243" s="2"/>
      <c r="BE243" s="2"/>
      <c r="BF243" s="2"/>
      <c r="BG243" s="2"/>
      <c r="BH243" s="2"/>
      <c r="BI243" s="2"/>
      <c r="BJ243" s="2"/>
      <c r="BK243" s="2"/>
      <c r="BL243" s="2"/>
      <c r="BM243" s="2"/>
      <c r="BN243" s="2"/>
      <c r="BO243" s="2"/>
      <c r="BP243" s="2"/>
      <c r="BQ243" s="2"/>
      <c r="BR243" s="2"/>
      <c r="BS243" s="2"/>
      <c r="BT243" s="2"/>
      <c r="BU243" s="2"/>
      <c r="BV243" s="2"/>
      <c r="BW243" s="2"/>
      <c r="BX243" s="2"/>
      <c r="BY243" s="2"/>
      <c r="BZ243" s="2"/>
      <c r="CA243" s="2"/>
      <c r="CB243" s="2"/>
      <c r="CC243" s="2"/>
      <c r="CD243" s="2"/>
      <c r="CE243" s="2"/>
      <c r="CF243" s="2"/>
      <c r="CG243" s="2"/>
      <c r="CH243" s="2"/>
      <c r="CI243" s="2"/>
      <c r="CJ243" s="2"/>
      <c r="CK243" s="2"/>
      <c r="CL243" s="2"/>
      <c r="CM243" s="2"/>
    </row>
    <row r="244" spans="3:91" x14ac:dyDescent="0.25"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7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2"/>
      <c r="BE244" s="2"/>
      <c r="BF244" s="2"/>
      <c r="BG244" s="2"/>
      <c r="BH244" s="2"/>
      <c r="BI244" s="2"/>
      <c r="BJ244" s="2"/>
      <c r="BK244" s="2"/>
      <c r="BL244" s="2"/>
      <c r="BM244" s="2"/>
      <c r="BN244" s="2"/>
      <c r="BO244" s="2"/>
      <c r="BP244" s="2"/>
      <c r="BQ244" s="2"/>
      <c r="BR244" s="2"/>
      <c r="BS244" s="2"/>
      <c r="BT244" s="2"/>
      <c r="BU244" s="2"/>
      <c r="BV244" s="2"/>
      <c r="BW244" s="2"/>
      <c r="BX244" s="2"/>
      <c r="BY244" s="2"/>
      <c r="BZ244" s="2"/>
      <c r="CA244" s="2"/>
      <c r="CB244" s="2"/>
      <c r="CC244" s="2"/>
      <c r="CD244" s="2"/>
      <c r="CE244" s="2"/>
      <c r="CF244" s="2"/>
      <c r="CG244" s="2"/>
      <c r="CH244" s="2"/>
      <c r="CI244" s="2"/>
      <c r="CJ244" s="2"/>
      <c r="CK244" s="2"/>
      <c r="CL244" s="2"/>
      <c r="CM244" s="2"/>
    </row>
    <row r="245" spans="3:91" x14ac:dyDescent="0.25"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7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  <c r="AZ245" s="2"/>
      <c r="BA245" s="2"/>
      <c r="BB245" s="2"/>
      <c r="BC245" s="2"/>
      <c r="BD245" s="2"/>
      <c r="BE245" s="2"/>
      <c r="BF245" s="2"/>
      <c r="BG245" s="2"/>
      <c r="BH245" s="2"/>
      <c r="BI245" s="2"/>
      <c r="BJ245" s="2"/>
      <c r="BK245" s="2"/>
      <c r="BL245" s="2"/>
      <c r="BM245" s="2"/>
      <c r="BN245" s="2"/>
      <c r="BO245" s="2"/>
      <c r="BP245" s="2"/>
      <c r="BQ245" s="2"/>
      <c r="BR245" s="2"/>
      <c r="BS245" s="2"/>
      <c r="BT245" s="2"/>
      <c r="BU245" s="2"/>
      <c r="BV245" s="2"/>
      <c r="BW245" s="2"/>
      <c r="BX245" s="2"/>
      <c r="BY245" s="2"/>
      <c r="BZ245" s="2"/>
      <c r="CA245" s="2"/>
      <c r="CB245" s="2"/>
      <c r="CC245" s="2"/>
      <c r="CD245" s="2"/>
      <c r="CE245" s="2"/>
      <c r="CF245" s="2"/>
      <c r="CG245" s="2"/>
      <c r="CH245" s="2"/>
      <c r="CI245" s="2"/>
      <c r="CJ245" s="2"/>
      <c r="CK245" s="2"/>
      <c r="CL245" s="2"/>
      <c r="CM245" s="2"/>
    </row>
    <row r="246" spans="3:91" x14ac:dyDescent="0.25"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7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2"/>
      <c r="BE246" s="2"/>
      <c r="BF246" s="2"/>
      <c r="BG246" s="2"/>
      <c r="BH246" s="2"/>
      <c r="BI246" s="2"/>
      <c r="BJ246" s="2"/>
      <c r="BK246" s="2"/>
      <c r="BL246" s="2"/>
      <c r="BM246" s="2"/>
      <c r="BN246" s="2"/>
      <c r="BO246" s="2"/>
      <c r="BP246" s="2"/>
      <c r="BQ246" s="2"/>
      <c r="BR246" s="2"/>
      <c r="BS246" s="2"/>
      <c r="BT246" s="2"/>
      <c r="BU246" s="2"/>
      <c r="BV246" s="2"/>
      <c r="BW246" s="2"/>
      <c r="BX246" s="2"/>
      <c r="BY246" s="2"/>
      <c r="BZ246" s="2"/>
      <c r="CA246" s="2"/>
      <c r="CB246" s="2"/>
      <c r="CC246" s="2"/>
      <c r="CD246" s="2"/>
      <c r="CE246" s="2"/>
      <c r="CF246" s="2"/>
      <c r="CG246" s="2"/>
      <c r="CH246" s="2"/>
      <c r="CI246" s="2"/>
      <c r="CJ246" s="2"/>
      <c r="CK246" s="2"/>
      <c r="CL246" s="2"/>
      <c r="CM246" s="2"/>
    </row>
    <row r="247" spans="3:91" x14ac:dyDescent="0.25"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7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  <c r="AZ247" s="2"/>
      <c r="BA247" s="2"/>
      <c r="BB247" s="2"/>
      <c r="BC247" s="2"/>
      <c r="BD247" s="2"/>
      <c r="BE247" s="2"/>
      <c r="BF247" s="2"/>
      <c r="BG247" s="2"/>
      <c r="BH247" s="2"/>
      <c r="BI247" s="2"/>
      <c r="BJ247" s="2"/>
      <c r="BK247" s="2"/>
      <c r="BL247" s="2"/>
      <c r="BM247" s="2"/>
      <c r="BN247" s="2"/>
      <c r="BO247" s="2"/>
      <c r="BP247" s="2"/>
      <c r="BQ247" s="2"/>
      <c r="BR247" s="2"/>
      <c r="BS247" s="2"/>
      <c r="BT247" s="2"/>
      <c r="BU247" s="2"/>
      <c r="BV247" s="2"/>
      <c r="BW247" s="2"/>
      <c r="BX247" s="2"/>
      <c r="BY247" s="2"/>
      <c r="BZ247" s="2"/>
      <c r="CA247" s="2"/>
      <c r="CB247" s="2"/>
      <c r="CC247" s="2"/>
      <c r="CD247" s="2"/>
      <c r="CE247" s="2"/>
      <c r="CF247" s="2"/>
      <c r="CG247" s="2"/>
      <c r="CH247" s="2"/>
      <c r="CI247" s="2"/>
      <c r="CJ247" s="2"/>
      <c r="CK247" s="2"/>
      <c r="CL247" s="2"/>
      <c r="CM247" s="2"/>
    </row>
    <row r="248" spans="3:91" x14ac:dyDescent="0.25"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7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2"/>
      <c r="BE248" s="2"/>
      <c r="BF248" s="2"/>
      <c r="BG248" s="2"/>
      <c r="BH248" s="2"/>
      <c r="BI248" s="2"/>
      <c r="BJ248" s="2"/>
      <c r="BK248" s="2"/>
      <c r="BL248" s="2"/>
      <c r="BM248" s="2"/>
      <c r="BN248" s="2"/>
      <c r="BO248" s="2"/>
      <c r="BP248" s="2"/>
      <c r="BQ248" s="2"/>
      <c r="BR248" s="2"/>
      <c r="BS248" s="2"/>
      <c r="BT248" s="2"/>
      <c r="BU248" s="2"/>
      <c r="BV248" s="2"/>
      <c r="BW248" s="2"/>
      <c r="BX248" s="2"/>
      <c r="BY248" s="2"/>
      <c r="BZ248" s="2"/>
      <c r="CA248" s="2"/>
      <c r="CB248" s="2"/>
      <c r="CC248" s="2"/>
      <c r="CD248" s="2"/>
      <c r="CE248" s="2"/>
      <c r="CF248" s="2"/>
      <c r="CG248" s="2"/>
      <c r="CH248" s="2"/>
      <c r="CI248" s="2"/>
      <c r="CJ248" s="2"/>
      <c r="CK248" s="2"/>
      <c r="CL248" s="2"/>
      <c r="CM248" s="2"/>
    </row>
    <row r="249" spans="3:91" x14ac:dyDescent="0.25"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  <c r="AZ249" s="2"/>
      <c r="BA249" s="2"/>
      <c r="BB249" s="2"/>
      <c r="BC249" s="2"/>
      <c r="BD249" s="2"/>
      <c r="BE249" s="2"/>
      <c r="BF249" s="2"/>
      <c r="BG249" s="2"/>
      <c r="BH249" s="2"/>
      <c r="BI249" s="2"/>
      <c r="BJ249" s="2"/>
      <c r="BK249" s="2"/>
      <c r="BL249" s="2"/>
      <c r="BM249" s="2"/>
      <c r="BN249" s="2"/>
      <c r="BO249" s="2"/>
      <c r="BP249" s="2"/>
      <c r="BQ249" s="2"/>
      <c r="BR249" s="2"/>
      <c r="BS249" s="2"/>
      <c r="BT249" s="2"/>
      <c r="BU249" s="2"/>
      <c r="BV249" s="2"/>
      <c r="BW249" s="2"/>
      <c r="BX249" s="2"/>
      <c r="BY249" s="2"/>
      <c r="BZ249" s="2"/>
      <c r="CA249" s="2"/>
      <c r="CB249" s="2"/>
      <c r="CC249" s="2"/>
      <c r="CD249" s="2"/>
      <c r="CE249" s="2"/>
      <c r="CF249" s="2"/>
      <c r="CG249" s="2"/>
      <c r="CH249" s="2"/>
      <c r="CI249" s="2"/>
      <c r="CJ249" s="2"/>
      <c r="CK249" s="2"/>
      <c r="CL249" s="2"/>
      <c r="CM249" s="2"/>
    </row>
    <row r="250" spans="3:91" x14ac:dyDescent="0.25"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2"/>
      <c r="BE250" s="2"/>
      <c r="BF250" s="2"/>
      <c r="BG250" s="2"/>
      <c r="BH250" s="2"/>
      <c r="BI250" s="2"/>
      <c r="BJ250" s="2"/>
      <c r="BK250" s="2"/>
      <c r="BL250" s="2"/>
      <c r="BM250" s="2"/>
      <c r="BN250" s="2"/>
      <c r="BO250" s="2"/>
      <c r="BP250" s="2"/>
      <c r="BQ250" s="2"/>
      <c r="BR250" s="2"/>
      <c r="BS250" s="2"/>
      <c r="BT250" s="2"/>
      <c r="BU250" s="2"/>
      <c r="BV250" s="2"/>
      <c r="BW250" s="2"/>
      <c r="BX250" s="2"/>
      <c r="BY250" s="2"/>
      <c r="BZ250" s="2"/>
      <c r="CA250" s="2"/>
      <c r="CB250" s="2"/>
      <c r="CC250" s="2"/>
      <c r="CD250" s="2"/>
      <c r="CE250" s="2"/>
      <c r="CF250" s="2"/>
      <c r="CG250" s="2"/>
      <c r="CH250" s="2"/>
      <c r="CI250" s="2"/>
      <c r="CJ250" s="2"/>
      <c r="CK250" s="2"/>
      <c r="CL250" s="2"/>
      <c r="CM250" s="2"/>
    </row>
    <row r="251" spans="3:91" x14ac:dyDescent="0.25"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  <c r="AZ251" s="2"/>
      <c r="BA251" s="2"/>
      <c r="BB251" s="2"/>
      <c r="BC251" s="2"/>
      <c r="BD251" s="2"/>
      <c r="BE251" s="2"/>
      <c r="BF251" s="2"/>
      <c r="BG251" s="2"/>
      <c r="BH251" s="2"/>
      <c r="BI251" s="2"/>
      <c r="BJ251" s="2"/>
      <c r="BK251" s="2"/>
      <c r="BL251" s="2"/>
      <c r="BM251" s="2"/>
      <c r="BN251" s="2"/>
      <c r="BO251" s="2"/>
      <c r="BP251" s="2"/>
      <c r="BQ251" s="2"/>
      <c r="BR251" s="2"/>
      <c r="BS251" s="2"/>
      <c r="BT251" s="2"/>
      <c r="BU251" s="2"/>
      <c r="BV251" s="2"/>
      <c r="BW251" s="2"/>
      <c r="BX251" s="2"/>
      <c r="BY251" s="2"/>
      <c r="BZ251" s="2"/>
      <c r="CA251" s="2"/>
      <c r="CB251" s="2"/>
      <c r="CC251" s="2"/>
      <c r="CD251" s="2"/>
      <c r="CE251" s="2"/>
      <c r="CF251" s="2"/>
      <c r="CG251" s="2"/>
      <c r="CH251" s="2"/>
      <c r="CI251" s="2"/>
      <c r="CJ251" s="2"/>
      <c r="CK251" s="2"/>
      <c r="CL251" s="2"/>
      <c r="CM251" s="2"/>
    </row>
    <row r="252" spans="3:91" x14ac:dyDescent="0.25"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2"/>
      <c r="BE252" s="2"/>
      <c r="BF252" s="2"/>
      <c r="BG252" s="2"/>
      <c r="BH252" s="2"/>
      <c r="BI252" s="2"/>
      <c r="BJ252" s="2"/>
      <c r="BK252" s="2"/>
      <c r="BL252" s="2"/>
      <c r="BM252" s="2"/>
      <c r="BN252" s="2"/>
      <c r="BO252" s="2"/>
      <c r="BP252" s="2"/>
      <c r="BQ252" s="2"/>
      <c r="BR252" s="2"/>
      <c r="BS252" s="2"/>
      <c r="BT252" s="2"/>
      <c r="BU252" s="2"/>
      <c r="BV252" s="2"/>
      <c r="BW252" s="2"/>
      <c r="BX252" s="2"/>
      <c r="BY252" s="2"/>
      <c r="BZ252" s="2"/>
      <c r="CA252" s="2"/>
      <c r="CB252" s="2"/>
      <c r="CC252" s="2"/>
      <c r="CD252" s="2"/>
      <c r="CE252" s="2"/>
      <c r="CF252" s="2"/>
      <c r="CG252" s="2"/>
      <c r="CH252" s="2"/>
      <c r="CI252" s="2"/>
      <c r="CJ252" s="2"/>
      <c r="CK252" s="2"/>
      <c r="CL252" s="2"/>
      <c r="CM252" s="2"/>
    </row>
    <row r="253" spans="3:91" x14ac:dyDescent="0.25"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  <c r="AZ253" s="2"/>
      <c r="BA253" s="2"/>
      <c r="BB253" s="2"/>
      <c r="BC253" s="2"/>
      <c r="BD253" s="2"/>
      <c r="BE253" s="2"/>
      <c r="BF253" s="2"/>
      <c r="BG253" s="2"/>
      <c r="BH253" s="2"/>
      <c r="BI253" s="2"/>
      <c r="BJ253" s="2"/>
      <c r="BK253" s="2"/>
      <c r="BL253" s="2"/>
      <c r="BM253" s="2"/>
      <c r="BN253" s="2"/>
      <c r="BO253" s="2"/>
      <c r="BP253" s="2"/>
      <c r="BQ253" s="2"/>
      <c r="BR253" s="2"/>
      <c r="BS253" s="2"/>
      <c r="BT253" s="2"/>
      <c r="BU253" s="2"/>
      <c r="BV253" s="2"/>
      <c r="BW253" s="2"/>
      <c r="BX253" s="2"/>
      <c r="BY253" s="2"/>
      <c r="BZ253" s="2"/>
      <c r="CA253" s="2"/>
      <c r="CB253" s="2"/>
      <c r="CC253" s="2"/>
      <c r="CD253" s="2"/>
      <c r="CE253" s="2"/>
      <c r="CF253" s="2"/>
      <c r="CG253" s="2"/>
      <c r="CH253" s="2"/>
      <c r="CI253" s="2"/>
      <c r="CJ253" s="2"/>
      <c r="CK253" s="2"/>
      <c r="CL253" s="2"/>
      <c r="CM253" s="2"/>
    </row>
    <row r="254" spans="3:91" x14ac:dyDescent="0.25"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2"/>
      <c r="BE254" s="2"/>
      <c r="BF254" s="2"/>
      <c r="BG254" s="2"/>
      <c r="BH254" s="2"/>
      <c r="BI254" s="2"/>
      <c r="BJ254" s="2"/>
      <c r="BK254" s="2"/>
      <c r="BL254" s="2"/>
      <c r="BM254" s="2"/>
      <c r="BN254" s="2"/>
      <c r="BO254" s="2"/>
      <c r="BP254" s="2"/>
      <c r="BQ254" s="2"/>
      <c r="BR254" s="2"/>
      <c r="BS254" s="2"/>
      <c r="BT254" s="2"/>
      <c r="BU254" s="2"/>
      <c r="BV254" s="2"/>
      <c r="BW254" s="2"/>
      <c r="BX254" s="2"/>
      <c r="BY254" s="2"/>
      <c r="BZ254" s="2"/>
      <c r="CA254" s="2"/>
      <c r="CB254" s="2"/>
      <c r="CC254" s="2"/>
      <c r="CD254" s="2"/>
      <c r="CE254" s="2"/>
      <c r="CF254" s="2"/>
      <c r="CG254" s="2"/>
      <c r="CH254" s="2"/>
      <c r="CI254" s="2"/>
      <c r="CJ254" s="2"/>
      <c r="CK254" s="2"/>
      <c r="CL254" s="2"/>
      <c r="CM254" s="2"/>
    </row>
    <row r="255" spans="3:91" x14ac:dyDescent="0.25"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2"/>
      <c r="BA255" s="2"/>
      <c r="BB255" s="2"/>
      <c r="BC255" s="2"/>
      <c r="BD255" s="2"/>
      <c r="BE255" s="2"/>
      <c r="BF255" s="2"/>
      <c r="BG255" s="2"/>
      <c r="BH255" s="2"/>
      <c r="BI255" s="2"/>
      <c r="BJ255" s="2"/>
      <c r="BK255" s="2"/>
      <c r="BL255" s="2"/>
      <c r="BM255" s="2"/>
      <c r="BN255" s="2"/>
      <c r="BO255" s="2"/>
      <c r="BP255" s="2"/>
      <c r="BQ255" s="2"/>
      <c r="BR255" s="2"/>
      <c r="BS255" s="2"/>
      <c r="BT255" s="2"/>
      <c r="BU255" s="2"/>
      <c r="BV255" s="2"/>
      <c r="BW255" s="2"/>
      <c r="BX255" s="2"/>
      <c r="BY255" s="2"/>
      <c r="BZ255" s="2"/>
      <c r="CA255" s="2"/>
      <c r="CB255" s="2"/>
      <c r="CC255" s="2"/>
      <c r="CD255" s="2"/>
      <c r="CE255" s="2"/>
      <c r="CF255" s="2"/>
      <c r="CG255" s="2"/>
      <c r="CH255" s="2"/>
      <c r="CI255" s="2"/>
      <c r="CJ255" s="2"/>
      <c r="CK255" s="2"/>
      <c r="CL255" s="2"/>
      <c r="CM255" s="2"/>
    </row>
    <row r="256" spans="3:91" x14ac:dyDescent="0.25"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2"/>
      <c r="BE256" s="2"/>
      <c r="BF256" s="2"/>
      <c r="BG256" s="2"/>
      <c r="BH256" s="2"/>
      <c r="BI256" s="2"/>
      <c r="BJ256" s="2"/>
      <c r="BK256" s="2"/>
      <c r="BL256" s="2"/>
      <c r="BM256" s="2"/>
      <c r="BN256" s="2"/>
      <c r="BO256" s="2"/>
      <c r="BP256" s="2"/>
      <c r="BQ256" s="2"/>
      <c r="BR256" s="2"/>
      <c r="BS256" s="2"/>
      <c r="BT256" s="2"/>
      <c r="BU256" s="2"/>
      <c r="BV256" s="2"/>
      <c r="BW256" s="2"/>
      <c r="BX256" s="2"/>
      <c r="BY256" s="2"/>
      <c r="BZ256" s="2"/>
      <c r="CA256" s="2"/>
      <c r="CB256" s="2"/>
      <c r="CC256" s="2"/>
      <c r="CD256" s="2"/>
      <c r="CE256" s="2"/>
      <c r="CF256" s="2"/>
      <c r="CG256" s="2"/>
      <c r="CH256" s="2"/>
      <c r="CI256" s="2"/>
      <c r="CJ256" s="2"/>
      <c r="CK256" s="2"/>
      <c r="CL256" s="2"/>
      <c r="CM256" s="2"/>
    </row>
    <row r="257" spans="3:91" x14ac:dyDescent="0.25"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  <c r="AZ257" s="2"/>
      <c r="BA257" s="2"/>
      <c r="BB257" s="2"/>
      <c r="BC257" s="2"/>
      <c r="BD257" s="2"/>
      <c r="BE257" s="2"/>
      <c r="BF257" s="2"/>
      <c r="BG257" s="2"/>
      <c r="BH257" s="2"/>
      <c r="BI257" s="2"/>
      <c r="BJ257" s="2"/>
      <c r="BK257" s="2"/>
      <c r="BL257" s="2"/>
      <c r="BM257" s="2"/>
      <c r="BN257" s="2"/>
      <c r="BO257" s="2"/>
      <c r="BP257" s="2"/>
      <c r="BQ257" s="2"/>
      <c r="BR257" s="2"/>
      <c r="BS257" s="2"/>
      <c r="BT257" s="2"/>
      <c r="BU257" s="2"/>
      <c r="BV257" s="2"/>
      <c r="BW257" s="2"/>
      <c r="BX257" s="2"/>
      <c r="BY257" s="2"/>
      <c r="BZ257" s="2"/>
      <c r="CA257" s="2"/>
      <c r="CB257" s="2"/>
      <c r="CC257" s="2"/>
      <c r="CD257" s="2"/>
      <c r="CE257" s="2"/>
      <c r="CF257" s="2"/>
      <c r="CG257" s="2"/>
      <c r="CH257" s="2"/>
      <c r="CI257" s="2"/>
      <c r="CJ257" s="2"/>
      <c r="CK257" s="2"/>
      <c r="CL257" s="2"/>
      <c r="CM257" s="2"/>
    </row>
    <row r="258" spans="3:91" x14ac:dyDescent="0.25"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2"/>
      <c r="BE258" s="2"/>
      <c r="BF258" s="2"/>
      <c r="BG258" s="2"/>
      <c r="BH258" s="2"/>
      <c r="BI258" s="2"/>
      <c r="BJ258" s="2"/>
      <c r="BK258" s="2"/>
      <c r="BL258" s="2"/>
      <c r="BM258" s="2"/>
      <c r="BN258" s="2"/>
      <c r="BO258" s="2"/>
      <c r="BP258" s="2"/>
      <c r="BQ258" s="2"/>
      <c r="BR258" s="2"/>
      <c r="BS258" s="2"/>
      <c r="BT258" s="2"/>
      <c r="BU258" s="2"/>
      <c r="BV258" s="2"/>
      <c r="BW258" s="2"/>
      <c r="BX258" s="2"/>
      <c r="BY258" s="2"/>
      <c r="BZ258" s="2"/>
      <c r="CA258" s="2"/>
      <c r="CB258" s="2"/>
      <c r="CC258" s="2"/>
      <c r="CD258" s="2"/>
      <c r="CE258" s="2"/>
      <c r="CF258" s="2"/>
      <c r="CG258" s="2"/>
      <c r="CH258" s="2"/>
      <c r="CI258" s="2"/>
      <c r="CJ258" s="2"/>
      <c r="CK258" s="2"/>
      <c r="CL258" s="2"/>
      <c r="CM258" s="2"/>
    </row>
    <row r="259" spans="3:91" x14ac:dyDescent="0.25"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  <c r="AZ259" s="2"/>
      <c r="BA259" s="2"/>
      <c r="BB259" s="2"/>
      <c r="BC259" s="2"/>
      <c r="BD259" s="2"/>
      <c r="BE259" s="2"/>
      <c r="BF259" s="2"/>
      <c r="BG259" s="2"/>
      <c r="BH259" s="2"/>
      <c r="BI259" s="2"/>
      <c r="BJ259" s="2"/>
      <c r="BK259" s="2"/>
      <c r="BL259" s="2"/>
      <c r="BM259" s="2"/>
      <c r="BN259" s="2"/>
      <c r="BO259" s="2"/>
      <c r="BP259" s="2"/>
      <c r="BQ259" s="2"/>
      <c r="BR259" s="2"/>
      <c r="BS259" s="2"/>
      <c r="BT259" s="2"/>
      <c r="BU259" s="2"/>
      <c r="BV259" s="2"/>
      <c r="BW259" s="2"/>
      <c r="BX259" s="2"/>
      <c r="BY259" s="2"/>
      <c r="BZ259" s="2"/>
      <c r="CA259" s="2"/>
      <c r="CB259" s="2"/>
      <c r="CC259" s="2"/>
      <c r="CD259" s="2"/>
      <c r="CE259" s="2"/>
      <c r="CF259" s="2"/>
      <c r="CG259" s="2"/>
      <c r="CH259" s="2"/>
      <c r="CI259" s="2"/>
      <c r="CJ259" s="2"/>
      <c r="CK259" s="2"/>
      <c r="CL259" s="2"/>
      <c r="CM259" s="2"/>
    </row>
    <row r="260" spans="3:91" x14ac:dyDescent="0.25"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2"/>
      <c r="BE260" s="2"/>
      <c r="BF260" s="2"/>
      <c r="BG260" s="2"/>
      <c r="BH260" s="2"/>
      <c r="BI260" s="2"/>
      <c r="BJ260" s="2"/>
      <c r="BK260" s="2"/>
      <c r="BL260" s="2"/>
      <c r="BM260" s="2"/>
      <c r="BN260" s="2"/>
      <c r="BO260" s="2"/>
      <c r="BP260" s="2"/>
      <c r="BQ260" s="2"/>
      <c r="BR260" s="2"/>
      <c r="BS260" s="2"/>
      <c r="BT260" s="2"/>
      <c r="BU260" s="2"/>
      <c r="BV260" s="2"/>
      <c r="BW260" s="2"/>
      <c r="BX260" s="2"/>
      <c r="BY260" s="2"/>
      <c r="BZ260" s="2"/>
      <c r="CA260" s="2"/>
      <c r="CB260" s="2"/>
      <c r="CC260" s="2"/>
      <c r="CD260" s="2"/>
      <c r="CE260" s="2"/>
      <c r="CF260" s="2"/>
      <c r="CG260" s="2"/>
      <c r="CH260" s="2"/>
      <c r="CI260" s="2"/>
      <c r="CJ260" s="2"/>
      <c r="CK260" s="2"/>
      <c r="CL260" s="2"/>
      <c r="CM260" s="2"/>
    </row>
    <row r="261" spans="3:91" x14ac:dyDescent="0.25"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  <c r="AZ261" s="2"/>
      <c r="BA261" s="2"/>
      <c r="BB261" s="2"/>
      <c r="BC261" s="2"/>
      <c r="BD261" s="2"/>
      <c r="BE261" s="2"/>
      <c r="BF261" s="2"/>
      <c r="BG261" s="2"/>
      <c r="BH261" s="2"/>
      <c r="BI261" s="2"/>
      <c r="BJ261" s="2"/>
      <c r="BK261" s="2"/>
      <c r="BL261" s="2"/>
      <c r="BM261" s="2"/>
      <c r="BN261" s="2"/>
      <c r="BO261" s="2"/>
      <c r="BP261" s="2"/>
      <c r="BQ261" s="2"/>
      <c r="BR261" s="2"/>
      <c r="BS261" s="2"/>
      <c r="BT261" s="2"/>
      <c r="BU261" s="2"/>
      <c r="BV261" s="2"/>
      <c r="BW261" s="2"/>
      <c r="BX261" s="2"/>
      <c r="BY261" s="2"/>
      <c r="BZ261" s="2"/>
      <c r="CA261" s="2"/>
      <c r="CB261" s="2"/>
      <c r="CC261" s="2"/>
      <c r="CD261" s="2"/>
      <c r="CE261" s="2"/>
      <c r="CF261" s="2"/>
      <c r="CG261" s="2"/>
      <c r="CH261" s="2"/>
      <c r="CI261" s="2"/>
      <c r="CJ261" s="2"/>
      <c r="CK261" s="2"/>
      <c r="CL261" s="2"/>
      <c r="CM261" s="2"/>
    </row>
    <row r="262" spans="3:91" x14ac:dyDescent="0.25"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2"/>
      <c r="BE262" s="2"/>
      <c r="BF262" s="2"/>
      <c r="BG262" s="2"/>
      <c r="BH262" s="2"/>
      <c r="BI262" s="2"/>
      <c r="BJ262" s="2"/>
      <c r="BK262" s="2"/>
      <c r="BL262" s="2"/>
      <c r="BM262" s="2"/>
      <c r="BN262" s="2"/>
      <c r="BO262" s="2"/>
      <c r="BP262" s="2"/>
      <c r="BQ262" s="2"/>
      <c r="BR262" s="2"/>
      <c r="BS262" s="2"/>
      <c r="BT262" s="2"/>
      <c r="BU262" s="2"/>
      <c r="BV262" s="2"/>
      <c r="BW262" s="2"/>
      <c r="BX262" s="2"/>
      <c r="BY262" s="2"/>
      <c r="BZ262" s="2"/>
      <c r="CA262" s="2"/>
      <c r="CB262" s="2"/>
      <c r="CC262" s="2"/>
      <c r="CD262" s="2"/>
      <c r="CE262" s="2"/>
      <c r="CF262" s="2"/>
      <c r="CG262" s="2"/>
      <c r="CH262" s="2"/>
      <c r="CI262" s="2"/>
      <c r="CJ262" s="2"/>
      <c r="CK262" s="2"/>
      <c r="CL262" s="2"/>
      <c r="CM262" s="2"/>
    </row>
    <row r="263" spans="3:91" x14ac:dyDescent="0.25"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  <c r="AZ263" s="2"/>
      <c r="BA263" s="2"/>
      <c r="BB263" s="2"/>
      <c r="BC263" s="2"/>
      <c r="BD263" s="2"/>
      <c r="BE263" s="2"/>
      <c r="BF263" s="2"/>
      <c r="BG263" s="2"/>
      <c r="BH263" s="2"/>
      <c r="BI263" s="2"/>
      <c r="BJ263" s="2"/>
      <c r="BK263" s="2"/>
      <c r="BL263" s="2"/>
      <c r="BM263" s="2"/>
      <c r="BN263" s="2"/>
      <c r="BO263" s="2"/>
      <c r="BP263" s="2"/>
      <c r="BQ263" s="2"/>
      <c r="BR263" s="2"/>
      <c r="BS263" s="2"/>
      <c r="BT263" s="2"/>
      <c r="BU263" s="2"/>
      <c r="BV263" s="2"/>
      <c r="BW263" s="2"/>
      <c r="BX263" s="2"/>
      <c r="BY263" s="2"/>
      <c r="BZ263" s="2"/>
      <c r="CA263" s="2"/>
      <c r="CB263" s="2"/>
      <c r="CC263" s="2"/>
      <c r="CD263" s="2"/>
      <c r="CE263" s="2"/>
      <c r="CF263" s="2"/>
      <c r="CG263" s="2"/>
      <c r="CH263" s="2"/>
      <c r="CI263" s="2"/>
      <c r="CJ263" s="2"/>
      <c r="CK263" s="2"/>
      <c r="CL263" s="2"/>
      <c r="CM263" s="2"/>
    </row>
    <row r="264" spans="3:91" x14ac:dyDescent="0.25"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2"/>
      <c r="BE264" s="2"/>
      <c r="BF264" s="2"/>
      <c r="BG264" s="2"/>
      <c r="BH264" s="2"/>
      <c r="BI264" s="2"/>
      <c r="BJ264" s="2"/>
      <c r="BK264" s="2"/>
      <c r="BL264" s="2"/>
      <c r="BM264" s="2"/>
      <c r="BN264" s="2"/>
      <c r="BO264" s="2"/>
      <c r="BP264" s="2"/>
      <c r="BQ264" s="2"/>
      <c r="BR264" s="2"/>
      <c r="BS264" s="2"/>
      <c r="BT264" s="2"/>
      <c r="BU264" s="2"/>
      <c r="BV264" s="2"/>
      <c r="BW264" s="2"/>
      <c r="BX264" s="2"/>
      <c r="BY264" s="2"/>
      <c r="BZ264" s="2"/>
      <c r="CA264" s="2"/>
      <c r="CB264" s="2"/>
      <c r="CC264" s="2"/>
      <c r="CD264" s="2"/>
      <c r="CE264" s="2"/>
      <c r="CF264" s="2"/>
      <c r="CG264" s="2"/>
      <c r="CH264" s="2"/>
      <c r="CI264" s="2"/>
      <c r="CJ264" s="2"/>
      <c r="CK264" s="2"/>
      <c r="CL264" s="2"/>
      <c r="CM264" s="2"/>
    </row>
    <row r="265" spans="3:91" x14ac:dyDescent="0.25"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  <c r="AZ265" s="2"/>
      <c r="BA265" s="2"/>
      <c r="BB265" s="2"/>
      <c r="BC265" s="2"/>
      <c r="BD265" s="2"/>
      <c r="BE265" s="2"/>
      <c r="BF265" s="2"/>
      <c r="BG265" s="2"/>
      <c r="BH265" s="2"/>
      <c r="BI265" s="2"/>
      <c r="BJ265" s="2"/>
      <c r="BK265" s="2"/>
      <c r="BL265" s="2"/>
      <c r="BM265" s="2"/>
      <c r="BN265" s="2"/>
      <c r="BO265" s="2"/>
      <c r="BP265" s="2"/>
      <c r="BQ265" s="2"/>
      <c r="BR265" s="2"/>
      <c r="BS265" s="2"/>
      <c r="BT265" s="2"/>
      <c r="BU265" s="2"/>
      <c r="BV265" s="2"/>
      <c r="BW265" s="2"/>
      <c r="BX265" s="2"/>
      <c r="BY265" s="2"/>
      <c r="BZ265" s="2"/>
      <c r="CA265" s="2"/>
      <c r="CB265" s="2"/>
      <c r="CC265" s="2"/>
      <c r="CD265" s="2"/>
      <c r="CE265" s="2"/>
      <c r="CF265" s="2"/>
      <c r="CG265" s="2"/>
      <c r="CH265" s="2"/>
      <c r="CI265" s="2"/>
      <c r="CJ265" s="2"/>
      <c r="CK265" s="2"/>
      <c r="CL265" s="2"/>
      <c r="CM265" s="2"/>
    </row>
    <row r="266" spans="3:91" x14ac:dyDescent="0.25"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2"/>
      <c r="BE266" s="2"/>
      <c r="BF266" s="2"/>
      <c r="BG266" s="2"/>
      <c r="BH266" s="2"/>
      <c r="BI266" s="2"/>
      <c r="BJ266" s="2"/>
      <c r="BK266" s="2"/>
      <c r="BL266" s="2"/>
      <c r="BM266" s="2"/>
      <c r="BN266" s="2"/>
      <c r="BO266" s="2"/>
      <c r="BP266" s="2"/>
      <c r="BQ266" s="2"/>
      <c r="BR266" s="2"/>
      <c r="BS266" s="2"/>
      <c r="BT266" s="2"/>
      <c r="BU266" s="2"/>
      <c r="BV266" s="2"/>
      <c r="BW266" s="2"/>
      <c r="BX266" s="2"/>
      <c r="BY266" s="2"/>
      <c r="BZ266" s="2"/>
      <c r="CA266" s="2"/>
      <c r="CB266" s="2"/>
      <c r="CC266" s="2"/>
      <c r="CD266" s="2"/>
      <c r="CE266" s="2"/>
      <c r="CF266" s="2"/>
      <c r="CG266" s="2"/>
      <c r="CH266" s="2"/>
      <c r="CI266" s="2"/>
      <c r="CJ266" s="2"/>
      <c r="CK266" s="2"/>
      <c r="CL266" s="2"/>
      <c r="CM266" s="2"/>
    </row>
    <row r="267" spans="3:91" x14ac:dyDescent="0.25"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  <c r="AZ267" s="2"/>
      <c r="BA267" s="2"/>
      <c r="BB267" s="2"/>
      <c r="BC267" s="2"/>
      <c r="BD267" s="2"/>
      <c r="BE267" s="2"/>
      <c r="BF267" s="2"/>
      <c r="BG267" s="2"/>
      <c r="BH267" s="2"/>
      <c r="BI267" s="2"/>
      <c r="BJ267" s="2"/>
      <c r="BK267" s="2"/>
      <c r="BL267" s="2"/>
      <c r="BM267" s="2"/>
      <c r="BN267" s="2"/>
      <c r="BO267" s="2"/>
      <c r="BP267" s="2"/>
      <c r="BQ267" s="2"/>
      <c r="BR267" s="2"/>
      <c r="BS267" s="2"/>
      <c r="BT267" s="2"/>
      <c r="BU267" s="2"/>
      <c r="BV267" s="2"/>
      <c r="BW267" s="2"/>
      <c r="BX267" s="2"/>
      <c r="BY267" s="2"/>
      <c r="BZ267" s="2"/>
      <c r="CA267" s="2"/>
      <c r="CB267" s="2"/>
      <c r="CC267" s="2"/>
      <c r="CD267" s="2"/>
      <c r="CE267" s="2"/>
      <c r="CF267" s="2"/>
      <c r="CG267" s="2"/>
      <c r="CH267" s="2"/>
      <c r="CI267" s="2"/>
      <c r="CJ267" s="2"/>
      <c r="CK267" s="2"/>
      <c r="CL267" s="2"/>
      <c r="CM267" s="2"/>
    </row>
    <row r="268" spans="3:91" x14ac:dyDescent="0.25"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2"/>
      <c r="BE268" s="2"/>
      <c r="BF268" s="2"/>
      <c r="BG268" s="2"/>
      <c r="BH268" s="2"/>
      <c r="BI268" s="2"/>
      <c r="BJ268" s="2"/>
      <c r="BK268" s="2"/>
      <c r="BL268" s="2"/>
      <c r="BM268" s="2"/>
      <c r="BN268" s="2"/>
      <c r="BO268" s="2"/>
      <c r="BP268" s="2"/>
      <c r="BQ268" s="2"/>
      <c r="BR268" s="2"/>
      <c r="BS268" s="2"/>
      <c r="BT268" s="2"/>
      <c r="BU268" s="2"/>
      <c r="BV268" s="2"/>
      <c r="BW268" s="2"/>
      <c r="BX268" s="2"/>
      <c r="BY268" s="2"/>
      <c r="BZ268" s="2"/>
      <c r="CA268" s="2"/>
      <c r="CB268" s="2"/>
      <c r="CC268" s="2"/>
      <c r="CD268" s="2"/>
      <c r="CE268" s="2"/>
      <c r="CF268" s="2"/>
      <c r="CG268" s="2"/>
      <c r="CH268" s="2"/>
      <c r="CI268" s="2"/>
      <c r="CJ268" s="2"/>
      <c r="CK268" s="2"/>
      <c r="CL268" s="2"/>
      <c r="CM268" s="2"/>
    </row>
    <row r="269" spans="3:91" x14ac:dyDescent="0.25"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  <c r="AZ269" s="2"/>
      <c r="BA269" s="2"/>
      <c r="BB269" s="2"/>
      <c r="BC269" s="2"/>
      <c r="BD269" s="2"/>
      <c r="BE269" s="2"/>
      <c r="BF269" s="2"/>
      <c r="BG269" s="2"/>
      <c r="BH269" s="2"/>
      <c r="BI269" s="2"/>
      <c r="BJ269" s="2"/>
      <c r="BK269" s="2"/>
      <c r="BL269" s="2"/>
      <c r="BM269" s="2"/>
      <c r="BN269" s="2"/>
      <c r="BO269" s="2"/>
      <c r="BP269" s="2"/>
      <c r="BQ269" s="2"/>
      <c r="BR269" s="2"/>
      <c r="BS269" s="2"/>
      <c r="BT269" s="2"/>
      <c r="BU269" s="2"/>
      <c r="BV269" s="2"/>
      <c r="BW269" s="2"/>
      <c r="BX269" s="2"/>
      <c r="BY269" s="2"/>
      <c r="BZ269" s="2"/>
      <c r="CA269" s="2"/>
      <c r="CB269" s="2"/>
      <c r="CC269" s="2"/>
      <c r="CD269" s="2"/>
      <c r="CE269" s="2"/>
      <c r="CF269" s="2"/>
      <c r="CG269" s="2"/>
      <c r="CH269" s="2"/>
      <c r="CI269" s="2"/>
      <c r="CJ269" s="2"/>
      <c r="CK269" s="2"/>
      <c r="CL269" s="2"/>
      <c r="CM269" s="2"/>
    </row>
    <row r="270" spans="3:91" x14ac:dyDescent="0.25"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2"/>
      <c r="BE270" s="2"/>
      <c r="BF270" s="2"/>
      <c r="BG270" s="2"/>
      <c r="BH270" s="2"/>
      <c r="BI270" s="2"/>
      <c r="BJ270" s="2"/>
      <c r="BK270" s="2"/>
      <c r="BL270" s="2"/>
      <c r="BM270" s="2"/>
      <c r="BN270" s="2"/>
      <c r="BO270" s="2"/>
      <c r="BP270" s="2"/>
      <c r="BQ270" s="2"/>
      <c r="BR270" s="2"/>
      <c r="BS270" s="2"/>
      <c r="BT270" s="2"/>
      <c r="BU270" s="2"/>
      <c r="BV270" s="2"/>
      <c r="BW270" s="2"/>
      <c r="BX270" s="2"/>
      <c r="BY270" s="2"/>
      <c r="BZ270" s="2"/>
      <c r="CA270" s="2"/>
      <c r="CB270" s="2"/>
      <c r="CC270" s="2"/>
      <c r="CD270" s="2"/>
      <c r="CE270" s="2"/>
      <c r="CF270" s="2"/>
      <c r="CG270" s="2"/>
      <c r="CH270" s="2"/>
      <c r="CI270" s="2"/>
      <c r="CJ270" s="2"/>
      <c r="CK270" s="2"/>
      <c r="CL270" s="2"/>
      <c r="CM270" s="2"/>
    </row>
    <row r="271" spans="3:91" x14ac:dyDescent="0.25"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  <c r="AZ271" s="2"/>
      <c r="BA271" s="2"/>
      <c r="BB271" s="2"/>
      <c r="BC271" s="2"/>
      <c r="BD271" s="2"/>
      <c r="BE271" s="2"/>
      <c r="BF271" s="2"/>
      <c r="BG271" s="2"/>
      <c r="BH271" s="2"/>
      <c r="BI271" s="2"/>
      <c r="BJ271" s="2"/>
      <c r="BK271" s="2"/>
      <c r="BL271" s="2"/>
      <c r="BM271" s="2"/>
      <c r="BN271" s="2"/>
      <c r="BO271" s="2"/>
      <c r="BP271" s="2"/>
      <c r="BQ271" s="2"/>
      <c r="BR271" s="2"/>
      <c r="BS271" s="2"/>
      <c r="BT271" s="2"/>
      <c r="BU271" s="2"/>
      <c r="BV271" s="2"/>
      <c r="BW271" s="2"/>
      <c r="BX271" s="2"/>
      <c r="BY271" s="2"/>
      <c r="BZ271" s="2"/>
      <c r="CA271" s="2"/>
      <c r="CB271" s="2"/>
      <c r="CC271" s="2"/>
      <c r="CD271" s="2"/>
      <c r="CE271" s="2"/>
      <c r="CF271" s="2"/>
      <c r="CG271" s="2"/>
      <c r="CH271" s="2"/>
      <c r="CI271" s="2"/>
      <c r="CJ271" s="2"/>
      <c r="CK271" s="2"/>
      <c r="CL271" s="2"/>
      <c r="CM271" s="2"/>
    </row>
    <row r="272" spans="3:91" x14ac:dyDescent="0.25"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2"/>
      <c r="BE272" s="2"/>
      <c r="BF272" s="2"/>
      <c r="BG272" s="2"/>
      <c r="BH272" s="2"/>
      <c r="BI272" s="2"/>
      <c r="BJ272" s="2"/>
      <c r="BK272" s="2"/>
      <c r="BL272" s="2"/>
      <c r="BM272" s="2"/>
      <c r="BN272" s="2"/>
      <c r="BO272" s="2"/>
      <c r="BP272" s="2"/>
      <c r="BQ272" s="2"/>
      <c r="BR272" s="2"/>
      <c r="BS272" s="2"/>
      <c r="BT272" s="2"/>
      <c r="BU272" s="2"/>
      <c r="BV272" s="2"/>
      <c r="BW272" s="2"/>
      <c r="BX272" s="2"/>
      <c r="BY272" s="2"/>
      <c r="BZ272" s="2"/>
      <c r="CA272" s="2"/>
      <c r="CB272" s="2"/>
      <c r="CC272" s="2"/>
      <c r="CD272" s="2"/>
      <c r="CE272" s="2"/>
      <c r="CF272" s="2"/>
      <c r="CG272" s="2"/>
      <c r="CH272" s="2"/>
      <c r="CI272" s="2"/>
      <c r="CJ272" s="2"/>
      <c r="CK272" s="2"/>
      <c r="CL272" s="2"/>
      <c r="CM272" s="2"/>
    </row>
    <row r="273" spans="3:91" x14ac:dyDescent="0.25"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  <c r="AZ273" s="2"/>
      <c r="BA273" s="2"/>
      <c r="BB273" s="2"/>
      <c r="BC273" s="2"/>
      <c r="BD273" s="2"/>
      <c r="BE273" s="2"/>
      <c r="BF273" s="2"/>
      <c r="BG273" s="2"/>
      <c r="BH273" s="2"/>
      <c r="BI273" s="2"/>
      <c r="BJ273" s="2"/>
      <c r="BK273" s="2"/>
      <c r="BL273" s="2"/>
      <c r="BM273" s="2"/>
      <c r="BN273" s="2"/>
      <c r="BO273" s="2"/>
      <c r="BP273" s="2"/>
      <c r="BQ273" s="2"/>
      <c r="BR273" s="2"/>
      <c r="BS273" s="2"/>
      <c r="BT273" s="2"/>
      <c r="BU273" s="2"/>
      <c r="BV273" s="2"/>
      <c r="BW273" s="2"/>
      <c r="BX273" s="2"/>
      <c r="BY273" s="2"/>
      <c r="BZ273" s="2"/>
      <c r="CA273" s="2"/>
      <c r="CB273" s="2"/>
      <c r="CC273" s="2"/>
      <c r="CD273" s="2"/>
      <c r="CE273" s="2"/>
      <c r="CF273" s="2"/>
      <c r="CG273" s="2"/>
      <c r="CH273" s="2"/>
      <c r="CI273" s="2"/>
      <c r="CJ273" s="2"/>
      <c r="CK273" s="2"/>
      <c r="CL273" s="2"/>
      <c r="CM273" s="2"/>
    </row>
    <row r="274" spans="3:91" x14ac:dyDescent="0.25"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2"/>
      <c r="BE274" s="2"/>
      <c r="BF274" s="2"/>
      <c r="BG274" s="2"/>
      <c r="BH274" s="2"/>
      <c r="BI274" s="2"/>
      <c r="BJ274" s="2"/>
      <c r="BK274" s="2"/>
      <c r="BL274" s="2"/>
      <c r="BM274" s="2"/>
      <c r="BN274" s="2"/>
      <c r="BO274" s="2"/>
      <c r="BP274" s="2"/>
      <c r="BQ274" s="2"/>
      <c r="BR274" s="2"/>
      <c r="BS274" s="2"/>
      <c r="BT274" s="2"/>
      <c r="BU274" s="2"/>
      <c r="BV274" s="2"/>
      <c r="BW274" s="2"/>
      <c r="BX274" s="2"/>
      <c r="BY274" s="2"/>
      <c r="BZ274" s="2"/>
      <c r="CA274" s="2"/>
      <c r="CB274" s="2"/>
      <c r="CC274" s="2"/>
      <c r="CD274" s="2"/>
      <c r="CE274" s="2"/>
      <c r="CF274" s="2"/>
      <c r="CG274" s="2"/>
      <c r="CH274" s="2"/>
      <c r="CI274" s="2"/>
      <c r="CJ274" s="2"/>
      <c r="CK274" s="2"/>
      <c r="CL274" s="2"/>
      <c r="CM274" s="2"/>
    </row>
    <row r="275" spans="3:91" x14ac:dyDescent="0.25"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  <c r="AZ275" s="2"/>
      <c r="BA275" s="2"/>
      <c r="BB275" s="2"/>
      <c r="BC275" s="2"/>
      <c r="BD275" s="2"/>
      <c r="BE275" s="2"/>
      <c r="BF275" s="2"/>
      <c r="BG275" s="2"/>
      <c r="BH275" s="2"/>
      <c r="BI275" s="2"/>
      <c r="BJ275" s="2"/>
      <c r="BK275" s="2"/>
      <c r="BL275" s="2"/>
      <c r="BM275" s="2"/>
      <c r="BN275" s="2"/>
      <c r="BO275" s="2"/>
      <c r="BP275" s="2"/>
      <c r="BQ275" s="2"/>
      <c r="BR275" s="2"/>
      <c r="BS275" s="2"/>
      <c r="BT275" s="2"/>
      <c r="BU275" s="2"/>
      <c r="BV275" s="2"/>
      <c r="BW275" s="2"/>
      <c r="BX275" s="2"/>
      <c r="BY275" s="2"/>
      <c r="BZ275" s="2"/>
      <c r="CA275" s="2"/>
      <c r="CB275" s="2"/>
      <c r="CC275" s="2"/>
      <c r="CD275" s="2"/>
      <c r="CE275" s="2"/>
      <c r="CF275" s="2"/>
      <c r="CG275" s="2"/>
      <c r="CH275" s="2"/>
      <c r="CI275" s="2"/>
      <c r="CJ275" s="2"/>
      <c r="CK275" s="2"/>
      <c r="CL275" s="2"/>
      <c r="CM275" s="2"/>
    </row>
    <row r="276" spans="3:91" x14ac:dyDescent="0.25"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D276" s="2"/>
      <c r="BE276" s="2"/>
      <c r="BF276" s="2"/>
      <c r="BG276" s="2"/>
      <c r="BH276" s="2"/>
      <c r="BI276" s="2"/>
      <c r="BJ276" s="2"/>
      <c r="BK276" s="2"/>
      <c r="BL276" s="2"/>
      <c r="BM276" s="2"/>
      <c r="BN276" s="2"/>
      <c r="BO276" s="2"/>
      <c r="BP276" s="2"/>
      <c r="BQ276" s="2"/>
      <c r="BR276" s="2"/>
      <c r="BS276" s="2"/>
      <c r="BT276" s="2"/>
      <c r="BU276" s="2"/>
      <c r="BV276" s="2"/>
      <c r="BW276" s="2"/>
      <c r="BX276" s="2"/>
      <c r="BY276" s="2"/>
      <c r="BZ276" s="2"/>
      <c r="CA276" s="2"/>
      <c r="CB276" s="2"/>
      <c r="CC276" s="2"/>
      <c r="CD276" s="2"/>
      <c r="CE276" s="2"/>
      <c r="CF276" s="2"/>
      <c r="CG276" s="2"/>
      <c r="CH276" s="2"/>
      <c r="CI276" s="2"/>
      <c r="CJ276" s="2"/>
      <c r="CK276" s="2"/>
      <c r="CL276" s="2"/>
      <c r="CM276" s="2"/>
    </row>
    <row r="277" spans="3:91" x14ac:dyDescent="0.25"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  <c r="AZ277" s="2"/>
      <c r="BA277" s="2"/>
      <c r="BB277" s="2"/>
      <c r="BC277" s="2"/>
      <c r="BD277" s="2"/>
      <c r="BE277" s="2"/>
      <c r="BF277" s="2"/>
      <c r="BG277" s="2"/>
      <c r="BH277" s="2"/>
      <c r="BI277" s="2"/>
      <c r="BJ277" s="2"/>
      <c r="BK277" s="2"/>
      <c r="BL277" s="2"/>
      <c r="BM277" s="2"/>
      <c r="BN277" s="2"/>
      <c r="BO277" s="2"/>
      <c r="BP277" s="2"/>
      <c r="BQ277" s="2"/>
      <c r="BR277" s="2"/>
      <c r="BS277" s="2"/>
      <c r="BT277" s="2"/>
      <c r="BU277" s="2"/>
      <c r="BV277" s="2"/>
      <c r="BW277" s="2"/>
      <c r="BX277" s="2"/>
      <c r="BY277" s="2"/>
      <c r="BZ277" s="2"/>
      <c r="CA277" s="2"/>
      <c r="CB277" s="2"/>
      <c r="CC277" s="2"/>
      <c r="CD277" s="2"/>
      <c r="CE277" s="2"/>
      <c r="CF277" s="2"/>
      <c r="CG277" s="2"/>
      <c r="CH277" s="2"/>
      <c r="CI277" s="2"/>
      <c r="CJ277" s="2"/>
      <c r="CK277" s="2"/>
      <c r="CL277" s="2"/>
      <c r="CM277" s="2"/>
    </row>
    <row r="278" spans="3:91" x14ac:dyDescent="0.25"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D278" s="2"/>
      <c r="BE278" s="2"/>
      <c r="BF278" s="2"/>
      <c r="BG278" s="2"/>
      <c r="BH278" s="2"/>
      <c r="BI278" s="2"/>
      <c r="BJ278" s="2"/>
      <c r="BK278" s="2"/>
      <c r="BL278" s="2"/>
      <c r="BM278" s="2"/>
      <c r="BN278" s="2"/>
      <c r="BO278" s="2"/>
      <c r="BP278" s="2"/>
      <c r="BQ278" s="2"/>
      <c r="BR278" s="2"/>
      <c r="BS278" s="2"/>
      <c r="BT278" s="2"/>
      <c r="BU278" s="2"/>
      <c r="BV278" s="2"/>
      <c r="BW278" s="2"/>
      <c r="BX278" s="2"/>
      <c r="BY278" s="2"/>
      <c r="BZ278" s="2"/>
      <c r="CA278" s="2"/>
      <c r="CB278" s="2"/>
      <c r="CC278" s="2"/>
      <c r="CD278" s="2"/>
      <c r="CE278" s="2"/>
      <c r="CF278" s="2"/>
      <c r="CG278" s="2"/>
      <c r="CH278" s="2"/>
      <c r="CI278" s="2"/>
      <c r="CJ278" s="2"/>
      <c r="CK278" s="2"/>
      <c r="CL278" s="2"/>
      <c r="CM278" s="2"/>
    </row>
    <row r="279" spans="3:91" x14ac:dyDescent="0.25"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  <c r="AZ279" s="2"/>
      <c r="BA279" s="2"/>
      <c r="BB279" s="2"/>
      <c r="BC279" s="2"/>
      <c r="BD279" s="2"/>
      <c r="BE279" s="2"/>
      <c r="BF279" s="2"/>
      <c r="BG279" s="2"/>
      <c r="BH279" s="2"/>
      <c r="BI279" s="2"/>
      <c r="BJ279" s="2"/>
      <c r="BK279" s="2"/>
      <c r="BL279" s="2"/>
      <c r="BM279" s="2"/>
      <c r="BN279" s="2"/>
      <c r="BO279" s="2"/>
      <c r="BP279" s="2"/>
      <c r="BQ279" s="2"/>
      <c r="BR279" s="2"/>
      <c r="BS279" s="2"/>
      <c r="BT279" s="2"/>
      <c r="BU279" s="2"/>
      <c r="BV279" s="2"/>
      <c r="BW279" s="2"/>
      <c r="BX279" s="2"/>
      <c r="BY279" s="2"/>
      <c r="BZ279" s="2"/>
      <c r="CA279" s="2"/>
      <c r="CB279" s="2"/>
      <c r="CC279" s="2"/>
      <c r="CD279" s="2"/>
      <c r="CE279" s="2"/>
      <c r="CF279" s="2"/>
      <c r="CG279" s="2"/>
      <c r="CH279" s="2"/>
      <c r="CI279" s="2"/>
      <c r="CJ279" s="2"/>
      <c r="CK279" s="2"/>
      <c r="CL279" s="2"/>
      <c r="CM279" s="2"/>
    </row>
    <row r="280" spans="3:91" x14ac:dyDescent="0.25"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D280" s="2"/>
      <c r="BE280" s="2"/>
      <c r="BF280" s="2"/>
      <c r="BG280" s="2"/>
      <c r="BH280" s="2"/>
      <c r="BI280" s="2"/>
      <c r="BJ280" s="2"/>
      <c r="BK280" s="2"/>
      <c r="BL280" s="2"/>
      <c r="BM280" s="2"/>
      <c r="BN280" s="2"/>
      <c r="BO280" s="2"/>
      <c r="BP280" s="2"/>
      <c r="BQ280" s="2"/>
      <c r="BR280" s="2"/>
      <c r="BS280" s="2"/>
      <c r="BT280" s="2"/>
      <c r="BU280" s="2"/>
      <c r="BV280" s="2"/>
      <c r="BW280" s="2"/>
      <c r="BX280" s="2"/>
      <c r="BY280" s="2"/>
      <c r="BZ280" s="2"/>
      <c r="CA280" s="2"/>
      <c r="CB280" s="2"/>
      <c r="CC280" s="2"/>
      <c r="CD280" s="2"/>
      <c r="CE280" s="2"/>
      <c r="CF280" s="2"/>
      <c r="CG280" s="2"/>
      <c r="CH280" s="2"/>
      <c r="CI280" s="2"/>
      <c r="CJ280" s="2"/>
      <c r="CK280" s="2"/>
      <c r="CL280" s="2"/>
      <c r="CM280" s="2"/>
    </row>
    <row r="281" spans="3:91" x14ac:dyDescent="0.25"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  <c r="AZ281" s="2"/>
      <c r="BA281" s="2"/>
      <c r="BB281" s="2"/>
      <c r="BC281" s="2"/>
      <c r="BD281" s="2"/>
      <c r="BE281" s="2"/>
      <c r="BF281" s="2"/>
      <c r="BG281" s="2"/>
      <c r="BH281" s="2"/>
      <c r="BI281" s="2"/>
      <c r="BJ281" s="2"/>
      <c r="BK281" s="2"/>
      <c r="BL281" s="2"/>
      <c r="BM281" s="2"/>
      <c r="BN281" s="2"/>
      <c r="BO281" s="2"/>
      <c r="BP281" s="2"/>
      <c r="BQ281" s="2"/>
      <c r="BR281" s="2"/>
      <c r="BS281" s="2"/>
      <c r="BT281" s="2"/>
      <c r="BU281" s="2"/>
      <c r="BV281" s="2"/>
      <c r="BW281" s="2"/>
      <c r="BX281" s="2"/>
      <c r="BY281" s="2"/>
      <c r="BZ281" s="2"/>
      <c r="CA281" s="2"/>
      <c r="CB281" s="2"/>
      <c r="CC281" s="2"/>
      <c r="CD281" s="2"/>
      <c r="CE281" s="2"/>
      <c r="CF281" s="2"/>
      <c r="CG281" s="2"/>
      <c r="CH281" s="2"/>
      <c r="CI281" s="2"/>
      <c r="CJ281" s="2"/>
      <c r="CK281" s="2"/>
      <c r="CL281" s="2"/>
      <c r="CM281" s="2"/>
    </row>
    <row r="282" spans="3:91" x14ac:dyDescent="0.25"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D282" s="2"/>
      <c r="BE282" s="2"/>
      <c r="BF282" s="2"/>
      <c r="BG282" s="2"/>
      <c r="BH282" s="2"/>
      <c r="BI282" s="2"/>
      <c r="BJ282" s="2"/>
      <c r="BK282" s="2"/>
      <c r="BL282" s="2"/>
      <c r="BM282" s="2"/>
      <c r="BN282" s="2"/>
      <c r="BO282" s="2"/>
      <c r="BP282" s="2"/>
      <c r="BQ282" s="2"/>
      <c r="BR282" s="2"/>
      <c r="BS282" s="2"/>
      <c r="BT282" s="2"/>
      <c r="BU282" s="2"/>
      <c r="BV282" s="2"/>
      <c r="BW282" s="2"/>
      <c r="BX282" s="2"/>
      <c r="BY282" s="2"/>
      <c r="BZ282" s="2"/>
      <c r="CA282" s="2"/>
      <c r="CB282" s="2"/>
      <c r="CC282" s="2"/>
      <c r="CD282" s="2"/>
      <c r="CE282" s="2"/>
      <c r="CF282" s="2"/>
      <c r="CG282" s="2"/>
      <c r="CH282" s="2"/>
      <c r="CI282" s="2"/>
      <c r="CJ282" s="2"/>
      <c r="CK282" s="2"/>
      <c r="CL282" s="2"/>
      <c r="CM282" s="2"/>
    </row>
    <row r="283" spans="3:91" x14ac:dyDescent="0.25"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  <c r="AZ283" s="2"/>
      <c r="BA283" s="2"/>
      <c r="BB283" s="2"/>
      <c r="BC283" s="2"/>
      <c r="BD283" s="2"/>
      <c r="BE283" s="2"/>
      <c r="BF283" s="2"/>
      <c r="BG283" s="2"/>
      <c r="BH283" s="2"/>
      <c r="BI283" s="2"/>
      <c r="BJ283" s="2"/>
      <c r="BK283" s="2"/>
      <c r="BL283" s="2"/>
      <c r="BM283" s="2"/>
      <c r="BN283" s="2"/>
      <c r="BO283" s="2"/>
      <c r="BP283" s="2"/>
      <c r="BQ283" s="2"/>
      <c r="BR283" s="2"/>
      <c r="BS283" s="2"/>
      <c r="BT283" s="2"/>
      <c r="BU283" s="2"/>
      <c r="BV283" s="2"/>
      <c r="BW283" s="2"/>
      <c r="BX283" s="2"/>
      <c r="BY283" s="2"/>
      <c r="BZ283" s="2"/>
      <c r="CA283" s="2"/>
      <c r="CB283" s="2"/>
      <c r="CC283" s="2"/>
      <c r="CD283" s="2"/>
      <c r="CE283" s="2"/>
      <c r="CF283" s="2"/>
      <c r="CG283" s="2"/>
      <c r="CH283" s="2"/>
      <c r="CI283" s="2"/>
      <c r="CJ283" s="2"/>
      <c r="CK283" s="2"/>
      <c r="CL283" s="2"/>
      <c r="CM283" s="2"/>
    </row>
    <row r="284" spans="3:91" x14ac:dyDescent="0.25"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D284" s="2"/>
      <c r="BE284" s="2"/>
      <c r="BF284" s="2"/>
      <c r="BG284" s="2"/>
      <c r="BH284" s="2"/>
      <c r="BI284" s="2"/>
      <c r="BJ284" s="2"/>
      <c r="BK284" s="2"/>
      <c r="BL284" s="2"/>
      <c r="BM284" s="2"/>
      <c r="BN284" s="2"/>
      <c r="BO284" s="2"/>
      <c r="BP284" s="2"/>
      <c r="BQ284" s="2"/>
      <c r="BR284" s="2"/>
      <c r="BS284" s="2"/>
      <c r="BT284" s="2"/>
      <c r="BU284" s="2"/>
      <c r="BV284" s="2"/>
      <c r="BW284" s="2"/>
      <c r="BX284" s="2"/>
      <c r="BY284" s="2"/>
      <c r="BZ284" s="2"/>
      <c r="CA284" s="2"/>
      <c r="CB284" s="2"/>
      <c r="CC284" s="2"/>
      <c r="CD284" s="2"/>
      <c r="CE284" s="2"/>
      <c r="CF284" s="2"/>
      <c r="CG284" s="2"/>
      <c r="CH284" s="2"/>
      <c r="CI284" s="2"/>
      <c r="CJ284" s="2"/>
      <c r="CK284" s="2"/>
      <c r="CL284" s="2"/>
      <c r="CM284" s="2"/>
    </row>
    <row r="285" spans="3:91" x14ac:dyDescent="0.25"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  <c r="AZ285" s="2"/>
      <c r="BA285" s="2"/>
      <c r="BB285" s="2"/>
      <c r="BC285" s="2"/>
      <c r="BD285" s="2"/>
      <c r="BE285" s="2"/>
      <c r="BF285" s="2"/>
      <c r="BG285" s="2"/>
      <c r="BH285" s="2"/>
      <c r="BI285" s="2"/>
      <c r="BJ285" s="2"/>
      <c r="BK285" s="2"/>
      <c r="BL285" s="2"/>
      <c r="BM285" s="2"/>
      <c r="BN285" s="2"/>
      <c r="BO285" s="2"/>
      <c r="BP285" s="2"/>
      <c r="BQ285" s="2"/>
      <c r="BR285" s="2"/>
      <c r="BS285" s="2"/>
      <c r="BT285" s="2"/>
      <c r="BU285" s="2"/>
      <c r="BV285" s="2"/>
      <c r="BW285" s="2"/>
      <c r="BX285" s="2"/>
      <c r="BY285" s="2"/>
      <c r="BZ285" s="2"/>
      <c r="CA285" s="2"/>
      <c r="CB285" s="2"/>
      <c r="CC285" s="2"/>
      <c r="CD285" s="2"/>
      <c r="CE285" s="2"/>
      <c r="CF285" s="2"/>
      <c r="CG285" s="2"/>
      <c r="CH285" s="2"/>
      <c r="CI285" s="2"/>
      <c r="CJ285" s="2"/>
      <c r="CK285" s="2"/>
      <c r="CL285" s="2"/>
      <c r="CM285" s="2"/>
    </row>
    <row r="286" spans="3:91" x14ac:dyDescent="0.25"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D286" s="2"/>
      <c r="BE286" s="2"/>
      <c r="BF286" s="2"/>
      <c r="BG286" s="2"/>
      <c r="BH286" s="2"/>
      <c r="BI286" s="2"/>
      <c r="BJ286" s="2"/>
      <c r="BK286" s="2"/>
      <c r="BL286" s="2"/>
      <c r="BM286" s="2"/>
      <c r="BN286" s="2"/>
      <c r="BO286" s="2"/>
      <c r="BP286" s="2"/>
      <c r="BQ286" s="2"/>
      <c r="BR286" s="2"/>
      <c r="BS286" s="2"/>
      <c r="BT286" s="2"/>
      <c r="BU286" s="2"/>
      <c r="BV286" s="2"/>
      <c r="BW286" s="2"/>
      <c r="BX286" s="2"/>
      <c r="BY286" s="2"/>
      <c r="BZ286" s="2"/>
      <c r="CA286" s="2"/>
      <c r="CB286" s="2"/>
      <c r="CC286" s="2"/>
      <c r="CD286" s="2"/>
      <c r="CE286" s="2"/>
      <c r="CF286" s="2"/>
      <c r="CG286" s="2"/>
      <c r="CH286" s="2"/>
      <c r="CI286" s="2"/>
      <c r="CJ286" s="2"/>
      <c r="CK286" s="2"/>
      <c r="CL286" s="2"/>
      <c r="CM286" s="2"/>
    </row>
    <row r="287" spans="3:91" x14ac:dyDescent="0.25"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  <c r="AZ287" s="2"/>
      <c r="BA287" s="2"/>
      <c r="BB287" s="2"/>
      <c r="BC287" s="2"/>
      <c r="BD287" s="2"/>
      <c r="BE287" s="2"/>
      <c r="BF287" s="2"/>
      <c r="BG287" s="2"/>
      <c r="BH287" s="2"/>
      <c r="BI287" s="2"/>
      <c r="BJ287" s="2"/>
      <c r="BK287" s="2"/>
      <c r="BL287" s="2"/>
      <c r="BM287" s="2"/>
      <c r="BN287" s="2"/>
      <c r="BO287" s="2"/>
      <c r="BP287" s="2"/>
      <c r="BQ287" s="2"/>
      <c r="BR287" s="2"/>
      <c r="BS287" s="2"/>
      <c r="BT287" s="2"/>
      <c r="BU287" s="2"/>
      <c r="BV287" s="2"/>
      <c r="BW287" s="2"/>
      <c r="BX287" s="2"/>
      <c r="BY287" s="2"/>
      <c r="BZ287" s="2"/>
      <c r="CA287" s="2"/>
      <c r="CB287" s="2"/>
      <c r="CC287" s="2"/>
      <c r="CD287" s="2"/>
      <c r="CE287" s="2"/>
      <c r="CF287" s="2"/>
      <c r="CG287" s="2"/>
      <c r="CH287" s="2"/>
      <c r="CI287" s="2"/>
      <c r="CJ287" s="2"/>
      <c r="CK287" s="2"/>
      <c r="CL287" s="2"/>
      <c r="CM287" s="2"/>
    </row>
    <row r="288" spans="3:91" x14ac:dyDescent="0.25"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D288" s="2"/>
      <c r="BE288" s="2"/>
      <c r="BF288" s="2"/>
      <c r="BG288" s="2"/>
      <c r="BH288" s="2"/>
      <c r="BI288" s="2"/>
      <c r="BJ288" s="2"/>
      <c r="BK288" s="2"/>
      <c r="BL288" s="2"/>
      <c r="BM288" s="2"/>
      <c r="BN288" s="2"/>
      <c r="BO288" s="2"/>
      <c r="BP288" s="2"/>
      <c r="BQ288" s="2"/>
      <c r="BR288" s="2"/>
      <c r="BS288" s="2"/>
      <c r="BT288" s="2"/>
      <c r="BU288" s="2"/>
      <c r="BV288" s="2"/>
      <c r="BW288" s="2"/>
      <c r="BX288" s="2"/>
      <c r="BY288" s="2"/>
      <c r="BZ288" s="2"/>
      <c r="CA288" s="2"/>
      <c r="CB288" s="2"/>
      <c r="CC288" s="2"/>
      <c r="CD288" s="2"/>
      <c r="CE288" s="2"/>
      <c r="CF288" s="2"/>
      <c r="CG288" s="2"/>
      <c r="CH288" s="2"/>
      <c r="CI288" s="2"/>
      <c r="CJ288" s="2"/>
      <c r="CK288" s="2"/>
      <c r="CL288" s="2"/>
      <c r="CM288" s="2"/>
    </row>
    <row r="289" spans="3:91" x14ac:dyDescent="0.25"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  <c r="AZ289" s="2"/>
      <c r="BA289" s="2"/>
      <c r="BB289" s="2"/>
      <c r="BC289" s="2"/>
      <c r="BD289" s="2"/>
      <c r="BE289" s="2"/>
      <c r="BF289" s="2"/>
      <c r="BG289" s="2"/>
      <c r="BH289" s="2"/>
      <c r="BI289" s="2"/>
      <c r="BJ289" s="2"/>
      <c r="BK289" s="2"/>
      <c r="BL289" s="2"/>
      <c r="BM289" s="2"/>
      <c r="BN289" s="2"/>
      <c r="BO289" s="2"/>
      <c r="BP289" s="2"/>
      <c r="BQ289" s="2"/>
      <c r="BR289" s="2"/>
      <c r="BS289" s="2"/>
      <c r="BT289" s="2"/>
      <c r="BU289" s="2"/>
      <c r="BV289" s="2"/>
      <c r="BW289" s="2"/>
      <c r="BX289" s="2"/>
      <c r="BY289" s="2"/>
      <c r="BZ289" s="2"/>
      <c r="CA289" s="2"/>
      <c r="CB289" s="2"/>
      <c r="CC289" s="2"/>
      <c r="CD289" s="2"/>
      <c r="CE289" s="2"/>
      <c r="CF289" s="2"/>
      <c r="CG289" s="2"/>
      <c r="CH289" s="2"/>
      <c r="CI289" s="2"/>
      <c r="CJ289" s="2"/>
      <c r="CK289" s="2"/>
      <c r="CL289" s="2"/>
      <c r="CM289" s="2"/>
    </row>
    <row r="290" spans="3:91" x14ac:dyDescent="0.25"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D290" s="2"/>
      <c r="BE290" s="2"/>
      <c r="BF290" s="2"/>
      <c r="BG290" s="2"/>
      <c r="BH290" s="2"/>
      <c r="BI290" s="2"/>
      <c r="BJ290" s="2"/>
      <c r="BK290" s="2"/>
      <c r="BL290" s="2"/>
      <c r="BM290" s="2"/>
      <c r="BN290" s="2"/>
      <c r="BO290" s="2"/>
      <c r="BP290" s="2"/>
      <c r="BQ290" s="2"/>
      <c r="BR290" s="2"/>
      <c r="BS290" s="2"/>
      <c r="BT290" s="2"/>
      <c r="BU290" s="2"/>
      <c r="BV290" s="2"/>
      <c r="BW290" s="2"/>
      <c r="BX290" s="2"/>
      <c r="BY290" s="2"/>
      <c r="BZ290" s="2"/>
      <c r="CA290" s="2"/>
      <c r="CB290" s="2"/>
      <c r="CC290" s="2"/>
      <c r="CD290" s="2"/>
      <c r="CE290" s="2"/>
      <c r="CF290" s="2"/>
      <c r="CG290" s="2"/>
      <c r="CH290" s="2"/>
      <c r="CI290" s="2"/>
      <c r="CJ290" s="2"/>
      <c r="CK290" s="2"/>
      <c r="CL290" s="2"/>
      <c r="CM290" s="2"/>
    </row>
    <row r="291" spans="3:91" x14ac:dyDescent="0.25"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  <c r="AZ291" s="2"/>
      <c r="BA291" s="2"/>
      <c r="BB291" s="2"/>
      <c r="BC291" s="2"/>
      <c r="BD291" s="2"/>
      <c r="BE291" s="2"/>
      <c r="BF291" s="2"/>
      <c r="BG291" s="2"/>
      <c r="BH291" s="2"/>
      <c r="BI291" s="2"/>
      <c r="BJ291" s="2"/>
      <c r="BK291" s="2"/>
      <c r="BL291" s="2"/>
      <c r="BM291" s="2"/>
      <c r="BN291" s="2"/>
      <c r="BO291" s="2"/>
      <c r="BP291" s="2"/>
      <c r="BQ291" s="2"/>
      <c r="BR291" s="2"/>
      <c r="BS291" s="2"/>
      <c r="BT291" s="2"/>
      <c r="BU291" s="2"/>
      <c r="BV291" s="2"/>
      <c r="BW291" s="2"/>
      <c r="BX291" s="2"/>
      <c r="BY291" s="2"/>
      <c r="BZ291" s="2"/>
      <c r="CA291" s="2"/>
      <c r="CB291" s="2"/>
      <c r="CC291" s="2"/>
      <c r="CD291" s="2"/>
      <c r="CE291" s="2"/>
      <c r="CF291" s="2"/>
      <c r="CG291" s="2"/>
      <c r="CH291" s="2"/>
      <c r="CI291" s="2"/>
      <c r="CJ291" s="2"/>
      <c r="CK291" s="2"/>
      <c r="CL291" s="2"/>
      <c r="CM291" s="2"/>
    </row>
    <row r="292" spans="3:91" x14ac:dyDescent="0.25"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D292" s="2"/>
      <c r="BE292" s="2"/>
      <c r="BF292" s="2"/>
      <c r="BG292" s="2"/>
      <c r="BH292" s="2"/>
      <c r="BI292" s="2"/>
      <c r="BJ292" s="2"/>
      <c r="BK292" s="2"/>
      <c r="BL292" s="2"/>
      <c r="BM292" s="2"/>
      <c r="BN292" s="2"/>
      <c r="BO292" s="2"/>
      <c r="BP292" s="2"/>
      <c r="BQ292" s="2"/>
      <c r="BR292" s="2"/>
      <c r="BS292" s="2"/>
      <c r="BT292" s="2"/>
      <c r="BU292" s="2"/>
      <c r="BV292" s="2"/>
      <c r="BW292" s="2"/>
      <c r="BX292" s="2"/>
      <c r="BY292" s="2"/>
      <c r="BZ292" s="2"/>
      <c r="CA292" s="2"/>
      <c r="CB292" s="2"/>
      <c r="CC292" s="2"/>
      <c r="CD292" s="2"/>
      <c r="CE292" s="2"/>
      <c r="CF292" s="2"/>
      <c r="CG292" s="2"/>
      <c r="CH292" s="2"/>
      <c r="CI292" s="2"/>
      <c r="CJ292" s="2"/>
      <c r="CK292" s="2"/>
      <c r="CL292" s="2"/>
      <c r="CM292" s="2"/>
    </row>
    <row r="293" spans="3:91" x14ac:dyDescent="0.25"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  <c r="AZ293" s="2"/>
      <c r="BA293" s="2"/>
      <c r="BB293" s="2"/>
      <c r="BC293" s="2"/>
      <c r="BD293" s="2"/>
      <c r="BE293" s="2"/>
      <c r="BF293" s="2"/>
      <c r="BG293" s="2"/>
      <c r="BH293" s="2"/>
      <c r="BI293" s="2"/>
      <c r="BJ293" s="2"/>
      <c r="BK293" s="2"/>
      <c r="BL293" s="2"/>
      <c r="BM293" s="2"/>
      <c r="BN293" s="2"/>
      <c r="BO293" s="2"/>
      <c r="BP293" s="2"/>
      <c r="BQ293" s="2"/>
      <c r="BR293" s="2"/>
      <c r="BS293" s="2"/>
      <c r="BT293" s="2"/>
      <c r="BU293" s="2"/>
      <c r="BV293" s="2"/>
      <c r="BW293" s="2"/>
      <c r="BX293" s="2"/>
      <c r="BY293" s="2"/>
      <c r="BZ293" s="2"/>
      <c r="CA293" s="2"/>
      <c r="CB293" s="2"/>
      <c r="CC293" s="2"/>
      <c r="CD293" s="2"/>
      <c r="CE293" s="2"/>
      <c r="CF293" s="2"/>
      <c r="CG293" s="2"/>
      <c r="CH293" s="2"/>
      <c r="CI293" s="2"/>
      <c r="CJ293" s="2"/>
      <c r="CK293" s="2"/>
      <c r="CL293" s="2"/>
      <c r="CM293" s="2"/>
    </row>
    <row r="294" spans="3:91" x14ac:dyDescent="0.25"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  <c r="BB294" s="2"/>
      <c r="BC294" s="2"/>
      <c r="BD294" s="2"/>
      <c r="BE294" s="2"/>
      <c r="BF294" s="2"/>
      <c r="BG294" s="2"/>
      <c r="BH294" s="2"/>
      <c r="BI294" s="2"/>
      <c r="BJ294" s="2"/>
      <c r="BK294" s="2"/>
      <c r="BL294" s="2"/>
      <c r="BM294" s="2"/>
      <c r="BN294" s="2"/>
      <c r="BO294" s="2"/>
      <c r="BP294" s="2"/>
      <c r="BQ294" s="2"/>
      <c r="BR294" s="2"/>
      <c r="BS294" s="2"/>
      <c r="BT294" s="2"/>
      <c r="BU294" s="2"/>
      <c r="BV294" s="2"/>
      <c r="BW294" s="2"/>
      <c r="BX294" s="2"/>
      <c r="BY294" s="2"/>
      <c r="BZ294" s="2"/>
      <c r="CA294" s="2"/>
      <c r="CB294" s="2"/>
      <c r="CC294" s="2"/>
      <c r="CD294" s="2"/>
      <c r="CE294" s="2"/>
      <c r="CF294" s="2"/>
      <c r="CG294" s="2"/>
      <c r="CH294" s="2"/>
      <c r="CI294" s="2"/>
      <c r="CJ294" s="2"/>
      <c r="CK294" s="2"/>
      <c r="CL294" s="2"/>
      <c r="CM294" s="2"/>
    </row>
    <row r="295" spans="3:91" x14ac:dyDescent="0.25"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  <c r="AZ295" s="2"/>
      <c r="BA295" s="2"/>
      <c r="BB295" s="2"/>
      <c r="BC295" s="2"/>
      <c r="BD295" s="2"/>
      <c r="BE295" s="2"/>
      <c r="BF295" s="2"/>
      <c r="BG295" s="2"/>
      <c r="BH295" s="2"/>
      <c r="BI295" s="2"/>
      <c r="BJ295" s="2"/>
      <c r="BK295" s="2"/>
      <c r="BL295" s="2"/>
      <c r="BM295" s="2"/>
      <c r="BN295" s="2"/>
      <c r="BO295" s="2"/>
      <c r="BP295" s="2"/>
      <c r="BQ295" s="2"/>
      <c r="BR295" s="2"/>
      <c r="BS295" s="2"/>
      <c r="BT295" s="2"/>
      <c r="BU295" s="2"/>
      <c r="BV295" s="2"/>
      <c r="BW295" s="2"/>
      <c r="BX295" s="2"/>
      <c r="BY295" s="2"/>
      <c r="BZ295" s="2"/>
      <c r="CA295" s="2"/>
      <c r="CB295" s="2"/>
      <c r="CC295" s="2"/>
      <c r="CD295" s="2"/>
      <c r="CE295" s="2"/>
      <c r="CF295" s="2"/>
      <c r="CG295" s="2"/>
      <c r="CH295" s="2"/>
      <c r="CI295" s="2"/>
      <c r="CJ295" s="2"/>
      <c r="CK295" s="2"/>
      <c r="CL295" s="2"/>
      <c r="CM295" s="2"/>
    </row>
    <row r="296" spans="3:91" x14ac:dyDescent="0.25"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2"/>
      <c r="BC296" s="2"/>
      <c r="BD296" s="2"/>
      <c r="BE296" s="2"/>
      <c r="BF296" s="2"/>
      <c r="BG296" s="2"/>
      <c r="BH296" s="2"/>
      <c r="BI296" s="2"/>
      <c r="BJ296" s="2"/>
      <c r="BK296" s="2"/>
      <c r="BL296" s="2"/>
      <c r="BM296" s="2"/>
      <c r="BN296" s="2"/>
      <c r="BO296" s="2"/>
      <c r="BP296" s="2"/>
      <c r="BQ296" s="2"/>
      <c r="BR296" s="2"/>
      <c r="BS296" s="2"/>
      <c r="BT296" s="2"/>
      <c r="BU296" s="2"/>
      <c r="BV296" s="2"/>
      <c r="BW296" s="2"/>
      <c r="BX296" s="2"/>
      <c r="BY296" s="2"/>
      <c r="BZ296" s="2"/>
      <c r="CA296" s="2"/>
      <c r="CB296" s="2"/>
      <c r="CC296" s="2"/>
      <c r="CD296" s="2"/>
      <c r="CE296" s="2"/>
      <c r="CF296" s="2"/>
      <c r="CG296" s="2"/>
      <c r="CH296" s="2"/>
      <c r="CI296" s="2"/>
      <c r="CJ296" s="2"/>
      <c r="CK296" s="2"/>
      <c r="CL296" s="2"/>
      <c r="CM296" s="2"/>
    </row>
    <row r="297" spans="3:91" x14ac:dyDescent="0.25"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  <c r="AZ297" s="2"/>
      <c r="BA297" s="2"/>
      <c r="BB297" s="2"/>
      <c r="BC297" s="2"/>
      <c r="BD297" s="2"/>
      <c r="BE297" s="2"/>
      <c r="BF297" s="2"/>
      <c r="BG297" s="2"/>
      <c r="BH297" s="2"/>
      <c r="BI297" s="2"/>
      <c r="BJ297" s="2"/>
      <c r="BK297" s="2"/>
      <c r="BL297" s="2"/>
      <c r="BM297" s="2"/>
      <c r="BN297" s="2"/>
      <c r="BO297" s="2"/>
      <c r="BP297" s="2"/>
      <c r="BQ297" s="2"/>
      <c r="BR297" s="2"/>
      <c r="BS297" s="2"/>
      <c r="BT297" s="2"/>
      <c r="BU297" s="2"/>
      <c r="BV297" s="2"/>
      <c r="BW297" s="2"/>
      <c r="BX297" s="2"/>
      <c r="BY297" s="2"/>
      <c r="BZ297" s="2"/>
      <c r="CA297" s="2"/>
      <c r="CB297" s="2"/>
      <c r="CC297" s="2"/>
      <c r="CD297" s="2"/>
      <c r="CE297" s="2"/>
      <c r="CF297" s="2"/>
      <c r="CG297" s="2"/>
      <c r="CH297" s="2"/>
      <c r="CI297" s="2"/>
      <c r="CJ297" s="2"/>
      <c r="CK297" s="2"/>
      <c r="CL297" s="2"/>
      <c r="CM297" s="2"/>
    </row>
    <row r="298" spans="3:91" x14ac:dyDescent="0.25"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  <c r="BC298" s="2"/>
      <c r="BD298" s="2"/>
      <c r="BE298" s="2"/>
      <c r="BF298" s="2"/>
      <c r="BG298" s="2"/>
      <c r="BH298" s="2"/>
      <c r="BI298" s="2"/>
      <c r="BJ298" s="2"/>
      <c r="BK298" s="2"/>
      <c r="BL298" s="2"/>
      <c r="BM298" s="2"/>
      <c r="BN298" s="2"/>
      <c r="BO298" s="2"/>
      <c r="BP298" s="2"/>
      <c r="BQ298" s="2"/>
      <c r="BR298" s="2"/>
      <c r="BS298" s="2"/>
      <c r="BT298" s="2"/>
      <c r="BU298" s="2"/>
      <c r="BV298" s="2"/>
      <c r="BW298" s="2"/>
      <c r="BX298" s="2"/>
      <c r="BY298" s="2"/>
      <c r="BZ298" s="2"/>
      <c r="CA298" s="2"/>
      <c r="CB298" s="2"/>
      <c r="CC298" s="2"/>
      <c r="CD298" s="2"/>
      <c r="CE298" s="2"/>
      <c r="CF298" s="2"/>
      <c r="CG298" s="2"/>
      <c r="CH298" s="2"/>
      <c r="CI298" s="2"/>
      <c r="CJ298" s="2"/>
      <c r="CK298" s="2"/>
      <c r="CL298" s="2"/>
      <c r="CM298" s="2"/>
    </row>
    <row r="299" spans="3:91" x14ac:dyDescent="0.25"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  <c r="AZ299" s="2"/>
      <c r="BA299" s="2"/>
      <c r="BB299" s="2"/>
      <c r="BC299" s="2"/>
      <c r="BD299" s="2"/>
      <c r="BE299" s="2"/>
      <c r="BF299" s="2"/>
      <c r="BG299" s="2"/>
      <c r="BH299" s="2"/>
      <c r="BI299" s="2"/>
      <c r="BJ299" s="2"/>
      <c r="BK299" s="2"/>
      <c r="BL299" s="2"/>
      <c r="BM299" s="2"/>
      <c r="BN299" s="2"/>
      <c r="BO299" s="2"/>
      <c r="BP299" s="2"/>
      <c r="BQ299" s="2"/>
      <c r="BR299" s="2"/>
      <c r="BS299" s="2"/>
      <c r="BT299" s="2"/>
      <c r="BU299" s="2"/>
      <c r="BV299" s="2"/>
      <c r="BW299" s="2"/>
      <c r="BX299" s="2"/>
      <c r="BY299" s="2"/>
      <c r="BZ299" s="2"/>
      <c r="CA299" s="2"/>
      <c r="CB299" s="2"/>
      <c r="CC299" s="2"/>
      <c r="CD299" s="2"/>
      <c r="CE299" s="2"/>
      <c r="CF299" s="2"/>
      <c r="CG299" s="2"/>
      <c r="CH299" s="2"/>
      <c r="CI299" s="2"/>
      <c r="CJ299" s="2"/>
      <c r="CK299" s="2"/>
      <c r="CL299" s="2"/>
      <c r="CM299" s="2"/>
    </row>
    <row r="300" spans="3:91" x14ac:dyDescent="0.25"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  <c r="BB300" s="2"/>
      <c r="BC300" s="2"/>
      <c r="BD300" s="2"/>
      <c r="BE300" s="2"/>
      <c r="BF300" s="2"/>
      <c r="BG300" s="2"/>
      <c r="BH300" s="2"/>
      <c r="BI300" s="2"/>
      <c r="BJ300" s="2"/>
      <c r="BK300" s="2"/>
      <c r="BL300" s="2"/>
      <c r="BM300" s="2"/>
      <c r="BN300" s="2"/>
      <c r="BO300" s="2"/>
      <c r="BP300" s="2"/>
      <c r="BQ300" s="2"/>
      <c r="BR300" s="2"/>
      <c r="BS300" s="2"/>
      <c r="BT300" s="2"/>
      <c r="BU300" s="2"/>
      <c r="BV300" s="2"/>
      <c r="BW300" s="2"/>
      <c r="BX300" s="2"/>
      <c r="BY300" s="2"/>
      <c r="BZ300" s="2"/>
      <c r="CA300" s="2"/>
      <c r="CB300" s="2"/>
      <c r="CC300" s="2"/>
      <c r="CD300" s="2"/>
      <c r="CE300" s="2"/>
      <c r="CF300" s="2"/>
      <c r="CG300" s="2"/>
      <c r="CH300" s="2"/>
      <c r="CI300" s="2"/>
      <c r="CJ300" s="2"/>
      <c r="CK300" s="2"/>
      <c r="CL300" s="2"/>
      <c r="CM300" s="2"/>
    </row>
    <row r="301" spans="3:91" x14ac:dyDescent="0.25"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  <c r="AZ301" s="2"/>
      <c r="BA301" s="2"/>
      <c r="BB301" s="2"/>
      <c r="BC301" s="2"/>
      <c r="BD301" s="2"/>
      <c r="BE301" s="2"/>
      <c r="BF301" s="2"/>
      <c r="BG301" s="2"/>
      <c r="BH301" s="2"/>
      <c r="BI301" s="2"/>
      <c r="BJ301" s="2"/>
      <c r="BK301" s="2"/>
      <c r="BL301" s="2"/>
      <c r="BM301" s="2"/>
      <c r="BN301" s="2"/>
      <c r="BO301" s="2"/>
      <c r="BP301" s="2"/>
      <c r="BQ301" s="2"/>
      <c r="BR301" s="2"/>
      <c r="BS301" s="2"/>
      <c r="BT301" s="2"/>
      <c r="BU301" s="2"/>
      <c r="BV301" s="2"/>
      <c r="BW301" s="2"/>
      <c r="BX301" s="2"/>
      <c r="BY301" s="2"/>
      <c r="BZ301" s="2"/>
      <c r="CA301" s="2"/>
      <c r="CB301" s="2"/>
      <c r="CC301" s="2"/>
      <c r="CD301" s="2"/>
      <c r="CE301" s="2"/>
      <c r="CF301" s="2"/>
      <c r="CG301" s="2"/>
      <c r="CH301" s="2"/>
      <c r="CI301" s="2"/>
      <c r="CJ301" s="2"/>
      <c r="CK301" s="2"/>
      <c r="CL301" s="2"/>
      <c r="CM301" s="2"/>
    </row>
    <row r="302" spans="3:91" x14ac:dyDescent="0.25"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  <c r="BA302" s="2"/>
      <c r="BB302" s="2"/>
      <c r="BC302" s="2"/>
      <c r="BD302" s="2"/>
      <c r="BE302" s="2"/>
      <c r="BF302" s="2"/>
      <c r="BG302" s="2"/>
      <c r="BH302" s="2"/>
      <c r="BI302" s="2"/>
      <c r="BJ302" s="2"/>
      <c r="BK302" s="2"/>
      <c r="BL302" s="2"/>
      <c r="BM302" s="2"/>
      <c r="BN302" s="2"/>
      <c r="BO302" s="2"/>
      <c r="BP302" s="2"/>
      <c r="BQ302" s="2"/>
      <c r="BR302" s="2"/>
      <c r="BS302" s="2"/>
      <c r="BT302" s="2"/>
      <c r="BU302" s="2"/>
      <c r="BV302" s="2"/>
      <c r="BW302" s="2"/>
      <c r="BX302" s="2"/>
      <c r="BY302" s="2"/>
      <c r="BZ302" s="2"/>
      <c r="CA302" s="2"/>
      <c r="CB302" s="2"/>
      <c r="CC302" s="2"/>
      <c r="CD302" s="2"/>
      <c r="CE302" s="2"/>
      <c r="CF302" s="2"/>
      <c r="CG302" s="2"/>
      <c r="CH302" s="2"/>
      <c r="CI302" s="2"/>
      <c r="CJ302" s="2"/>
      <c r="CK302" s="2"/>
      <c r="CL302" s="2"/>
      <c r="CM302" s="2"/>
    </row>
    <row r="303" spans="3:91" x14ac:dyDescent="0.25"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  <c r="AZ303" s="2"/>
      <c r="BA303" s="2"/>
      <c r="BB303" s="2"/>
      <c r="BC303" s="2"/>
      <c r="BD303" s="2"/>
      <c r="BE303" s="2"/>
      <c r="BF303" s="2"/>
      <c r="BG303" s="2"/>
      <c r="BH303" s="2"/>
      <c r="BI303" s="2"/>
      <c r="BJ303" s="2"/>
      <c r="BK303" s="2"/>
      <c r="BL303" s="2"/>
      <c r="BM303" s="2"/>
      <c r="BN303" s="2"/>
      <c r="BO303" s="2"/>
      <c r="BP303" s="2"/>
      <c r="BQ303" s="2"/>
      <c r="BR303" s="2"/>
      <c r="BS303" s="2"/>
      <c r="BT303" s="2"/>
      <c r="BU303" s="2"/>
      <c r="BV303" s="2"/>
      <c r="BW303" s="2"/>
      <c r="BX303" s="2"/>
      <c r="BY303" s="2"/>
      <c r="BZ303" s="2"/>
      <c r="CA303" s="2"/>
      <c r="CB303" s="2"/>
      <c r="CC303" s="2"/>
      <c r="CD303" s="2"/>
      <c r="CE303" s="2"/>
      <c r="CF303" s="2"/>
      <c r="CG303" s="2"/>
      <c r="CH303" s="2"/>
      <c r="CI303" s="2"/>
      <c r="CJ303" s="2"/>
      <c r="CK303" s="2"/>
      <c r="CL303" s="2"/>
      <c r="CM303" s="2"/>
    </row>
    <row r="304" spans="3:91" x14ac:dyDescent="0.25"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/>
      <c r="BA304" s="2"/>
      <c r="BB304" s="2"/>
      <c r="BC304" s="2"/>
      <c r="BD304" s="2"/>
      <c r="BE304" s="2"/>
      <c r="BF304" s="2"/>
      <c r="BG304" s="2"/>
      <c r="BH304" s="2"/>
      <c r="BI304" s="2"/>
      <c r="BJ304" s="2"/>
      <c r="BK304" s="2"/>
      <c r="BL304" s="2"/>
      <c r="BM304" s="2"/>
      <c r="BN304" s="2"/>
      <c r="BO304" s="2"/>
      <c r="BP304" s="2"/>
      <c r="BQ304" s="2"/>
      <c r="BR304" s="2"/>
      <c r="BS304" s="2"/>
      <c r="BT304" s="2"/>
      <c r="BU304" s="2"/>
      <c r="BV304" s="2"/>
      <c r="BW304" s="2"/>
      <c r="BX304" s="2"/>
      <c r="BY304" s="2"/>
      <c r="BZ304" s="2"/>
      <c r="CA304" s="2"/>
      <c r="CB304" s="2"/>
      <c r="CC304" s="2"/>
      <c r="CD304" s="2"/>
      <c r="CE304" s="2"/>
      <c r="CF304" s="2"/>
      <c r="CG304" s="2"/>
      <c r="CH304" s="2"/>
      <c r="CI304" s="2"/>
      <c r="CJ304" s="2"/>
      <c r="CK304" s="2"/>
      <c r="CL304" s="2"/>
      <c r="CM304" s="2"/>
    </row>
    <row r="305" spans="3:91" x14ac:dyDescent="0.25"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  <c r="AZ305" s="2"/>
      <c r="BA305" s="2"/>
      <c r="BB305" s="2"/>
      <c r="BC305" s="2"/>
      <c r="BD305" s="2"/>
      <c r="BE305" s="2"/>
      <c r="BF305" s="2"/>
      <c r="BG305" s="2"/>
      <c r="BH305" s="2"/>
      <c r="BI305" s="2"/>
      <c r="BJ305" s="2"/>
      <c r="BK305" s="2"/>
      <c r="BL305" s="2"/>
      <c r="BM305" s="2"/>
      <c r="BN305" s="2"/>
      <c r="BO305" s="2"/>
      <c r="BP305" s="2"/>
      <c r="BQ305" s="2"/>
      <c r="BR305" s="2"/>
      <c r="BS305" s="2"/>
      <c r="BT305" s="2"/>
      <c r="BU305" s="2"/>
      <c r="BV305" s="2"/>
      <c r="BW305" s="2"/>
      <c r="BX305" s="2"/>
      <c r="BY305" s="2"/>
      <c r="BZ305" s="2"/>
      <c r="CA305" s="2"/>
      <c r="CB305" s="2"/>
      <c r="CC305" s="2"/>
      <c r="CD305" s="2"/>
      <c r="CE305" s="2"/>
      <c r="CF305" s="2"/>
      <c r="CG305" s="2"/>
      <c r="CH305" s="2"/>
      <c r="CI305" s="2"/>
      <c r="CJ305" s="2"/>
      <c r="CK305" s="2"/>
      <c r="CL305" s="2"/>
      <c r="CM305" s="2"/>
    </row>
    <row r="306" spans="3:91" x14ac:dyDescent="0.25"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  <c r="BA306" s="2"/>
      <c r="BB306" s="2"/>
      <c r="BC306" s="2"/>
      <c r="BD306" s="2"/>
      <c r="BE306" s="2"/>
      <c r="BF306" s="2"/>
      <c r="BG306" s="2"/>
      <c r="BH306" s="2"/>
      <c r="BI306" s="2"/>
      <c r="BJ306" s="2"/>
      <c r="BK306" s="2"/>
      <c r="BL306" s="2"/>
      <c r="BM306" s="2"/>
      <c r="BN306" s="2"/>
      <c r="BO306" s="2"/>
      <c r="BP306" s="2"/>
      <c r="BQ306" s="2"/>
      <c r="BR306" s="2"/>
      <c r="BS306" s="2"/>
      <c r="BT306" s="2"/>
      <c r="BU306" s="2"/>
      <c r="BV306" s="2"/>
      <c r="BW306" s="2"/>
      <c r="BX306" s="2"/>
      <c r="BY306" s="2"/>
      <c r="BZ306" s="2"/>
      <c r="CA306" s="2"/>
      <c r="CB306" s="2"/>
      <c r="CC306" s="2"/>
      <c r="CD306" s="2"/>
      <c r="CE306" s="2"/>
      <c r="CF306" s="2"/>
      <c r="CG306" s="2"/>
      <c r="CH306" s="2"/>
      <c r="CI306" s="2"/>
      <c r="CJ306" s="2"/>
      <c r="CK306" s="2"/>
      <c r="CL306" s="2"/>
      <c r="CM306" s="2"/>
    </row>
    <row r="307" spans="3:91" x14ac:dyDescent="0.25"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  <c r="AZ307" s="2"/>
      <c r="BA307" s="2"/>
      <c r="BB307" s="2"/>
      <c r="BC307" s="2"/>
      <c r="BD307" s="2"/>
      <c r="BE307" s="2"/>
      <c r="BF307" s="2"/>
      <c r="BG307" s="2"/>
      <c r="BH307" s="2"/>
      <c r="BI307" s="2"/>
      <c r="BJ307" s="2"/>
      <c r="BK307" s="2"/>
      <c r="BL307" s="2"/>
      <c r="BM307" s="2"/>
      <c r="BN307" s="2"/>
      <c r="BO307" s="2"/>
      <c r="BP307" s="2"/>
      <c r="BQ307" s="2"/>
      <c r="BR307" s="2"/>
      <c r="BS307" s="2"/>
      <c r="BT307" s="2"/>
      <c r="BU307" s="2"/>
      <c r="BV307" s="2"/>
      <c r="BW307" s="2"/>
      <c r="BX307" s="2"/>
      <c r="BY307" s="2"/>
      <c r="BZ307" s="2"/>
      <c r="CA307" s="2"/>
      <c r="CB307" s="2"/>
      <c r="CC307" s="2"/>
      <c r="CD307" s="2"/>
      <c r="CE307" s="2"/>
      <c r="CF307" s="2"/>
      <c r="CG307" s="2"/>
      <c r="CH307" s="2"/>
      <c r="CI307" s="2"/>
      <c r="CJ307" s="2"/>
      <c r="CK307" s="2"/>
      <c r="CL307" s="2"/>
      <c r="CM307" s="2"/>
    </row>
    <row r="308" spans="3:91" x14ac:dyDescent="0.25"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  <c r="AZ308" s="2"/>
      <c r="BA308" s="2"/>
      <c r="BB308" s="2"/>
      <c r="BC308" s="2"/>
      <c r="BD308" s="2"/>
      <c r="BE308" s="2"/>
      <c r="BF308" s="2"/>
      <c r="BG308" s="2"/>
      <c r="BH308" s="2"/>
      <c r="BI308" s="2"/>
      <c r="BJ308" s="2"/>
      <c r="BK308" s="2"/>
      <c r="BL308" s="2"/>
      <c r="BM308" s="2"/>
      <c r="BN308" s="2"/>
      <c r="BO308" s="2"/>
      <c r="BP308" s="2"/>
      <c r="BQ308" s="2"/>
      <c r="BR308" s="2"/>
      <c r="BS308" s="2"/>
      <c r="BT308" s="2"/>
      <c r="BU308" s="2"/>
      <c r="BV308" s="2"/>
      <c r="BW308" s="2"/>
      <c r="BX308" s="2"/>
      <c r="BY308" s="2"/>
      <c r="BZ308" s="2"/>
      <c r="CA308" s="2"/>
      <c r="CB308" s="2"/>
      <c r="CC308" s="2"/>
      <c r="CD308" s="2"/>
      <c r="CE308" s="2"/>
      <c r="CF308" s="2"/>
      <c r="CG308" s="2"/>
      <c r="CH308" s="2"/>
      <c r="CI308" s="2"/>
      <c r="CJ308" s="2"/>
      <c r="CK308" s="2"/>
      <c r="CL308" s="2"/>
      <c r="CM308" s="2"/>
    </row>
    <row r="309" spans="3:91" x14ac:dyDescent="0.25"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  <c r="AZ309" s="2"/>
      <c r="BA309" s="2"/>
      <c r="BB309" s="2"/>
      <c r="BC309" s="2"/>
      <c r="BD309" s="2"/>
      <c r="BE309" s="2"/>
      <c r="BF309" s="2"/>
      <c r="BG309" s="2"/>
      <c r="BH309" s="2"/>
      <c r="BI309" s="2"/>
      <c r="BJ309" s="2"/>
      <c r="BK309" s="2"/>
      <c r="BL309" s="2"/>
      <c r="BM309" s="2"/>
      <c r="BN309" s="2"/>
      <c r="BO309" s="2"/>
      <c r="BP309" s="2"/>
      <c r="BQ309" s="2"/>
      <c r="BR309" s="2"/>
      <c r="BS309" s="2"/>
      <c r="BT309" s="2"/>
      <c r="BU309" s="2"/>
      <c r="BV309" s="2"/>
      <c r="BW309" s="2"/>
      <c r="BX309" s="2"/>
      <c r="BY309" s="2"/>
      <c r="BZ309" s="2"/>
      <c r="CA309" s="2"/>
      <c r="CB309" s="2"/>
      <c r="CC309" s="2"/>
      <c r="CD309" s="2"/>
      <c r="CE309" s="2"/>
      <c r="CF309" s="2"/>
      <c r="CG309" s="2"/>
      <c r="CH309" s="2"/>
      <c r="CI309" s="2"/>
      <c r="CJ309" s="2"/>
      <c r="CK309" s="2"/>
      <c r="CL309" s="2"/>
      <c r="CM309" s="2"/>
    </row>
    <row r="310" spans="3:91" x14ac:dyDescent="0.25"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  <c r="AZ310" s="2"/>
      <c r="BA310" s="2"/>
      <c r="BB310" s="2"/>
      <c r="BC310" s="2"/>
      <c r="BD310" s="2"/>
      <c r="BE310" s="2"/>
      <c r="BF310" s="2"/>
      <c r="BG310" s="2"/>
      <c r="BH310" s="2"/>
      <c r="BI310" s="2"/>
      <c r="BJ310" s="2"/>
      <c r="BK310" s="2"/>
      <c r="BL310" s="2"/>
      <c r="BM310" s="2"/>
      <c r="BN310" s="2"/>
      <c r="BO310" s="2"/>
      <c r="BP310" s="2"/>
      <c r="BQ310" s="2"/>
      <c r="BR310" s="2"/>
      <c r="BS310" s="2"/>
      <c r="BT310" s="2"/>
      <c r="BU310" s="2"/>
      <c r="BV310" s="2"/>
      <c r="BW310" s="2"/>
      <c r="BX310" s="2"/>
      <c r="BY310" s="2"/>
      <c r="BZ310" s="2"/>
      <c r="CA310" s="2"/>
      <c r="CB310" s="2"/>
      <c r="CC310" s="2"/>
      <c r="CD310" s="2"/>
      <c r="CE310" s="2"/>
      <c r="CF310" s="2"/>
      <c r="CG310" s="2"/>
      <c r="CH310" s="2"/>
      <c r="CI310" s="2"/>
      <c r="CJ310" s="2"/>
      <c r="CK310" s="2"/>
      <c r="CL310" s="2"/>
      <c r="CM310" s="2"/>
    </row>
    <row r="311" spans="3:91" x14ac:dyDescent="0.25"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  <c r="AZ311" s="2"/>
      <c r="BA311" s="2"/>
      <c r="BB311" s="2"/>
      <c r="BC311" s="2"/>
      <c r="BD311" s="2"/>
      <c r="BE311" s="2"/>
      <c r="BF311" s="2"/>
      <c r="BG311" s="2"/>
      <c r="BH311" s="2"/>
      <c r="BI311" s="2"/>
      <c r="BJ311" s="2"/>
      <c r="BK311" s="2"/>
      <c r="BL311" s="2"/>
      <c r="BM311" s="2"/>
      <c r="BN311" s="2"/>
      <c r="BO311" s="2"/>
      <c r="BP311" s="2"/>
      <c r="BQ311" s="2"/>
      <c r="BR311" s="2"/>
      <c r="BS311" s="2"/>
      <c r="BT311" s="2"/>
      <c r="BU311" s="2"/>
      <c r="BV311" s="2"/>
      <c r="BW311" s="2"/>
      <c r="BX311" s="2"/>
      <c r="BY311" s="2"/>
      <c r="BZ311" s="2"/>
      <c r="CA311" s="2"/>
      <c r="CB311" s="2"/>
      <c r="CC311" s="2"/>
      <c r="CD311" s="2"/>
      <c r="CE311" s="2"/>
      <c r="CF311" s="2"/>
      <c r="CG311" s="2"/>
      <c r="CH311" s="2"/>
      <c r="CI311" s="2"/>
      <c r="CJ311" s="2"/>
      <c r="CK311" s="2"/>
      <c r="CL311" s="2"/>
      <c r="CM311" s="2"/>
    </row>
    <row r="312" spans="3:91" x14ac:dyDescent="0.25"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  <c r="AZ312" s="2"/>
      <c r="BA312" s="2"/>
      <c r="BB312" s="2"/>
      <c r="BC312" s="2"/>
      <c r="BD312" s="2"/>
      <c r="BE312" s="2"/>
      <c r="BF312" s="2"/>
      <c r="BG312" s="2"/>
      <c r="BH312" s="2"/>
      <c r="BI312" s="2"/>
      <c r="BJ312" s="2"/>
      <c r="BK312" s="2"/>
      <c r="BL312" s="2"/>
      <c r="BM312" s="2"/>
      <c r="BN312" s="2"/>
      <c r="BO312" s="2"/>
      <c r="BP312" s="2"/>
      <c r="BQ312" s="2"/>
      <c r="BR312" s="2"/>
      <c r="BS312" s="2"/>
      <c r="BT312" s="2"/>
      <c r="BU312" s="2"/>
      <c r="BV312" s="2"/>
      <c r="BW312" s="2"/>
      <c r="BX312" s="2"/>
      <c r="BY312" s="2"/>
      <c r="BZ312" s="2"/>
      <c r="CA312" s="2"/>
      <c r="CB312" s="2"/>
      <c r="CC312" s="2"/>
      <c r="CD312" s="2"/>
      <c r="CE312" s="2"/>
      <c r="CF312" s="2"/>
      <c r="CG312" s="2"/>
      <c r="CH312" s="2"/>
      <c r="CI312" s="2"/>
      <c r="CJ312" s="2"/>
      <c r="CK312" s="2"/>
      <c r="CL312" s="2"/>
      <c r="CM312" s="2"/>
    </row>
    <row r="313" spans="3:91" x14ac:dyDescent="0.25"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  <c r="AZ313" s="2"/>
      <c r="BA313" s="2"/>
      <c r="BB313" s="2"/>
      <c r="BC313" s="2"/>
      <c r="BD313" s="2"/>
      <c r="BE313" s="2"/>
      <c r="BF313" s="2"/>
      <c r="BG313" s="2"/>
      <c r="BH313" s="2"/>
      <c r="BI313" s="2"/>
      <c r="BJ313" s="2"/>
      <c r="BK313" s="2"/>
      <c r="BL313" s="2"/>
      <c r="BM313" s="2"/>
      <c r="BN313" s="2"/>
      <c r="BO313" s="2"/>
      <c r="BP313" s="2"/>
      <c r="BQ313" s="2"/>
      <c r="BR313" s="2"/>
      <c r="BS313" s="2"/>
      <c r="BT313" s="2"/>
      <c r="BU313" s="2"/>
      <c r="BV313" s="2"/>
      <c r="BW313" s="2"/>
      <c r="BX313" s="2"/>
      <c r="BY313" s="2"/>
      <c r="BZ313" s="2"/>
      <c r="CA313" s="2"/>
      <c r="CB313" s="2"/>
      <c r="CC313" s="2"/>
      <c r="CD313" s="2"/>
      <c r="CE313" s="2"/>
      <c r="CF313" s="2"/>
      <c r="CG313" s="2"/>
      <c r="CH313" s="2"/>
      <c r="CI313" s="2"/>
      <c r="CJ313" s="2"/>
      <c r="CK313" s="2"/>
      <c r="CL313" s="2"/>
      <c r="CM313" s="2"/>
    </row>
    <row r="314" spans="3:91" x14ac:dyDescent="0.25"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  <c r="AZ314" s="2"/>
      <c r="BA314" s="2"/>
      <c r="BB314" s="2"/>
      <c r="BC314" s="2"/>
      <c r="BD314" s="2"/>
      <c r="BE314" s="2"/>
      <c r="BF314" s="2"/>
      <c r="BG314" s="2"/>
      <c r="BH314" s="2"/>
      <c r="BI314" s="2"/>
      <c r="BJ314" s="2"/>
      <c r="BK314" s="2"/>
      <c r="BL314" s="2"/>
      <c r="BM314" s="2"/>
      <c r="BN314" s="2"/>
      <c r="BO314" s="2"/>
      <c r="BP314" s="2"/>
      <c r="BQ314" s="2"/>
      <c r="BR314" s="2"/>
      <c r="BS314" s="2"/>
      <c r="BT314" s="2"/>
      <c r="BU314" s="2"/>
      <c r="BV314" s="2"/>
      <c r="BW314" s="2"/>
      <c r="BX314" s="2"/>
      <c r="BY314" s="2"/>
      <c r="BZ314" s="2"/>
      <c r="CA314" s="2"/>
      <c r="CB314" s="2"/>
      <c r="CC314" s="2"/>
      <c r="CD314" s="2"/>
      <c r="CE314" s="2"/>
      <c r="CF314" s="2"/>
      <c r="CG314" s="2"/>
      <c r="CH314" s="2"/>
      <c r="CI314" s="2"/>
      <c r="CJ314" s="2"/>
      <c r="CK314" s="2"/>
      <c r="CL314" s="2"/>
      <c r="CM314" s="2"/>
    </row>
    <row r="315" spans="3:91" x14ac:dyDescent="0.25"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  <c r="AZ315" s="2"/>
      <c r="BA315" s="2"/>
      <c r="BB315" s="2"/>
      <c r="BC315" s="2"/>
      <c r="BD315" s="2"/>
      <c r="BE315" s="2"/>
      <c r="BF315" s="2"/>
      <c r="BG315" s="2"/>
      <c r="BH315" s="2"/>
      <c r="BI315" s="2"/>
      <c r="BJ315" s="2"/>
      <c r="BK315" s="2"/>
      <c r="BL315" s="2"/>
      <c r="BM315" s="2"/>
      <c r="BN315" s="2"/>
      <c r="BO315" s="2"/>
      <c r="BP315" s="2"/>
      <c r="BQ315" s="2"/>
      <c r="BR315" s="2"/>
      <c r="BS315" s="2"/>
      <c r="BT315" s="2"/>
      <c r="BU315" s="2"/>
      <c r="BV315" s="2"/>
      <c r="BW315" s="2"/>
      <c r="BX315" s="2"/>
      <c r="BY315" s="2"/>
      <c r="BZ315" s="2"/>
      <c r="CA315" s="2"/>
      <c r="CB315" s="2"/>
      <c r="CC315" s="2"/>
      <c r="CD315" s="2"/>
      <c r="CE315" s="2"/>
      <c r="CF315" s="2"/>
      <c r="CG315" s="2"/>
      <c r="CH315" s="2"/>
      <c r="CI315" s="2"/>
      <c r="CJ315" s="2"/>
      <c r="CK315" s="2"/>
      <c r="CL315" s="2"/>
      <c r="CM315" s="2"/>
    </row>
    <row r="316" spans="3:91" x14ac:dyDescent="0.25"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  <c r="AZ316" s="2"/>
      <c r="BA316" s="2"/>
      <c r="BB316" s="2"/>
      <c r="BC316" s="2"/>
      <c r="BD316" s="2"/>
      <c r="BE316" s="2"/>
      <c r="BF316" s="2"/>
      <c r="BG316" s="2"/>
      <c r="BH316" s="2"/>
      <c r="BI316" s="2"/>
      <c r="BJ316" s="2"/>
      <c r="BK316" s="2"/>
      <c r="BL316" s="2"/>
      <c r="BM316" s="2"/>
      <c r="BN316" s="2"/>
      <c r="BO316" s="2"/>
      <c r="BP316" s="2"/>
      <c r="BQ316" s="2"/>
      <c r="BR316" s="2"/>
      <c r="BS316" s="2"/>
      <c r="BT316" s="2"/>
      <c r="BU316" s="2"/>
      <c r="BV316" s="2"/>
      <c r="BW316" s="2"/>
      <c r="BX316" s="2"/>
      <c r="BY316" s="2"/>
      <c r="BZ316" s="2"/>
      <c r="CA316" s="2"/>
      <c r="CB316" s="2"/>
      <c r="CC316" s="2"/>
      <c r="CD316" s="2"/>
      <c r="CE316" s="2"/>
      <c r="CF316" s="2"/>
      <c r="CG316" s="2"/>
      <c r="CH316" s="2"/>
      <c r="CI316" s="2"/>
      <c r="CJ316" s="2"/>
      <c r="CK316" s="2"/>
      <c r="CL316" s="2"/>
      <c r="CM316" s="2"/>
    </row>
    <row r="317" spans="3:91" x14ac:dyDescent="0.25"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  <c r="AZ317" s="2"/>
      <c r="BA317" s="2"/>
      <c r="BB317" s="2"/>
      <c r="BC317" s="2"/>
      <c r="BD317" s="2"/>
      <c r="BE317" s="2"/>
      <c r="BF317" s="2"/>
      <c r="BG317" s="2"/>
      <c r="BH317" s="2"/>
      <c r="BI317" s="2"/>
      <c r="BJ317" s="2"/>
      <c r="BK317" s="2"/>
      <c r="BL317" s="2"/>
      <c r="BM317" s="2"/>
      <c r="BN317" s="2"/>
      <c r="BO317" s="2"/>
      <c r="BP317" s="2"/>
      <c r="BQ317" s="2"/>
      <c r="BR317" s="2"/>
      <c r="BS317" s="2"/>
      <c r="BT317" s="2"/>
      <c r="BU317" s="2"/>
      <c r="BV317" s="2"/>
      <c r="BW317" s="2"/>
      <c r="BX317" s="2"/>
      <c r="BY317" s="2"/>
      <c r="BZ317" s="2"/>
      <c r="CA317" s="2"/>
      <c r="CB317" s="2"/>
      <c r="CC317" s="2"/>
      <c r="CD317" s="2"/>
      <c r="CE317" s="2"/>
      <c r="CF317" s="2"/>
      <c r="CG317" s="2"/>
      <c r="CH317" s="2"/>
      <c r="CI317" s="2"/>
      <c r="CJ317" s="2"/>
      <c r="CK317" s="2"/>
      <c r="CL317" s="2"/>
      <c r="CM317" s="2"/>
    </row>
    <row r="318" spans="3:91" x14ac:dyDescent="0.25"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  <c r="AZ318" s="2"/>
      <c r="BA318" s="2"/>
      <c r="BB318" s="2"/>
      <c r="BC318" s="2"/>
      <c r="BD318" s="2"/>
      <c r="BE318" s="2"/>
      <c r="BF318" s="2"/>
      <c r="BG318" s="2"/>
      <c r="BH318" s="2"/>
      <c r="BI318" s="2"/>
      <c r="BJ318" s="2"/>
      <c r="BK318" s="2"/>
      <c r="BL318" s="2"/>
      <c r="BM318" s="2"/>
      <c r="BN318" s="2"/>
      <c r="BO318" s="2"/>
      <c r="BP318" s="2"/>
      <c r="BQ318" s="2"/>
      <c r="BR318" s="2"/>
      <c r="BS318" s="2"/>
      <c r="BT318" s="2"/>
      <c r="BU318" s="2"/>
      <c r="BV318" s="2"/>
      <c r="BW318" s="2"/>
      <c r="BX318" s="2"/>
      <c r="BY318" s="2"/>
      <c r="BZ318" s="2"/>
      <c r="CA318" s="2"/>
      <c r="CB318" s="2"/>
      <c r="CC318" s="2"/>
      <c r="CD318" s="2"/>
      <c r="CE318" s="2"/>
      <c r="CF318" s="2"/>
      <c r="CG318" s="2"/>
      <c r="CH318" s="2"/>
      <c r="CI318" s="2"/>
      <c r="CJ318" s="2"/>
      <c r="CK318" s="2"/>
      <c r="CL318" s="2"/>
      <c r="CM318" s="2"/>
    </row>
    <row r="319" spans="3:91" x14ac:dyDescent="0.25"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  <c r="AZ319" s="2"/>
      <c r="BA319" s="2"/>
      <c r="BB319" s="2"/>
      <c r="BC319" s="2"/>
      <c r="BD319" s="2"/>
      <c r="BE319" s="2"/>
      <c r="BF319" s="2"/>
      <c r="BG319" s="2"/>
      <c r="BH319" s="2"/>
      <c r="BI319" s="2"/>
      <c r="BJ319" s="2"/>
      <c r="BK319" s="2"/>
      <c r="BL319" s="2"/>
      <c r="BM319" s="2"/>
      <c r="BN319" s="2"/>
      <c r="BO319" s="2"/>
      <c r="BP319" s="2"/>
      <c r="BQ319" s="2"/>
      <c r="BR319" s="2"/>
      <c r="BS319" s="2"/>
      <c r="BT319" s="2"/>
      <c r="BU319" s="2"/>
      <c r="BV319" s="2"/>
      <c r="BW319" s="2"/>
      <c r="BX319" s="2"/>
      <c r="BY319" s="2"/>
      <c r="BZ319" s="2"/>
      <c r="CA319" s="2"/>
      <c r="CB319" s="2"/>
      <c r="CC319" s="2"/>
      <c r="CD319" s="2"/>
      <c r="CE319" s="2"/>
      <c r="CF319" s="2"/>
      <c r="CG319" s="2"/>
      <c r="CH319" s="2"/>
      <c r="CI319" s="2"/>
      <c r="CJ319" s="2"/>
      <c r="CK319" s="2"/>
      <c r="CL319" s="2"/>
      <c r="CM319" s="2"/>
    </row>
    <row r="320" spans="3:91" x14ac:dyDescent="0.25"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  <c r="AZ320" s="2"/>
      <c r="BA320" s="2"/>
      <c r="BB320" s="2"/>
      <c r="BC320" s="2"/>
      <c r="BD320" s="2"/>
      <c r="BE320" s="2"/>
      <c r="BF320" s="2"/>
      <c r="BG320" s="2"/>
      <c r="BH320" s="2"/>
      <c r="BI320" s="2"/>
      <c r="BJ320" s="2"/>
      <c r="BK320" s="2"/>
      <c r="BL320" s="2"/>
      <c r="BM320" s="2"/>
      <c r="BN320" s="2"/>
      <c r="BO320" s="2"/>
      <c r="BP320" s="2"/>
      <c r="BQ320" s="2"/>
      <c r="BR320" s="2"/>
      <c r="BS320" s="2"/>
      <c r="BT320" s="2"/>
      <c r="BU320" s="2"/>
      <c r="BV320" s="2"/>
      <c r="BW320" s="2"/>
      <c r="BX320" s="2"/>
      <c r="BY320" s="2"/>
      <c r="BZ320" s="2"/>
      <c r="CA320" s="2"/>
      <c r="CB320" s="2"/>
      <c r="CC320" s="2"/>
      <c r="CD320" s="2"/>
      <c r="CE320" s="2"/>
      <c r="CF320" s="2"/>
      <c r="CG320" s="2"/>
      <c r="CH320" s="2"/>
      <c r="CI320" s="2"/>
      <c r="CJ320" s="2"/>
      <c r="CK320" s="2"/>
      <c r="CL320" s="2"/>
      <c r="CM320" s="2"/>
    </row>
    <row r="321" spans="3:91" x14ac:dyDescent="0.25"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  <c r="AZ321" s="2"/>
      <c r="BA321" s="2"/>
      <c r="BB321" s="2"/>
      <c r="BC321" s="2"/>
      <c r="BD321" s="2"/>
      <c r="BE321" s="2"/>
      <c r="BF321" s="2"/>
      <c r="BG321" s="2"/>
      <c r="BH321" s="2"/>
      <c r="BI321" s="2"/>
      <c r="BJ321" s="2"/>
      <c r="BK321" s="2"/>
      <c r="BL321" s="2"/>
      <c r="BM321" s="2"/>
      <c r="BN321" s="2"/>
      <c r="BO321" s="2"/>
      <c r="BP321" s="2"/>
      <c r="BQ321" s="2"/>
      <c r="BR321" s="2"/>
      <c r="BS321" s="2"/>
      <c r="BT321" s="2"/>
      <c r="BU321" s="2"/>
      <c r="BV321" s="2"/>
      <c r="BW321" s="2"/>
      <c r="BX321" s="2"/>
      <c r="BY321" s="2"/>
      <c r="BZ321" s="2"/>
      <c r="CA321" s="2"/>
      <c r="CB321" s="2"/>
      <c r="CC321" s="2"/>
      <c r="CD321" s="2"/>
      <c r="CE321" s="2"/>
      <c r="CF321" s="2"/>
      <c r="CG321" s="2"/>
      <c r="CH321" s="2"/>
      <c r="CI321" s="2"/>
      <c r="CJ321" s="2"/>
      <c r="CK321" s="2"/>
      <c r="CL321" s="2"/>
      <c r="CM321" s="2"/>
    </row>
    <row r="322" spans="3:91" x14ac:dyDescent="0.25"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  <c r="AZ322" s="2"/>
      <c r="BA322" s="2"/>
      <c r="BB322" s="2"/>
      <c r="BC322" s="2"/>
      <c r="BD322" s="2"/>
      <c r="BE322" s="2"/>
      <c r="BF322" s="2"/>
      <c r="BG322" s="2"/>
      <c r="BH322" s="2"/>
      <c r="BI322" s="2"/>
      <c r="BJ322" s="2"/>
      <c r="BK322" s="2"/>
      <c r="BL322" s="2"/>
      <c r="BM322" s="2"/>
      <c r="BN322" s="2"/>
      <c r="BO322" s="2"/>
      <c r="BP322" s="2"/>
      <c r="BQ322" s="2"/>
      <c r="BR322" s="2"/>
      <c r="BS322" s="2"/>
      <c r="BT322" s="2"/>
      <c r="BU322" s="2"/>
      <c r="BV322" s="2"/>
      <c r="BW322" s="2"/>
      <c r="BX322" s="2"/>
      <c r="BY322" s="2"/>
      <c r="BZ322" s="2"/>
      <c r="CA322" s="2"/>
      <c r="CB322" s="2"/>
      <c r="CC322" s="2"/>
      <c r="CD322" s="2"/>
      <c r="CE322" s="2"/>
      <c r="CF322" s="2"/>
      <c r="CG322" s="2"/>
      <c r="CH322" s="2"/>
      <c r="CI322" s="2"/>
      <c r="CJ322" s="2"/>
      <c r="CK322" s="2"/>
      <c r="CL322" s="2"/>
      <c r="CM322" s="2"/>
    </row>
    <row r="323" spans="3:91" x14ac:dyDescent="0.25"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  <c r="AZ323" s="2"/>
      <c r="BA323" s="2"/>
      <c r="BB323" s="2"/>
      <c r="BC323" s="2"/>
      <c r="BD323" s="2"/>
      <c r="BE323" s="2"/>
      <c r="BF323" s="2"/>
      <c r="BG323" s="2"/>
      <c r="BH323" s="2"/>
      <c r="BI323" s="2"/>
      <c r="BJ323" s="2"/>
      <c r="BK323" s="2"/>
      <c r="BL323" s="2"/>
      <c r="BM323" s="2"/>
      <c r="BN323" s="2"/>
      <c r="BO323" s="2"/>
      <c r="BP323" s="2"/>
      <c r="BQ323" s="2"/>
      <c r="BR323" s="2"/>
      <c r="BS323" s="2"/>
      <c r="BT323" s="2"/>
      <c r="BU323" s="2"/>
      <c r="BV323" s="2"/>
      <c r="BW323" s="2"/>
      <c r="BX323" s="2"/>
      <c r="BY323" s="2"/>
      <c r="BZ323" s="2"/>
      <c r="CA323" s="2"/>
      <c r="CB323" s="2"/>
      <c r="CC323" s="2"/>
      <c r="CD323" s="2"/>
      <c r="CE323" s="2"/>
      <c r="CF323" s="2"/>
      <c r="CG323" s="2"/>
      <c r="CH323" s="2"/>
      <c r="CI323" s="2"/>
      <c r="CJ323" s="2"/>
      <c r="CK323" s="2"/>
      <c r="CL323" s="2"/>
      <c r="CM323" s="2"/>
    </row>
    <row r="324" spans="3:91" x14ac:dyDescent="0.25"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  <c r="AZ324" s="2"/>
      <c r="BA324" s="2"/>
      <c r="BB324" s="2"/>
      <c r="BC324" s="2"/>
      <c r="BD324" s="2"/>
      <c r="BE324" s="2"/>
      <c r="BF324" s="2"/>
      <c r="BG324" s="2"/>
      <c r="BH324" s="2"/>
      <c r="BI324" s="2"/>
      <c r="BJ324" s="2"/>
      <c r="BK324" s="2"/>
      <c r="BL324" s="2"/>
      <c r="BM324" s="2"/>
      <c r="BN324" s="2"/>
      <c r="BO324" s="2"/>
      <c r="BP324" s="2"/>
      <c r="BQ324" s="2"/>
      <c r="BR324" s="2"/>
      <c r="BS324" s="2"/>
      <c r="BT324" s="2"/>
      <c r="BU324" s="2"/>
      <c r="BV324" s="2"/>
      <c r="BW324" s="2"/>
      <c r="BX324" s="2"/>
      <c r="BY324" s="2"/>
      <c r="BZ324" s="2"/>
      <c r="CA324" s="2"/>
      <c r="CB324" s="2"/>
      <c r="CC324" s="2"/>
      <c r="CD324" s="2"/>
      <c r="CE324" s="2"/>
      <c r="CF324" s="2"/>
      <c r="CG324" s="2"/>
      <c r="CH324" s="2"/>
      <c r="CI324" s="2"/>
      <c r="CJ324" s="2"/>
      <c r="CK324" s="2"/>
      <c r="CL324" s="2"/>
      <c r="CM324" s="2"/>
    </row>
    <row r="325" spans="3:91" x14ac:dyDescent="0.25"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  <c r="AZ325" s="2"/>
      <c r="BA325" s="2"/>
      <c r="BB325" s="2"/>
      <c r="BC325" s="2"/>
      <c r="BD325" s="2"/>
      <c r="BE325" s="2"/>
      <c r="BF325" s="2"/>
      <c r="BG325" s="2"/>
      <c r="BH325" s="2"/>
      <c r="BI325" s="2"/>
      <c r="BJ325" s="2"/>
      <c r="BK325" s="2"/>
      <c r="BL325" s="2"/>
      <c r="BM325" s="2"/>
      <c r="BN325" s="2"/>
      <c r="BO325" s="2"/>
      <c r="BP325" s="2"/>
      <c r="BQ325" s="2"/>
      <c r="BR325" s="2"/>
      <c r="BS325" s="2"/>
      <c r="BT325" s="2"/>
      <c r="BU325" s="2"/>
      <c r="BV325" s="2"/>
      <c r="BW325" s="2"/>
      <c r="BX325" s="2"/>
      <c r="BY325" s="2"/>
      <c r="BZ325" s="2"/>
      <c r="CA325" s="2"/>
      <c r="CB325" s="2"/>
      <c r="CC325" s="2"/>
      <c r="CD325" s="2"/>
      <c r="CE325" s="2"/>
      <c r="CF325" s="2"/>
      <c r="CG325" s="2"/>
      <c r="CH325" s="2"/>
      <c r="CI325" s="2"/>
      <c r="CJ325" s="2"/>
      <c r="CK325" s="2"/>
      <c r="CL325" s="2"/>
      <c r="CM325" s="2"/>
    </row>
    <row r="326" spans="3:91" x14ac:dyDescent="0.25"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  <c r="AZ326" s="2"/>
      <c r="BA326" s="2"/>
      <c r="BB326" s="2"/>
      <c r="BC326" s="2"/>
      <c r="BD326" s="2"/>
      <c r="BE326" s="2"/>
      <c r="BF326" s="2"/>
      <c r="BG326" s="2"/>
      <c r="BH326" s="2"/>
      <c r="BI326" s="2"/>
      <c r="BJ326" s="2"/>
      <c r="BK326" s="2"/>
      <c r="BL326" s="2"/>
      <c r="BM326" s="2"/>
      <c r="BN326" s="2"/>
      <c r="BO326" s="2"/>
      <c r="BP326" s="2"/>
      <c r="BQ326" s="2"/>
      <c r="BR326" s="2"/>
      <c r="BS326" s="2"/>
      <c r="BT326" s="2"/>
      <c r="BU326" s="2"/>
      <c r="BV326" s="2"/>
      <c r="BW326" s="2"/>
      <c r="BX326" s="2"/>
      <c r="BY326" s="2"/>
      <c r="BZ326" s="2"/>
      <c r="CA326" s="2"/>
      <c r="CB326" s="2"/>
      <c r="CC326" s="2"/>
      <c r="CD326" s="2"/>
      <c r="CE326" s="2"/>
      <c r="CF326" s="2"/>
      <c r="CG326" s="2"/>
      <c r="CH326" s="2"/>
      <c r="CI326" s="2"/>
      <c r="CJ326" s="2"/>
      <c r="CK326" s="2"/>
      <c r="CL326" s="2"/>
      <c r="CM326" s="2"/>
    </row>
    <row r="327" spans="3:91" x14ac:dyDescent="0.25"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  <c r="AZ327" s="2"/>
      <c r="BA327" s="2"/>
      <c r="BB327" s="2"/>
      <c r="BC327" s="2"/>
      <c r="BD327" s="2"/>
      <c r="BE327" s="2"/>
      <c r="BF327" s="2"/>
      <c r="BG327" s="2"/>
      <c r="BH327" s="2"/>
      <c r="BI327" s="2"/>
      <c r="BJ327" s="2"/>
      <c r="BK327" s="2"/>
      <c r="BL327" s="2"/>
      <c r="BM327" s="2"/>
      <c r="BN327" s="2"/>
      <c r="BO327" s="2"/>
      <c r="BP327" s="2"/>
      <c r="BQ327" s="2"/>
      <c r="BR327" s="2"/>
      <c r="BS327" s="2"/>
      <c r="BT327" s="2"/>
      <c r="BU327" s="2"/>
      <c r="BV327" s="2"/>
      <c r="BW327" s="2"/>
      <c r="BX327" s="2"/>
      <c r="BY327" s="2"/>
      <c r="BZ327" s="2"/>
      <c r="CA327" s="2"/>
      <c r="CB327" s="2"/>
      <c r="CC327" s="2"/>
      <c r="CD327" s="2"/>
      <c r="CE327" s="2"/>
      <c r="CF327" s="2"/>
      <c r="CG327" s="2"/>
      <c r="CH327" s="2"/>
      <c r="CI327" s="2"/>
      <c r="CJ327" s="2"/>
      <c r="CK327" s="2"/>
      <c r="CL327" s="2"/>
      <c r="CM327" s="2"/>
    </row>
    <row r="328" spans="3:91" x14ac:dyDescent="0.25"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  <c r="AZ328" s="2"/>
      <c r="BA328" s="2"/>
      <c r="BB328" s="2"/>
      <c r="BC328" s="2"/>
      <c r="BD328" s="2"/>
      <c r="BE328" s="2"/>
      <c r="BF328" s="2"/>
      <c r="BG328" s="2"/>
      <c r="BH328" s="2"/>
      <c r="BI328" s="2"/>
      <c r="BJ328" s="2"/>
      <c r="BK328" s="2"/>
      <c r="BL328" s="2"/>
      <c r="BM328" s="2"/>
      <c r="BN328" s="2"/>
      <c r="BO328" s="2"/>
      <c r="BP328" s="2"/>
      <c r="BQ328" s="2"/>
      <c r="BR328" s="2"/>
      <c r="BS328" s="2"/>
      <c r="BT328" s="2"/>
      <c r="BU328" s="2"/>
      <c r="BV328" s="2"/>
      <c r="BW328" s="2"/>
      <c r="BX328" s="2"/>
      <c r="BY328" s="2"/>
      <c r="BZ328" s="2"/>
      <c r="CA328" s="2"/>
      <c r="CB328" s="2"/>
      <c r="CC328" s="2"/>
      <c r="CD328" s="2"/>
      <c r="CE328" s="2"/>
      <c r="CF328" s="2"/>
      <c r="CG328" s="2"/>
      <c r="CH328" s="2"/>
      <c r="CI328" s="2"/>
      <c r="CJ328" s="2"/>
      <c r="CK328" s="2"/>
      <c r="CL328" s="2"/>
      <c r="CM328" s="2"/>
    </row>
    <row r="329" spans="3:91" x14ac:dyDescent="0.25"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  <c r="AZ329" s="2"/>
      <c r="BA329" s="2"/>
      <c r="BB329" s="2"/>
      <c r="BC329" s="2"/>
      <c r="BD329" s="2"/>
      <c r="BE329" s="2"/>
      <c r="BF329" s="2"/>
      <c r="BG329" s="2"/>
      <c r="BH329" s="2"/>
      <c r="BI329" s="2"/>
      <c r="BJ329" s="2"/>
      <c r="BK329" s="2"/>
      <c r="BL329" s="2"/>
      <c r="BM329" s="2"/>
      <c r="BN329" s="2"/>
      <c r="BO329" s="2"/>
      <c r="BP329" s="2"/>
      <c r="BQ329" s="2"/>
      <c r="BR329" s="2"/>
      <c r="BS329" s="2"/>
      <c r="BT329" s="2"/>
      <c r="BU329" s="2"/>
      <c r="BV329" s="2"/>
      <c r="BW329" s="2"/>
      <c r="BX329" s="2"/>
      <c r="BY329" s="2"/>
      <c r="BZ329" s="2"/>
      <c r="CA329" s="2"/>
      <c r="CB329" s="2"/>
      <c r="CC329" s="2"/>
      <c r="CD329" s="2"/>
      <c r="CE329" s="2"/>
      <c r="CF329" s="2"/>
      <c r="CG329" s="2"/>
      <c r="CH329" s="2"/>
      <c r="CI329" s="2"/>
      <c r="CJ329" s="2"/>
      <c r="CK329" s="2"/>
      <c r="CL329" s="2"/>
      <c r="CM329" s="2"/>
    </row>
    <row r="330" spans="3:91" x14ac:dyDescent="0.25"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  <c r="AZ330" s="2"/>
      <c r="BA330" s="2"/>
      <c r="BB330" s="2"/>
      <c r="BC330" s="2"/>
      <c r="BD330" s="2"/>
      <c r="BE330" s="2"/>
      <c r="BF330" s="2"/>
      <c r="BG330" s="2"/>
      <c r="BH330" s="2"/>
      <c r="BI330" s="2"/>
      <c r="BJ330" s="2"/>
      <c r="BK330" s="2"/>
      <c r="BL330" s="2"/>
      <c r="BM330" s="2"/>
      <c r="BN330" s="2"/>
      <c r="BO330" s="2"/>
      <c r="BP330" s="2"/>
      <c r="BQ330" s="2"/>
      <c r="BR330" s="2"/>
      <c r="BS330" s="2"/>
      <c r="BT330" s="2"/>
      <c r="BU330" s="2"/>
      <c r="BV330" s="2"/>
      <c r="BW330" s="2"/>
      <c r="BX330" s="2"/>
      <c r="BY330" s="2"/>
      <c r="BZ330" s="2"/>
      <c r="CA330" s="2"/>
      <c r="CB330" s="2"/>
      <c r="CC330" s="2"/>
      <c r="CD330" s="2"/>
      <c r="CE330" s="2"/>
      <c r="CF330" s="2"/>
      <c r="CG330" s="2"/>
      <c r="CH330" s="2"/>
      <c r="CI330" s="2"/>
      <c r="CJ330" s="2"/>
      <c r="CK330" s="2"/>
      <c r="CL330" s="2"/>
      <c r="CM330" s="2"/>
    </row>
    <row r="331" spans="3:91" x14ac:dyDescent="0.25"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  <c r="AZ331" s="2"/>
      <c r="BA331" s="2"/>
      <c r="BB331" s="2"/>
      <c r="BC331" s="2"/>
      <c r="BD331" s="2"/>
      <c r="BE331" s="2"/>
      <c r="BF331" s="2"/>
      <c r="BG331" s="2"/>
      <c r="BH331" s="2"/>
      <c r="BI331" s="2"/>
      <c r="BJ331" s="2"/>
      <c r="BK331" s="2"/>
      <c r="BL331" s="2"/>
      <c r="BM331" s="2"/>
      <c r="BN331" s="2"/>
      <c r="BO331" s="2"/>
      <c r="BP331" s="2"/>
      <c r="BQ331" s="2"/>
      <c r="BR331" s="2"/>
      <c r="BS331" s="2"/>
      <c r="BT331" s="2"/>
      <c r="BU331" s="2"/>
      <c r="BV331" s="2"/>
      <c r="BW331" s="2"/>
      <c r="BX331" s="2"/>
      <c r="BY331" s="2"/>
      <c r="BZ331" s="2"/>
      <c r="CA331" s="2"/>
      <c r="CB331" s="2"/>
      <c r="CC331" s="2"/>
      <c r="CD331" s="2"/>
      <c r="CE331" s="2"/>
      <c r="CF331" s="2"/>
      <c r="CG331" s="2"/>
      <c r="CH331" s="2"/>
      <c r="CI331" s="2"/>
      <c r="CJ331" s="2"/>
      <c r="CK331" s="2"/>
      <c r="CL331" s="2"/>
      <c r="CM331" s="2"/>
    </row>
    <row r="332" spans="3:91" x14ac:dyDescent="0.25"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  <c r="AZ332" s="2"/>
      <c r="BA332" s="2"/>
      <c r="BB332" s="2"/>
      <c r="BC332" s="2"/>
      <c r="BD332" s="2"/>
      <c r="BE332" s="2"/>
      <c r="BF332" s="2"/>
      <c r="BG332" s="2"/>
      <c r="BH332" s="2"/>
      <c r="BI332" s="2"/>
      <c r="BJ332" s="2"/>
      <c r="BK332" s="2"/>
      <c r="BL332" s="2"/>
      <c r="BM332" s="2"/>
      <c r="BN332" s="2"/>
      <c r="BO332" s="2"/>
      <c r="BP332" s="2"/>
      <c r="BQ332" s="2"/>
      <c r="BR332" s="2"/>
      <c r="BS332" s="2"/>
      <c r="BT332" s="2"/>
      <c r="BU332" s="2"/>
      <c r="BV332" s="2"/>
      <c r="BW332" s="2"/>
      <c r="BX332" s="2"/>
      <c r="BY332" s="2"/>
      <c r="BZ332" s="2"/>
      <c r="CA332" s="2"/>
      <c r="CB332" s="2"/>
      <c r="CC332" s="2"/>
      <c r="CD332" s="2"/>
      <c r="CE332" s="2"/>
      <c r="CF332" s="2"/>
      <c r="CG332" s="2"/>
      <c r="CH332" s="2"/>
      <c r="CI332" s="2"/>
      <c r="CJ332" s="2"/>
      <c r="CK332" s="2"/>
      <c r="CL332" s="2"/>
      <c r="CM332" s="2"/>
    </row>
    <row r="333" spans="3:91" x14ac:dyDescent="0.25"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  <c r="AZ333" s="2"/>
      <c r="BA333" s="2"/>
      <c r="BB333" s="2"/>
      <c r="BC333" s="2"/>
      <c r="BD333" s="2"/>
      <c r="BE333" s="2"/>
      <c r="BF333" s="2"/>
      <c r="BG333" s="2"/>
      <c r="BH333" s="2"/>
      <c r="BI333" s="2"/>
      <c r="BJ333" s="2"/>
      <c r="BK333" s="2"/>
      <c r="BL333" s="2"/>
      <c r="BM333" s="2"/>
      <c r="BN333" s="2"/>
      <c r="BO333" s="2"/>
      <c r="BP333" s="2"/>
      <c r="BQ333" s="2"/>
      <c r="BR333" s="2"/>
      <c r="BS333" s="2"/>
      <c r="BT333" s="2"/>
      <c r="BU333" s="2"/>
      <c r="BV333" s="2"/>
      <c r="BW333" s="2"/>
      <c r="BX333" s="2"/>
      <c r="BY333" s="2"/>
      <c r="BZ333" s="2"/>
      <c r="CA333" s="2"/>
      <c r="CB333" s="2"/>
      <c r="CC333" s="2"/>
      <c r="CD333" s="2"/>
      <c r="CE333" s="2"/>
      <c r="CF333" s="2"/>
      <c r="CG333" s="2"/>
      <c r="CH333" s="2"/>
      <c r="CI333" s="2"/>
      <c r="CJ333" s="2"/>
      <c r="CK333" s="2"/>
      <c r="CL333" s="2"/>
      <c r="CM333" s="2"/>
    </row>
    <row r="334" spans="3:91" x14ac:dyDescent="0.25"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  <c r="AZ334" s="2"/>
      <c r="BA334" s="2"/>
      <c r="BB334" s="2"/>
      <c r="BC334" s="2"/>
      <c r="BD334" s="2"/>
      <c r="BE334" s="2"/>
      <c r="BF334" s="2"/>
      <c r="BG334" s="2"/>
      <c r="BH334" s="2"/>
      <c r="BI334" s="2"/>
      <c r="BJ334" s="2"/>
      <c r="BK334" s="2"/>
      <c r="BL334" s="2"/>
      <c r="BM334" s="2"/>
      <c r="BN334" s="2"/>
      <c r="BO334" s="2"/>
      <c r="BP334" s="2"/>
      <c r="BQ334" s="2"/>
      <c r="BR334" s="2"/>
      <c r="BS334" s="2"/>
      <c r="BT334" s="2"/>
      <c r="BU334" s="2"/>
      <c r="BV334" s="2"/>
      <c r="BW334" s="2"/>
      <c r="BX334" s="2"/>
      <c r="BY334" s="2"/>
      <c r="BZ334" s="2"/>
      <c r="CA334" s="2"/>
      <c r="CB334" s="2"/>
      <c r="CC334" s="2"/>
      <c r="CD334" s="2"/>
      <c r="CE334" s="2"/>
      <c r="CF334" s="2"/>
      <c r="CG334" s="2"/>
      <c r="CH334" s="2"/>
      <c r="CI334" s="2"/>
      <c r="CJ334" s="2"/>
      <c r="CK334" s="2"/>
      <c r="CL334" s="2"/>
      <c r="CM334" s="2"/>
    </row>
    <row r="335" spans="3:91" x14ac:dyDescent="0.25"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  <c r="AZ335" s="2"/>
      <c r="BA335" s="2"/>
      <c r="BB335" s="2"/>
      <c r="BC335" s="2"/>
      <c r="BD335" s="2"/>
      <c r="BE335" s="2"/>
      <c r="BF335" s="2"/>
      <c r="BG335" s="2"/>
      <c r="BH335" s="2"/>
      <c r="BI335" s="2"/>
      <c r="BJ335" s="2"/>
      <c r="BK335" s="2"/>
      <c r="BL335" s="2"/>
      <c r="BM335" s="2"/>
      <c r="BN335" s="2"/>
      <c r="BO335" s="2"/>
      <c r="BP335" s="2"/>
      <c r="BQ335" s="2"/>
      <c r="BR335" s="2"/>
      <c r="BS335" s="2"/>
      <c r="BT335" s="2"/>
      <c r="BU335" s="2"/>
      <c r="BV335" s="2"/>
      <c r="BW335" s="2"/>
      <c r="BX335" s="2"/>
      <c r="BY335" s="2"/>
      <c r="BZ335" s="2"/>
      <c r="CA335" s="2"/>
      <c r="CB335" s="2"/>
      <c r="CC335" s="2"/>
      <c r="CD335" s="2"/>
      <c r="CE335" s="2"/>
      <c r="CF335" s="2"/>
      <c r="CG335" s="2"/>
      <c r="CH335" s="2"/>
      <c r="CI335" s="2"/>
      <c r="CJ335" s="2"/>
      <c r="CK335" s="2"/>
      <c r="CL335" s="2"/>
      <c r="CM335" s="2"/>
    </row>
    <row r="336" spans="3:91" x14ac:dyDescent="0.25"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  <c r="AZ336" s="2"/>
      <c r="BA336" s="2"/>
      <c r="BB336" s="2"/>
      <c r="BC336" s="2"/>
      <c r="BD336" s="2"/>
      <c r="BE336" s="2"/>
      <c r="BF336" s="2"/>
      <c r="BG336" s="2"/>
      <c r="BH336" s="2"/>
      <c r="BI336" s="2"/>
      <c r="BJ336" s="2"/>
      <c r="BK336" s="2"/>
      <c r="BL336" s="2"/>
      <c r="BM336" s="2"/>
      <c r="BN336" s="2"/>
      <c r="BO336" s="2"/>
      <c r="BP336" s="2"/>
      <c r="BQ336" s="2"/>
      <c r="BR336" s="2"/>
      <c r="BS336" s="2"/>
      <c r="BT336" s="2"/>
      <c r="BU336" s="2"/>
      <c r="BV336" s="2"/>
      <c r="BW336" s="2"/>
      <c r="BX336" s="2"/>
      <c r="BY336" s="2"/>
      <c r="BZ336" s="2"/>
      <c r="CA336" s="2"/>
      <c r="CB336" s="2"/>
      <c r="CC336" s="2"/>
      <c r="CD336" s="2"/>
      <c r="CE336" s="2"/>
      <c r="CF336" s="2"/>
      <c r="CG336" s="2"/>
      <c r="CH336" s="2"/>
      <c r="CI336" s="2"/>
      <c r="CJ336" s="2"/>
      <c r="CK336" s="2"/>
      <c r="CL336" s="2"/>
      <c r="CM336" s="2"/>
    </row>
    <row r="337" spans="3:91" x14ac:dyDescent="0.25"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  <c r="AZ337" s="2"/>
      <c r="BA337" s="2"/>
      <c r="BB337" s="2"/>
      <c r="BC337" s="2"/>
      <c r="BD337" s="2"/>
      <c r="BE337" s="2"/>
      <c r="BF337" s="2"/>
      <c r="BG337" s="2"/>
      <c r="BH337" s="2"/>
      <c r="BI337" s="2"/>
      <c r="BJ337" s="2"/>
      <c r="BK337" s="2"/>
      <c r="BL337" s="2"/>
      <c r="BM337" s="2"/>
      <c r="BN337" s="2"/>
      <c r="BO337" s="2"/>
      <c r="BP337" s="2"/>
      <c r="BQ337" s="2"/>
      <c r="BR337" s="2"/>
      <c r="BS337" s="2"/>
      <c r="BT337" s="2"/>
      <c r="BU337" s="2"/>
      <c r="BV337" s="2"/>
      <c r="BW337" s="2"/>
      <c r="BX337" s="2"/>
      <c r="BY337" s="2"/>
      <c r="BZ337" s="2"/>
      <c r="CA337" s="2"/>
      <c r="CB337" s="2"/>
      <c r="CC337" s="2"/>
      <c r="CD337" s="2"/>
      <c r="CE337" s="2"/>
      <c r="CF337" s="2"/>
      <c r="CG337" s="2"/>
      <c r="CH337" s="2"/>
      <c r="CI337" s="2"/>
      <c r="CJ337" s="2"/>
      <c r="CK337" s="2"/>
      <c r="CL337" s="2"/>
      <c r="CM337" s="2"/>
    </row>
    <row r="338" spans="3:91" x14ac:dyDescent="0.25"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  <c r="AZ338" s="2"/>
      <c r="BA338" s="2"/>
      <c r="BB338" s="2"/>
      <c r="BC338" s="2"/>
      <c r="BD338" s="2"/>
      <c r="BE338" s="2"/>
      <c r="BF338" s="2"/>
      <c r="BG338" s="2"/>
      <c r="BH338" s="2"/>
      <c r="BI338" s="2"/>
      <c r="BJ338" s="2"/>
      <c r="BK338" s="2"/>
      <c r="BL338" s="2"/>
      <c r="BM338" s="2"/>
      <c r="BN338" s="2"/>
      <c r="BO338" s="2"/>
      <c r="BP338" s="2"/>
      <c r="BQ338" s="2"/>
      <c r="BR338" s="2"/>
      <c r="BS338" s="2"/>
      <c r="BT338" s="2"/>
      <c r="BU338" s="2"/>
      <c r="BV338" s="2"/>
      <c r="BW338" s="2"/>
      <c r="BX338" s="2"/>
      <c r="BY338" s="2"/>
      <c r="BZ338" s="2"/>
      <c r="CA338" s="2"/>
      <c r="CB338" s="2"/>
      <c r="CC338" s="2"/>
      <c r="CD338" s="2"/>
      <c r="CE338" s="2"/>
      <c r="CF338" s="2"/>
      <c r="CG338" s="2"/>
      <c r="CH338" s="2"/>
      <c r="CI338" s="2"/>
      <c r="CJ338" s="2"/>
      <c r="CK338" s="2"/>
      <c r="CL338" s="2"/>
      <c r="CM338" s="2"/>
    </row>
    <row r="339" spans="3:91" x14ac:dyDescent="0.25"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Y339" s="2"/>
      <c r="AZ339" s="2"/>
      <c r="BA339" s="2"/>
      <c r="BB339" s="2"/>
      <c r="BC339" s="2"/>
      <c r="BD339" s="2"/>
      <c r="BE339" s="2"/>
      <c r="BF339" s="2"/>
      <c r="BG339" s="2"/>
      <c r="BH339" s="2"/>
      <c r="BI339" s="2"/>
      <c r="BJ339" s="2"/>
      <c r="BK339" s="2"/>
      <c r="BL339" s="2"/>
      <c r="BM339" s="2"/>
      <c r="BN339" s="2"/>
      <c r="BO339" s="2"/>
      <c r="BP339" s="2"/>
      <c r="BQ339" s="2"/>
      <c r="BR339" s="2"/>
      <c r="BS339" s="2"/>
      <c r="BT339" s="2"/>
      <c r="BU339" s="2"/>
      <c r="BV339" s="2"/>
      <c r="BW339" s="2"/>
      <c r="BX339" s="2"/>
      <c r="BY339" s="2"/>
      <c r="BZ339" s="2"/>
      <c r="CA339" s="2"/>
      <c r="CB339" s="2"/>
      <c r="CC339" s="2"/>
      <c r="CD339" s="2"/>
      <c r="CE339" s="2"/>
      <c r="CF339" s="2"/>
      <c r="CG339" s="2"/>
      <c r="CH339" s="2"/>
      <c r="CI339" s="2"/>
      <c r="CJ339" s="2"/>
      <c r="CK339" s="2"/>
      <c r="CL339" s="2"/>
      <c r="CM339" s="2"/>
    </row>
    <row r="340" spans="3:91" x14ac:dyDescent="0.25"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  <c r="AZ340" s="2"/>
      <c r="BA340" s="2"/>
      <c r="BB340" s="2"/>
      <c r="BC340" s="2"/>
      <c r="BD340" s="2"/>
      <c r="BE340" s="2"/>
      <c r="BF340" s="2"/>
      <c r="BG340" s="2"/>
      <c r="BH340" s="2"/>
      <c r="BI340" s="2"/>
      <c r="BJ340" s="2"/>
      <c r="BK340" s="2"/>
      <c r="BL340" s="2"/>
      <c r="BM340" s="2"/>
      <c r="BN340" s="2"/>
      <c r="BO340" s="2"/>
      <c r="BP340" s="2"/>
      <c r="BQ340" s="2"/>
      <c r="BR340" s="2"/>
      <c r="BS340" s="2"/>
      <c r="BT340" s="2"/>
      <c r="BU340" s="2"/>
      <c r="BV340" s="2"/>
      <c r="BW340" s="2"/>
      <c r="BX340" s="2"/>
      <c r="BY340" s="2"/>
      <c r="BZ340" s="2"/>
      <c r="CA340" s="2"/>
      <c r="CB340" s="2"/>
      <c r="CC340" s="2"/>
      <c r="CD340" s="2"/>
      <c r="CE340" s="2"/>
      <c r="CF340" s="2"/>
      <c r="CG340" s="2"/>
      <c r="CH340" s="2"/>
      <c r="CI340" s="2"/>
      <c r="CJ340" s="2"/>
      <c r="CK340" s="2"/>
      <c r="CL340" s="2"/>
      <c r="CM340" s="2"/>
    </row>
    <row r="341" spans="3:91" x14ac:dyDescent="0.25"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  <c r="AZ341" s="2"/>
      <c r="BA341" s="2"/>
      <c r="BB341" s="2"/>
      <c r="BC341" s="2"/>
      <c r="BD341" s="2"/>
      <c r="BE341" s="2"/>
      <c r="BF341" s="2"/>
      <c r="BG341" s="2"/>
      <c r="BH341" s="2"/>
      <c r="BI341" s="2"/>
      <c r="BJ341" s="2"/>
      <c r="BK341" s="2"/>
      <c r="BL341" s="2"/>
      <c r="BM341" s="2"/>
      <c r="BN341" s="2"/>
      <c r="BO341" s="2"/>
      <c r="BP341" s="2"/>
      <c r="BQ341" s="2"/>
      <c r="BR341" s="2"/>
      <c r="BS341" s="2"/>
      <c r="BT341" s="2"/>
      <c r="BU341" s="2"/>
      <c r="BV341" s="2"/>
      <c r="BW341" s="2"/>
      <c r="BX341" s="2"/>
      <c r="BY341" s="2"/>
      <c r="BZ341" s="2"/>
      <c r="CA341" s="2"/>
      <c r="CB341" s="2"/>
      <c r="CC341" s="2"/>
      <c r="CD341" s="2"/>
      <c r="CE341" s="2"/>
      <c r="CF341" s="2"/>
      <c r="CG341" s="2"/>
      <c r="CH341" s="2"/>
      <c r="CI341" s="2"/>
      <c r="CJ341" s="2"/>
      <c r="CK341" s="2"/>
      <c r="CL341" s="2"/>
      <c r="CM341" s="2"/>
    </row>
    <row r="342" spans="3:91" x14ac:dyDescent="0.25"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  <c r="AZ342" s="2"/>
      <c r="BA342" s="2"/>
      <c r="BB342" s="2"/>
      <c r="BC342" s="2"/>
      <c r="BD342" s="2"/>
      <c r="BE342" s="2"/>
      <c r="BF342" s="2"/>
      <c r="BG342" s="2"/>
      <c r="BH342" s="2"/>
      <c r="BI342" s="2"/>
      <c r="BJ342" s="2"/>
      <c r="BK342" s="2"/>
      <c r="BL342" s="2"/>
      <c r="BM342" s="2"/>
      <c r="BN342" s="2"/>
      <c r="BO342" s="2"/>
      <c r="BP342" s="2"/>
      <c r="BQ342" s="2"/>
      <c r="BR342" s="2"/>
      <c r="BS342" s="2"/>
      <c r="BT342" s="2"/>
      <c r="BU342" s="2"/>
      <c r="BV342" s="2"/>
      <c r="BW342" s="2"/>
      <c r="BX342" s="2"/>
      <c r="BY342" s="2"/>
      <c r="BZ342" s="2"/>
      <c r="CA342" s="2"/>
      <c r="CB342" s="2"/>
      <c r="CC342" s="2"/>
      <c r="CD342" s="2"/>
      <c r="CE342" s="2"/>
      <c r="CF342" s="2"/>
      <c r="CG342" s="2"/>
      <c r="CH342" s="2"/>
      <c r="CI342" s="2"/>
      <c r="CJ342" s="2"/>
      <c r="CK342" s="2"/>
      <c r="CL342" s="2"/>
      <c r="CM342" s="2"/>
    </row>
    <row r="343" spans="3:91" x14ac:dyDescent="0.25"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  <c r="AZ343" s="2"/>
      <c r="BA343" s="2"/>
      <c r="BB343" s="2"/>
      <c r="BC343" s="2"/>
      <c r="BD343" s="2"/>
      <c r="BE343" s="2"/>
      <c r="BF343" s="2"/>
      <c r="BG343" s="2"/>
      <c r="BH343" s="2"/>
      <c r="BI343" s="2"/>
      <c r="BJ343" s="2"/>
      <c r="BK343" s="2"/>
      <c r="BL343" s="2"/>
      <c r="BM343" s="2"/>
      <c r="BN343" s="2"/>
      <c r="BO343" s="2"/>
      <c r="BP343" s="2"/>
      <c r="BQ343" s="2"/>
      <c r="BR343" s="2"/>
      <c r="BS343" s="2"/>
      <c r="BT343" s="2"/>
      <c r="BU343" s="2"/>
      <c r="BV343" s="2"/>
      <c r="BW343" s="2"/>
      <c r="BX343" s="2"/>
      <c r="BY343" s="2"/>
      <c r="BZ343" s="2"/>
      <c r="CA343" s="2"/>
      <c r="CB343" s="2"/>
      <c r="CC343" s="2"/>
      <c r="CD343" s="2"/>
      <c r="CE343" s="2"/>
      <c r="CF343" s="2"/>
      <c r="CG343" s="2"/>
      <c r="CH343" s="2"/>
      <c r="CI343" s="2"/>
      <c r="CJ343" s="2"/>
      <c r="CK343" s="2"/>
      <c r="CL343" s="2"/>
      <c r="CM343" s="2"/>
    </row>
    <row r="344" spans="3:91" x14ac:dyDescent="0.25"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  <c r="AZ344" s="2"/>
      <c r="BA344" s="2"/>
      <c r="BB344" s="2"/>
      <c r="BC344" s="2"/>
      <c r="BD344" s="2"/>
      <c r="BE344" s="2"/>
      <c r="BF344" s="2"/>
      <c r="BG344" s="2"/>
      <c r="BH344" s="2"/>
      <c r="BI344" s="2"/>
      <c r="BJ344" s="2"/>
      <c r="BK344" s="2"/>
      <c r="BL344" s="2"/>
      <c r="BM344" s="2"/>
      <c r="BN344" s="2"/>
      <c r="BO344" s="2"/>
      <c r="BP344" s="2"/>
      <c r="BQ344" s="2"/>
      <c r="BR344" s="2"/>
      <c r="BS344" s="2"/>
      <c r="BT344" s="2"/>
      <c r="BU344" s="2"/>
      <c r="BV344" s="2"/>
      <c r="BW344" s="2"/>
      <c r="BX344" s="2"/>
      <c r="BY344" s="2"/>
      <c r="BZ344" s="2"/>
      <c r="CA344" s="2"/>
      <c r="CB344" s="2"/>
      <c r="CC344" s="2"/>
      <c r="CD344" s="2"/>
      <c r="CE344" s="2"/>
      <c r="CF344" s="2"/>
      <c r="CG344" s="2"/>
      <c r="CH344" s="2"/>
      <c r="CI344" s="2"/>
      <c r="CJ344" s="2"/>
      <c r="CK344" s="2"/>
      <c r="CL344" s="2"/>
      <c r="CM344" s="2"/>
    </row>
    <row r="345" spans="3:91" x14ac:dyDescent="0.25"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  <c r="AZ345" s="2"/>
      <c r="BA345" s="2"/>
      <c r="BB345" s="2"/>
      <c r="BC345" s="2"/>
      <c r="BD345" s="2"/>
      <c r="BE345" s="2"/>
      <c r="BF345" s="2"/>
      <c r="BG345" s="2"/>
      <c r="BH345" s="2"/>
      <c r="BI345" s="2"/>
      <c r="BJ345" s="2"/>
      <c r="BK345" s="2"/>
      <c r="BL345" s="2"/>
      <c r="BM345" s="2"/>
      <c r="BN345" s="2"/>
      <c r="BO345" s="2"/>
      <c r="BP345" s="2"/>
      <c r="BQ345" s="2"/>
      <c r="BR345" s="2"/>
      <c r="BS345" s="2"/>
      <c r="BT345" s="2"/>
      <c r="BU345" s="2"/>
      <c r="BV345" s="2"/>
      <c r="BW345" s="2"/>
      <c r="BX345" s="2"/>
      <c r="BY345" s="2"/>
      <c r="BZ345" s="2"/>
      <c r="CA345" s="2"/>
      <c r="CB345" s="2"/>
      <c r="CC345" s="2"/>
      <c r="CD345" s="2"/>
      <c r="CE345" s="2"/>
      <c r="CF345" s="2"/>
      <c r="CG345" s="2"/>
      <c r="CH345" s="2"/>
      <c r="CI345" s="2"/>
      <c r="CJ345" s="2"/>
      <c r="CK345" s="2"/>
      <c r="CL345" s="2"/>
      <c r="CM345" s="2"/>
    </row>
    <row r="346" spans="3:91" x14ac:dyDescent="0.25"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  <c r="AZ346" s="2"/>
      <c r="BA346" s="2"/>
      <c r="BB346" s="2"/>
      <c r="BC346" s="2"/>
      <c r="BD346" s="2"/>
      <c r="BE346" s="2"/>
      <c r="BF346" s="2"/>
      <c r="BG346" s="2"/>
      <c r="BH346" s="2"/>
      <c r="BI346" s="2"/>
      <c r="BJ346" s="2"/>
      <c r="BK346" s="2"/>
      <c r="BL346" s="2"/>
      <c r="BM346" s="2"/>
      <c r="BN346" s="2"/>
      <c r="BO346" s="2"/>
      <c r="BP346" s="2"/>
      <c r="BQ346" s="2"/>
      <c r="BR346" s="2"/>
      <c r="BS346" s="2"/>
      <c r="BT346" s="2"/>
      <c r="BU346" s="2"/>
      <c r="BV346" s="2"/>
      <c r="BW346" s="2"/>
      <c r="BX346" s="2"/>
      <c r="BY346" s="2"/>
      <c r="BZ346" s="2"/>
      <c r="CA346" s="2"/>
      <c r="CB346" s="2"/>
      <c r="CC346" s="2"/>
      <c r="CD346" s="2"/>
      <c r="CE346" s="2"/>
      <c r="CF346" s="2"/>
      <c r="CG346" s="2"/>
      <c r="CH346" s="2"/>
      <c r="CI346" s="2"/>
      <c r="CJ346" s="2"/>
      <c r="CK346" s="2"/>
      <c r="CL346" s="2"/>
      <c r="CM346" s="2"/>
    </row>
    <row r="347" spans="3:91" x14ac:dyDescent="0.25"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  <c r="AZ347" s="2"/>
      <c r="BA347" s="2"/>
      <c r="BB347" s="2"/>
      <c r="BC347" s="2"/>
      <c r="BD347" s="2"/>
      <c r="BE347" s="2"/>
      <c r="BF347" s="2"/>
      <c r="BG347" s="2"/>
      <c r="BH347" s="2"/>
      <c r="BI347" s="2"/>
      <c r="BJ347" s="2"/>
      <c r="BK347" s="2"/>
      <c r="BL347" s="2"/>
      <c r="BM347" s="2"/>
      <c r="BN347" s="2"/>
      <c r="BO347" s="2"/>
      <c r="BP347" s="2"/>
      <c r="BQ347" s="2"/>
      <c r="BR347" s="2"/>
      <c r="BS347" s="2"/>
      <c r="BT347" s="2"/>
      <c r="BU347" s="2"/>
      <c r="BV347" s="2"/>
      <c r="BW347" s="2"/>
      <c r="BX347" s="2"/>
      <c r="BY347" s="2"/>
      <c r="BZ347" s="2"/>
      <c r="CA347" s="2"/>
      <c r="CB347" s="2"/>
      <c r="CC347" s="2"/>
      <c r="CD347" s="2"/>
      <c r="CE347" s="2"/>
      <c r="CF347" s="2"/>
      <c r="CG347" s="2"/>
      <c r="CH347" s="2"/>
      <c r="CI347" s="2"/>
      <c r="CJ347" s="2"/>
      <c r="CK347" s="2"/>
      <c r="CL347" s="2"/>
      <c r="CM347" s="2"/>
    </row>
    <row r="348" spans="3:91" x14ac:dyDescent="0.25"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  <c r="AZ348" s="2"/>
      <c r="BA348" s="2"/>
      <c r="BB348" s="2"/>
      <c r="BC348" s="2"/>
      <c r="BD348" s="2"/>
      <c r="BE348" s="2"/>
      <c r="BF348" s="2"/>
      <c r="BG348" s="2"/>
      <c r="BH348" s="2"/>
      <c r="BI348" s="2"/>
      <c r="BJ348" s="2"/>
      <c r="BK348" s="2"/>
      <c r="BL348" s="2"/>
      <c r="BM348" s="2"/>
      <c r="BN348" s="2"/>
      <c r="BO348" s="2"/>
      <c r="BP348" s="2"/>
      <c r="BQ348" s="2"/>
      <c r="BR348" s="2"/>
      <c r="BS348" s="2"/>
      <c r="BT348" s="2"/>
      <c r="BU348" s="2"/>
      <c r="BV348" s="2"/>
      <c r="BW348" s="2"/>
      <c r="BX348" s="2"/>
      <c r="BY348" s="2"/>
      <c r="BZ348" s="2"/>
      <c r="CA348" s="2"/>
      <c r="CB348" s="2"/>
      <c r="CC348" s="2"/>
      <c r="CD348" s="2"/>
      <c r="CE348" s="2"/>
      <c r="CF348" s="2"/>
      <c r="CG348" s="2"/>
      <c r="CH348" s="2"/>
      <c r="CI348" s="2"/>
      <c r="CJ348" s="2"/>
      <c r="CK348" s="2"/>
      <c r="CL348" s="2"/>
      <c r="CM348" s="2"/>
    </row>
    <row r="349" spans="3:91" x14ac:dyDescent="0.25"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  <c r="AZ349" s="2"/>
      <c r="BA349" s="2"/>
      <c r="BB349" s="2"/>
      <c r="BC349" s="2"/>
      <c r="BD349" s="2"/>
      <c r="BE349" s="2"/>
      <c r="BF349" s="2"/>
      <c r="BG349" s="2"/>
      <c r="BH349" s="2"/>
      <c r="BI349" s="2"/>
      <c r="BJ349" s="2"/>
      <c r="BK349" s="2"/>
      <c r="BL349" s="2"/>
      <c r="BM349" s="2"/>
      <c r="BN349" s="2"/>
      <c r="BO349" s="2"/>
      <c r="BP349" s="2"/>
      <c r="BQ349" s="2"/>
      <c r="BR349" s="2"/>
      <c r="BS349" s="2"/>
      <c r="BT349" s="2"/>
      <c r="BU349" s="2"/>
      <c r="BV349" s="2"/>
      <c r="BW349" s="2"/>
      <c r="BX349" s="2"/>
      <c r="BY349" s="2"/>
      <c r="BZ349" s="2"/>
      <c r="CA349" s="2"/>
      <c r="CB349" s="2"/>
      <c r="CC349" s="2"/>
      <c r="CD349" s="2"/>
      <c r="CE349" s="2"/>
      <c r="CF349" s="2"/>
      <c r="CG349" s="2"/>
      <c r="CH349" s="2"/>
      <c r="CI349" s="2"/>
      <c r="CJ349" s="2"/>
      <c r="CK349" s="2"/>
      <c r="CL349" s="2"/>
      <c r="CM349" s="2"/>
    </row>
    <row r="350" spans="3:91" x14ac:dyDescent="0.25"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  <c r="AZ350" s="2"/>
      <c r="BA350" s="2"/>
      <c r="BB350" s="2"/>
      <c r="BC350" s="2"/>
      <c r="BD350" s="2"/>
      <c r="BE350" s="2"/>
      <c r="BF350" s="2"/>
      <c r="BG350" s="2"/>
      <c r="BH350" s="2"/>
      <c r="BI350" s="2"/>
      <c r="BJ350" s="2"/>
      <c r="BK350" s="2"/>
      <c r="BL350" s="2"/>
      <c r="BM350" s="2"/>
      <c r="BN350" s="2"/>
      <c r="BO350" s="2"/>
      <c r="BP350" s="2"/>
      <c r="BQ350" s="2"/>
      <c r="BR350" s="2"/>
      <c r="BS350" s="2"/>
      <c r="BT350" s="2"/>
      <c r="BU350" s="2"/>
      <c r="BV350" s="2"/>
      <c r="BW350" s="2"/>
      <c r="BX350" s="2"/>
      <c r="BY350" s="2"/>
      <c r="BZ350" s="2"/>
      <c r="CA350" s="2"/>
      <c r="CB350" s="2"/>
      <c r="CC350" s="2"/>
      <c r="CD350" s="2"/>
      <c r="CE350" s="2"/>
      <c r="CF350" s="2"/>
      <c r="CG350" s="2"/>
      <c r="CH350" s="2"/>
      <c r="CI350" s="2"/>
      <c r="CJ350" s="2"/>
      <c r="CK350" s="2"/>
      <c r="CL350" s="2"/>
      <c r="CM350" s="2"/>
    </row>
    <row r="351" spans="3:91" x14ac:dyDescent="0.25"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  <c r="AZ351" s="2"/>
      <c r="BA351" s="2"/>
      <c r="BB351" s="2"/>
      <c r="BC351" s="2"/>
      <c r="BD351" s="2"/>
      <c r="BE351" s="2"/>
      <c r="BF351" s="2"/>
      <c r="BG351" s="2"/>
      <c r="BH351" s="2"/>
      <c r="BI351" s="2"/>
      <c r="BJ351" s="2"/>
      <c r="BK351" s="2"/>
      <c r="BL351" s="2"/>
      <c r="BM351" s="2"/>
      <c r="BN351" s="2"/>
      <c r="BO351" s="2"/>
      <c r="BP351" s="2"/>
      <c r="BQ351" s="2"/>
      <c r="BR351" s="2"/>
      <c r="BS351" s="2"/>
      <c r="BT351" s="2"/>
      <c r="BU351" s="2"/>
      <c r="BV351" s="2"/>
      <c r="BW351" s="2"/>
      <c r="BX351" s="2"/>
      <c r="BY351" s="2"/>
      <c r="BZ351" s="2"/>
      <c r="CA351" s="2"/>
      <c r="CB351" s="2"/>
      <c r="CC351" s="2"/>
      <c r="CD351" s="2"/>
      <c r="CE351" s="2"/>
      <c r="CF351" s="2"/>
      <c r="CG351" s="2"/>
      <c r="CH351" s="2"/>
      <c r="CI351" s="2"/>
      <c r="CJ351" s="2"/>
      <c r="CK351" s="2"/>
      <c r="CL351" s="2"/>
      <c r="CM351" s="2"/>
    </row>
    <row r="352" spans="3:91" x14ac:dyDescent="0.25"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  <c r="AZ352" s="2"/>
      <c r="BA352" s="2"/>
      <c r="BB352" s="2"/>
      <c r="BC352" s="2"/>
      <c r="BD352" s="2"/>
      <c r="BE352" s="2"/>
      <c r="BF352" s="2"/>
      <c r="BG352" s="2"/>
      <c r="BH352" s="2"/>
      <c r="BI352" s="2"/>
      <c r="BJ352" s="2"/>
      <c r="BK352" s="2"/>
      <c r="BL352" s="2"/>
      <c r="BM352" s="2"/>
      <c r="BN352" s="2"/>
      <c r="BO352" s="2"/>
      <c r="BP352" s="2"/>
      <c r="BQ352" s="2"/>
      <c r="BR352" s="2"/>
      <c r="BS352" s="2"/>
      <c r="BT352" s="2"/>
      <c r="BU352" s="2"/>
      <c r="BV352" s="2"/>
      <c r="BW352" s="2"/>
      <c r="BX352" s="2"/>
      <c r="BY352" s="2"/>
      <c r="BZ352" s="2"/>
      <c r="CA352" s="2"/>
      <c r="CB352" s="2"/>
      <c r="CC352" s="2"/>
      <c r="CD352" s="2"/>
      <c r="CE352" s="2"/>
      <c r="CF352" s="2"/>
      <c r="CG352" s="2"/>
      <c r="CH352" s="2"/>
      <c r="CI352" s="2"/>
      <c r="CJ352" s="2"/>
      <c r="CK352" s="2"/>
      <c r="CL352" s="2"/>
      <c r="CM352" s="2"/>
    </row>
    <row r="353" spans="3:91" x14ac:dyDescent="0.25"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  <c r="AZ353" s="2"/>
      <c r="BA353" s="2"/>
      <c r="BB353" s="2"/>
      <c r="BC353" s="2"/>
      <c r="BD353" s="2"/>
      <c r="BE353" s="2"/>
      <c r="BF353" s="2"/>
      <c r="BG353" s="2"/>
      <c r="BH353" s="2"/>
      <c r="BI353" s="2"/>
      <c r="BJ353" s="2"/>
      <c r="BK353" s="2"/>
      <c r="BL353" s="2"/>
      <c r="BM353" s="2"/>
      <c r="BN353" s="2"/>
      <c r="BO353" s="2"/>
      <c r="BP353" s="2"/>
      <c r="BQ353" s="2"/>
      <c r="BR353" s="2"/>
      <c r="BS353" s="2"/>
      <c r="BT353" s="2"/>
      <c r="BU353" s="2"/>
      <c r="BV353" s="2"/>
      <c r="BW353" s="2"/>
      <c r="BX353" s="2"/>
      <c r="BY353" s="2"/>
      <c r="BZ353" s="2"/>
      <c r="CA353" s="2"/>
      <c r="CB353" s="2"/>
      <c r="CC353" s="2"/>
      <c r="CD353" s="2"/>
      <c r="CE353" s="2"/>
      <c r="CF353" s="2"/>
      <c r="CG353" s="2"/>
      <c r="CH353" s="2"/>
      <c r="CI353" s="2"/>
      <c r="CJ353" s="2"/>
      <c r="CK353" s="2"/>
      <c r="CL353" s="2"/>
      <c r="CM353" s="2"/>
    </row>
    <row r="354" spans="3:91" x14ac:dyDescent="0.25"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  <c r="AZ354" s="2"/>
      <c r="BA354" s="2"/>
      <c r="BB354" s="2"/>
      <c r="BC354" s="2"/>
      <c r="BD354" s="2"/>
      <c r="BE354" s="2"/>
      <c r="BF354" s="2"/>
      <c r="BG354" s="2"/>
      <c r="BH354" s="2"/>
      <c r="BI354" s="2"/>
      <c r="BJ354" s="2"/>
      <c r="BK354" s="2"/>
      <c r="BL354" s="2"/>
      <c r="BM354" s="2"/>
      <c r="BN354" s="2"/>
      <c r="BO354" s="2"/>
      <c r="BP354" s="2"/>
      <c r="BQ354" s="2"/>
      <c r="BR354" s="2"/>
      <c r="BS354" s="2"/>
      <c r="BT354" s="2"/>
      <c r="BU354" s="2"/>
      <c r="BV354" s="2"/>
      <c r="BW354" s="2"/>
      <c r="BX354" s="2"/>
      <c r="BY354" s="2"/>
      <c r="BZ354" s="2"/>
      <c r="CA354" s="2"/>
      <c r="CB354" s="2"/>
      <c r="CC354" s="2"/>
      <c r="CD354" s="2"/>
      <c r="CE354" s="2"/>
      <c r="CF354" s="2"/>
      <c r="CG354" s="2"/>
      <c r="CH354" s="2"/>
      <c r="CI354" s="2"/>
      <c r="CJ354" s="2"/>
      <c r="CK354" s="2"/>
      <c r="CL354" s="2"/>
      <c r="CM354" s="2"/>
    </row>
    <row r="355" spans="3:91" x14ac:dyDescent="0.25"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  <c r="AZ355" s="2"/>
      <c r="BA355" s="2"/>
      <c r="BB355" s="2"/>
      <c r="BC355" s="2"/>
      <c r="BD355" s="2"/>
      <c r="BE355" s="2"/>
      <c r="BF355" s="2"/>
      <c r="BG355" s="2"/>
      <c r="BH355" s="2"/>
      <c r="BI355" s="2"/>
      <c r="BJ355" s="2"/>
      <c r="BK355" s="2"/>
      <c r="BL355" s="2"/>
      <c r="BM355" s="2"/>
      <c r="BN355" s="2"/>
      <c r="BO355" s="2"/>
      <c r="BP355" s="2"/>
      <c r="BQ355" s="2"/>
      <c r="BR355" s="2"/>
      <c r="BS355" s="2"/>
      <c r="BT355" s="2"/>
      <c r="BU355" s="2"/>
      <c r="BV355" s="2"/>
      <c r="BW355" s="2"/>
      <c r="BX355" s="2"/>
      <c r="BY355" s="2"/>
      <c r="BZ355" s="2"/>
      <c r="CA355" s="2"/>
      <c r="CB355" s="2"/>
      <c r="CC355" s="2"/>
      <c r="CD355" s="2"/>
      <c r="CE355" s="2"/>
      <c r="CF355" s="2"/>
      <c r="CG355" s="2"/>
      <c r="CH355" s="2"/>
      <c r="CI355" s="2"/>
      <c r="CJ355" s="2"/>
      <c r="CK355" s="2"/>
      <c r="CL355" s="2"/>
      <c r="CM355" s="2"/>
    </row>
    <row r="356" spans="3:91" x14ac:dyDescent="0.25"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  <c r="AZ356" s="2"/>
      <c r="BA356" s="2"/>
      <c r="BB356" s="2"/>
      <c r="BC356" s="2"/>
      <c r="BD356" s="2"/>
      <c r="BE356" s="2"/>
      <c r="BF356" s="2"/>
      <c r="BG356" s="2"/>
      <c r="BH356" s="2"/>
      <c r="BI356" s="2"/>
      <c r="BJ356" s="2"/>
      <c r="BK356" s="2"/>
      <c r="BL356" s="2"/>
      <c r="BM356" s="2"/>
      <c r="BN356" s="2"/>
      <c r="BO356" s="2"/>
      <c r="BP356" s="2"/>
      <c r="BQ356" s="2"/>
      <c r="BR356" s="2"/>
      <c r="BS356" s="2"/>
      <c r="BT356" s="2"/>
      <c r="BU356" s="2"/>
      <c r="BV356" s="2"/>
      <c r="BW356" s="2"/>
      <c r="BX356" s="2"/>
      <c r="BY356" s="2"/>
      <c r="BZ356" s="2"/>
      <c r="CA356" s="2"/>
      <c r="CB356" s="2"/>
      <c r="CC356" s="2"/>
      <c r="CD356" s="2"/>
      <c r="CE356" s="2"/>
      <c r="CF356" s="2"/>
      <c r="CG356" s="2"/>
      <c r="CH356" s="2"/>
      <c r="CI356" s="2"/>
      <c r="CJ356" s="2"/>
      <c r="CK356" s="2"/>
      <c r="CL356" s="2"/>
      <c r="CM356" s="2"/>
    </row>
    <row r="357" spans="3:91" x14ac:dyDescent="0.25"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  <c r="AZ357" s="2"/>
      <c r="BA357" s="2"/>
      <c r="BB357" s="2"/>
      <c r="BC357" s="2"/>
      <c r="BD357" s="2"/>
      <c r="BE357" s="2"/>
      <c r="BF357" s="2"/>
      <c r="BG357" s="2"/>
      <c r="BH357" s="2"/>
      <c r="BI357" s="2"/>
      <c r="BJ357" s="2"/>
      <c r="BK357" s="2"/>
      <c r="BL357" s="2"/>
      <c r="BM357" s="2"/>
      <c r="BN357" s="2"/>
      <c r="BO357" s="2"/>
      <c r="BP357" s="2"/>
      <c r="BQ357" s="2"/>
      <c r="BR357" s="2"/>
      <c r="BS357" s="2"/>
      <c r="BT357" s="2"/>
      <c r="BU357" s="2"/>
      <c r="BV357" s="2"/>
      <c r="BW357" s="2"/>
      <c r="BX357" s="2"/>
      <c r="BY357" s="2"/>
      <c r="BZ357" s="2"/>
      <c r="CA357" s="2"/>
      <c r="CB357" s="2"/>
      <c r="CC357" s="2"/>
      <c r="CD357" s="2"/>
      <c r="CE357" s="2"/>
      <c r="CF357" s="2"/>
      <c r="CG357" s="2"/>
      <c r="CH357" s="2"/>
      <c r="CI357" s="2"/>
      <c r="CJ357" s="2"/>
      <c r="CK357" s="2"/>
      <c r="CL357" s="2"/>
      <c r="CM357" s="2"/>
    </row>
    <row r="358" spans="3:91" x14ac:dyDescent="0.25"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  <c r="AZ358" s="2"/>
      <c r="BA358" s="2"/>
      <c r="BB358" s="2"/>
      <c r="BC358" s="2"/>
      <c r="BD358" s="2"/>
      <c r="BE358" s="2"/>
      <c r="BF358" s="2"/>
      <c r="BG358" s="2"/>
      <c r="BH358" s="2"/>
      <c r="BI358" s="2"/>
      <c r="BJ358" s="2"/>
      <c r="BK358" s="2"/>
      <c r="BL358" s="2"/>
      <c r="BM358" s="2"/>
      <c r="BN358" s="2"/>
      <c r="BO358" s="2"/>
      <c r="BP358" s="2"/>
      <c r="BQ358" s="2"/>
      <c r="BR358" s="2"/>
      <c r="BS358" s="2"/>
      <c r="BT358" s="2"/>
      <c r="BU358" s="2"/>
      <c r="BV358" s="2"/>
      <c r="BW358" s="2"/>
      <c r="BX358" s="2"/>
      <c r="BY358" s="2"/>
      <c r="BZ358" s="2"/>
      <c r="CA358" s="2"/>
      <c r="CB358" s="2"/>
      <c r="CC358" s="2"/>
      <c r="CD358" s="2"/>
      <c r="CE358" s="2"/>
      <c r="CF358" s="2"/>
      <c r="CG358" s="2"/>
      <c r="CH358" s="2"/>
      <c r="CI358" s="2"/>
      <c r="CJ358" s="2"/>
      <c r="CK358" s="2"/>
      <c r="CL358" s="2"/>
      <c r="CM358" s="2"/>
    </row>
    <row r="359" spans="3:91" x14ac:dyDescent="0.25"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  <c r="AZ359" s="2"/>
      <c r="BA359" s="2"/>
      <c r="BB359" s="2"/>
      <c r="BC359" s="2"/>
      <c r="BD359" s="2"/>
      <c r="BE359" s="2"/>
      <c r="BF359" s="2"/>
      <c r="BG359" s="2"/>
      <c r="BH359" s="2"/>
      <c r="BI359" s="2"/>
      <c r="BJ359" s="2"/>
      <c r="BK359" s="2"/>
      <c r="BL359" s="2"/>
      <c r="BM359" s="2"/>
      <c r="BN359" s="2"/>
      <c r="BO359" s="2"/>
      <c r="BP359" s="2"/>
      <c r="BQ359" s="2"/>
      <c r="BR359" s="2"/>
      <c r="BS359" s="2"/>
      <c r="BT359" s="2"/>
      <c r="BU359" s="2"/>
      <c r="BV359" s="2"/>
      <c r="BW359" s="2"/>
      <c r="BX359" s="2"/>
      <c r="BY359" s="2"/>
      <c r="BZ359" s="2"/>
      <c r="CA359" s="2"/>
      <c r="CB359" s="2"/>
      <c r="CC359" s="2"/>
      <c r="CD359" s="2"/>
      <c r="CE359" s="2"/>
      <c r="CF359" s="2"/>
      <c r="CG359" s="2"/>
      <c r="CH359" s="2"/>
      <c r="CI359" s="2"/>
      <c r="CJ359" s="2"/>
      <c r="CK359" s="2"/>
      <c r="CL359" s="2"/>
      <c r="CM359" s="2"/>
    </row>
    <row r="360" spans="3:91" x14ac:dyDescent="0.25"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  <c r="AZ360" s="2"/>
      <c r="BA360" s="2"/>
      <c r="BB360" s="2"/>
      <c r="BC360" s="2"/>
      <c r="BD360" s="2"/>
      <c r="BE360" s="2"/>
      <c r="BF360" s="2"/>
      <c r="BG360" s="2"/>
      <c r="BH360" s="2"/>
      <c r="BI360" s="2"/>
      <c r="BJ360" s="2"/>
      <c r="BK360" s="2"/>
      <c r="BL360" s="2"/>
      <c r="BM360" s="2"/>
      <c r="BN360" s="2"/>
      <c r="BO360" s="2"/>
      <c r="BP360" s="2"/>
      <c r="BQ360" s="2"/>
      <c r="BR360" s="2"/>
      <c r="BS360" s="2"/>
      <c r="BT360" s="2"/>
      <c r="BU360" s="2"/>
      <c r="BV360" s="2"/>
      <c r="BW360" s="2"/>
      <c r="BX360" s="2"/>
      <c r="BY360" s="2"/>
      <c r="BZ360" s="2"/>
      <c r="CA360" s="2"/>
      <c r="CB360" s="2"/>
      <c r="CC360" s="2"/>
      <c r="CD360" s="2"/>
      <c r="CE360" s="2"/>
      <c r="CF360" s="2"/>
      <c r="CG360" s="2"/>
      <c r="CH360" s="2"/>
      <c r="CI360" s="2"/>
      <c r="CJ360" s="2"/>
      <c r="CK360" s="2"/>
      <c r="CL360" s="2"/>
      <c r="CM360" s="2"/>
    </row>
    <row r="361" spans="3:91" x14ac:dyDescent="0.25"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  <c r="AY361" s="2"/>
      <c r="AZ361" s="2"/>
      <c r="BA361" s="2"/>
      <c r="BB361" s="2"/>
      <c r="BC361" s="2"/>
      <c r="BD361" s="2"/>
      <c r="BE361" s="2"/>
      <c r="BF361" s="2"/>
      <c r="BG361" s="2"/>
      <c r="BH361" s="2"/>
      <c r="BI361" s="2"/>
      <c r="BJ361" s="2"/>
      <c r="BK361" s="2"/>
      <c r="BL361" s="2"/>
      <c r="BM361" s="2"/>
      <c r="BN361" s="2"/>
      <c r="BO361" s="2"/>
      <c r="BP361" s="2"/>
      <c r="BQ361" s="2"/>
      <c r="BR361" s="2"/>
      <c r="BS361" s="2"/>
      <c r="BT361" s="2"/>
      <c r="BU361" s="2"/>
      <c r="BV361" s="2"/>
      <c r="BW361" s="2"/>
      <c r="BX361" s="2"/>
      <c r="BY361" s="2"/>
      <c r="BZ361" s="2"/>
      <c r="CA361" s="2"/>
      <c r="CB361" s="2"/>
      <c r="CC361" s="2"/>
      <c r="CD361" s="2"/>
      <c r="CE361" s="2"/>
      <c r="CF361" s="2"/>
      <c r="CG361" s="2"/>
      <c r="CH361" s="2"/>
      <c r="CI361" s="2"/>
      <c r="CJ361" s="2"/>
      <c r="CK361" s="2"/>
      <c r="CL361" s="2"/>
      <c r="CM361" s="2"/>
    </row>
    <row r="362" spans="3:91" x14ac:dyDescent="0.25"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  <c r="AZ362" s="2"/>
      <c r="BA362" s="2"/>
      <c r="BB362" s="2"/>
      <c r="BC362" s="2"/>
      <c r="BD362" s="2"/>
      <c r="BE362" s="2"/>
      <c r="BF362" s="2"/>
      <c r="BG362" s="2"/>
      <c r="BH362" s="2"/>
      <c r="BI362" s="2"/>
      <c r="BJ362" s="2"/>
      <c r="BK362" s="2"/>
      <c r="BL362" s="2"/>
      <c r="BM362" s="2"/>
      <c r="BN362" s="2"/>
      <c r="BO362" s="2"/>
      <c r="BP362" s="2"/>
      <c r="BQ362" s="2"/>
      <c r="BR362" s="2"/>
      <c r="BS362" s="2"/>
      <c r="BT362" s="2"/>
      <c r="BU362" s="2"/>
      <c r="BV362" s="2"/>
      <c r="BW362" s="2"/>
      <c r="BX362" s="2"/>
      <c r="BY362" s="2"/>
      <c r="BZ362" s="2"/>
      <c r="CA362" s="2"/>
      <c r="CB362" s="2"/>
      <c r="CC362" s="2"/>
      <c r="CD362" s="2"/>
      <c r="CE362" s="2"/>
      <c r="CF362" s="2"/>
      <c r="CG362" s="2"/>
      <c r="CH362" s="2"/>
      <c r="CI362" s="2"/>
      <c r="CJ362" s="2"/>
      <c r="CK362" s="2"/>
      <c r="CL362" s="2"/>
      <c r="CM362" s="2"/>
    </row>
    <row r="363" spans="3:91" x14ac:dyDescent="0.25"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  <c r="AY363" s="2"/>
      <c r="AZ363" s="2"/>
      <c r="BA363" s="2"/>
      <c r="BB363" s="2"/>
      <c r="BC363" s="2"/>
      <c r="BD363" s="2"/>
      <c r="BE363" s="2"/>
      <c r="BF363" s="2"/>
      <c r="BG363" s="2"/>
      <c r="BH363" s="2"/>
      <c r="BI363" s="2"/>
      <c r="BJ363" s="2"/>
      <c r="BK363" s="2"/>
      <c r="BL363" s="2"/>
      <c r="BM363" s="2"/>
      <c r="BN363" s="2"/>
      <c r="BO363" s="2"/>
      <c r="BP363" s="2"/>
      <c r="BQ363" s="2"/>
      <c r="BR363" s="2"/>
      <c r="BS363" s="2"/>
      <c r="BT363" s="2"/>
      <c r="BU363" s="2"/>
      <c r="BV363" s="2"/>
      <c r="BW363" s="2"/>
      <c r="BX363" s="2"/>
      <c r="BY363" s="2"/>
      <c r="BZ363" s="2"/>
      <c r="CA363" s="2"/>
      <c r="CB363" s="2"/>
      <c r="CC363" s="2"/>
      <c r="CD363" s="2"/>
      <c r="CE363" s="2"/>
      <c r="CF363" s="2"/>
      <c r="CG363" s="2"/>
      <c r="CH363" s="2"/>
      <c r="CI363" s="2"/>
      <c r="CJ363" s="2"/>
      <c r="CK363" s="2"/>
      <c r="CL363" s="2"/>
      <c r="CM363" s="2"/>
    </row>
    <row r="364" spans="3:91" x14ac:dyDescent="0.25"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  <c r="AZ364" s="2"/>
      <c r="BA364" s="2"/>
      <c r="BB364" s="2"/>
      <c r="BC364" s="2"/>
      <c r="BD364" s="2"/>
      <c r="BE364" s="2"/>
      <c r="BF364" s="2"/>
      <c r="BG364" s="2"/>
      <c r="BH364" s="2"/>
      <c r="BI364" s="2"/>
      <c r="BJ364" s="2"/>
      <c r="BK364" s="2"/>
      <c r="BL364" s="2"/>
      <c r="BM364" s="2"/>
      <c r="BN364" s="2"/>
      <c r="BO364" s="2"/>
      <c r="BP364" s="2"/>
      <c r="BQ364" s="2"/>
      <c r="BR364" s="2"/>
      <c r="BS364" s="2"/>
      <c r="BT364" s="2"/>
      <c r="BU364" s="2"/>
      <c r="BV364" s="2"/>
      <c r="BW364" s="2"/>
      <c r="BX364" s="2"/>
      <c r="BY364" s="2"/>
      <c r="BZ364" s="2"/>
      <c r="CA364" s="2"/>
      <c r="CB364" s="2"/>
      <c r="CC364" s="2"/>
      <c r="CD364" s="2"/>
      <c r="CE364" s="2"/>
      <c r="CF364" s="2"/>
      <c r="CG364" s="2"/>
      <c r="CH364" s="2"/>
      <c r="CI364" s="2"/>
      <c r="CJ364" s="2"/>
      <c r="CK364" s="2"/>
      <c r="CL364" s="2"/>
      <c r="CM364" s="2"/>
    </row>
    <row r="365" spans="3:91" x14ac:dyDescent="0.25"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Y365" s="2"/>
      <c r="AZ365" s="2"/>
      <c r="BA365" s="2"/>
      <c r="BB365" s="2"/>
      <c r="BC365" s="2"/>
      <c r="BD365" s="2"/>
      <c r="BE365" s="2"/>
      <c r="BF365" s="2"/>
      <c r="BG365" s="2"/>
      <c r="BH365" s="2"/>
      <c r="BI365" s="2"/>
      <c r="BJ365" s="2"/>
      <c r="BK365" s="2"/>
      <c r="BL365" s="2"/>
      <c r="BM365" s="2"/>
      <c r="BN365" s="2"/>
      <c r="BO365" s="2"/>
      <c r="BP365" s="2"/>
      <c r="BQ365" s="2"/>
      <c r="BR365" s="2"/>
      <c r="BS365" s="2"/>
      <c r="BT365" s="2"/>
      <c r="BU365" s="2"/>
      <c r="BV365" s="2"/>
      <c r="BW365" s="2"/>
      <c r="BX365" s="2"/>
      <c r="BY365" s="2"/>
      <c r="BZ365" s="2"/>
      <c r="CA365" s="2"/>
      <c r="CB365" s="2"/>
      <c r="CC365" s="2"/>
      <c r="CD365" s="2"/>
      <c r="CE365" s="2"/>
      <c r="CF365" s="2"/>
      <c r="CG365" s="2"/>
      <c r="CH365" s="2"/>
      <c r="CI365" s="2"/>
      <c r="CJ365" s="2"/>
      <c r="CK365" s="2"/>
      <c r="CL365" s="2"/>
      <c r="CM365" s="2"/>
    </row>
    <row r="366" spans="3:91" x14ac:dyDescent="0.25"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  <c r="AZ366" s="2"/>
      <c r="BA366" s="2"/>
      <c r="BB366" s="2"/>
      <c r="BC366" s="2"/>
      <c r="BD366" s="2"/>
      <c r="BE366" s="2"/>
      <c r="BF366" s="2"/>
      <c r="BG366" s="2"/>
      <c r="BH366" s="2"/>
      <c r="BI366" s="2"/>
      <c r="BJ366" s="2"/>
      <c r="BK366" s="2"/>
      <c r="BL366" s="2"/>
      <c r="BM366" s="2"/>
      <c r="BN366" s="2"/>
      <c r="BO366" s="2"/>
      <c r="BP366" s="2"/>
      <c r="BQ366" s="2"/>
      <c r="BR366" s="2"/>
      <c r="BS366" s="2"/>
      <c r="BT366" s="2"/>
      <c r="BU366" s="2"/>
      <c r="BV366" s="2"/>
      <c r="BW366" s="2"/>
      <c r="BX366" s="2"/>
      <c r="BY366" s="2"/>
      <c r="BZ366" s="2"/>
      <c r="CA366" s="2"/>
      <c r="CB366" s="2"/>
      <c r="CC366" s="2"/>
      <c r="CD366" s="2"/>
      <c r="CE366" s="2"/>
      <c r="CF366" s="2"/>
      <c r="CG366" s="2"/>
      <c r="CH366" s="2"/>
      <c r="CI366" s="2"/>
      <c r="CJ366" s="2"/>
      <c r="CK366" s="2"/>
      <c r="CL366" s="2"/>
      <c r="CM366" s="2"/>
    </row>
    <row r="367" spans="3:91" x14ac:dyDescent="0.25"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  <c r="AY367" s="2"/>
      <c r="AZ367" s="2"/>
      <c r="BA367" s="2"/>
      <c r="BB367" s="2"/>
      <c r="BC367" s="2"/>
      <c r="BD367" s="2"/>
      <c r="BE367" s="2"/>
      <c r="BF367" s="2"/>
      <c r="BG367" s="2"/>
      <c r="BH367" s="2"/>
      <c r="BI367" s="2"/>
      <c r="BJ367" s="2"/>
      <c r="BK367" s="2"/>
      <c r="BL367" s="2"/>
      <c r="BM367" s="2"/>
      <c r="BN367" s="2"/>
      <c r="BO367" s="2"/>
      <c r="BP367" s="2"/>
      <c r="BQ367" s="2"/>
      <c r="BR367" s="2"/>
      <c r="BS367" s="2"/>
      <c r="BT367" s="2"/>
      <c r="BU367" s="2"/>
      <c r="BV367" s="2"/>
      <c r="BW367" s="2"/>
      <c r="BX367" s="2"/>
      <c r="BY367" s="2"/>
      <c r="BZ367" s="2"/>
      <c r="CA367" s="2"/>
      <c r="CB367" s="2"/>
      <c r="CC367" s="2"/>
      <c r="CD367" s="2"/>
      <c r="CE367" s="2"/>
      <c r="CF367" s="2"/>
      <c r="CG367" s="2"/>
      <c r="CH367" s="2"/>
      <c r="CI367" s="2"/>
      <c r="CJ367" s="2"/>
      <c r="CK367" s="2"/>
      <c r="CL367" s="2"/>
      <c r="CM367" s="2"/>
    </row>
    <row r="368" spans="3:91" x14ac:dyDescent="0.25"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  <c r="AZ368" s="2"/>
      <c r="BA368" s="2"/>
      <c r="BB368" s="2"/>
      <c r="BC368" s="2"/>
      <c r="BD368" s="2"/>
      <c r="BE368" s="2"/>
      <c r="BF368" s="2"/>
      <c r="BG368" s="2"/>
      <c r="BH368" s="2"/>
      <c r="BI368" s="2"/>
      <c r="BJ368" s="2"/>
      <c r="BK368" s="2"/>
      <c r="BL368" s="2"/>
      <c r="BM368" s="2"/>
      <c r="BN368" s="2"/>
      <c r="BO368" s="2"/>
      <c r="BP368" s="2"/>
      <c r="BQ368" s="2"/>
      <c r="BR368" s="2"/>
      <c r="BS368" s="2"/>
      <c r="BT368" s="2"/>
      <c r="BU368" s="2"/>
      <c r="BV368" s="2"/>
      <c r="BW368" s="2"/>
      <c r="BX368" s="2"/>
      <c r="BY368" s="2"/>
      <c r="BZ368" s="2"/>
      <c r="CA368" s="2"/>
      <c r="CB368" s="2"/>
      <c r="CC368" s="2"/>
      <c r="CD368" s="2"/>
      <c r="CE368" s="2"/>
      <c r="CF368" s="2"/>
      <c r="CG368" s="2"/>
      <c r="CH368" s="2"/>
      <c r="CI368" s="2"/>
      <c r="CJ368" s="2"/>
      <c r="CK368" s="2"/>
      <c r="CL368" s="2"/>
      <c r="CM368" s="2"/>
    </row>
    <row r="369" spans="3:91" x14ac:dyDescent="0.25"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  <c r="AY369" s="2"/>
      <c r="AZ369" s="2"/>
      <c r="BA369" s="2"/>
      <c r="BB369" s="2"/>
      <c r="BC369" s="2"/>
      <c r="BD369" s="2"/>
      <c r="BE369" s="2"/>
      <c r="BF369" s="2"/>
      <c r="BG369" s="2"/>
      <c r="BH369" s="2"/>
      <c r="BI369" s="2"/>
      <c r="BJ369" s="2"/>
      <c r="BK369" s="2"/>
      <c r="BL369" s="2"/>
      <c r="BM369" s="2"/>
      <c r="BN369" s="2"/>
      <c r="BO369" s="2"/>
      <c r="BP369" s="2"/>
      <c r="BQ369" s="2"/>
      <c r="BR369" s="2"/>
      <c r="BS369" s="2"/>
      <c r="BT369" s="2"/>
      <c r="BU369" s="2"/>
      <c r="BV369" s="2"/>
      <c r="BW369" s="2"/>
      <c r="BX369" s="2"/>
      <c r="BY369" s="2"/>
      <c r="BZ369" s="2"/>
      <c r="CA369" s="2"/>
      <c r="CB369" s="2"/>
      <c r="CC369" s="2"/>
      <c r="CD369" s="2"/>
      <c r="CE369" s="2"/>
      <c r="CF369" s="2"/>
      <c r="CG369" s="2"/>
      <c r="CH369" s="2"/>
      <c r="CI369" s="2"/>
      <c r="CJ369" s="2"/>
      <c r="CK369" s="2"/>
      <c r="CL369" s="2"/>
      <c r="CM369" s="2"/>
    </row>
    <row r="370" spans="3:91" x14ac:dyDescent="0.25"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  <c r="AZ370" s="2"/>
      <c r="BA370" s="2"/>
      <c r="BB370" s="2"/>
      <c r="BC370" s="2"/>
      <c r="BD370" s="2"/>
      <c r="BE370" s="2"/>
      <c r="BF370" s="2"/>
      <c r="BG370" s="2"/>
      <c r="BH370" s="2"/>
      <c r="BI370" s="2"/>
      <c r="BJ370" s="2"/>
      <c r="BK370" s="2"/>
      <c r="BL370" s="2"/>
      <c r="BM370" s="2"/>
      <c r="BN370" s="2"/>
      <c r="BO370" s="2"/>
      <c r="BP370" s="2"/>
      <c r="BQ370" s="2"/>
      <c r="BR370" s="2"/>
      <c r="BS370" s="2"/>
      <c r="BT370" s="2"/>
      <c r="BU370" s="2"/>
      <c r="BV370" s="2"/>
      <c r="BW370" s="2"/>
      <c r="BX370" s="2"/>
      <c r="BY370" s="2"/>
      <c r="BZ370" s="2"/>
      <c r="CA370" s="2"/>
      <c r="CB370" s="2"/>
      <c r="CC370" s="2"/>
      <c r="CD370" s="2"/>
      <c r="CE370" s="2"/>
      <c r="CF370" s="2"/>
      <c r="CG370" s="2"/>
      <c r="CH370" s="2"/>
      <c r="CI370" s="2"/>
      <c r="CJ370" s="2"/>
      <c r="CK370" s="2"/>
      <c r="CL370" s="2"/>
      <c r="CM370" s="2"/>
    </row>
    <row r="371" spans="3:91" x14ac:dyDescent="0.25"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  <c r="AY371" s="2"/>
      <c r="AZ371" s="2"/>
      <c r="BA371" s="2"/>
      <c r="BB371" s="2"/>
      <c r="BC371" s="2"/>
      <c r="BD371" s="2"/>
      <c r="BE371" s="2"/>
      <c r="BF371" s="2"/>
      <c r="BG371" s="2"/>
      <c r="BH371" s="2"/>
      <c r="BI371" s="2"/>
      <c r="BJ371" s="2"/>
      <c r="BK371" s="2"/>
      <c r="BL371" s="2"/>
      <c r="BM371" s="2"/>
      <c r="BN371" s="2"/>
      <c r="BO371" s="2"/>
      <c r="BP371" s="2"/>
      <c r="BQ371" s="2"/>
      <c r="BR371" s="2"/>
      <c r="BS371" s="2"/>
      <c r="BT371" s="2"/>
      <c r="BU371" s="2"/>
      <c r="BV371" s="2"/>
      <c r="BW371" s="2"/>
      <c r="BX371" s="2"/>
      <c r="BY371" s="2"/>
      <c r="BZ371" s="2"/>
      <c r="CA371" s="2"/>
      <c r="CB371" s="2"/>
      <c r="CC371" s="2"/>
      <c r="CD371" s="2"/>
      <c r="CE371" s="2"/>
      <c r="CF371" s="2"/>
      <c r="CG371" s="2"/>
      <c r="CH371" s="2"/>
      <c r="CI371" s="2"/>
      <c r="CJ371" s="2"/>
      <c r="CK371" s="2"/>
      <c r="CL371" s="2"/>
      <c r="CM371" s="2"/>
    </row>
    <row r="372" spans="3:91" x14ac:dyDescent="0.25"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  <c r="AZ372" s="2"/>
      <c r="BA372" s="2"/>
      <c r="BB372" s="2"/>
      <c r="BC372" s="2"/>
      <c r="BD372" s="2"/>
      <c r="BE372" s="2"/>
      <c r="BF372" s="2"/>
      <c r="BG372" s="2"/>
      <c r="BH372" s="2"/>
      <c r="BI372" s="2"/>
      <c r="BJ372" s="2"/>
      <c r="BK372" s="2"/>
      <c r="BL372" s="2"/>
      <c r="BM372" s="2"/>
      <c r="BN372" s="2"/>
      <c r="BO372" s="2"/>
      <c r="BP372" s="2"/>
      <c r="BQ372" s="2"/>
      <c r="BR372" s="2"/>
      <c r="BS372" s="2"/>
      <c r="BT372" s="2"/>
      <c r="BU372" s="2"/>
      <c r="BV372" s="2"/>
      <c r="BW372" s="2"/>
      <c r="BX372" s="2"/>
      <c r="BY372" s="2"/>
      <c r="BZ372" s="2"/>
      <c r="CA372" s="2"/>
      <c r="CB372" s="2"/>
      <c r="CC372" s="2"/>
      <c r="CD372" s="2"/>
      <c r="CE372" s="2"/>
      <c r="CF372" s="2"/>
      <c r="CG372" s="2"/>
      <c r="CH372" s="2"/>
      <c r="CI372" s="2"/>
      <c r="CJ372" s="2"/>
      <c r="CK372" s="2"/>
      <c r="CL372" s="2"/>
      <c r="CM372" s="2"/>
    </row>
    <row r="373" spans="3:91" x14ac:dyDescent="0.25"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  <c r="AY373" s="2"/>
      <c r="AZ373" s="2"/>
      <c r="BA373" s="2"/>
      <c r="BB373" s="2"/>
      <c r="BC373" s="2"/>
      <c r="BD373" s="2"/>
      <c r="BE373" s="2"/>
      <c r="BF373" s="2"/>
      <c r="BG373" s="2"/>
      <c r="BH373" s="2"/>
      <c r="BI373" s="2"/>
      <c r="BJ373" s="2"/>
      <c r="BK373" s="2"/>
      <c r="BL373" s="2"/>
      <c r="BM373" s="2"/>
      <c r="BN373" s="2"/>
      <c r="BO373" s="2"/>
      <c r="BP373" s="2"/>
      <c r="BQ373" s="2"/>
      <c r="BR373" s="2"/>
      <c r="BS373" s="2"/>
      <c r="BT373" s="2"/>
      <c r="BU373" s="2"/>
      <c r="BV373" s="2"/>
      <c r="BW373" s="2"/>
      <c r="BX373" s="2"/>
      <c r="BY373" s="2"/>
      <c r="BZ373" s="2"/>
      <c r="CA373" s="2"/>
      <c r="CB373" s="2"/>
      <c r="CC373" s="2"/>
      <c r="CD373" s="2"/>
      <c r="CE373" s="2"/>
      <c r="CF373" s="2"/>
      <c r="CG373" s="2"/>
      <c r="CH373" s="2"/>
      <c r="CI373" s="2"/>
      <c r="CJ373" s="2"/>
      <c r="CK373" s="2"/>
      <c r="CL373" s="2"/>
      <c r="CM373" s="2"/>
    </row>
    <row r="374" spans="3:91" x14ac:dyDescent="0.25"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  <c r="AZ374" s="2"/>
      <c r="BA374" s="2"/>
      <c r="BB374" s="2"/>
      <c r="BC374" s="2"/>
      <c r="BD374" s="2"/>
      <c r="BE374" s="2"/>
      <c r="BF374" s="2"/>
      <c r="BG374" s="2"/>
      <c r="BH374" s="2"/>
      <c r="BI374" s="2"/>
      <c r="BJ374" s="2"/>
      <c r="BK374" s="2"/>
      <c r="BL374" s="2"/>
      <c r="BM374" s="2"/>
      <c r="BN374" s="2"/>
      <c r="BO374" s="2"/>
      <c r="BP374" s="2"/>
      <c r="BQ374" s="2"/>
      <c r="BR374" s="2"/>
      <c r="BS374" s="2"/>
      <c r="BT374" s="2"/>
      <c r="BU374" s="2"/>
      <c r="BV374" s="2"/>
      <c r="BW374" s="2"/>
      <c r="BX374" s="2"/>
      <c r="BY374" s="2"/>
      <c r="BZ374" s="2"/>
      <c r="CA374" s="2"/>
      <c r="CB374" s="2"/>
      <c r="CC374" s="2"/>
      <c r="CD374" s="2"/>
      <c r="CE374" s="2"/>
      <c r="CF374" s="2"/>
      <c r="CG374" s="2"/>
      <c r="CH374" s="2"/>
      <c r="CI374" s="2"/>
      <c r="CJ374" s="2"/>
      <c r="CK374" s="2"/>
      <c r="CL374" s="2"/>
      <c r="CM374" s="2"/>
    </row>
    <row r="375" spans="3:91" x14ac:dyDescent="0.25"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  <c r="AY375" s="2"/>
      <c r="AZ375" s="2"/>
      <c r="BA375" s="2"/>
      <c r="BB375" s="2"/>
      <c r="BC375" s="2"/>
      <c r="BD375" s="2"/>
      <c r="BE375" s="2"/>
      <c r="BF375" s="2"/>
      <c r="BG375" s="2"/>
      <c r="BH375" s="2"/>
      <c r="BI375" s="2"/>
      <c r="BJ375" s="2"/>
      <c r="BK375" s="2"/>
      <c r="BL375" s="2"/>
      <c r="BM375" s="2"/>
      <c r="BN375" s="2"/>
      <c r="BO375" s="2"/>
      <c r="BP375" s="2"/>
      <c r="BQ375" s="2"/>
      <c r="BR375" s="2"/>
      <c r="BS375" s="2"/>
      <c r="BT375" s="2"/>
      <c r="BU375" s="2"/>
      <c r="BV375" s="2"/>
      <c r="BW375" s="2"/>
      <c r="BX375" s="2"/>
      <c r="BY375" s="2"/>
      <c r="BZ375" s="2"/>
      <c r="CA375" s="2"/>
      <c r="CB375" s="2"/>
      <c r="CC375" s="2"/>
      <c r="CD375" s="2"/>
      <c r="CE375" s="2"/>
      <c r="CF375" s="2"/>
      <c r="CG375" s="2"/>
      <c r="CH375" s="2"/>
      <c r="CI375" s="2"/>
      <c r="CJ375" s="2"/>
      <c r="CK375" s="2"/>
      <c r="CL375" s="2"/>
      <c r="CM375" s="2"/>
    </row>
    <row r="376" spans="3:91" x14ac:dyDescent="0.25"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  <c r="AZ376" s="2"/>
      <c r="BA376" s="2"/>
      <c r="BB376" s="2"/>
      <c r="BC376" s="2"/>
      <c r="BD376" s="2"/>
      <c r="BE376" s="2"/>
      <c r="BF376" s="2"/>
      <c r="BG376" s="2"/>
      <c r="BH376" s="2"/>
      <c r="BI376" s="2"/>
      <c r="BJ376" s="2"/>
      <c r="BK376" s="2"/>
      <c r="BL376" s="2"/>
      <c r="BM376" s="2"/>
      <c r="BN376" s="2"/>
      <c r="BO376" s="2"/>
      <c r="BP376" s="2"/>
      <c r="BQ376" s="2"/>
      <c r="BR376" s="2"/>
      <c r="BS376" s="2"/>
      <c r="BT376" s="2"/>
      <c r="BU376" s="2"/>
      <c r="BV376" s="2"/>
      <c r="BW376" s="2"/>
      <c r="BX376" s="2"/>
      <c r="BY376" s="2"/>
      <c r="BZ376" s="2"/>
      <c r="CA376" s="2"/>
      <c r="CB376" s="2"/>
      <c r="CC376" s="2"/>
      <c r="CD376" s="2"/>
      <c r="CE376" s="2"/>
      <c r="CF376" s="2"/>
      <c r="CG376" s="2"/>
      <c r="CH376" s="2"/>
      <c r="CI376" s="2"/>
      <c r="CJ376" s="2"/>
      <c r="CK376" s="2"/>
      <c r="CL376" s="2"/>
      <c r="CM376" s="2"/>
    </row>
    <row r="377" spans="3:91" x14ac:dyDescent="0.25"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  <c r="AY377" s="2"/>
      <c r="AZ377" s="2"/>
      <c r="BA377" s="2"/>
      <c r="BB377" s="2"/>
      <c r="BC377" s="2"/>
      <c r="BD377" s="2"/>
      <c r="BE377" s="2"/>
      <c r="BF377" s="2"/>
      <c r="BG377" s="2"/>
      <c r="BH377" s="2"/>
      <c r="BI377" s="2"/>
      <c r="BJ377" s="2"/>
      <c r="BK377" s="2"/>
      <c r="BL377" s="2"/>
      <c r="BM377" s="2"/>
      <c r="BN377" s="2"/>
      <c r="BO377" s="2"/>
      <c r="BP377" s="2"/>
      <c r="BQ377" s="2"/>
      <c r="BR377" s="2"/>
      <c r="BS377" s="2"/>
      <c r="BT377" s="2"/>
      <c r="BU377" s="2"/>
      <c r="BV377" s="2"/>
      <c r="BW377" s="2"/>
      <c r="BX377" s="2"/>
      <c r="BY377" s="2"/>
      <c r="BZ377" s="2"/>
      <c r="CA377" s="2"/>
      <c r="CB377" s="2"/>
      <c r="CC377" s="2"/>
      <c r="CD377" s="2"/>
      <c r="CE377" s="2"/>
      <c r="CF377" s="2"/>
      <c r="CG377" s="2"/>
      <c r="CH377" s="2"/>
      <c r="CI377" s="2"/>
      <c r="CJ377" s="2"/>
      <c r="CK377" s="2"/>
      <c r="CL377" s="2"/>
      <c r="CM377" s="2"/>
    </row>
    <row r="378" spans="3:91" x14ac:dyDescent="0.25"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  <c r="AZ378" s="2"/>
      <c r="BA378" s="2"/>
      <c r="BB378" s="2"/>
      <c r="BC378" s="2"/>
      <c r="BD378" s="2"/>
      <c r="BE378" s="2"/>
      <c r="BF378" s="2"/>
      <c r="BG378" s="2"/>
      <c r="BH378" s="2"/>
      <c r="BI378" s="2"/>
      <c r="BJ378" s="2"/>
      <c r="BK378" s="2"/>
      <c r="BL378" s="2"/>
      <c r="BM378" s="2"/>
      <c r="BN378" s="2"/>
      <c r="BO378" s="2"/>
      <c r="BP378" s="2"/>
      <c r="BQ378" s="2"/>
      <c r="BR378" s="2"/>
      <c r="BS378" s="2"/>
      <c r="BT378" s="2"/>
      <c r="BU378" s="2"/>
      <c r="BV378" s="2"/>
      <c r="BW378" s="2"/>
      <c r="BX378" s="2"/>
      <c r="BY378" s="2"/>
      <c r="BZ378" s="2"/>
      <c r="CA378" s="2"/>
      <c r="CB378" s="2"/>
      <c r="CC378" s="2"/>
      <c r="CD378" s="2"/>
      <c r="CE378" s="2"/>
      <c r="CF378" s="2"/>
      <c r="CG378" s="2"/>
      <c r="CH378" s="2"/>
      <c r="CI378" s="2"/>
      <c r="CJ378" s="2"/>
      <c r="CK378" s="2"/>
      <c r="CL378" s="2"/>
      <c r="CM378" s="2"/>
    </row>
    <row r="379" spans="3:91" x14ac:dyDescent="0.25"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2"/>
      <c r="AZ379" s="2"/>
      <c r="BA379" s="2"/>
      <c r="BB379" s="2"/>
      <c r="BC379" s="2"/>
      <c r="BD379" s="2"/>
      <c r="BE379" s="2"/>
      <c r="BF379" s="2"/>
      <c r="BG379" s="2"/>
      <c r="BH379" s="2"/>
      <c r="BI379" s="2"/>
      <c r="BJ379" s="2"/>
      <c r="BK379" s="2"/>
      <c r="BL379" s="2"/>
      <c r="BM379" s="2"/>
      <c r="BN379" s="2"/>
      <c r="BO379" s="2"/>
      <c r="BP379" s="2"/>
      <c r="BQ379" s="2"/>
      <c r="BR379" s="2"/>
      <c r="BS379" s="2"/>
      <c r="BT379" s="2"/>
      <c r="BU379" s="2"/>
      <c r="BV379" s="2"/>
      <c r="BW379" s="2"/>
      <c r="BX379" s="2"/>
      <c r="BY379" s="2"/>
      <c r="BZ379" s="2"/>
      <c r="CA379" s="2"/>
      <c r="CB379" s="2"/>
      <c r="CC379" s="2"/>
      <c r="CD379" s="2"/>
      <c r="CE379" s="2"/>
      <c r="CF379" s="2"/>
      <c r="CG379" s="2"/>
      <c r="CH379" s="2"/>
      <c r="CI379" s="2"/>
      <c r="CJ379" s="2"/>
      <c r="CK379" s="2"/>
      <c r="CL379" s="2"/>
      <c r="CM379" s="2"/>
    </row>
    <row r="380" spans="3:91" x14ac:dyDescent="0.25"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  <c r="AZ380" s="2"/>
      <c r="BA380" s="2"/>
      <c r="BB380" s="2"/>
      <c r="BC380" s="2"/>
      <c r="BD380" s="2"/>
      <c r="BE380" s="2"/>
      <c r="BF380" s="2"/>
      <c r="BG380" s="2"/>
      <c r="BH380" s="2"/>
      <c r="BI380" s="2"/>
      <c r="BJ380" s="2"/>
      <c r="BK380" s="2"/>
      <c r="BL380" s="2"/>
      <c r="BM380" s="2"/>
      <c r="BN380" s="2"/>
      <c r="BO380" s="2"/>
      <c r="BP380" s="2"/>
      <c r="BQ380" s="2"/>
      <c r="BR380" s="2"/>
      <c r="BS380" s="2"/>
      <c r="BT380" s="2"/>
      <c r="BU380" s="2"/>
      <c r="BV380" s="2"/>
      <c r="BW380" s="2"/>
      <c r="BX380" s="2"/>
      <c r="BY380" s="2"/>
      <c r="BZ380" s="2"/>
      <c r="CA380" s="2"/>
      <c r="CB380" s="2"/>
      <c r="CC380" s="2"/>
      <c r="CD380" s="2"/>
      <c r="CE380" s="2"/>
      <c r="CF380" s="2"/>
      <c r="CG380" s="2"/>
      <c r="CH380" s="2"/>
      <c r="CI380" s="2"/>
      <c r="CJ380" s="2"/>
      <c r="CK380" s="2"/>
      <c r="CL380" s="2"/>
      <c r="CM380" s="2"/>
    </row>
    <row r="381" spans="3:91" x14ac:dyDescent="0.25"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  <c r="AY381" s="2"/>
      <c r="AZ381" s="2"/>
      <c r="BA381" s="2"/>
      <c r="BB381" s="2"/>
      <c r="BC381" s="2"/>
      <c r="BD381" s="2"/>
      <c r="BE381" s="2"/>
      <c r="BF381" s="2"/>
      <c r="BG381" s="2"/>
      <c r="BH381" s="2"/>
      <c r="BI381" s="2"/>
      <c r="BJ381" s="2"/>
      <c r="BK381" s="2"/>
      <c r="BL381" s="2"/>
      <c r="BM381" s="2"/>
      <c r="BN381" s="2"/>
      <c r="BO381" s="2"/>
      <c r="BP381" s="2"/>
      <c r="BQ381" s="2"/>
      <c r="BR381" s="2"/>
      <c r="BS381" s="2"/>
      <c r="BT381" s="2"/>
      <c r="BU381" s="2"/>
      <c r="BV381" s="2"/>
      <c r="BW381" s="2"/>
      <c r="BX381" s="2"/>
      <c r="BY381" s="2"/>
      <c r="BZ381" s="2"/>
      <c r="CA381" s="2"/>
      <c r="CB381" s="2"/>
      <c r="CC381" s="2"/>
      <c r="CD381" s="2"/>
      <c r="CE381" s="2"/>
      <c r="CF381" s="2"/>
      <c r="CG381" s="2"/>
      <c r="CH381" s="2"/>
      <c r="CI381" s="2"/>
      <c r="CJ381" s="2"/>
      <c r="CK381" s="2"/>
      <c r="CL381" s="2"/>
      <c r="CM381" s="2"/>
    </row>
    <row r="382" spans="3:91" x14ac:dyDescent="0.25"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  <c r="AZ382" s="2"/>
      <c r="BA382" s="2"/>
      <c r="BB382" s="2"/>
      <c r="BC382" s="2"/>
      <c r="BD382" s="2"/>
      <c r="BE382" s="2"/>
      <c r="BF382" s="2"/>
      <c r="BG382" s="2"/>
      <c r="BH382" s="2"/>
      <c r="BI382" s="2"/>
      <c r="BJ382" s="2"/>
      <c r="BK382" s="2"/>
      <c r="BL382" s="2"/>
      <c r="BM382" s="2"/>
      <c r="BN382" s="2"/>
      <c r="BO382" s="2"/>
      <c r="BP382" s="2"/>
      <c r="BQ382" s="2"/>
      <c r="BR382" s="2"/>
      <c r="BS382" s="2"/>
      <c r="BT382" s="2"/>
      <c r="BU382" s="2"/>
      <c r="BV382" s="2"/>
      <c r="BW382" s="2"/>
      <c r="BX382" s="2"/>
      <c r="BY382" s="2"/>
      <c r="BZ382" s="2"/>
      <c r="CA382" s="2"/>
      <c r="CB382" s="2"/>
      <c r="CC382" s="2"/>
      <c r="CD382" s="2"/>
      <c r="CE382" s="2"/>
      <c r="CF382" s="2"/>
      <c r="CG382" s="2"/>
      <c r="CH382" s="2"/>
      <c r="CI382" s="2"/>
      <c r="CJ382" s="2"/>
      <c r="CK382" s="2"/>
      <c r="CL382" s="2"/>
      <c r="CM382" s="2"/>
    </row>
    <row r="383" spans="3:91" x14ac:dyDescent="0.25"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  <c r="AZ383" s="2"/>
      <c r="BA383" s="2"/>
      <c r="BB383" s="2"/>
      <c r="BC383" s="2"/>
      <c r="BD383" s="2"/>
      <c r="BE383" s="2"/>
      <c r="BF383" s="2"/>
      <c r="BG383" s="2"/>
      <c r="BH383" s="2"/>
      <c r="BI383" s="2"/>
      <c r="BJ383" s="2"/>
      <c r="BK383" s="2"/>
      <c r="BL383" s="2"/>
      <c r="BM383" s="2"/>
      <c r="BN383" s="2"/>
      <c r="BO383" s="2"/>
      <c r="BP383" s="2"/>
      <c r="BQ383" s="2"/>
      <c r="BR383" s="2"/>
      <c r="BS383" s="2"/>
      <c r="BT383" s="2"/>
      <c r="BU383" s="2"/>
      <c r="BV383" s="2"/>
      <c r="BW383" s="2"/>
      <c r="BX383" s="2"/>
      <c r="BY383" s="2"/>
      <c r="BZ383" s="2"/>
      <c r="CA383" s="2"/>
      <c r="CB383" s="2"/>
      <c r="CC383" s="2"/>
      <c r="CD383" s="2"/>
      <c r="CE383" s="2"/>
      <c r="CF383" s="2"/>
      <c r="CG383" s="2"/>
      <c r="CH383" s="2"/>
      <c r="CI383" s="2"/>
      <c r="CJ383" s="2"/>
      <c r="CK383" s="2"/>
      <c r="CL383" s="2"/>
      <c r="CM383" s="2"/>
    </row>
    <row r="384" spans="3:91" x14ac:dyDescent="0.25"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  <c r="AZ384" s="2"/>
      <c r="BA384" s="2"/>
      <c r="BB384" s="2"/>
      <c r="BC384" s="2"/>
      <c r="BD384" s="2"/>
      <c r="BE384" s="2"/>
      <c r="BF384" s="2"/>
      <c r="BG384" s="2"/>
      <c r="BH384" s="2"/>
      <c r="BI384" s="2"/>
      <c r="BJ384" s="2"/>
      <c r="BK384" s="2"/>
      <c r="BL384" s="2"/>
      <c r="BM384" s="2"/>
      <c r="BN384" s="2"/>
      <c r="BO384" s="2"/>
      <c r="BP384" s="2"/>
      <c r="BQ384" s="2"/>
      <c r="BR384" s="2"/>
      <c r="BS384" s="2"/>
      <c r="BT384" s="2"/>
      <c r="BU384" s="2"/>
      <c r="BV384" s="2"/>
      <c r="BW384" s="2"/>
      <c r="BX384" s="2"/>
      <c r="BY384" s="2"/>
      <c r="BZ384" s="2"/>
      <c r="CA384" s="2"/>
      <c r="CB384" s="2"/>
      <c r="CC384" s="2"/>
      <c r="CD384" s="2"/>
      <c r="CE384" s="2"/>
      <c r="CF384" s="2"/>
      <c r="CG384" s="2"/>
      <c r="CH384" s="2"/>
      <c r="CI384" s="2"/>
      <c r="CJ384" s="2"/>
      <c r="CK384" s="2"/>
      <c r="CL384" s="2"/>
      <c r="CM384" s="2"/>
    </row>
    <row r="385" spans="3:91" x14ac:dyDescent="0.25"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  <c r="AZ385" s="2"/>
      <c r="BA385" s="2"/>
      <c r="BB385" s="2"/>
      <c r="BC385" s="2"/>
      <c r="BD385" s="2"/>
      <c r="BE385" s="2"/>
      <c r="BF385" s="2"/>
      <c r="BG385" s="2"/>
      <c r="BH385" s="2"/>
      <c r="BI385" s="2"/>
      <c r="BJ385" s="2"/>
      <c r="BK385" s="2"/>
      <c r="BL385" s="2"/>
      <c r="BM385" s="2"/>
      <c r="BN385" s="2"/>
      <c r="BO385" s="2"/>
      <c r="BP385" s="2"/>
      <c r="BQ385" s="2"/>
      <c r="BR385" s="2"/>
      <c r="BS385" s="2"/>
      <c r="BT385" s="2"/>
      <c r="BU385" s="2"/>
      <c r="BV385" s="2"/>
      <c r="BW385" s="2"/>
      <c r="BX385" s="2"/>
      <c r="BY385" s="2"/>
      <c r="BZ385" s="2"/>
      <c r="CA385" s="2"/>
      <c r="CB385" s="2"/>
      <c r="CC385" s="2"/>
      <c r="CD385" s="2"/>
      <c r="CE385" s="2"/>
      <c r="CF385" s="2"/>
      <c r="CG385" s="2"/>
      <c r="CH385" s="2"/>
      <c r="CI385" s="2"/>
      <c r="CJ385" s="2"/>
      <c r="CK385" s="2"/>
      <c r="CL385" s="2"/>
      <c r="CM385" s="2"/>
    </row>
    <row r="386" spans="3:91" x14ac:dyDescent="0.25"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  <c r="AZ386" s="2"/>
      <c r="BA386" s="2"/>
      <c r="BB386" s="2"/>
      <c r="BC386" s="2"/>
      <c r="BD386" s="2"/>
      <c r="BE386" s="2"/>
      <c r="BF386" s="2"/>
      <c r="BG386" s="2"/>
      <c r="BH386" s="2"/>
      <c r="BI386" s="2"/>
      <c r="BJ386" s="2"/>
      <c r="BK386" s="2"/>
      <c r="BL386" s="2"/>
      <c r="BM386" s="2"/>
      <c r="BN386" s="2"/>
      <c r="BO386" s="2"/>
      <c r="BP386" s="2"/>
      <c r="BQ386" s="2"/>
      <c r="BR386" s="2"/>
      <c r="BS386" s="2"/>
      <c r="BT386" s="2"/>
      <c r="BU386" s="2"/>
      <c r="BV386" s="2"/>
      <c r="BW386" s="2"/>
      <c r="BX386" s="2"/>
      <c r="BY386" s="2"/>
      <c r="BZ386" s="2"/>
      <c r="CA386" s="2"/>
      <c r="CB386" s="2"/>
      <c r="CC386" s="2"/>
      <c r="CD386" s="2"/>
      <c r="CE386" s="2"/>
      <c r="CF386" s="2"/>
      <c r="CG386" s="2"/>
      <c r="CH386" s="2"/>
      <c r="CI386" s="2"/>
      <c r="CJ386" s="2"/>
      <c r="CK386" s="2"/>
      <c r="CL386" s="2"/>
      <c r="CM386" s="2"/>
    </row>
    <row r="387" spans="3:91" x14ac:dyDescent="0.25"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  <c r="AZ387" s="2"/>
      <c r="BA387" s="2"/>
      <c r="BB387" s="2"/>
      <c r="BC387" s="2"/>
      <c r="BD387" s="2"/>
      <c r="BE387" s="2"/>
      <c r="BF387" s="2"/>
      <c r="BG387" s="2"/>
      <c r="BH387" s="2"/>
      <c r="BI387" s="2"/>
      <c r="BJ387" s="2"/>
      <c r="BK387" s="2"/>
      <c r="BL387" s="2"/>
      <c r="BM387" s="2"/>
      <c r="BN387" s="2"/>
      <c r="BO387" s="2"/>
      <c r="BP387" s="2"/>
      <c r="BQ387" s="2"/>
      <c r="BR387" s="2"/>
      <c r="BS387" s="2"/>
      <c r="BT387" s="2"/>
      <c r="BU387" s="2"/>
      <c r="BV387" s="2"/>
      <c r="BW387" s="2"/>
      <c r="BX387" s="2"/>
      <c r="BY387" s="2"/>
      <c r="BZ387" s="2"/>
      <c r="CA387" s="2"/>
      <c r="CB387" s="2"/>
      <c r="CC387" s="2"/>
      <c r="CD387" s="2"/>
      <c r="CE387" s="2"/>
      <c r="CF387" s="2"/>
      <c r="CG387" s="2"/>
      <c r="CH387" s="2"/>
      <c r="CI387" s="2"/>
      <c r="CJ387" s="2"/>
      <c r="CK387" s="2"/>
      <c r="CL387" s="2"/>
      <c r="CM387" s="2"/>
    </row>
    <row r="388" spans="3:91" x14ac:dyDescent="0.25"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  <c r="AZ388" s="2"/>
      <c r="BA388" s="2"/>
      <c r="BB388" s="2"/>
      <c r="BC388" s="2"/>
      <c r="BD388" s="2"/>
      <c r="BE388" s="2"/>
      <c r="BF388" s="2"/>
      <c r="BG388" s="2"/>
      <c r="BH388" s="2"/>
      <c r="BI388" s="2"/>
      <c r="BJ388" s="2"/>
      <c r="BK388" s="2"/>
      <c r="BL388" s="2"/>
      <c r="BM388" s="2"/>
      <c r="BN388" s="2"/>
      <c r="BO388" s="2"/>
      <c r="BP388" s="2"/>
      <c r="BQ388" s="2"/>
      <c r="BR388" s="2"/>
      <c r="BS388" s="2"/>
      <c r="BT388" s="2"/>
      <c r="BU388" s="2"/>
      <c r="BV388" s="2"/>
      <c r="BW388" s="2"/>
      <c r="BX388" s="2"/>
      <c r="BY388" s="2"/>
      <c r="BZ388" s="2"/>
      <c r="CA388" s="2"/>
      <c r="CB388" s="2"/>
      <c r="CC388" s="2"/>
      <c r="CD388" s="2"/>
      <c r="CE388" s="2"/>
      <c r="CF388" s="2"/>
      <c r="CG388" s="2"/>
      <c r="CH388" s="2"/>
      <c r="CI388" s="2"/>
      <c r="CJ388" s="2"/>
      <c r="CK388" s="2"/>
      <c r="CL388" s="2"/>
      <c r="CM388" s="2"/>
    </row>
    <row r="389" spans="3:91" x14ac:dyDescent="0.25"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  <c r="AY389" s="2"/>
      <c r="AZ389" s="2"/>
      <c r="BA389" s="2"/>
      <c r="BB389" s="2"/>
      <c r="BC389" s="2"/>
      <c r="BD389" s="2"/>
      <c r="BE389" s="2"/>
      <c r="BF389" s="2"/>
      <c r="BG389" s="2"/>
      <c r="BH389" s="2"/>
      <c r="BI389" s="2"/>
      <c r="BJ389" s="2"/>
      <c r="BK389" s="2"/>
      <c r="BL389" s="2"/>
      <c r="BM389" s="2"/>
      <c r="BN389" s="2"/>
      <c r="BO389" s="2"/>
      <c r="BP389" s="2"/>
      <c r="BQ389" s="2"/>
      <c r="BR389" s="2"/>
      <c r="BS389" s="2"/>
      <c r="BT389" s="2"/>
      <c r="BU389" s="2"/>
      <c r="BV389" s="2"/>
      <c r="BW389" s="2"/>
      <c r="BX389" s="2"/>
      <c r="BY389" s="2"/>
      <c r="BZ389" s="2"/>
      <c r="CA389" s="2"/>
      <c r="CB389" s="2"/>
      <c r="CC389" s="2"/>
      <c r="CD389" s="2"/>
      <c r="CE389" s="2"/>
      <c r="CF389" s="2"/>
      <c r="CG389" s="2"/>
      <c r="CH389" s="2"/>
      <c r="CI389" s="2"/>
      <c r="CJ389" s="2"/>
      <c r="CK389" s="2"/>
      <c r="CL389" s="2"/>
      <c r="CM389" s="2"/>
    </row>
    <row r="390" spans="3:91" x14ac:dyDescent="0.25"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  <c r="AY390" s="2"/>
      <c r="AZ390" s="2"/>
      <c r="BA390" s="2"/>
      <c r="BB390" s="2"/>
      <c r="BC390" s="2"/>
      <c r="BD390" s="2"/>
      <c r="BE390" s="2"/>
      <c r="BF390" s="2"/>
      <c r="BG390" s="2"/>
      <c r="BH390" s="2"/>
      <c r="BI390" s="2"/>
      <c r="BJ390" s="2"/>
      <c r="BK390" s="2"/>
      <c r="BL390" s="2"/>
      <c r="BM390" s="2"/>
      <c r="BN390" s="2"/>
      <c r="BO390" s="2"/>
      <c r="BP390" s="2"/>
      <c r="BQ390" s="2"/>
      <c r="BR390" s="2"/>
      <c r="BS390" s="2"/>
      <c r="BT390" s="2"/>
      <c r="BU390" s="2"/>
      <c r="BV390" s="2"/>
      <c r="BW390" s="2"/>
      <c r="BX390" s="2"/>
      <c r="BY390" s="2"/>
      <c r="BZ390" s="2"/>
      <c r="CA390" s="2"/>
      <c r="CB390" s="2"/>
      <c r="CC390" s="2"/>
      <c r="CD390" s="2"/>
      <c r="CE390" s="2"/>
      <c r="CF390" s="2"/>
      <c r="CG390" s="2"/>
      <c r="CH390" s="2"/>
      <c r="CI390" s="2"/>
      <c r="CJ390" s="2"/>
      <c r="CK390" s="2"/>
      <c r="CL390" s="2"/>
      <c r="CM390" s="2"/>
    </row>
    <row r="391" spans="3:91" x14ac:dyDescent="0.25"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  <c r="AY391" s="2"/>
      <c r="AZ391" s="2"/>
      <c r="BA391" s="2"/>
      <c r="BB391" s="2"/>
      <c r="BC391" s="2"/>
      <c r="BD391" s="2"/>
      <c r="BE391" s="2"/>
      <c r="BF391" s="2"/>
      <c r="BG391" s="2"/>
      <c r="BH391" s="2"/>
      <c r="BI391" s="2"/>
      <c r="BJ391" s="2"/>
      <c r="BK391" s="2"/>
      <c r="BL391" s="2"/>
      <c r="BM391" s="2"/>
      <c r="BN391" s="2"/>
      <c r="BO391" s="2"/>
      <c r="BP391" s="2"/>
      <c r="BQ391" s="2"/>
      <c r="BR391" s="2"/>
      <c r="BS391" s="2"/>
      <c r="BT391" s="2"/>
      <c r="BU391" s="2"/>
      <c r="BV391" s="2"/>
      <c r="BW391" s="2"/>
      <c r="BX391" s="2"/>
      <c r="BY391" s="2"/>
      <c r="BZ391" s="2"/>
      <c r="CA391" s="2"/>
      <c r="CB391" s="2"/>
      <c r="CC391" s="2"/>
      <c r="CD391" s="2"/>
      <c r="CE391" s="2"/>
      <c r="CF391" s="2"/>
      <c r="CG391" s="2"/>
      <c r="CH391" s="2"/>
      <c r="CI391" s="2"/>
      <c r="CJ391" s="2"/>
      <c r="CK391" s="2"/>
      <c r="CL391" s="2"/>
      <c r="CM391" s="2"/>
    </row>
    <row r="392" spans="3:91" x14ac:dyDescent="0.25"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  <c r="AY392" s="2"/>
      <c r="AZ392" s="2"/>
      <c r="BA392" s="2"/>
      <c r="BB392" s="2"/>
      <c r="BC392" s="2"/>
      <c r="BD392" s="2"/>
      <c r="BE392" s="2"/>
      <c r="BF392" s="2"/>
      <c r="BG392" s="2"/>
      <c r="BH392" s="2"/>
      <c r="BI392" s="2"/>
      <c r="BJ392" s="2"/>
      <c r="BK392" s="2"/>
      <c r="BL392" s="2"/>
      <c r="BM392" s="2"/>
      <c r="BN392" s="2"/>
      <c r="BO392" s="2"/>
      <c r="BP392" s="2"/>
      <c r="BQ392" s="2"/>
      <c r="BR392" s="2"/>
      <c r="BS392" s="2"/>
      <c r="BT392" s="2"/>
      <c r="BU392" s="2"/>
      <c r="BV392" s="2"/>
      <c r="BW392" s="2"/>
      <c r="BX392" s="2"/>
      <c r="BY392" s="2"/>
      <c r="BZ392" s="2"/>
      <c r="CA392" s="2"/>
      <c r="CB392" s="2"/>
      <c r="CC392" s="2"/>
      <c r="CD392" s="2"/>
      <c r="CE392" s="2"/>
      <c r="CF392" s="2"/>
      <c r="CG392" s="2"/>
      <c r="CH392" s="2"/>
      <c r="CI392" s="2"/>
      <c r="CJ392" s="2"/>
      <c r="CK392" s="2"/>
      <c r="CL392" s="2"/>
      <c r="CM392" s="2"/>
    </row>
    <row r="393" spans="3:91" x14ac:dyDescent="0.25"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  <c r="AY393" s="2"/>
      <c r="AZ393" s="2"/>
      <c r="BA393" s="2"/>
      <c r="BB393" s="2"/>
      <c r="BC393" s="2"/>
      <c r="BD393" s="2"/>
      <c r="BE393" s="2"/>
      <c r="BF393" s="2"/>
      <c r="BG393" s="2"/>
      <c r="BH393" s="2"/>
      <c r="BI393" s="2"/>
      <c r="BJ393" s="2"/>
      <c r="BK393" s="2"/>
      <c r="BL393" s="2"/>
      <c r="BM393" s="2"/>
      <c r="BN393" s="2"/>
      <c r="BO393" s="2"/>
      <c r="BP393" s="2"/>
      <c r="BQ393" s="2"/>
      <c r="BR393" s="2"/>
      <c r="BS393" s="2"/>
      <c r="BT393" s="2"/>
      <c r="BU393" s="2"/>
      <c r="BV393" s="2"/>
      <c r="BW393" s="2"/>
      <c r="BX393" s="2"/>
      <c r="BY393" s="2"/>
      <c r="BZ393" s="2"/>
      <c r="CA393" s="2"/>
      <c r="CB393" s="2"/>
      <c r="CC393" s="2"/>
      <c r="CD393" s="2"/>
      <c r="CE393" s="2"/>
      <c r="CF393" s="2"/>
      <c r="CG393" s="2"/>
      <c r="CH393" s="2"/>
      <c r="CI393" s="2"/>
      <c r="CJ393" s="2"/>
      <c r="CK393" s="2"/>
      <c r="CL393" s="2"/>
      <c r="CM393" s="2"/>
    </row>
    <row r="394" spans="3:91" x14ac:dyDescent="0.25"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  <c r="AY394" s="2"/>
      <c r="AZ394" s="2"/>
      <c r="BA394" s="2"/>
      <c r="BB394" s="2"/>
      <c r="BC394" s="2"/>
      <c r="BD394" s="2"/>
      <c r="BE394" s="2"/>
      <c r="BF394" s="2"/>
      <c r="BG394" s="2"/>
      <c r="BH394" s="2"/>
      <c r="BI394" s="2"/>
      <c r="BJ394" s="2"/>
      <c r="BK394" s="2"/>
      <c r="BL394" s="2"/>
      <c r="BM394" s="2"/>
      <c r="BN394" s="2"/>
      <c r="BO394" s="2"/>
      <c r="BP394" s="2"/>
      <c r="BQ394" s="2"/>
      <c r="BR394" s="2"/>
      <c r="BS394" s="2"/>
      <c r="BT394" s="2"/>
      <c r="BU394" s="2"/>
      <c r="BV394" s="2"/>
      <c r="BW394" s="2"/>
      <c r="BX394" s="2"/>
      <c r="BY394" s="2"/>
      <c r="BZ394" s="2"/>
      <c r="CA394" s="2"/>
      <c r="CB394" s="2"/>
      <c r="CC394" s="2"/>
      <c r="CD394" s="2"/>
      <c r="CE394" s="2"/>
      <c r="CF394" s="2"/>
      <c r="CG394" s="2"/>
      <c r="CH394" s="2"/>
      <c r="CI394" s="2"/>
      <c r="CJ394" s="2"/>
      <c r="CK394" s="2"/>
      <c r="CL394" s="2"/>
      <c r="CM394" s="2"/>
    </row>
    <row r="395" spans="3:91" x14ac:dyDescent="0.25"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  <c r="AY395" s="2"/>
      <c r="AZ395" s="2"/>
      <c r="BA395" s="2"/>
      <c r="BB395" s="2"/>
      <c r="BC395" s="2"/>
      <c r="BD395" s="2"/>
      <c r="BE395" s="2"/>
      <c r="BF395" s="2"/>
      <c r="BG395" s="2"/>
      <c r="BH395" s="2"/>
      <c r="BI395" s="2"/>
      <c r="BJ395" s="2"/>
      <c r="BK395" s="2"/>
      <c r="BL395" s="2"/>
      <c r="BM395" s="2"/>
      <c r="BN395" s="2"/>
      <c r="BO395" s="2"/>
      <c r="BP395" s="2"/>
      <c r="BQ395" s="2"/>
      <c r="BR395" s="2"/>
      <c r="BS395" s="2"/>
      <c r="BT395" s="2"/>
      <c r="BU395" s="2"/>
      <c r="BV395" s="2"/>
      <c r="BW395" s="2"/>
      <c r="BX395" s="2"/>
      <c r="BY395" s="2"/>
      <c r="BZ395" s="2"/>
      <c r="CA395" s="2"/>
      <c r="CB395" s="2"/>
      <c r="CC395" s="2"/>
      <c r="CD395" s="2"/>
      <c r="CE395" s="2"/>
      <c r="CF395" s="2"/>
      <c r="CG395" s="2"/>
      <c r="CH395" s="2"/>
      <c r="CI395" s="2"/>
      <c r="CJ395" s="2"/>
      <c r="CK395" s="2"/>
      <c r="CL395" s="2"/>
      <c r="CM395" s="2"/>
    </row>
    <row r="396" spans="3:91" x14ac:dyDescent="0.25"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2"/>
      <c r="AZ396" s="2"/>
      <c r="BA396" s="2"/>
      <c r="BB396" s="2"/>
      <c r="BC396" s="2"/>
      <c r="BD396" s="2"/>
      <c r="BE396" s="2"/>
      <c r="BF396" s="2"/>
      <c r="BG396" s="2"/>
      <c r="BH396" s="2"/>
      <c r="BI396" s="2"/>
      <c r="BJ396" s="2"/>
      <c r="BK396" s="2"/>
      <c r="BL396" s="2"/>
      <c r="BM396" s="2"/>
      <c r="BN396" s="2"/>
      <c r="BO396" s="2"/>
      <c r="BP396" s="2"/>
      <c r="BQ396" s="2"/>
      <c r="BR396" s="2"/>
      <c r="BS396" s="2"/>
      <c r="BT396" s="2"/>
      <c r="BU396" s="2"/>
      <c r="BV396" s="2"/>
      <c r="BW396" s="2"/>
      <c r="BX396" s="2"/>
      <c r="BY396" s="2"/>
      <c r="BZ396" s="2"/>
      <c r="CA396" s="2"/>
      <c r="CB396" s="2"/>
      <c r="CC396" s="2"/>
      <c r="CD396" s="2"/>
      <c r="CE396" s="2"/>
      <c r="CF396" s="2"/>
      <c r="CG396" s="2"/>
      <c r="CH396" s="2"/>
      <c r="CI396" s="2"/>
      <c r="CJ396" s="2"/>
      <c r="CK396" s="2"/>
      <c r="CL396" s="2"/>
      <c r="CM396" s="2"/>
    </row>
    <row r="397" spans="3:91" x14ac:dyDescent="0.25"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Y397" s="2"/>
      <c r="AZ397" s="2"/>
      <c r="BA397" s="2"/>
      <c r="BB397" s="2"/>
      <c r="BC397" s="2"/>
      <c r="BD397" s="2"/>
      <c r="BE397" s="2"/>
      <c r="BF397" s="2"/>
      <c r="BG397" s="2"/>
      <c r="BH397" s="2"/>
      <c r="BI397" s="2"/>
      <c r="BJ397" s="2"/>
      <c r="BK397" s="2"/>
      <c r="BL397" s="2"/>
      <c r="BM397" s="2"/>
      <c r="BN397" s="2"/>
      <c r="BO397" s="2"/>
      <c r="BP397" s="2"/>
      <c r="BQ397" s="2"/>
      <c r="BR397" s="2"/>
      <c r="BS397" s="2"/>
      <c r="BT397" s="2"/>
      <c r="BU397" s="2"/>
      <c r="BV397" s="2"/>
      <c r="BW397" s="2"/>
      <c r="BX397" s="2"/>
      <c r="BY397" s="2"/>
      <c r="BZ397" s="2"/>
      <c r="CA397" s="2"/>
      <c r="CB397" s="2"/>
      <c r="CC397" s="2"/>
      <c r="CD397" s="2"/>
      <c r="CE397" s="2"/>
      <c r="CF397" s="2"/>
      <c r="CG397" s="2"/>
      <c r="CH397" s="2"/>
      <c r="CI397" s="2"/>
      <c r="CJ397" s="2"/>
      <c r="CK397" s="2"/>
      <c r="CL397" s="2"/>
      <c r="CM397" s="2"/>
    </row>
    <row r="398" spans="3:91" x14ac:dyDescent="0.25"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  <c r="AZ398" s="2"/>
      <c r="BA398" s="2"/>
      <c r="BB398" s="2"/>
      <c r="BC398" s="2"/>
      <c r="BD398" s="2"/>
      <c r="BE398" s="2"/>
      <c r="BF398" s="2"/>
      <c r="BG398" s="2"/>
      <c r="BH398" s="2"/>
      <c r="BI398" s="2"/>
      <c r="BJ398" s="2"/>
      <c r="BK398" s="2"/>
      <c r="BL398" s="2"/>
      <c r="BM398" s="2"/>
      <c r="BN398" s="2"/>
      <c r="BO398" s="2"/>
      <c r="BP398" s="2"/>
      <c r="BQ398" s="2"/>
      <c r="BR398" s="2"/>
      <c r="BS398" s="2"/>
      <c r="BT398" s="2"/>
      <c r="BU398" s="2"/>
      <c r="BV398" s="2"/>
      <c r="BW398" s="2"/>
      <c r="BX398" s="2"/>
      <c r="BY398" s="2"/>
      <c r="BZ398" s="2"/>
      <c r="CA398" s="2"/>
      <c r="CB398" s="2"/>
      <c r="CC398" s="2"/>
      <c r="CD398" s="2"/>
      <c r="CE398" s="2"/>
      <c r="CF398" s="2"/>
      <c r="CG398" s="2"/>
      <c r="CH398" s="2"/>
      <c r="CI398" s="2"/>
      <c r="CJ398" s="2"/>
      <c r="CK398" s="2"/>
      <c r="CL398" s="2"/>
      <c r="CM398" s="2"/>
    </row>
    <row r="399" spans="3:91" x14ac:dyDescent="0.25"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  <c r="AY399" s="2"/>
      <c r="AZ399" s="2"/>
      <c r="BA399" s="2"/>
      <c r="BB399" s="2"/>
      <c r="BC399" s="2"/>
      <c r="BD399" s="2"/>
      <c r="BE399" s="2"/>
      <c r="BF399" s="2"/>
      <c r="BG399" s="2"/>
      <c r="BH399" s="2"/>
      <c r="BI399" s="2"/>
      <c r="BJ399" s="2"/>
      <c r="BK399" s="2"/>
      <c r="BL399" s="2"/>
      <c r="BM399" s="2"/>
      <c r="BN399" s="2"/>
      <c r="BO399" s="2"/>
      <c r="BP399" s="2"/>
      <c r="BQ399" s="2"/>
      <c r="BR399" s="2"/>
      <c r="BS399" s="2"/>
      <c r="BT399" s="2"/>
      <c r="BU399" s="2"/>
      <c r="BV399" s="2"/>
      <c r="BW399" s="2"/>
      <c r="BX399" s="2"/>
      <c r="BY399" s="2"/>
      <c r="BZ399" s="2"/>
      <c r="CA399" s="2"/>
      <c r="CB399" s="2"/>
      <c r="CC399" s="2"/>
      <c r="CD399" s="2"/>
      <c r="CE399" s="2"/>
      <c r="CF399" s="2"/>
      <c r="CG399" s="2"/>
      <c r="CH399" s="2"/>
      <c r="CI399" s="2"/>
      <c r="CJ399" s="2"/>
      <c r="CK399" s="2"/>
      <c r="CL399" s="2"/>
      <c r="CM399" s="2"/>
    </row>
    <row r="400" spans="3:91" x14ac:dyDescent="0.25"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  <c r="AZ400" s="2"/>
      <c r="BA400" s="2"/>
      <c r="BB400" s="2"/>
      <c r="BC400" s="2"/>
      <c r="BD400" s="2"/>
      <c r="BE400" s="2"/>
      <c r="BF400" s="2"/>
      <c r="BG400" s="2"/>
      <c r="BH400" s="2"/>
      <c r="BI400" s="2"/>
      <c r="BJ400" s="2"/>
      <c r="BK400" s="2"/>
      <c r="BL400" s="2"/>
      <c r="BM400" s="2"/>
      <c r="BN400" s="2"/>
      <c r="BO400" s="2"/>
      <c r="BP400" s="2"/>
      <c r="BQ400" s="2"/>
      <c r="BR400" s="2"/>
      <c r="BS400" s="2"/>
      <c r="BT400" s="2"/>
      <c r="BU400" s="2"/>
      <c r="BV400" s="2"/>
      <c r="BW400" s="2"/>
      <c r="BX400" s="2"/>
      <c r="BY400" s="2"/>
      <c r="BZ400" s="2"/>
      <c r="CA400" s="2"/>
      <c r="CB400" s="2"/>
      <c r="CC400" s="2"/>
      <c r="CD400" s="2"/>
      <c r="CE400" s="2"/>
      <c r="CF400" s="2"/>
      <c r="CG400" s="2"/>
      <c r="CH400" s="2"/>
      <c r="CI400" s="2"/>
      <c r="CJ400" s="2"/>
      <c r="CK400" s="2"/>
      <c r="CL400" s="2"/>
      <c r="CM400" s="2"/>
    </row>
  </sheetData>
  <mergeCells count="17">
    <mergeCell ref="I20:K20"/>
    <mergeCell ref="E66:H66"/>
    <mergeCell ref="E72:H72"/>
    <mergeCell ref="E20:H20"/>
    <mergeCell ref="E42:H42"/>
    <mergeCell ref="E48:H48"/>
    <mergeCell ref="E54:H54"/>
    <mergeCell ref="E60:H60"/>
    <mergeCell ref="U64:V64"/>
    <mergeCell ref="T84:X84"/>
    <mergeCell ref="E84:I84"/>
    <mergeCell ref="U34:V34"/>
    <mergeCell ref="U40:V40"/>
    <mergeCell ref="U46:V46"/>
    <mergeCell ref="U52:V52"/>
    <mergeCell ref="U58:V58"/>
    <mergeCell ref="E78:H78"/>
  </mergeCells>
  <phoneticPr fontId="2" type="noConversion"/>
  <conditionalFormatting sqref="T34 W34">
    <cfRule type="expression" dxfId="5" priority="7">
      <formula>$T$34=$W$34</formula>
    </cfRule>
  </conditionalFormatting>
  <conditionalFormatting sqref="T40 W40">
    <cfRule type="expression" dxfId="4" priority="6">
      <formula>$T$40=$W$40</formula>
    </cfRule>
  </conditionalFormatting>
  <conditionalFormatting sqref="T46 W46">
    <cfRule type="expression" dxfId="3" priority="5">
      <formula>$T$46=$W$46</formula>
    </cfRule>
  </conditionalFormatting>
  <conditionalFormatting sqref="T52 W52">
    <cfRule type="expression" dxfId="2" priority="4">
      <formula>$T$52=$W$52</formula>
    </cfRule>
  </conditionalFormatting>
  <conditionalFormatting sqref="T58 W58">
    <cfRule type="expression" dxfId="1" priority="3">
      <formula>$T$58=$W$58</formula>
    </cfRule>
  </conditionalFormatting>
  <conditionalFormatting sqref="T64 W64">
    <cfRule type="expression" dxfId="0" priority="2">
      <formula>$T$64=$W$64</formula>
    </cfRule>
  </conditionalFormatting>
  <dataValidations count="2">
    <dataValidation type="list" allowBlank="1" showInputMessage="1" showErrorMessage="1" sqref="B1" xr:uid="{62684017-E9CA-49BE-B9C1-96C1E029694F}">
      <formula1>"ga,ga_es,ga_brp,ga_brp_es"</formula1>
    </dataValidation>
    <dataValidation type="list" allowBlank="1" showInputMessage="1" showErrorMessage="1" sqref="B2" xr:uid="{1154AEE5-D838-439E-9E87-E22C7943AB27}">
      <formula1>"flex_consumption,nonprofiled_consumption,production"</formula1>
    </dataValidation>
  </dataValidations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83C51B3A6863BB4086AAB9D84DF721A3" ma:contentTypeVersion="9" ma:contentTypeDescription="Opret et nyt dokument." ma:contentTypeScope="" ma:versionID="9d92303bd8f83ad3ed572bd327ba273d">
  <xsd:schema xmlns:xsd="http://www.w3.org/2001/XMLSchema" xmlns:xs="http://www.w3.org/2001/XMLSchema" xmlns:p="http://schemas.microsoft.com/office/2006/metadata/properties" xmlns:ns3="17d0a144-7218-432a-80c1-1473a2ac0f84" targetNamespace="http://schemas.microsoft.com/office/2006/metadata/properties" ma:root="true" ma:fieldsID="e272e23039cec0e41a69c8e3deb1ff81" ns3:_="">
    <xsd:import namespace="17d0a144-7218-432a-80c1-1473a2ac0f8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System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7d0a144-7218-432a-80c1-1473a2ac0f8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12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16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dhol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17d0a144-7218-432a-80c1-1473a2ac0f84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EE2584E-1495-47FC-B560-4437F91C3A1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7d0a144-7218-432a-80c1-1473a2ac0f8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51BD707-A63C-4C12-A5D3-024A5FAE9E8F}">
  <ds:schemaRefs>
    <ds:schemaRef ds:uri="http://purl.org/dc/dcmitype/"/>
    <ds:schemaRef ds:uri="17d0a144-7218-432a-80c1-1473a2ac0f8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schemas.microsoft.com/office/2006/metadata/properties"/>
    <ds:schemaRef ds:uri="http://www.w3.org/XML/1998/namespace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F4F67E43-074E-4C0F-B170-E53BCA717C8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90</vt:i4>
      </vt:variant>
    </vt:vector>
  </HeadingPairs>
  <TitlesOfParts>
    <vt:vector size="92" baseType="lpstr">
      <vt:lpstr>Energy calculations (Template)</vt:lpstr>
      <vt:lpstr>when_standard_calculation</vt:lpstr>
      <vt:lpstr>'Energy calculations (Template)'!gridLoss15M</vt:lpstr>
      <vt:lpstr>when_standard_calculation!gridLoss15M</vt:lpstr>
      <vt:lpstr>'Energy calculations (Template)'!gridLoss1H_quarter1</vt:lpstr>
      <vt:lpstr>when_standard_calculation!gridLoss1H_quarter1</vt:lpstr>
      <vt:lpstr>'Energy calculations (Template)'!gridLoss1H_quarter2</vt:lpstr>
      <vt:lpstr>when_standard_calculation!gridLoss1H_quarter2</vt:lpstr>
      <vt:lpstr>'Energy calculations (Template)'!gridLoss1H_quarter3</vt:lpstr>
      <vt:lpstr>when_standard_calculation!gridLoss1H_quarter3</vt:lpstr>
      <vt:lpstr>'Energy calculations (Template)'!gridLoss1H_quarter4</vt:lpstr>
      <vt:lpstr>when_standard_calculation!gridLoss1H_quarter4</vt:lpstr>
      <vt:lpstr>'Energy calculations (Template)'!netEx_quarter1</vt:lpstr>
      <vt:lpstr>when_standard_calculation!netEx_quarter1</vt:lpstr>
      <vt:lpstr>'Energy calculations (Template)'!netEx_quarter2</vt:lpstr>
      <vt:lpstr>when_standard_calculation!netEx_quarter2</vt:lpstr>
      <vt:lpstr>'Energy calculations (Template)'!netEx_quarter3</vt:lpstr>
      <vt:lpstr>when_standard_calculation!netEx_quarter3</vt:lpstr>
      <vt:lpstr>'Energy calculations (Template)'!netEx_quarter4</vt:lpstr>
      <vt:lpstr>when_standard_calculation!netEx_quarter4</vt:lpstr>
      <vt:lpstr>'Energy calculations (Template)'!powerIn15M</vt:lpstr>
      <vt:lpstr>when_standard_calculation!powerIn15M</vt:lpstr>
      <vt:lpstr>'Energy calculations (Template)'!powerIn1H_quarter</vt:lpstr>
      <vt:lpstr>when_standard_calculation!powerIn1H_quarter</vt:lpstr>
      <vt:lpstr>'Energy calculations (Template)'!powerIn1H_quarter1</vt:lpstr>
      <vt:lpstr>when_standard_calculation!powerIn1H_quarter1</vt:lpstr>
      <vt:lpstr>'Energy calculations (Template)'!powerIn1H_quarter2</vt:lpstr>
      <vt:lpstr>when_standard_calculation!powerIn1H_quarter2</vt:lpstr>
      <vt:lpstr>'Energy calculations (Template)'!powerIn1H_quarter3</vt:lpstr>
      <vt:lpstr>when_standard_calculation!powerIn1H_quarter3</vt:lpstr>
      <vt:lpstr>'Energy calculations (Template)'!powerIn1H_quarter4</vt:lpstr>
      <vt:lpstr>when_standard_calculation!powerIn1H_quarter4</vt:lpstr>
      <vt:lpstr>'Energy calculations (Template)'!powerOut15M</vt:lpstr>
      <vt:lpstr>when_standard_calculation!powerOut15M</vt:lpstr>
      <vt:lpstr>'Energy calculations (Template)'!powerOut1H_quarter</vt:lpstr>
      <vt:lpstr>when_standard_calculation!powerOut1H_quarter</vt:lpstr>
      <vt:lpstr>'Energy calculations (Template)'!powerOut1H_quarter1</vt:lpstr>
      <vt:lpstr>when_standard_calculation!powerOut1H_quarter1</vt:lpstr>
      <vt:lpstr>'Energy calculations (Template)'!powerOut1H_quarter2</vt:lpstr>
      <vt:lpstr>when_standard_calculation!powerOut1H_quarter2</vt:lpstr>
      <vt:lpstr>'Energy calculations (Template)'!powerOut1H_quarter3</vt:lpstr>
      <vt:lpstr>when_standard_calculation!powerOut1H_quarter3</vt:lpstr>
      <vt:lpstr>'Energy calculations (Template)'!powerOut1H_quarter4</vt:lpstr>
      <vt:lpstr>when_standard_calculation!powerOut1H_quarter4</vt:lpstr>
      <vt:lpstr>'Energy calculations (Template)'!totalConsumption_quarter1</vt:lpstr>
      <vt:lpstr>when_standard_calculation!totalConsumption_quarter1</vt:lpstr>
      <vt:lpstr>'Energy calculations (Template)'!totalConsumption_quarter2</vt:lpstr>
      <vt:lpstr>when_standard_calculation!totalConsumption_quarter2</vt:lpstr>
      <vt:lpstr>'Energy calculations (Template)'!totalConsumption_quarter3</vt:lpstr>
      <vt:lpstr>when_standard_calculation!totalConsumption_quarter3</vt:lpstr>
      <vt:lpstr>'Energy calculations (Template)'!totalConsumption_quarter4</vt:lpstr>
      <vt:lpstr>when_standard_calculation!totalConsumption_quarter4</vt:lpstr>
      <vt:lpstr>'Energy calculations (Template)'!totalConsumption15M</vt:lpstr>
      <vt:lpstr>when_standard_calculation!totalConsumption15M</vt:lpstr>
      <vt:lpstr>'Energy calculations (Template)'!totalConsumption1H_quarter</vt:lpstr>
      <vt:lpstr>when_standard_calculation!totalConsumption1H_quarter</vt:lpstr>
      <vt:lpstr>'Energy calculations (Template)'!totalFlex15M</vt:lpstr>
      <vt:lpstr>when_standard_calculation!totalFlex15M</vt:lpstr>
      <vt:lpstr>'Energy calculations (Template)'!totalFlex1H_quarter</vt:lpstr>
      <vt:lpstr>when_standard_calculation!totalFlex1H_quarter</vt:lpstr>
      <vt:lpstr>'Energy calculations (Template)'!totalFlex1H_quarter1</vt:lpstr>
      <vt:lpstr>when_standard_calculation!totalFlex1H_quarter1</vt:lpstr>
      <vt:lpstr>'Energy calculations (Template)'!totalFlex1H_quarter2</vt:lpstr>
      <vt:lpstr>when_standard_calculation!totalFlex1H_quarter2</vt:lpstr>
      <vt:lpstr>'Energy calculations (Template)'!totalFlex1H_quarter3</vt:lpstr>
      <vt:lpstr>when_standard_calculation!totalFlex1H_quarter3</vt:lpstr>
      <vt:lpstr>'Energy calculations (Template)'!totalFlex1H_quarter4</vt:lpstr>
      <vt:lpstr>when_standard_calculation!totalFlex1H_quarter4</vt:lpstr>
      <vt:lpstr>'Energy calculations (Template)'!totalNonprofiled15M</vt:lpstr>
      <vt:lpstr>when_standard_calculation!totalNonprofiled15M</vt:lpstr>
      <vt:lpstr>'Energy calculations (Template)'!totalNonprofiled1H_quarter</vt:lpstr>
      <vt:lpstr>when_standard_calculation!totalNonprofiled1H_quarter</vt:lpstr>
      <vt:lpstr>'Energy calculations (Template)'!totalNonprofiled1H_quarter1</vt:lpstr>
      <vt:lpstr>when_standard_calculation!totalNonprofiled1H_quarter1</vt:lpstr>
      <vt:lpstr>'Energy calculations (Template)'!totalNonprofiled1H_quarter2</vt:lpstr>
      <vt:lpstr>when_standard_calculation!totalNonprofiled1H_quarter2</vt:lpstr>
      <vt:lpstr>'Energy calculations (Template)'!totalNonprofiled1H_quarter3</vt:lpstr>
      <vt:lpstr>when_standard_calculation!totalNonprofiled1H_quarter3</vt:lpstr>
      <vt:lpstr>'Energy calculations (Template)'!totalNonprofiled1H_quarter4</vt:lpstr>
      <vt:lpstr>when_standard_calculation!totalNonprofiled1H_quarter4</vt:lpstr>
      <vt:lpstr>'Energy calculations (Template)'!totalProduction15M</vt:lpstr>
      <vt:lpstr>when_standard_calculation!totalProduction15M</vt:lpstr>
      <vt:lpstr>'Energy calculations (Template)'!totalProduction1H_quarter</vt:lpstr>
      <vt:lpstr>when_standard_calculation!totalProduction1H_quarter</vt:lpstr>
      <vt:lpstr>'Energy calculations (Template)'!totalProduction1H_quarter1</vt:lpstr>
      <vt:lpstr>when_standard_calculation!totalProduction1H_quarter1</vt:lpstr>
      <vt:lpstr>'Energy calculations (Template)'!totalProduction1H_quarter2</vt:lpstr>
      <vt:lpstr>when_standard_calculation!totalProduction1H_quarter2</vt:lpstr>
      <vt:lpstr>'Energy calculations (Template)'!totalProduction1H_quarter3</vt:lpstr>
      <vt:lpstr>when_standard_calculation!totalProduction1H_quarter3</vt:lpstr>
      <vt:lpstr>'Energy calculations (Template)'!totalProduction1H_quarter4</vt:lpstr>
      <vt:lpstr>when_standard_calculation!totalProduction1H_quarter4</vt:lpstr>
    </vt:vector>
  </TitlesOfParts>
  <Company>Energinet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Claus Petersen</dc:creator>
  <cp:lastModifiedBy>Claus Petersen</cp:lastModifiedBy>
  <dcterms:created xsi:type="dcterms:W3CDTF">2024-04-04T07:30:52Z</dcterms:created>
  <dcterms:modified xsi:type="dcterms:W3CDTF">2024-04-30T08:43:19Z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88507bc-e780-4892-8083-f8b069738aec_Enabled">
    <vt:lpwstr>true</vt:lpwstr>
  </property>
  <property fmtid="{D5CDD505-2E9C-101B-9397-08002B2CF9AE}" pid="3" name="MSIP_Label_388507bc-e780-4892-8083-f8b069738aec_SetDate">
    <vt:lpwstr>2024-04-04T14:19:12Z</vt:lpwstr>
  </property>
  <property fmtid="{D5CDD505-2E9C-101B-9397-08002B2CF9AE}" pid="4" name="MSIP_Label_388507bc-e780-4892-8083-f8b069738aec_Method">
    <vt:lpwstr>Privileged</vt:lpwstr>
  </property>
  <property fmtid="{D5CDD505-2E9C-101B-9397-08002B2CF9AE}" pid="5" name="MSIP_Label_388507bc-e780-4892-8083-f8b069738aec_Name">
    <vt:lpwstr>Til arbejdsbrug</vt:lpwstr>
  </property>
  <property fmtid="{D5CDD505-2E9C-101B-9397-08002B2CF9AE}" pid="6" name="MSIP_Label_388507bc-e780-4892-8083-f8b069738aec_SiteId">
    <vt:lpwstr>f7619355-6c67-4100-9a78-1847f30742e2</vt:lpwstr>
  </property>
  <property fmtid="{D5CDD505-2E9C-101B-9397-08002B2CF9AE}" pid="7" name="MSIP_Label_388507bc-e780-4892-8083-f8b069738aec_ActionId">
    <vt:lpwstr>75b0404f-7bd1-499f-912c-c3caec54de3b</vt:lpwstr>
  </property>
  <property fmtid="{D5CDD505-2E9C-101B-9397-08002B2CF9AE}" pid="8" name="MSIP_Label_388507bc-e780-4892-8083-f8b069738aec_ContentBits">
    <vt:lpwstr>0</vt:lpwstr>
  </property>
  <property fmtid="{D5CDD505-2E9C-101B-9397-08002B2CF9AE}" pid="9" name="ContentTypeId">
    <vt:lpwstr>0x01010083C51B3A6863BB4086AAB9D84DF721A3</vt:lpwstr>
  </property>
</Properties>
</file>