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13_ncr:1_{2874E894-3CE2-47D2-A5CC-79B1AD593BC6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V60" i="11" s="1"/>
  <c r="J4" i="11"/>
  <c r="J5" i="11"/>
  <c r="J6" i="11"/>
  <c r="J7" i="11"/>
  <c r="J8" i="11"/>
  <c r="J9" i="11"/>
  <c r="J10" i="11"/>
  <c r="J11" i="11"/>
  <c r="J12" i="11"/>
  <c r="J13" i="11"/>
  <c r="AE31" i="11" a="1"/>
  <c r="AE31" i="11" s="1"/>
  <c r="AE32" i="11" a="1"/>
  <c r="AE32" i="11" s="1"/>
  <c r="AE33" i="11" a="1"/>
  <c r="AE33" i="11" s="1"/>
  <c r="AE34" i="11" a="1"/>
  <c r="AE34" i="11" s="1"/>
  <c r="AE35" i="11" a="1"/>
  <c r="AE35" i="11" s="1"/>
  <c r="AE36" i="11" a="1"/>
  <c r="AE36" i="11" s="1"/>
  <c r="AE37" i="11" a="1"/>
  <c r="AE37" i="11" s="1"/>
  <c r="AE38" i="11" a="1"/>
  <c r="AE38" i="11" s="1"/>
  <c r="AE39" i="11" a="1"/>
  <c r="AE39" i="11" s="1"/>
  <c r="AE40" i="11" a="1"/>
  <c r="AE40" i="11" s="1"/>
  <c r="AE41" i="11" a="1"/>
  <c r="AE41" i="11" s="1"/>
  <c r="AE42" i="11" a="1"/>
  <c r="AE42" i="11" s="1"/>
  <c r="J14" i="11"/>
  <c r="J15" i="11"/>
  <c r="J16" i="11"/>
  <c r="J17" i="11"/>
  <c r="J18" i="11"/>
  <c r="J19" i="11"/>
  <c r="V103" i="11" a="1"/>
  <c r="V108" i="11" a="1"/>
  <c r="V109" i="11" a="1"/>
  <c r="V104" i="11" a="1"/>
  <c r="V106" i="11" a="1"/>
  <c r="V102" i="11" a="1"/>
  <c r="V107" i="11" a="1"/>
  <c r="V105" i="11" a="1"/>
  <c r="V54" i="11" l="1"/>
  <c r="V102" i="1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59" i="11"/>
  <c r="T7" i="11"/>
  <c r="V42" i="11"/>
  <c r="V45" i="11" s="1"/>
  <c r="Z45" i="11" s="1"/>
  <c r="AF27" i="11"/>
  <c r="AF13" i="11" a="1"/>
  <c r="AE27" i="1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F32" i="11" s="1" a="1"/>
  <c r="AF32" i="11" s="1"/>
  <c r="AD2" i="11" a="1"/>
  <c r="AD2" i="11" s="1"/>
  <c r="V92" i="11" a="1"/>
  <c r="V94" i="11" a="1"/>
  <c r="V90" i="11" a="1"/>
  <c r="V86" i="11" a="1"/>
  <c r="V96" i="11" a="1"/>
  <c r="V100" i="11" a="1"/>
  <c r="V97" i="11" a="1"/>
  <c r="V95" i="11" a="1"/>
  <c r="V93" i="11" a="1"/>
  <c r="V99" i="11" a="1"/>
  <c r="V87" i="11" a="1"/>
  <c r="V91" i="11" a="1"/>
  <c r="V88" i="11" a="1"/>
  <c r="V101" i="11" a="1"/>
  <c r="V89" i="11" a="1"/>
  <c r="V98" i="11" a="1"/>
  <c r="AE29" i="11" l="1" a="1"/>
  <c r="AE29" i="11" s="1"/>
  <c r="AE30" i="11" a="1"/>
  <c r="AE30" i="11" s="1"/>
  <c r="V63" i="11"/>
  <c r="Z63" i="11" s="1"/>
  <c r="V98" i="1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V56" i="1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86" i="11"/>
  <c r="AH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Z61" i="11"/>
  <c r="T32" i="11"/>
  <c r="S32" i="11"/>
  <c r="E106" i="11"/>
  <c r="E104" i="11"/>
  <c r="E102" i="11"/>
  <c r="E100" i="11"/>
  <c r="E98" i="11"/>
  <c r="E96" i="11"/>
  <c r="E94" i="1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0" i="11" a="1"/>
  <c r="I95" i="11" a="1"/>
  <c r="I91" i="11" a="1"/>
  <c r="I96" i="11" a="1"/>
  <c r="I93" i="11" a="1"/>
  <c r="I92" i="11" a="1"/>
  <c r="I97" i="11" a="1"/>
  <c r="Z55" i="11" l="1"/>
  <c r="Z53" i="11" s="1"/>
  <c r="Y95" i="11"/>
  <c r="X95" i="11" s="1"/>
  <c r="Z95" i="11" s="1"/>
  <c r="Y96" i="11" s="1"/>
  <c r="X96" i="11" s="1"/>
  <c r="Z96" i="11" s="1"/>
  <c r="Y97" i="11" s="1"/>
  <c r="X97" i="11" s="1"/>
  <c r="Z97" i="11" s="1"/>
  <c r="H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94" i="11"/>
  <c r="AE2" i="11"/>
  <c r="E35" i="11" s="1"/>
  <c r="U18" i="11"/>
  <c r="H90" i="11"/>
  <c r="W55" i="11"/>
  <c r="Y55" i="11" s="1"/>
  <c r="I113" i="11" a="1"/>
  <c r="I113" i="11" s="1"/>
  <c r="H113" i="11"/>
  <c r="H104" i="11"/>
  <c r="I106" i="11" a="1"/>
  <c r="I106" i="11" s="1"/>
  <c r="H106" i="11"/>
  <c r="H105" i="11"/>
  <c r="I108" i="11" a="1"/>
  <c r="I108" i="11" s="1"/>
  <c r="H108" i="11"/>
  <c r="I111" i="11" a="1"/>
  <c r="I111" i="11" s="1"/>
  <c r="H111" i="11"/>
  <c r="I112" i="11" a="1"/>
  <c r="I112" i="11" s="1"/>
  <c r="H112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2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5" i="11" a="1"/>
  <c r="I103" i="11" a="1"/>
  <c r="I101" i="11" a="1"/>
  <c r="I98" i="11" a="1"/>
  <c r="I94" i="11" a="1"/>
  <c r="I100" i="11" a="1"/>
  <c r="I99" i="11" a="1"/>
  <c r="I104" i="11" a="1"/>
  <c r="I102" i="11" a="1"/>
  <c r="H103" i="11" l="1"/>
  <c r="X62" i="11"/>
  <c r="W62" i="11" s="1"/>
  <c r="Y62" i="11" s="1"/>
  <c r="H100" i="11"/>
  <c r="H99" i="11"/>
  <c r="H48" i="11"/>
  <c r="H95" i="11"/>
  <c r="H96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Y88" i="11"/>
  <c r="X88" i="11" s="1"/>
  <c r="Z88" i="11" s="1"/>
  <c r="H92" i="11" s="1"/>
  <c r="H91" i="11"/>
  <c r="H62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H66" i="11" l="1"/>
  <c r="I48" i="1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Y89" i="11"/>
  <c r="X89" i="11" s="1"/>
  <c r="Z89" i="11" s="1"/>
  <c r="H93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64" i="11" l="1"/>
  <c r="W64" i="11" s="1"/>
  <c r="Y64" i="11" s="1"/>
  <c r="H49" i="1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67" i="11" l="1"/>
  <c r="H74" i="11" s="1"/>
  <c r="I49" i="11"/>
  <c r="Y59" i="11"/>
  <c r="H50" i="11"/>
  <c r="X58" i="11"/>
  <c r="W58" i="11" s="1"/>
  <c r="Y58" i="11" s="1"/>
  <c r="Y35" i="11"/>
  <c r="H57" i="11"/>
  <c r="H80" i="11" l="1"/>
  <c r="H85" i="11" s="1"/>
  <c r="H68" i="11"/>
  <c r="H79" i="11" s="1"/>
  <c r="H86" i="11" s="1"/>
  <c r="I50" i="11"/>
  <c r="H51" i="11"/>
  <c r="Y53" i="11"/>
  <c r="H73" i="11" l="1"/>
  <c r="H69" i="11"/>
  <c r="H72" i="11" s="1"/>
  <c r="I51" i="11"/>
  <c r="U10" i="11"/>
  <c r="H78" i="11" l="1"/>
  <c r="H87" i="11" s="1"/>
  <c r="T10" i="1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37" i="11"/>
  <c r="J23" i="11"/>
  <c r="J29" i="11"/>
  <c r="J25" i="11"/>
  <c r="H84" i="11" l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K26" i="11" l="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<sst xmlns="http://schemas.openxmlformats.org/spreadsheetml/2006/main" count="436" uniqueCount="124">
  <si>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</si>
  <si>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</si>
  <si>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</si>
  <si>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</si>
  <si>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</si>
  <si>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</si>
  <si>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</si>
  <si>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</si>
  <si>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</si>
  <si>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</si>
  <si>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</si>
  <si>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</si>
  <si>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</si>
  <si>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</si>
  <si>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</si>
  <si>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</si>
  <si>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</si>
  <si>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</si>
  <si>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</si>
  <si>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</si>
  <si>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</si>
  <si>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</si>
  <si>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</si>
  <si>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</si>
  <si>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</si>
  <si>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</si>
  <si>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</si>
  <si>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</si>
  <si>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</si>
  <si>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</si>
  <si>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</si>
  <si>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</si>
  <si>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</si>
  <si>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</si>
  <si>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</si>
  <si>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</si>
  <si>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</si>
  <si>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</si>
  <si>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</si>
  <si>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</si>
  <si>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</si>
  <si>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</si>
  <si>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</si>
  <si>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</si>
  <si>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</si>
  <si>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</si>
  <si>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</si>
  <si>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</si>
  <si>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</si>
  <si>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</si>
  <si>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</si>
  <si>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</si>
  <si>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</si>
  <si>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</si>
  <si>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</si>
  <si>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</si>
  <si>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</si>
  <si>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</si>
  <si>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</si>
  <si>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</si>
  <si>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</si>
  <si>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</si>
  <si>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</si>
  <si>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</si>
  <si>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</si>
  <si>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</si>
  <si>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</si>
  <si>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</si>
  <si>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</si>
  <si>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</si>
  <si>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</si>
  <si>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</si>
  <si>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</si>
  <si>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</si>
  <si>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</si>
  <si>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</si>
  <si>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</si>
  <si>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</si>
  <si>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</si>
  <si>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</si>
  <si>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</si>
  <si>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</si>
  <si>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</si>
  <si>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</si>
  <si>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</si>
  <si>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</si>
  <si>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</si>
  <si>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</si>
  <si>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</si>
  <si>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</si>
  <si>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</si>
  <si>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</si>
  <si>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</si>
  <si>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</si>
  <si>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</si>
  <si>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</si>
  <si>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</si>
  <si>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</si>
  <si>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</si>
  <si>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</si>
  <si>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</si>
  <si>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</si>
  <si>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</si>
  <si>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</si>
  <si>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</si>
  <si>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</si>
  <si>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</si>
  <si>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</si>
  <si>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</si>
  <si>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</si>
  <si>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</si>
  <si>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</si>
  <si>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flex_consumption</t>
  </si>
  <si>
    <t>200000000000000002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</si>
  <si>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</si>
  <si>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</si>
  <si>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</si>
  <si>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</si>
  <si>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</si>
  <si>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</si>
  <si>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</si>
  <si>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802</t>
  </si>
  <si>
    <t>804</t>
  </si>
  <si>
    <t>2000000000000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</si>
</sst>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</cellXfs>
  <cellStyles count="1">
    <cellStyle name="Normal" xfId="0" builtinId="0"/>
  </cellStyles>
  <dxfs count="25"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B44" zoomScale="85" zoomScaleNormal="85" workbookViewId="0">
      <selection activeCell="F3" sqref="F3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9.570312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8.57031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108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107</v>
      </c>
      <c r="AH1" s="30" t="s">
        <v>83</v>
      </c>
      <c r="AI1" s="30"/>
      <c r="AJ1" s="24"/>
    </row>
    <row r="2" spans="1:92" ht="21" x14ac:dyDescent="0.35">
      <c r="A2" s="18" t="s">
        <v>25</v>
      </c>
      <c r="B2" s="17" t="s">
        <v>112</v>
      </c>
      <c r="C2" s="10"/>
      <c r="D2" s="10"/>
      <c r="E2" s="11"/>
      <c r="F2" s="12"/>
      <c r="G2" s="12"/>
      <c r="H2" s="41"/>
      <c r="I2" s="41"/>
      <c r="J2" s="43" t="str">
        <f t="shared" ref="J2:J19" si="0">IF(C2="","",SUM(F2:I2))</f>
        <v/>
      </c>
      <c r="K2" s="10"/>
      <c r="L2" s="10"/>
      <c r="M2" s="10"/>
      <c r="N2" s="10"/>
      <c r="O2" s="10"/>
      <c r="P2" s="29"/>
      <c r="Q2" s="29"/>
      <c r="R2" s="24"/>
      <c r="S2" s="7" t="s">
        <v>35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3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25">
      <c r="C3" s="10" t="s">
        <v>113</v>
      </c>
      <c r="D3" s="10" t="s">
        <v>99</v>
      </c>
      <c r="E3" s="11"/>
      <c r="F3" s="12"/>
      <c r="G3" s="12"/>
      <c r="H3" s="41"/>
      <c r="I3" s="41"/>
      <c r="J3" s="43">
        <f t="shared" si="0"/>
        <v>0</v>
      </c>
      <c r="K3" s="10" t="s">
        <v>92</v>
      </c>
      <c r="L3" s="10"/>
      <c r="M3" s="10"/>
      <c r="N3" s="10"/>
      <c r="O3" s="10" t="s">
        <v>121</v>
      </c>
      <c r="P3" s="29" t="s">
        <v>95</v>
      </c>
      <c r="Q3" s="29" t="s">
        <v>95</v>
      </c>
      <c r="R3" s="24"/>
      <c r="S3" s="7" t="s">
        <v>39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802</v>
      </c>
      <c r="AE3" s="24" t="str">
        <v>2000000000000</v>
      </c>
      <c r="AF3" s="24" t="str">
        <v>2200000000000</v>
      </c>
      <c r="AG3" s="24"/>
      <c r="AH3" s="24" t="str">
        <v>804</v>
      </c>
      <c r="AI3" s="24"/>
      <c r="AJ3" s="24"/>
    </row>
    <row r="4" spans="1:92" x14ac:dyDescent="0.25">
      <c r="C4" s="10"/>
      <c r="D4" s="10"/>
      <c r="E4" s="11"/>
      <c r="F4" s="12"/>
      <c r="G4" s="12"/>
      <c r="H4" s="41"/>
      <c r="I4" s="41"/>
      <c r="J4" s="43" t="str">
        <f t="shared" si="0"/>
        <v/>
      </c>
      <c r="K4" s="10"/>
      <c r="L4" s="10"/>
      <c r="M4" s="10"/>
      <c r="N4" s="10"/>
      <c r="O4" s="10"/>
      <c r="P4" s="29"/>
      <c r="Q4" s="29"/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 t="str">
        <v>3000000000000</v>
      </c>
      <c r="AF4" s="24"/>
      <c r="AG4" s="24"/>
      <c r="AH4" s="24"/>
      <c r="AI4" s="24"/>
      <c r="AJ4" s="24"/>
    </row>
    <row r="5" spans="1:92" x14ac:dyDescent="0.25">
      <c r="C5" s="10" t="s">
        <v>114</v>
      </c>
      <c r="D5" s="10" t="s">
        <v>99</v>
      </c>
      <c r="E5" s="11"/>
      <c r="F5" s="12">
        <v>2.1589999999999998</v>
      </c>
      <c r="G5" s="12"/>
      <c r="H5" s="41"/>
      <c r="I5" s="41"/>
      <c r="J5" s="43">
        <f t="shared" si="0"/>
        <v>2.1589999999999998</v>
      </c>
      <c r="K5" s="10" t="s">
        <v>92</v>
      </c>
      <c r="L5" s="10"/>
      <c r="M5" s="10"/>
      <c r="N5" s="10"/>
      <c r="O5" s="10" t="s">
        <v>95</v>
      </c>
      <c r="P5" s="29" t="s">
        <v>95</v>
      </c>
      <c r="Q5" s="29" t="s">
        <v>122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25">
      <c r="C6" s="10" t="s">
        <v>109</v>
      </c>
      <c r="D6" s="10" t="s">
        <v>90</v>
      </c>
      <c r="E6" s="11" t="s">
        <v>104</v>
      </c>
      <c r="F6" s="12">
        <v>5</v>
      </c>
      <c r="G6" s="12"/>
      <c r="H6" s="12"/>
      <c r="I6" s="12"/>
      <c r="J6" s="43">
        <f t="shared" si="0"/>
        <v>5</v>
      </c>
      <c r="K6" s="10" t="s">
        <v>102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0</v>
      </c>
      <c r="U6" s="42">
        <f>SUMIFS(TableDay1[Quarter1],TableDay1[type],"E20",TableDay1[resolution],"PT15M",TableDay1[to_ga],"800")</f>
        <v>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25">
      <c r="C7" s="10" t="s">
        <v>115</v>
      </c>
      <c r="D7" s="10" t="s">
        <v>90</v>
      </c>
      <c r="E7" s="11" t="s">
        <v>104</v>
      </c>
      <c r="F7" s="12">
        <v>8</v>
      </c>
      <c r="G7" s="12"/>
      <c r="H7" s="41"/>
      <c r="I7" s="41"/>
      <c r="J7" s="43">
        <f t="shared" si="0"/>
        <v>8</v>
      </c>
      <c r="K7" s="10" t="s">
        <v>92</v>
      </c>
      <c r="L7" s="10" t="s">
        <v>123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0</v>
      </c>
      <c r="U7" s="42">
        <f>SUMIFS(TableDay1[Quarter1],TableDay1[type],"E20",TableDay1[resolution],"PT15M",TableDay1[from_ga],"800")</f>
        <v>0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116</v>
      </c>
      <c r="D8" s="10" t="s">
        <v>90</v>
      </c>
      <c r="E8" s="11" t="s">
        <v>104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92</v>
      </c>
      <c r="L8" s="10" t="s">
        <v>100</v>
      </c>
      <c r="M8" s="10" t="s">
        <v>103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 t="s">
        <v>110</v>
      </c>
      <c r="D9" s="10" t="s">
        <v>90</v>
      </c>
      <c r="E9" s="11" t="s">
        <v>91</v>
      </c>
      <c r="F9" s="12">
        <v>10</v>
      </c>
      <c r="G9" s="12"/>
      <c r="H9" s="41"/>
      <c r="I9" s="41"/>
      <c r="J9" s="43">
        <f t="shared" si="0"/>
        <v>10</v>
      </c>
      <c r="K9" s="10" t="s">
        <v>102</v>
      </c>
      <c r="L9" s="10" t="s">
        <v>93</v>
      </c>
      <c r="M9" s="10" t="s">
        <v>94</v>
      </c>
      <c r="N9" s="10"/>
      <c r="O9" s="10" t="s">
        <v>95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 t="s">
        <v>117</v>
      </c>
      <c r="D10" s="10" t="s">
        <v>90</v>
      </c>
      <c r="E10" s="11" t="s">
        <v>91</v>
      </c>
      <c r="F10" s="12">
        <v>10</v>
      </c>
      <c r="G10" s="12"/>
      <c r="H10" s="41"/>
      <c r="I10" s="41"/>
      <c r="J10" s="43">
        <f t="shared" si="0"/>
        <v>10</v>
      </c>
      <c r="K10" s="10" t="s">
        <v>92</v>
      </c>
      <c r="L10" s="10" t="s">
        <v>123</v>
      </c>
      <c r="M10" s="10" t="s">
        <v>94</v>
      </c>
      <c r="N10" s="10"/>
      <c r="O10" s="10" t="s">
        <v>95</v>
      </c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 t="s">
        <v>118</v>
      </c>
      <c r="D11" s="10" t="s">
        <v>90</v>
      </c>
      <c r="E11" s="11" t="s">
        <v>91</v>
      </c>
      <c r="F11" s="12">
        <v>0.25</v>
      </c>
      <c r="G11" s="12"/>
      <c r="H11" s="41"/>
      <c r="I11" s="41"/>
      <c r="J11" s="43">
        <f t="shared" si="0"/>
        <v>0.25</v>
      </c>
      <c r="K11" s="10" t="s">
        <v>92</v>
      </c>
      <c r="L11" s="10" t="s">
        <v>100</v>
      </c>
      <c r="M11" s="10" t="s">
        <v>103</v>
      </c>
      <c r="N11" s="10"/>
      <c r="O11" s="10" t="s">
        <v>95</v>
      </c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 t="s">
        <v>111</v>
      </c>
      <c r="D12" s="10" t="s">
        <v>98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102</v>
      </c>
      <c r="L12" s="10" t="s">
        <v>93</v>
      </c>
      <c r="M12" s="10" t="s">
        <v>94</v>
      </c>
      <c r="N12" s="10"/>
      <c r="O12" s="10" t="s">
        <v>95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105</v>
      </c>
      <c r="AF12" s="36" t="s">
        <v>106</v>
      </c>
      <c r="AG12" s="36"/>
      <c r="AH12" s="35"/>
      <c r="AI12" s="24"/>
      <c r="AJ12" s="24"/>
    </row>
    <row r="13" spans="1:92" x14ac:dyDescent="0.25">
      <c r="C13" s="10" t="s">
        <v>119</v>
      </c>
      <c r="D13" s="10" t="s">
        <v>98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92</v>
      </c>
      <c r="L13" s="10" t="s">
        <v>123</v>
      </c>
      <c r="M13" s="10" t="s">
        <v>94</v>
      </c>
      <c r="N13" s="10"/>
      <c r="O13" s="10" t="s">
        <v>95</v>
      </c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25">
      <c r="C14" s="10" t="s">
        <v>120</v>
      </c>
      <c r="D14" s="10" t="s">
        <v>98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92</v>
      </c>
      <c r="L14" s="10" t="s">
        <v>100</v>
      </c>
      <c r="M14" s="10" t="s">
        <v>103</v>
      </c>
      <c r="N14" s="10"/>
      <c r="O14" s="10" t="s">
        <v>95</v>
      </c>
      <c r="P14" s="29"/>
      <c r="Q14" s="29"/>
      <c r="R14" s="15" t="s">
        <v>74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102</v>
      </c>
      <c r="L15" s="10" t="s">
        <v>93</v>
      </c>
      <c r="M15" s="10" t="s">
        <v>94</v>
      </c>
      <c r="N15" s="10" t="s">
        <v>96</v>
      </c>
      <c r="O15" s="10" t="s">
        <v>95</v>
      </c>
      <c r="P15" s="29"/>
      <c r="Q15" s="29"/>
      <c r="R15" s="15" t="s">
        <v>75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 t="s">
        <v>97</v>
      </c>
      <c r="D16" s="10" t="s">
        <v>98</v>
      </c>
      <c r="E16" s="11" t="s">
        <v>91</v>
      </c>
      <c r="F16" s="12"/>
      <c r="G16" s="12"/>
      <c r="H16" s="41"/>
      <c r="I16" s="41"/>
      <c r="J16" s="43">
        <f t="shared" si="0"/>
        <v>0</v>
      </c>
      <c r="K16" s="10" t="s">
        <v>102</v>
      </c>
      <c r="L16" s="10" t="s">
        <v>100</v>
      </c>
      <c r="M16" s="10" t="s">
        <v>103</v>
      </c>
      <c r="N16" s="10" t="s">
        <v>101</v>
      </c>
      <c r="O16" s="10" t="s">
        <v>95</v>
      </c>
      <c r="P16" s="29"/>
      <c r="Q16" s="29"/>
      <c r="R16" s="15" t="s">
        <v>76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4" t="str">
        <f>CONCATENATE(B2,"_per_",B1)</f>
        <v>flex_consumption_per_ga_brp_es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0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7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5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7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5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7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5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7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5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74</v>
      </c>
      <c r="E30" s="31" t="str">
        <f t="shared" si="7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5"/>
        <v>0.063</v>
      </c>
      <c r="I30" s="9">
        <f t="shared" si="8"/>
        <v>6.3E-2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75</v>
      </c>
      <c r="E31" s="31" t="str">
        <f t="shared" si="7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5"/>
        <v>0.062</v>
      </c>
      <c r="I31" s="9">
        <f t="shared" si="8"/>
        <v>6.2E-2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76</v>
      </c>
      <c r="E32" s="31" t="str">
        <f t="shared" si="7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5"/>
        <v>0.063</v>
      </c>
      <c r="I32" s="9">
        <f t="shared" si="8"/>
        <v>6.3E-2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77</v>
      </c>
      <c r="E33" s="31" t="str">
        <f t="shared" si="7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5"/>
        <v>0.062</v>
      </c>
      <c r="I33" s="9">
        <f t="shared" si="8"/>
        <v>6.2E-2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10.25</v>
      </c>
      <c r="W35" s="16" t="s">
        <v>49</v>
      </c>
      <c r="X35" s="16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2.5625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49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-0.54</v>
      </c>
      <c r="I48" s="27" t="str">
        <f>SUBSTITUTE(ROUND(H48,3),",",".")</f>
        <v>-0.54</v>
      </c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-0.54</v>
      </c>
      <c r="I49" s="27" t="str">
        <f t="shared" ref="I49:I51" si="13">SUBSTITUTE(ROUND(H49,3),",",".")</f>
        <v>-0.54</v>
      </c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-0.53900000000000003</v>
      </c>
      <c r="I50" s="27" t="str">
        <f t="shared" si="13"/>
        <v>-0.539</v>
      </c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-0.54</v>
      </c>
      <c r="I51" s="27" t="str">
        <f t="shared" si="13"/>
        <v>-0.54</v>
      </c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0</v>
      </c>
      <c r="W53" s="39" t="s">
        <v>49</v>
      </c>
      <c r="X53" s="40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12.563000000000001</v>
      </c>
      <c r="Q54" s="56"/>
      <c r="R54" s="56"/>
      <c r="S54" s="24"/>
      <c r="T54" s="24"/>
      <c r="U54" s="6" t="s">
        <v>30</v>
      </c>
      <c r="V54" s="9">
        <f>SUMIFS(TableDay1[TotalHour],TableDay1[type],"E20",TableDay1[resolution],"PT1H",TableDay1[to_ga],$AD$2)/4</f>
        <v>0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2.5619999999999998</v>
      </c>
      <c r="R55" s="54"/>
      <c r="S55" s="24"/>
      <c r="T55" s="24"/>
      <c r="U55" s="15" t="s">
        <v>62</v>
      </c>
      <c r="V55" s="19">
        <f>V$54</f>
        <v>0</v>
      </c>
      <c r="W55" s="19">
        <f>V55</f>
        <v>0</v>
      </c>
      <c r="X55" s="19"/>
      <c r="Y55" s="23">
        <f>ROUND(W55,3)</f>
        <v>0</v>
      </c>
      <c r="Z55" s="23">
        <f>ROUND(V55,3)</f>
        <v>0</v>
      </c>
      <c r="AA55" s="5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2.5630000000000002</v>
      </c>
      <c r="R56" s="24"/>
      <c r="S56" s="24"/>
      <c r="T56" s="24"/>
      <c r="U56" s="15" t="s">
        <v>63</v>
      </c>
      <c r="V56" s="19">
        <f>V$54</f>
        <v>0</v>
      </c>
      <c r="W56" s="19">
        <f>X56+W55</f>
        <v>0</v>
      </c>
      <c r="X56" s="19">
        <f>V56-Y55</f>
        <v>0</v>
      </c>
      <c r="Y56" s="23">
        <f t="shared" ref="Y56:Y58" si="15">ROUND(W56,3)</f>
        <v>0</v>
      </c>
      <c r="Z56" s="23">
        <f>ROUND(V56,3)</f>
        <v>0</v>
      </c>
      <c r="AA56" s="5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2.5619999999999998</v>
      </c>
      <c r="R57" s="24"/>
      <c r="S57" s="24"/>
      <c r="T57" s="24"/>
      <c r="U57" s="15" t="s">
        <v>64</v>
      </c>
      <c r="V57" s="19">
        <f>V$54</f>
        <v>0</v>
      </c>
      <c r="W57" s="19">
        <f>X57+W56</f>
        <v>0</v>
      </c>
      <c r="X57" s="19">
        <f>V57-Y56</f>
        <v>0</v>
      </c>
      <c r="Y57" s="23">
        <f t="shared" si="15"/>
        <v>0</v>
      </c>
      <c r="Z57" s="23">
        <f>ROUND(V57,3)</f>
        <v>0</v>
      </c>
      <c r="AA57" s="5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0</v>
      </c>
      <c r="W58" s="19">
        <f>X58+W57</f>
        <v>0</v>
      </c>
      <c r="X58" s="19">
        <f>V58-Y57</f>
        <v>0</v>
      </c>
      <c r="Y58" s="23">
        <f t="shared" si="15"/>
        <v>0</v>
      </c>
      <c r="Z58" s="23">
        <f>ROUND(V58,3)</f>
        <v>0</v>
      </c>
      <c r="AA58" s="5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2.1589999999999998</v>
      </c>
      <c r="W59" s="39" t="s">
        <v>49</v>
      </c>
      <c r="X59" s="40"/>
      <c r="Y59" s="28">
        <f>ROUND(SUM(Y61:Y64),3)</f>
        <v>2.1589999999999998</v>
      </c>
      <c r="Z59" s="21">
        <f>SUM(Z61:Z64)</f>
        <v>2.16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7.5009999999999994</v>
      </c>
      <c r="R60" s="54"/>
      <c r="S60" s="24"/>
      <c r="T60" s="24"/>
      <c r="U60" s="6" t="s">
        <v>32</v>
      </c>
      <c r="V60" s="9">
        <f>SUMIFS(TableDay1[TotalHour],TableDay1[type],"E20",TableDay1[resolution],"PT1H",TableDay1[from_ga],"800")/4</f>
        <v>0.53974999999999995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6">$AD$2</f>
        <v>800</v>
      </c>
      <c r="F61" s="31" t="s">
        <v>33</v>
      </c>
      <c r="G61" s="31" t="s">
        <v>33</v>
      </c>
      <c r="H61" s="32">
        <f>totalProduction1H_quarter2+totalProduction15M_quarter2</f>
        <v>1.5009999999999999</v>
      </c>
      <c r="R61" s="24"/>
      <c r="S61" s="24"/>
      <c r="T61" s="24"/>
      <c r="U61" s="15" t="s">
        <v>66</v>
      </c>
      <c r="V61" s="19">
        <f>V$60</f>
        <v>0.53974999999999995</v>
      </c>
      <c r="W61" s="19">
        <f>V61</f>
        <v>0.53974999999999995</v>
      </c>
      <c r="X61" s="19"/>
      <c r="Y61" s="23">
        <f>ROUND(W61,3)</f>
        <v>0.54</v>
      </c>
      <c r="Z61" s="23">
        <f>ROUND(V61,3)</f>
        <v>0.54</v>
      </c>
      <c r="AA61" s="5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6"/>
        <v>800</v>
      </c>
      <c r="F62" s="31" t="s">
        <v>33</v>
      </c>
      <c r="G62" s="31" t="s">
        <v>33</v>
      </c>
      <c r="H62" s="32">
        <f>totalProduction1H_quarter3+totalProduction15M_quarter3</f>
        <v>1.5</v>
      </c>
      <c r="R62" s="24"/>
      <c r="S62" s="24"/>
      <c r="T62" s="24"/>
      <c r="U62" s="15" t="s">
        <v>67</v>
      </c>
      <c r="V62" s="19">
        <f>V$60</f>
        <v>0.53974999999999995</v>
      </c>
      <c r="W62" s="19">
        <f>X62+W61</f>
        <v>0.53949999999999987</v>
      </c>
      <c r="X62" s="19">
        <f>V62-Y61</f>
        <v>-2.5000000000008349E-4</v>
      </c>
      <c r="Y62" s="23">
        <f t="shared" ref="Y62:Y64" si="17">ROUND(W62,3)</f>
        <v>0.54</v>
      </c>
      <c r="Z62" s="23">
        <f>ROUND(V62,3)</f>
        <v>0.54</v>
      </c>
      <c r="AA62" s="5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6"/>
        <v>800</v>
      </c>
      <c r="F63" s="31" t="s">
        <v>33</v>
      </c>
      <c r="G63" s="31" t="s">
        <v>33</v>
      </c>
      <c r="H63" s="32">
        <f>totalProduction1H_quarter4+totalProduction15M_quarter4</f>
        <v>1.5009999999999999</v>
      </c>
      <c r="R63" s="24"/>
      <c r="S63" s="24"/>
      <c r="T63" s="24"/>
      <c r="U63" s="15" t="s">
        <v>68</v>
      </c>
      <c r="V63" s="19">
        <f>V$60</f>
        <v>0.53974999999999995</v>
      </c>
      <c r="W63" s="19">
        <f>X63+W62</f>
        <v>0.53924999999999979</v>
      </c>
      <c r="X63" s="19">
        <f>V63-Y62</f>
        <v>-2.5000000000008349E-4</v>
      </c>
      <c r="Y63" s="23">
        <f t="shared" si="17"/>
        <v>0.53900000000000003</v>
      </c>
      <c r="Z63" s="23">
        <f>ROUND(V63,3)</f>
        <v>0.54</v>
      </c>
      <c r="AA63" s="5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0.53974999999999995</v>
      </c>
      <c r="W64" s="19">
        <f>X64+W63</f>
        <v>0.5399999999999997</v>
      </c>
      <c r="X64" s="19">
        <f>V64-Y63</f>
        <v>7.499999999999174E-4</v>
      </c>
      <c r="Y64" s="23">
        <f t="shared" si="17"/>
        <v>0.54</v>
      </c>
      <c r="Z64" s="23">
        <f>ROUND(V64,3)</f>
        <v>0.54</v>
      </c>
      <c r="AA64" s="5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19.056999999999999</v>
      </c>
      <c r="W65" s="52" t="s">
        <v>49</v>
      </c>
      <c r="X65" s="53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-12.804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4.7642500000000005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18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-3.8029999999999999</v>
      </c>
      <c r="R67" s="24"/>
      <c r="S67" s="24"/>
      <c r="T67" s="24"/>
      <c r="U67" s="15" t="s">
        <v>70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18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-3.8030000000000004</v>
      </c>
      <c r="R68" s="24"/>
      <c r="S68" s="24"/>
      <c r="T68" s="24"/>
      <c r="U68" s="15" t="s">
        <v>71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18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-3.8029999999999999</v>
      </c>
      <c r="J69" s="2"/>
      <c r="R69" s="24"/>
      <c r="S69" s="24"/>
      <c r="T69" s="24"/>
      <c r="U69" s="15" t="s">
        <v>72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76</v>
      </c>
      <c r="E73" s="31" t="str">
        <f t="shared" ref="E73:E75" si="19">$AD$2</f>
        <v>800</v>
      </c>
      <c r="F73" s="31" t="s">
        <v>33</v>
      </c>
      <c r="G73" s="31" t="s">
        <v>33</v>
      </c>
      <c r="H73" s="32">
        <f>IF(gridLoss1H_quarter3&gt;0,gridLoss1H_quarter3,0)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75</v>
      </c>
      <c r="E74" s="31" t="str">
        <f t="shared" si="19"/>
        <v>800</v>
      </c>
      <c r="F74" s="31" t="s">
        <v>33</v>
      </c>
      <c r="G74" s="31" t="s">
        <v>33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74</v>
      </c>
      <c r="E75" s="31" t="str">
        <f t="shared" si="19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3.8029999999999999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76</v>
      </c>
      <c r="E79" s="31" t="str">
        <f t="shared" ref="E79:E81" si="20">$AD$2</f>
        <v>800</v>
      </c>
      <c r="F79" s="31" t="s">
        <v>33</v>
      </c>
      <c r="G79" s="31" t="s">
        <v>33</v>
      </c>
      <c r="H79" s="32">
        <f>IF(gridLoss1H_quarter3&lt;0,gridLoss1H_quarter3*-1,0)</f>
        <v>3.8030000000000004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75</v>
      </c>
      <c r="E80" s="31" t="str">
        <f t="shared" si="20"/>
        <v>800</v>
      </c>
      <c r="F80" s="31" t="s">
        <v>33</v>
      </c>
      <c r="G80" s="31" t="s">
        <v>33</v>
      </c>
      <c r="H80" s="32">
        <f>IF(gridLoss1H_quarter2&lt;0,gridLoss1H_quarter2*-1,0)</f>
        <v>3.8029999999999999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74</v>
      </c>
      <c r="E81" s="31" t="str">
        <f t="shared" si="20"/>
        <v>800</v>
      </c>
      <c r="F81" s="31" t="s">
        <v>33</v>
      </c>
      <c r="G81" s="31" t="s">
        <v>33</v>
      </c>
      <c r="H81" s="32">
        <f>IF(gridLoss1H_quarter1&lt;0,(gridLoss1H_quarter1)*-1,0)</f>
        <v>12.804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19.765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75</v>
      </c>
      <c r="E85" s="31" t="str">
        <f t="shared" ref="E85:E87" si="21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4.764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76</v>
      </c>
      <c r="E86" s="31" t="str">
        <f t="shared" si="21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4.764</v>
      </c>
      <c r="I86" s="2"/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-0.53974999999999995</v>
      </c>
      <c r="X86" s="16">
        <f>W86</f>
        <v>-0.53974999999999995</v>
      </c>
      <c r="Y86" s="16"/>
      <c r="Z86" s="16">
        <f t="shared" ref="Z86:Z109" si="22">ROUND(X86, 3)</f>
        <v>-0.54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77</v>
      </c>
      <c r="E87" s="31" t="str">
        <f t="shared" si="21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4.764</v>
      </c>
      <c r="I87" s="2"/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-0.53974999999999995</v>
      </c>
      <c r="X87" s="16">
        <f>Y87+X86</f>
        <v>-0.53949999999999987</v>
      </c>
      <c r="Y87" s="16">
        <f>W87-Z86</f>
        <v>2.5000000000008349E-4</v>
      </c>
      <c r="Z87" s="16">
        <f t="shared" si="22"/>
        <v>-0.54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-0.53974999999999995</v>
      </c>
      <c r="X88" s="16">
        <f>Y88+X87</f>
        <v>-0.53924999999999979</v>
      </c>
      <c r="Y88" s="16">
        <f>W88-Z87</f>
        <v>2.5000000000008349E-4</v>
      </c>
      <c r="Z88" s="16">
        <f t="shared" si="22"/>
        <v>-0.53900000000000003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-0.53974999999999995</v>
      </c>
      <c r="X89" s="16">
        <f>Y89+X88</f>
        <v>-0.5399999999999997</v>
      </c>
      <c r="Y89" s="16">
        <f>W89-Z88</f>
        <v>-7.499999999999174E-4</v>
      </c>
      <c r="Z89" s="16">
        <f t="shared" si="22"/>
        <v>-0.54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74</v>
      </c>
      <c r="E90" s="31" t="str">
        <f t="shared" ref="E90:E113" si="23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4">SUBSTITUTE(IF(E90="","",V86+Z86),",",".")</f>
        <v>-0.54</v>
      </c>
      <c r="I90" s="32" t="str" cm="1">
        <f t="array" aca="1" ref="I90" ca="1">IF(E90="","",INDIRECT("AH"&amp;ROUND((ROW()-80)*0.25,0)))</f>
        <v>804</v>
      </c>
      <c r="J90" s="2"/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22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75</v>
      </c>
      <c r="E91" s="31" t="str">
        <f t="shared" si="23"/>
        <v>800</v>
      </c>
      <c r="F91" s="31" t="str">
        <f t="shared" ref="F91:F113" si="25">IF(E91&lt;&gt;"","null","")</f>
        <v>null</v>
      </c>
      <c r="G91" s="31" t="str">
        <f t="shared" ref="G91:G113" si="26">IF(E91&lt;&gt;"","null","")</f>
        <v>null</v>
      </c>
      <c r="H91" s="32" t="str">
        <f t="shared" ca="1" si="24"/>
        <v>-0.54</v>
      </c>
      <c r="I91" s="32" t="str" cm="1">
        <f t="array" aca="1" ref="I91" ca="1">IF(E91="","",INDIRECT("AH"&amp;ROUND((ROW()-80)*0.25,0)))</f>
        <v>804</v>
      </c>
      <c r="J91" s="2"/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2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76</v>
      </c>
      <c r="E92" s="31" t="str">
        <f t="shared" si="23"/>
        <v>800</v>
      </c>
      <c r="F92" s="31" t="str">
        <f t="shared" si="25"/>
        <v>null</v>
      </c>
      <c r="G92" s="31" t="str">
        <f t="shared" si="26"/>
        <v>null</v>
      </c>
      <c r="H92" s="32" t="str">
        <f t="shared" ca="1" si="24"/>
        <v>-0.539</v>
      </c>
      <c r="I92" s="32" t="str" cm="1">
        <f t="array" aca="1" ref="I92" ca="1">IF(E92="","",INDIRECT("AH"&amp;ROUND((ROW()-80)*0.25,0)))</f>
        <v>804</v>
      </c>
      <c r="J92" s="2"/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2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77</v>
      </c>
      <c r="E93" s="31" t="str">
        <f t="shared" si="23"/>
        <v>800</v>
      </c>
      <c r="F93" s="31" t="str">
        <f t="shared" si="25"/>
        <v>null</v>
      </c>
      <c r="G93" s="31" t="str">
        <f t="shared" si="26"/>
        <v>null</v>
      </c>
      <c r="H93" s="32" t="str">
        <f t="shared" ca="1" si="24"/>
        <v>-0.54</v>
      </c>
      <c r="I93" s="32" t="str" cm="1">
        <f t="array" aca="1" ref="I93" ca="1">IF(E93="","",INDIRECT("AH"&amp;ROUND((ROW()-80)*0.25,0)))</f>
        <v>804</v>
      </c>
      <c r="J93" s="2"/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2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74</v>
      </c>
      <c r="E94" s="31" t="str">
        <f t="shared" si="23"/>
        <v/>
      </c>
      <c r="F94" s="31" t="str">
        <f t="shared" si="25"/>
        <v/>
      </c>
      <c r="G94" s="31" t="str">
        <f t="shared" si="26"/>
        <v/>
      </c>
      <c r="H94" s="32" t="str">
        <f t="shared" si="24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22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75</v>
      </c>
      <c r="E95" s="31" t="str">
        <f t="shared" si="23"/>
        <v/>
      </c>
      <c r="F95" s="31" t="str">
        <f t="shared" si="25"/>
        <v/>
      </c>
      <c r="G95" s="31" t="str">
        <f t="shared" si="26"/>
        <v/>
      </c>
      <c r="H95" s="32" t="str">
        <f t="shared" si="24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2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76</v>
      </c>
      <c r="E96" s="31" t="str">
        <f t="shared" si="23"/>
        <v/>
      </c>
      <c r="F96" s="31" t="str">
        <f t="shared" si="25"/>
        <v/>
      </c>
      <c r="G96" s="31" t="str">
        <f t="shared" si="26"/>
        <v/>
      </c>
      <c r="H96" s="32" t="str">
        <f t="shared" si="24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2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77</v>
      </c>
      <c r="E97" s="31" t="str">
        <f t="shared" si="23"/>
        <v/>
      </c>
      <c r="F97" s="31" t="str">
        <f t="shared" si="25"/>
        <v/>
      </c>
      <c r="G97" s="31" t="str">
        <f t="shared" si="26"/>
        <v/>
      </c>
      <c r="H97" s="32" t="str">
        <f t="shared" si="24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2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74</v>
      </c>
      <c r="E98" s="31" t="str">
        <f t="shared" si="23"/>
        <v/>
      </c>
      <c r="F98" s="31" t="str">
        <f t="shared" si="25"/>
        <v/>
      </c>
      <c r="G98" s="31" t="str">
        <f t="shared" si="26"/>
        <v/>
      </c>
      <c r="H98" s="32" t="str">
        <f t="shared" si="24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22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75</v>
      </c>
      <c r="E99" s="31" t="str">
        <f t="shared" si="23"/>
        <v/>
      </c>
      <c r="F99" s="31" t="str">
        <f t="shared" si="25"/>
        <v/>
      </c>
      <c r="G99" s="31" t="str">
        <f t="shared" si="26"/>
        <v/>
      </c>
      <c r="H99" s="32" t="str">
        <f t="shared" si="24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2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76</v>
      </c>
      <c r="E100" s="31" t="str">
        <f t="shared" si="23"/>
        <v/>
      </c>
      <c r="F100" s="31" t="str">
        <f t="shared" si="25"/>
        <v/>
      </c>
      <c r="G100" s="31" t="str">
        <f t="shared" si="26"/>
        <v/>
      </c>
      <c r="H100" s="32" t="str">
        <f t="shared" si="24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2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77</v>
      </c>
      <c r="E101" s="31" t="str">
        <f t="shared" si="23"/>
        <v/>
      </c>
      <c r="F101" s="31" t="str">
        <f t="shared" si="25"/>
        <v/>
      </c>
      <c r="G101" s="31" t="str">
        <f t="shared" si="26"/>
        <v/>
      </c>
      <c r="H101" s="32" t="str">
        <f t="shared" si="24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2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74</v>
      </c>
      <c r="E102" s="31" t="str">
        <f t="shared" si="23"/>
        <v/>
      </c>
      <c r="F102" s="31" t="str">
        <f t="shared" si="25"/>
        <v/>
      </c>
      <c r="G102" s="31" t="str">
        <f t="shared" si="26"/>
        <v/>
      </c>
      <c r="H102" s="32" t="str">
        <f t="shared" si="24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2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75</v>
      </c>
      <c r="E103" s="31" t="str">
        <f t="shared" si="23"/>
        <v/>
      </c>
      <c r="F103" s="31" t="str">
        <f t="shared" si="25"/>
        <v/>
      </c>
      <c r="G103" s="31" t="str">
        <f t="shared" si="26"/>
        <v/>
      </c>
      <c r="H103" s="32" t="str">
        <f t="shared" si="24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2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76</v>
      </c>
      <c r="E104" s="31" t="str">
        <f t="shared" si="23"/>
        <v/>
      </c>
      <c r="F104" s="31" t="str">
        <f t="shared" si="25"/>
        <v/>
      </c>
      <c r="G104" s="31" t="str">
        <f t="shared" si="26"/>
        <v/>
      </c>
      <c r="H104" s="32" t="str">
        <f t="shared" si="24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2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77</v>
      </c>
      <c r="E105" s="31" t="str">
        <f t="shared" si="23"/>
        <v/>
      </c>
      <c r="F105" s="31" t="str">
        <f t="shared" si="25"/>
        <v/>
      </c>
      <c r="G105" s="31" t="str">
        <f t="shared" si="26"/>
        <v/>
      </c>
      <c r="H105" s="32" t="str">
        <f t="shared" si="24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2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74</v>
      </c>
      <c r="E106" s="31" t="str">
        <f t="shared" si="23"/>
        <v/>
      </c>
      <c r="F106" s="31" t="str">
        <f t="shared" si="25"/>
        <v/>
      </c>
      <c r="G106" s="31" t="str">
        <f t="shared" si="26"/>
        <v/>
      </c>
      <c r="H106" s="32" t="str">
        <f t="shared" si="24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2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75</v>
      </c>
      <c r="E107" s="31" t="str">
        <f t="shared" si="23"/>
        <v/>
      </c>
      <c r="F107" s="31" t="str">
        <f t="shared" si="25"/>
        <v/>
      </c>
      <c r="G107" s="31" t="str">
        <f t="shared" si="26"/>
        <v/>
      </c>
      <c r="H107" s="32" t="str">
        <f t="shared" si="24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2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76</v>
      </c>
      <c r="E108" s="31" t="str">
        <f t="shared" si="23"/>
        <v/>
      </c>
      <c r="F108" s="31" t="str">
        <f t="shared" si="25"/>
        <v/>
      </c>
      <c r="G108" s="31" t="str">
        <f t="shared" si="26"/>
        <v/>
      </c>
      <c r="H108" s="32" t="str">
        <f t="shared" si="24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2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77</v>
      </c>
      <c r="E109" s="31" t="str">
        <f t="shared" si="23"/>
        <v/>
      </c>
      <c r="F109" s="31" t="str">
        <f t="shared" si="25"/>
        <v/>
      </c>
      <c r="G109" s="31" t="str">
        <f t="shared" si="26"/>
        <v/>
      </c>
      <c r="H109" s="32" t="str">
        <f t="shared" si="24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2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74</v>
      </c>
      <c r="E110" s="31" t="str">
        <f t="shared" si="23"/>
        <v/>
      </c>
      <c r="F110" s="31" t="str">
        <f t="shared" si="25"/>
        <v/>
      </c>
      <c r="G110" s="31" t="str">
        <f t="shared" si="26"/>
        <v/>
      </c>
      <c r="H110" s="32" t="str">
        <f t="shared" si="24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75</v>
      </c>
      <c r="E111" s="31" t="str">
        <f t="shared" si="23"/>
        <v/>
      </c>
      <c r="F111" s="31" t="str">
        <f t="shared" si="25"/>
        <v/>
      </c>
      <c r="G111" s="31" t="str">
        <f t="shared" si="26"/>
        <v/>
      </c>
      <c r="H111" s="32" t="str">
        <f t="shared" si="24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76</v>
      </c>
      <c r="E112" s="31" t="str">
        <f t="shared" si="23"/>
        <v/>
      </c>
      <c r="F112" s="31" t="str">
        <f t="shared" si="25"/>
        <v/>
      </c>
      <c r="G112" s="31" t="str">
        <f t="shared" si="26"/>
        <v/>
      </c>
      <c r="H112" s="32" t="str">
        <f t="shared" si="24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77</v>
      </c>
      <c r="E113" s="31" t="str">
        <f t="shared" si="23"/>
        <v/>
      </c>
      <c r="F113" s="31" t="str">
        <f t="shared" si="25"/>
        <v/>
      </c>
      <c r="G113" s="31" t="str">
        <f t="shared" si="26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0" priority="1">
      <formula>OR($N2="glmp",$N2="skmp")</formula>
    </cfRule>
  </conditionalFormatting>
  <conditionalFormatting sqref="G2:I19">
    <cfRule type="expression" dxfId="7" priority="2">
      <formula>$K2="PT1H"</formula>
    </cfRule>
  </conditionalFormatting>
  <conditionalFormatting sqref="V35 Y35">
    <cfRule type="expression" dxfId="6" priority="10">
      <formula>$V$35=$Y$35</formula>
    </cfRule>
  </conditionalFormatting>
  <conditionalFormatting sqref="V41 Y41">
    <cfRule type="expression" dxfId="5" priority="9">
      <formula>$V$41=$Y$41</formula>
    </cfRule>
  </conditionalFormatting>
  <conditionalFormatting sqref="V47 Y47">
    <cfRule type="expression" dxfId="4" priority="8">
      <formula>$V$47=$Y$47</formula>
    </cfRule>
  </conditionalFormatting>
  <conditionalFormatting sqref="V53 Y53">
    <cfRule type="expression" dxfId="3" priority="7">
      <formula>$V$53=$Y$53</formula>
    </cfRule>
  </conditionalFormatting>
  <conditionalFormatting sqref="V59 Y59">
    <cfRule type="expression" dxfId="2" priority="6">
      <formula>$V$59=$Y$59</formula>
    </cfRule>
  </conditionalFormatting>
  <conditionalFormatting sqref="V65 Y65">
    <cfRule type="expression" dxfId="1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2024-05-31T12:01:53Z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