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es_and_brp_and_res_change\"/>
    </mc:Choice>
  </mc:AlternateContent>
  <xr:revisionPtr revIDLastSave="0" documentId="13_ncr:1_{F94B0CA1-E5EE-4B45-92FD-93C974C9E0B4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Day1" sheetId="11" r:id="rId1"/>
    <sheet name="Day2" sheetId="12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12" l="1"/>
  <c r="V65" i="12"/>
  <c r="Z64" i="12"/>
  <c r="E62" i="12"/>
  <c r="V60" i="12"/>
  <c r="V64" i="12" s="1"/>
  <c r="V59" i="12"/>
  <c r="V51" i="12"/>
  <c r="E51" i="12"/>
  <c r="V48" i="12"/>
  <c r="V50" i="12" s="1"/>
  <c r="E48" i="12"/>
  <c r="V47" i="12"/>
  <c r="E45" i="12"/>
  <c r="G45" i="12" s="1"/>
  <c r="E44" i="12"/>
  <c r="E43" i="12"/>
  <c r="H42" i="12"/>
  <c r="G42" i="12"/>
  <c r="E42" i="12"/>
  <c r="H41" i="12"/>
  <c r="G41" i="12"/>
  <c r="B41" i="12" s="1"/>
  <c r="F41" i="12"/>
  <c r="C41" i="12" s="1"/>
  <c r="K41" i="12" s="1"/>
  <c r="E41" i="12"/>
  <c r="H40" i="12"/>
  <c r="G40" i="12"/>
  <c r="E40" i="12"/>
  <c r="F40" i="12" s="1"/>
  <c r="H39" i="12"/>
  <c r="G39" i="12"/>
  <c r="E39" i="12"/>
  <c r="Z38" i="12"/>
  <c r="E38" i="12"/>
  <c r="H38" i="12" s="1"/>
  <c r="H37" i="12"/>
  <c r="F37" i="12"/>
  <c r="C37" i="12" s="1"/>
  <c r="K37" i="12" s="1"/>
  <c r="E37" i="12"/>
  <c r="G37" i="12" s="1"/>
  <c r="V36" i="12"/>
  <c r="V38" i="12" s="1"/>
  <c r="E36" i="12"/>
  <c r="H36" i="12" s="1"/>
  <c r="V35" i="12"/>
  <c r="H35" i="12"/>
  <c r="F35" i="12"/>
  <c r="E35" i="12"/>
  <c r="E34" i="12"/>
  <c r="E33" i="12"/>
  <c r="H33" i="12" s="1"/>
  <c r="E32" i="12"/>
  <c r="H32" i="12" s="1"/>
  <c r="E31" i="12"/>
  <c r="H31" i="12" s="1"/>
  <c r="U30" i="12"/>
  <c r="V30" i="12" s="1"/>
  <c r="H30" i="12"/>
  <c r="E30" i="12"/>
  <c r="G30" i="12" s="1"/>
  <c r="U29" i="12"/>
  <c r="H29" i="12"/>
  <c r="E29" i="12"/>
  <c r="G29" i="12" s="1"/>
  <c r="U28" i="12"/>
  <c r="H28" i="12"/>
  <c r="E28" i="12"/>
  <c r="G28" i="12" s="1"/>
  <c r="AF27" i="12"/>
  <c r="AE27" i="12"/>
  <c r="U27" i="12"/>
  <c r="T27" i="12"/>
  <c r="S27" i="12"/>
  <c r="H27" i="12"/>
  <c r="G27" i="12"/>
  <c r="F27" i="12"/>
  <c r="E27" i="12"/>
  <c r="U26" i="12"/>
  <c r="T26" i="12"/>
  <c r="H26" i="12"/>
  <c r="G26" i="12"/>
  <c r="E26" i="12"/>
  <c r="F26" i="12" s="1"/>
  <c r="Z25" i="12" a="1"/>
  <c r="Z25" i="12" s="1"/>
  <c r="E25" i="12"/>
  <c r="Z24" i="12" a="1"/>
  <c r="Z24" i="12" s="1"/>
  <c r="E24" i="12"/>
  <c r="E23" i="12"/>
  <c r="U22" i="12"/>
  <c r="E20" i="12"/>
  <c r="J19" i="12"/>
  <c r="U18" i="12"/>
  <c r="V18" i="12" s="1"/>
  <c r="T18" i="12"/>
  <c r="S18" i="12"/>
  <c r="J18" i="12"/>
  <c r="U17" i="12"/>
  <c r="J17" i="12"/>
  <c r="U16" i="12"/>
  <c r="J16" i="12"/>
  <c r="U15" i="12"/>
  <c r="T15" i="12"/>
  <c r="S15" i="12"/>
  <c r="J15" i="12"/>
  <c r="U14" i="12"/>
  <c r="T14" i="12"/>
  <c r="S14" i="12"/>
  <c r="J14" i="12"/>
  <c r="AF13" i="12" a="1"/>
  <c r="AE13" i="12" a="1"/>
  <c r="AE29" i="12" s="1" a="1"/>
  <c r="AE29" i="12" s="1"/>
  <c r="J13" i="12"/>
  <c r="J12" i="12"/>
  <c r="J11" i="12"/>
  <c r="J10" i="12"/>
  <c r="J9" i="12"/>
  <c r="J8" i="12"/>
  <c r="J7" i="12"/>
  <c r="T2" i="12" s="1"/>
  <c r="J6" i="12"/>
  <c r="V66" i="12" s="1"/>
  <c r="X5" i="12"/>
  <c r="W5" i="12"/>
  <c r="V5" i="12"/>
  <c r="U5" i="12"/>
  <c r="T5" i="12"/>
  <c r="J5" i="12"/>
  <c r="T4" i="12" s="1"/>
  <c r="X4" i="12"/>
  <c r="W4" i="12"/>
  <c r="V4" i="12"/>
  <c r="U4" i="12"/>
  <c r="J4" i="12"/>
  <c r="V41" i="12" s="1"/>
  <c r="X3" i="12"/>
  <c r="W3" i="12"/>
  <c r="V3" i="12"/>
  <c r="U3" i="12"/>
  <c r="T3" i="12"/>
  <c r="J3" i="12"/>
  <c r="AG2" i="12"/>
  <c r="AD2" i="12" a="1"/>
  <c r="AD2" i="12" s="1"/>
  <c r="E73" i="12" s="1"/>
  <c r="X2" i="12"/>
  <c r="W2" i="12"/>
  <c r="V2" i="12"/>
  <c r="U2" i="12"/>
  <c r="J2" i="12"/>
  <c r="J8" i="11"/>
  <c r="J2" i="11"/>
  <c r="J3" i="11"/>
  <c r="J4" i="11"/>
  <c r="J5" i="11"/>
  <c r="AE27" i="11"/>
  <c r="AF27" i="11"/>
  <c r="V20" i="12" l="1"/>
  <c r="V19" i="12"/>
  <c r="V21" i="12"/>
  <c r="W18" i="12"/>
  <c r="Y18" i="12" s="1"/>
  <c r="V32" i="12"/>
  <c r="V31" i="12"/>
  <c r="X31" i="12" s="1"/>
  <c r="W31" i="12" s="1"/>
  <c r="Y31" i="12" s="1"/>
  <c r="V33" i="12"/>
  <c r="W30" i="12"/>
  <c r="Y30" i="12" s="1"/>
  <c r="AF29" i="12" a="1"/>
  <c r="AF29" i="12" s="1"/>
  <c r="AF13" i="12"/>
  <c r="AF28" i="12" s="1" a="1"/>
  <c r="AF28" i="12" s="1"/>
  <c r="AF32" i="12" a="1"/>
  <c r="AF32" i="12" s="1"/>
  <c r="Z50" i="12"/>
  <c r="F25" i="12"/>
  <c r="U33" i="12"/>
  <c r="U32" i="12"/>
  <c r="U31" i="12"/>
  <c r="T30" i="12"/>
  <c r="S30" i="12"/>
  <c r="Z51" i="12"/>
  <c r="V70" i="12"/>
  <c r="V67" i="12"/>
  <c r="V69" i="12"/>
  <c r="V14" i="12"/>
  <c r="AF30" i="12" a="1"/>
  <c r="AF30" i="12" s="1"/>
  <c r="F34" i="12"/>
  <c r="H34" i="12"/>
  <c r="G34" i="12"/>
  <c r="E55" i="12"/>
  <c r="C26" i="12"/>
  <c r="K26" i="12" s="1"/>
  <c r="B26" i="12"/>
  <c r="T28" i="12"/>
  <c r="S28" i="12"/>
  <c r="G25" i="12"/>
  <c r="V68" i="12"/>
  <c r="T22" i="12"/>
  <c r="S22" i="12"/>
  <c r="U23" i="12"/>
  <c r="U25" i="12"/>
  <c r="U24" i="12"/>
  <c r="G24" i="12"/>
  <c r="C40" i="12"/>
  <c r="K40" i="12" s="1"/>
  <c r="B40" i="12"/>
  <c r="F24" i="12"/>
  <c r="U20" i="12"/>
  <c r="U19" i="12"/>
  <c r="U21" i="12"/>
  <c r="V22" i="12"/>
  <c r="G23" i="12"/>
  <c r="F23" i="12"/>
  <c r="E81" i="12"/>
  <c r="V54" i="12"/>
  <c r="E72" i="12"/>
  <c r="E68" i="12"/>
  <c r="E87" i="12"/>
  <c r="E80" i="12"/>
  <c r="E54" i="12"/>
  <c r="E61" i="12"/>
  <c r="E57" i="12"/>
  <c r="E79" i="12"/>
  <c r="V53" i="12"/>
  <c r="AI3" i="12" a="1"/>
  <c r="AI3" i="12" s="1"/>
  <c r="E66" i="12"/>
  <c r="E50" i="12"/>
  <c r="E75" i="12"/>
  <c r="E60" i="12"/>
  <c r="E22" i="12"/>
  <c r="AH3" i="12" a="1"/>
  <c r="AH3" i="12" s="1"/>
  <c r="E78" i="12"/>
  <c r="E67" i="12"/>
  <c r="E63" i="12"/>
  <c r="E56" i="12"/>
  <c r="E86" i="12"/>
  <c r="E85" i="12"/>
  <c r="E69" i="12"/>
  <c r="E49" i="12"/>
  <c r="E74" i="12"/>
  <c r="V26" i="12"/>
  <c r="F45" i="12"/>
  <c r="T17" i="12"/>
  <c r="S17" i="12"/>
  <c r="T29" i="12"/>
  <c r="S29" i="12"/>
  <c r="T16" i="12"/>
  <c r="S16" i="12"/>
  <c r="AF31" i="12" a="1"/>
  <c r="AF31" i="12" s="1"/>
  <c r="H45" i="12"/>
  <c r="C27" i="12"/>
  <c r="K27" i="12" s="1"/>
  <c r="B27" i="12"/>
  <c r="AE31" i="12" a="1"/>
  <c r="AE31" i="12" s="1"/>
  <c r="V37" i="12"/>
  <c r="AE30" i="12" a="1"/>
  <c r="AE30" i="12" s="1"/>
  <c r="AE32" i="12" a="1"/>
  <c r="AE32" i="12" s="1"/>
  <c r="AE13" i="12"/>
  <c r="AE28" i="12" s="1" a="1"/>
  <c r="AE28" i="12" s="1"/>
  <c r="AE2" i="12" s="1" a="1"/>
  <c r="AE2" i="12" s="1"/>
  <c r="U10" i="12" s="1"/>
  <c r="S26" i="12"/>
  <c r="F39" i="12"/>
  <c r="V40" i="12"/>
  <c r="F42" i="12"/>
  <c r="V62" i="12"/>
  <c r="F36" i="12"/>
  <c r="F44" i="12"/>
  <c r="V49" i="12"/>
  <c r="V52" i="12"/>
  <c r="G36" i="12"/>
  <c r="G44" i="12"/>
  <c r="H44" i="12"/>
  <c r="F31" i="12"/>
  <c r="F32" i="12"/>
  <c r="F33" i="12"/>
  <c r="F38" i="12"/>
  <c r="V39" i="12"/>
  <c r="V42" i="12"/>
  <c r="F28" i="12"/>
  <c r="F29" i="12"/>
  <c r="F30" i="12"/>
  <c r="G31" i="12"/>
  <c r="G32" i="12"/>
  <c r="G33" i="12"/>
  <c r="G38" i="12"/>
  <c r="V63" i="12"/>
  <c r="B37" i="12"/>
  <c r="F43" i="12"/>
  <c r="G43" i="12"/>
  <c r="G35" i="12"/>
  <c r="C35" i="12" s="1"/>
  <c r="K35" i="12" s="1"/>
  <c r="H43" i="12"/>
  <c r="V61" i="12"/>
  <c r="V60" i="1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2" i="12"/>
  <c r="J35" i="12"/>
  <c r="J29" i="12"/>
  <c r="J28" i="12"/>
  <c r="J37" i="12"/>
  <c r="J38" i="12"/>
  <c r="J33" i="12"/>
  <c r="J32" i="12"/>
  <c r="J31" i="12"/>
  <c r="J24" i="12"/>
  <c r="J45" i="12"/>
  <c r="J39" i="12"/>
  <c r="J44" i="12"/>
  <c r="J30" i="12"/>
  <c r="J36" i="12"/>
  <c r="J23" i="12"/>
  <c r="J41" i="12"/>
  <c r="J40" i="12"/>
  <c r="J34" i="12"/>
  <c r="J26" i="12"/>
  <c r="J42" i="12"/>
  <c r="J27" i="12"/>
  <c r="J25" i="12"/>
  <c r="J43" i="12"/>
  <c r="T20" i="12" l="1"/>
  <c r="S20" i="12"/>
  <c r="T33" i="12"/>
  <c r="S33" i="12"/>
  <c r="Z40" i="12"/>
  <c r="C24" i="12"/>
  <c r="K24" i="12" s="1"/>
  <c r="B24" i="12"/>
  <c r="B35" i="12"/>
  <c r="Z49" i="12"/>
  <c r="W49" i="12"/>
  <c r="Y49" i="12" s="1"/>
  <c r="Z63" i="12"/>
  <c r="B29" i="12"/>
  <c r="C29" i="12"/>
  <c r="K29" i="12" s="1"/>
  <c r="W61" i="12"/>
  <c r="Y61" i="12" s="1"/>
  <c r="Z61" i="12"/>
  <c r="Z68" i="12"/>
  <c r="X68" i="12"/>
  <c r="W68" i="12" s="1"/>
  <c r="Y68" i="12" s="1"/>
  <c r="T31" i="12"/>
  <c r="S31" i="12"/>
  <c r="U13" i="12"/>
  <c r="V10" i="12"/>
  <c r="U12" i="12"/>
  <c r="U11" i="12"/>
  <c r="S10" i="12"/>
  <c r="T10" i="12"/>
  <c r="W26" i="12"/>
  <c r="Y26" i="12" s="1"/>
  <c r="V29" i="12"/>
  <c r="V28" i="12"/>
  <c r="V27" i="12"/>
  <c r="G22" i="12"/>
  <c r="F22" i="12"/>
  <c r="T19" i="12"/>
  <c r="S19" i="12"/>
  <c r="Z62" i="12"/>
  <c r="X62" i="12"/>
  <c r="W62" i="12" s="1"/>
  <c r="Y62" i="12" s="1"/>
  <c r="X63" i="12" s="1"/>
  <c r="W63" i="12" s="1"/>
  <c r="Y63" i="12" s="1"/>
  <c r="X64" i="12" s="1"/>
  <c r="W64" i="12" s="1"/>
  <c r="Y64" i="12" s="1"/>
  <c r="T32" i="12"/>
  <c r="S32" i="12"/>
  <c r="B42" i="12"/>
  <c r="C42" i="12"/>
  <c r="K42" i="12" s="1"/>
  <c r="V44" i="12"/>
  <c r="V46" i="12"/>
  <c r="V45" i="12"/>
  <c r="V43" i="12"/>
  <c r="Z39" i="12"/>
  <c r="C34" i="12"/>
  <c r="K34" i="12" s="1"/>
  <c r="B34" i="12"/>
  <c r="C32" i="12"/>
  <c r="K32" i="12" s="1"/>
  <c r="B32" i="12"/>
  <c r="C44" i="12"/>
  <c r="K44" i="12" s="1"/>
  <c r="B44" i="12"/>
  <c r="C36" i="12"/>
  <c r="K36" i="12" s="1"/>
  <c r="B36" i="12"/>
  <c r="T21" i="12"/>
  <c r="S21" i="12"/>
  <c r="C30" i="12"/>
  <c r="K30" i="12" s="1"/>
  <c r="B30" i="12"/>
  <c r="C39" i="12"/>
  <c r="K39" i="12" s="1"/>
  <c r="B39" i="12"/>
  <c r="C25" i="12"/>
  <c r="K25" i="12" s="1"/>
  <c r="B25" i="12"/>
  <c r="C38" i="12"/>
  <c r="K38" i="12" s="1"/>
  <c r="B38" i="12"/>
  <c r="Z37" i="12"/>
  <c r="Z35" i="12" s="1"/>
  <c r="W37" i="12"/>
  <c r="Y37" i="12" s="1"/>
  <c r="S24" i="12"/>
  <c r="T24" i="12"/>
  <c r="AF2" i="12" a="1"/>
  <c r="AF2" i="12" s="1"/>
  <c r="C23" i="12"/>
  <c r="K23" i="12" s="1"/>
  <c r="B23" i="12"/>
  <c r="C43" i="12"/>
  <c r="K43" i="12" s="1"/>
  <c r="B43" i="12"/>
  <c r="B45" i="12"/>
  <c r="C45" i="12"/>
  <c r="K45" i="12" s="1"/>
  <c r="B28" i="12"/>
  <c r="C28" i="12"/>
  <c r="K28" i="12" s="1"/>
  <c r="T25" i="12"/>
  <c r="S25" i="12"/>
  <c r="C31" i="12"/>
  <c r="K31" i="12" s="1"/>
  <c r="B31" i="12"/>
  <c r="C33" i="12"/>
  <c r="K33" i="12" s="1"/>
  <c r="B33" i="12"/>
  <c r="S23" i="12"/>
  <c r="T23" i="12"/>
  <c r="V15" i="12"/>
  <c r="V17" i="12"/>
  <c r="W14" i="12"/>
  <c r="Y14" i="12" s="1"/>
  <c r="V16" i="12"/>
  <c r="V57" i="12"/>
  <c r="V56" i="12"/>
  <c r="V58" i="12"/>
  <c r="V55" i="12"/>
  <c r="Z69" i="12"/>
  <c r="X69" i="12"/>
  <c r="W69" i="12" s="1"/>
  <c r="Y69" i="12" s="1"/>
  <c r="X70" i="12" s="1"/>
  <c r="W70" i="12" s="1"/>
  <c r="Y70" i="12" s="1"/>
  <c r="Z67" i="12"/>
  <c r="W67" i="12"/>
  <c r="Y67" i="12" s="1"/>
  <c r="Z70" i="12"/>
  <c r="X32" i="12"/>
  <c r="W32" i="12" s="1"/>
  <c r="Y32" i="12" s="1"/>
  <c r="X33" i="12" s="1"/>
  <c r="W33" i="12" s="1"/>
  <c r="Y33" i="12" s="1"/>
  <c r="X19" i="12"/>
  <c r="W19" i="12" s="1"/>
  <c r="Y19" i="12" s="1"/>
  <c r="X20" i="12" s="1"/>
  <c r="W20" i="12" s="1"/>
  <c r="Y20" i="12" s="1"/>
  <c r="X21" i="12" s="1"/>
  <c r="W21" i="12" s="1"/>
  <c r="Y21" i="12" s="1"/>
  <c r="E111" i="12"/>
  <c r="E109" i="12"/>
  <c r="E98" i="12"/>
  <c r="E101" i="12"/>
  <c r="E90" i="12"/>
  <c r="E104" i="12"/>
  <c r="E93" i="12"/>
  <c r="E113" i="12"/>
  <c r="E107" i="12"/>
  <c r="E96" i="12"/>
  <c r="E112" i="12"/>
  <c r="E108" i="12"/>
  <c r="E97" i="12"/>
  <c r="E110" i="12"/>
  <c r="E99" i="12"/>
  <c r="E102" i="12"/>
  <c r="E91" i="12"/>
  <c r="E105" i="12"/>
  <c r="E94" i="12"/>
  <c r="E100" i="12"/>
  <c r="E103" i="12"/>
  <c r="E106" i="12"/>
  <c r="AJ3" i="12" a="1"/>
  <c r="E92" i="12"/>
  <c r="E95" i="12"/>
  <c r="Z52" i="12"/>
  <c r="V23" i="12"/>
  <c r="V24" i="12"/>
  <c r="V25" i="12"/>
  <c r="W22" i="12"/>
  <c r="Y22" i="12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V104" i="12" a="1"/>
  <c r="V93" i="12" a="1"/>
  <c r="V96" i="12" a="1"/>
  <c r="V107" i="12" a="1"/>
  <c r="V101" i="12" a="1"/>
  <c r="V90" i="12" a="1"/>
  <c r="V88" i="12" a="1"/>
  <c r="V106" i="12" a="1"/>
  <c r="V109" i="12" a="1"/>
  <c r="V92" i="12" a="1"/>
  <c r="V103" i="12" a="1"/>
  <c r="V95" i="12" a="1"/>
  <c r="V86" i="12" a="1"/>
  <c r="V89" i="12" a="1"/>
  <c r="V100" i="12" a="1"/>
  <c r="V98" i="12" a="1"/>
  <c r="V97" i="12" a="1"/>
  <c r="V108" i="12" a="1"/>
  <c r="V94" i="12" a="1"/>
  <c r="V105" i="12" a="1"/>
  <c r="V91" i="12" a="1"/>
  <c r="V102" i="12" a="1"/>
  <c r="V99" i="12" a="1"/>
  <c r="V87" i="12" a="1"/>
  <c r="V87" i="12" l="1"/>
  <c r="V99" i="12"/>
  <c r="V102" i="12"/>
  <c r="V91" i="12"/>
  <c r="V105" i="12"/>
  <c r="V94" i="12"/>
  <c r="V108" i="12"/>
  <c r="V97" i="12"/>
  <c r="V98" i="12"/>
  <c r="V100" i="12"/>
  <c r="V89" i="12"/>
  <c r="V86" i="12"/>
  <c r="V95" i="12"/>
  <c r="V103" i="12"/>
  <c r="V92" i="12"/>
  <c r="V109" i="12"/>
  <c r="V106" i="12"/>
  <c r="V88" i="12"/>
  <c r="V90" i="12"/>
  <c r="V101" i="12"/>
  <c r="V107" i="12"/>
  <c r="V96" i="12"/>
  <c r="V93" i="12"/>
  <c r="V104" i="12"/>
  <c r="I106" i="12" a="1"/>
  <c r="I106" i="12" s="1"/>
  <c r="H106" i="12"/>
  <c r="J106" i="12" s="1"/>
  <c r="G106" i="12"/>
  <c r="F106" i="12"/>
  <c r="I103" i="12" a="1"/>
  <c r="I103" i="12" s="1"/>
  <c r="H103" i="12"/>
  <c r="J103" i="12" s="1"/>
  <c r="G103" i="12"/>
  <c r="F103" i="12"/>
  <c r="I94" i="12" a="1"/>
  <c r="I94" i="12" s="1"/>
  <c r="H94" i="12"/>
  <c r="J94" i="12" s="1"/>
  <c r="G94" i="12"/>
  <c r="F94" i="12"/>
  <c r="I112" i="12" a="1"/>
  <c r="I112" i="12" s="1"/>
  <c r="F112" i="12"/>
  <c r="H112" i="12"/>
  <c r="J112" i="12" s="1"/>
  <c r="G112" i="12"/>
  <c r="I96" i="12" a="1"/>
  <c r="I96" i="12" s="1"/>
  <c r="H96" i="12"/>
  <c r="J96" i="12" s="1"/>
  <c r="G96" i="12"/>
  <c r="F96" i="12"/>
  <c r="Z55" i="12"/>
  <c r="W55" i="12"/>
  <c r="Y55" i="12" s="1"/>
  <c r="X56" i="12" s="1"/>
  <c r="W56" i="12" s="1"/>
  <c r="Y56" i="12" s="1"/>
  <c r="X57" i="12" s="1"/>
  <c r="W57" i="12" s="1"/>
  <c r="Y57" i="12" s="1"/>
  <c r="X58" i="12" s="1"/>
  <c r="W58" i="12" s="1"/>
  <c r="Y58" i="12" s="1"/>
  <c r="I107" i="12" a="1"/>
  <c r="I107" i="12" s="1"/>
  <c r="H107" i="12"/>
  <c r="J107" i="12" s="1"/>
  <c r="G107" i="12"/>
  <c r="F107" i="12"/>
  <c r="Z58" i="12"/>
  <c r="Y59" i="12"/>
  <c r="I109" i="12" a="1"/>
  <c r="I109" i="12" s="1"/>
  <c r="G109" i="12"/>
  <c r="F109" i="12"/>
  <c r="H109" i="12"/>
  <c r="J109" i="12" s="1"/>
  <c r="G100" i="12"/>
  <c r="H100" i="12"/>
  <c r="J100" i="12" s="1"/>
  <c r="I100" i="12" a="1"/>
  <c r="I100" i="12" s="1"/>
  <c r="F100" i="12"/>
  <c r="I27" i="12"/>
  <c r="I30" i="12"/>
  <c r="I38" i="12"/>
  <c r="I43" i="12"/>
  <c r="I42" i="12"/>
  <c r="I39" i="12"/>
  <c r="I35" i="12"/>
  <c r="I97" i="12" a="1"/>
  <c r="I97" i="12" s="1"/>
  <c r="F97" i="12"/>
  <c r="H97" i="12"/>
  <c r="J97" i="12" s="1"/>
  <c r="G97" i="12"/>
  <c r="I108" i="12" a="1"/>
  <c r="I108" i="12" s="1"/>
  <c r="F108" i="12"/>
  <c r="H108" i="12"/>
  <c r="J108" i="12" s="1"/>
  <c r="G108" i="12"/>
  <c r="Z59" i="12"/>
  <c r="X24" i="12"/>
  <c r="W24" i="12" s="1"/>
  <c r="Y24" i="12" s="1"/>
  <c r="X25" i="12" s="1"/>
  <c r="W25" i="12" s="1"/>
  <c r="Y25" i="12" s="1"/>
  <c r="X23" i="12"/>
  <c r="W23" i="12" s="1"/>
  <c r="Y23" i="12" s="1"/>
  <c r="I113" i="12" a="1"/>
  <c r="I113" i="12" s="1"/>
  <c r="H113" i="12"/>
  <c r="J113" i="12" s="1"/>
  <c r="G113" i="12"/>
  <c r="F113" i="12"/>
  <c r="Z56" i="12"/>
  <c r="G93" i="12"/>
  <c r="F93" i="12"/>
  <c r="Z57" i="12"/>
  <c r="I104" i="12" a="1"/>
  <c r="I104" i="12" s="1"/>
  <c r="H104" i="12"/>
  <c r="J104" i="12" s="1"/>
  <c r="G104" i="12"/>
  <c r="F104" i="12"/>
  <c r="G90" i="12"/>
  <c r="F90" i="12"/>
  <c r="Z43" i="12"/>
  <c r="W43" i="12"/>
  <c r="Y43" i="12" s="1"/>
  <c r="X44" i="12" s="1"/>
  <c r="W44" i="12" s="1"/>
  <c r="Y44" i="12" s="1"/>
  <c r="C22" i="12"/>
  <c r="K22" i="12" s="1"/>
  <c r="B22" i="12"/>
  <c r="I95" i="12" a="1"/>
  <c r="I95" i="12" s="1"/>
  <c r="H95" i="12"/>
  <c r="J95" i="12" s="1"/>
  <c r="G95" i="12"/>
  <c r="F95" i="12"/>
  <c r="G92" i="12"/>
  <c r="F92" i="12"/>
  <c r="G101" i="12"/>
  <c r="F101" i="12"/>
  <c r="H101" i="12"/>
  <c r="J101" i="12" s="1"/>
  <c r="I101" i="12" a="1"/>
  <c r="I101" i="12" s="1"/>
  <c r="X27" i="12"/>
  <c r="W27" i="12" s="1"/>
  <c r="Y27" i="12" s="1"/>
  <c r="X28" i="12" s="1"/>
  <c r="W28" i="12" s="1"/>
  <c r="Y28" i="12" s="1"/>
  <c r="X29" i="12" s="1"/>
  <c r="W29" i="12" s="1"/>
  <c r="Y29" i="12" s="1"/>
  <c r="X50" i="12"/>
  <c r="W50" i="12" s="1"/>
  <c r="Y50" i="12" s="1"/>
  <c r="X51" i="12" s="1"/>
  <c r="W51" i="12" s="1"/>
  <c r="Y51" i="12" s="1"/>
  <c r="X52" i="12" s="1"/>
  <c r="W52" i="12" s="1"/>
  <c r="Y52" i="12" s="1"/>
  <c r="W102" i="12"/>
  <c r="W94" i="12"/>
  <c r="AJ3" i="12"/>
  <c r="W86" i="12"/>
  <c r="W90" i="12"/>
  <c r="W106" i="12"/>
  <c r="W98" i="12"/>
  <c r="I98" i="12" a="1"/>
  <c r="I98" i="12" s="1"/>
  <c r="G98" i="12"/>
  <c r="H98" i="12"/>
  <c r="J98" i="12" s="1"/>
  <c r="F98" i="12"/>
  <c r="X15" i="12"/>
  <c r="W15" i="12" s="1"/>
  <c r="Y15" i="12" s="1"/>
  <c r="X16" i="12" s="1"/>
  <c r="W16" i="12" s="1"/>
  <c r="Y16" i="12" s="1"/>
  <c r="Z47" i="12"/>
  <c r="H54" i="12"/>
  <c r="I54" i="12" s="1"/>
  <c r="X38" i="12"/>
  <c r="W38" i="12" s="1"/>
  <c r="Y38" i="12" s="1"/>
  <c r="I111" i="12" a="1"/>
  <c r="I111" i="12" s="1"/>
  <c r="G111" i="12"/>
  <c r="F111" i="12"/>
  <c r="H111" i="12"/>
  <c r="J111" i="12" s="1"/>
  <c r="Z45" i="12"/>
  <c r="I105" i="12" a="1"/>
  <c r="I105" i="12" s="1"/>
  <c r="H105" i="12"/>
  <c r="J105" i="12" s="1"/>
  <c r="G105" i="12"/>
  <c r="F105" i="12"/>
  <c r="Z46" i="12"/>
  <c r="T11" i="12"/>
  <c r="S11" i="12"/>
  <c r="I44" i="12" s="1"/>
  <c r="G91" i="12"/>
  <c r="F91" i="12"/>
  <c r="Z44" i="12"/>
  <c r="S12" i="12"/>
  <c r="T12" i="12"/>
  <c r="I102" i="12" a="1"/>
  <c r="I102" i="12" s="1"/>
  <c r="H102" i="12"/>
  <c r="J102" i="12" s="1"/>
  <c r="G102" i="12"/>
  <c r="F102" i="12"/>
  <c r="W10" i="12"/>
  <c r="Y10" i="12" s="1"/>
  <c r="I22" i="12" s="1"/>
  <c r="V12" i="12"/>
  <c r="V11" i="12"/>
  <c r="X11" i="12" s="1"/>
  <c r="W11" i="12" s="1"/>
  <c r="Y11" i="12" s="1"/>
  <c r="I23" i="12" s="1"/>
  <c r="H23" i="12" s="1"/>
  <c r="V13" i="12"/>
  <c r="I99" i="12" a="1"/>
  <c r="I99" i="12" s="1"/>
  <c r="H99" i="12"/>
  <c r="J99" i="12" s="1"/>
  <c r="G99" i="12"/>
  <c r="F99" i="12"/>
  <c r="Y65" i="12"/>
  <c r="T13" i="12"/>
  <c r="S13" i="12"/>
  <c r="I110" i="12" a="1"/>
  <c r="I110" i="12" s="1"/>
  <c r="H110" i="12"/>
  <c r="J110" i="12" s="1"/>
  <c r="G110" i="12"/>
  <c r="F110" i="12"/>
  <c r="Z65" i="12"/>
  <c r="AI3" i="1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I91" i="12" a="1"/>
  <c r="I92" i="12" a="1"/>
  <c r="I93" i="12" a="1"/>
  <c r="I90" i="12" a="1"/>
  <c r="H22" i="12" l="1"/>
  <c r="I90" i="12"/>
  <c r="I93" i="12"/>
  <c r="I92" i="12"/>
  <c r="I91" i="12"/>
  <c r="I28" i="12"/>
  <c r="I32" i="12"/>
  <c r="X17" i="12"/>
  <c r="W17" i="12" s="1"/>
  <c r="Y17" i="12" s="1"/>
  <c r="I24" i="12"/>
  <c r="H24" i="12" s="1"/>
  <c r="H61" i="12"/>
  <c r="I61" i="12" s="1"/>
  <c r="X45" i="12"/>
  <c r="W45" i="12" s="1"/>
  <c r="Y45" i="12" s="1"/>
  <c r="I34" i="12"/>
  <c r="I36" i="12"/>
  <c r="W108" i="12"/>
  <c r="X106" i="12"/>
  <c r="Z106" i="12" s="1"/>
  <c r="W109" i="12"/>
  <c r="W107" i="12"/>
  <c r="Y107" i="12" s="1"/>
  <c r="X107" i="12" s="1"/>
  <c r="Z107" i="12" s="1"/>
  <c r="H55" i="12"/>
  <c r="I55" i="12" s="1"/>
  <c r="X39" i="12"/>
  <c r="W39" i="12" s="1"/>
  <c r="Y39" i="12" s="1"/>
  <c r="X86" i="12"/>
  <c r="Z86" i="12" s="1"/>
  <c r="H90" i="12" s="1"/>
  <c r="W89" i="12"/>
  <c r="W88" i="12"/>
  <c r="W87" i="12"/>
  <c r="Y87" i="12" s="1"/>
  <c r="X87" i="12" s="1"/>
  <c r="Z87" i="12" s="1"/>
  <c r="H91" i="12" s="1"/>
  <c r="I31" i="12"/>
  <c r="W91" i="12"/>
  <c r="Y91" i="12" s="1"/>
  <c r="X91" i="12" s="1"/>
  <c r="Z91" i="12" s="1"/>
  <c r="X90" i="12"/>
  <c r="Z90" i="12" s="1"/>
  <c r="W92" i="12"/>
  <c r="W93" i="12"/>
  <c r="X94" i="12"/>
  <c r="Z94" i="12" s="1"/>
  <c r="W97" i="12"/>
  <c r="W95" i="12"/>
  <c r="Y95" i="12" s="1"/>
  <c r="X95" i="12" s="1"/>
  <c r="Z95" i="12" s="1"/>
  <c r="W96" i="12"/>
  <c r="Y96" i="12" s="1"/>
  <c r="X96" i="12" s="1"/>
  <c r="Z96" i="12" s="1"/>
  <c r="H60" i="12"/>
  <c r="I60" i="12" s="1"/>
  <c r="Z41" i="12"/>
  <c r="I26" i="12"/>
  <c r="W105" i="12"/>
  <c r="W103" i="12"/>
  <c r="W104" i="12"/>
  <c r="X102" i="12"/>
  <c r="Z102" i="12" s="1"/>
  <c r="Y47" i="12"/>
  <c r="I40" i="12"/>
  <c r="Y53" i="12"/>
  <c r="Z53" i="12"/>
  <c r="X12" i="12"/>
  <c r="W12" i="12" s="1"/>
  <c r="Y12" i="12" s="1"/>
  <c r="X13" i="12" s="1"/>
  <c r="W13" i="12" s="1"/>
  <c r="Y13" i="12" s="1"/>
  <c r="I25" i="12" s="1"/>
  <c r="H25" i="12" s="1"/>
  <c r="W100" i="12"/>
  <c r="W101" i="12"/>
  <c r="X98" i="12"/>
  <c r="Z98" i="12" s="1"/>
  <c r="W99" i="12"/>
  <c r="AJ3" i="1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2" i="11" a="1"/>
  <c r="V109" i="11" a="1"/>
  <c r="V98" i="11" a="1"/>
  <c r="V101" i="11" a="1"/>
  <c r="V107" i="11" a="1"/>
  <c r="V108" i="11" a="1"/>
  <c r="V105" i="11" a="1"/>
  <c r="V106" i="11" a="1"/>
  <c r="V99" i="11" a="1"/>
  <c r="V104" i="11" a="1"/>
  <c r="V100" i="11" a="1"/>
  <c r="V103" i="11" a="1"/>
  <c r="J91" i="12" l="1"/>
  <c r="H49" i="12"/>
  <c r="H56" i="12"/>
  <c r="I56" i="12" s="1"/>
  <c r="X40" i="12"/>
  <c r="W40" i="12" s="1"/>
  <c r="Y40" i="12" s="1"/>
  <c r="H57" i="12" s="1"/>
  <c r="I57" i="12" s="1"/>
  <c r="Y109" i="12"/>
  <c r="X109" i="12" s="1"/>
  <c r="Z109" i="12" s="1"/>
  <c r="Y101" i="12"/>
  <c r="X101" i="12" s="1"/>
  <c r="Z101" i="12" s="1"/>
  <c r="Y93" i="12"/>
  <c r="X93" i="12" s="1"/>
  <c r="Z93" i="12" s="1"/>
  <c r="H62" i="12"/>
  <c r="I62" i="12" s="1"/>
  <c r="X46" i="12"/>
  <c r="W46" i="12" s="1"/>
  <c r="Y46" i="12" s="1"/>
  <c r="I41" i="12"/>
  <c r="I29" i="12"/>
  <c r="I33" i="12"/>
  <c r="I45" i="12"/>
  <c r="Y108" i="12"/>
  <c r="X108" i="12" s="1"/>
  <c r="Z108" i="12" s="1"/>
  <c r="Y99" i="12"/>
  <c r="X99" i="12" s="1"/>
  <c r="Z99" i="12" s="1"/>
  <c r="Y97" i="12"/>
  <c r="X97" i="12" s="1"/>
  <c r="Z97" i="12" s="1"/>
  <c r="Y100" i="12"/>
  <c r="X100" i="12" s="1"/>
  <c r="Z100" i="12" s="1"/>
  <c r="Y92" i="12"/>
  <c r="X92" i="12" s="1"/>
  <c r="Z92" i="12" s="1"/>
  <c r="Y88" i="12"/>
  <c r="X88" i="12" s="1"/>
  <c r="Z88" i="12" s="1"/>
  <c r="H92" i="12" s="1"/>
  <c r="J90" i="12"/>
  <c r="H48" i="12"/>
  <c r="Y103" i="12"/>
  <c r="X103" i="12" s="1"/>
  <c r="Z103" i="12" s="1"/>
  <c r="Y104" i="12" s="1"/>
  <c r="X104" i="12" s="1"/>
  <c r="Z104" i="12" s="1"/>
  <c r="Y105" i="12" s="1"/>
  <c r="X105" i="12" s="1"/>
  <c r="Z105" i="12" s="1"/>
  <c r="I37" i="12"/>
  <c r="V102" i="1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89" i="11" a="1"/>
  <c r="V91" i="11" a="1"/>
  <c r="V93" i="11" a="1"/>
  <c r="V86" i="11" a="1"/>
  <c r="V90" i="11" a="1"/>
  <c r="V97" i="11" a="1"/>
  <c r="V92" i="11" a="1"/>
  <c r="V87" i="11" a="1"/>
  <c r="V95" i="11" a="1"/>
  <c r="V88" i="11" a="1"/>
  <c r="V96" i="11" a="1"/>
  <c r="V94" i="11" a="1"/>
  <c r="Y35" i="12" l="1"/>
  <c r="I48" i="12"/>
  <c r="H66" i="12"/>
  <c r="Y89" i="12"/>
  <c r="X89" i="12" s="1"/>
  <c r="Z89" i="12" s="1"/>
  <c r="H93" i="12" s="1"/>
  <c r="H63" i="12"/>
  <c r="I63" i="12" s="1"/>
  <c r="Y41" i="12"/>
  <c r="I49" i="12"/>
  <c r="H67" i="12"/>
  <c r="H50" i="12"/>
  <c r="J92" i="12"/>
  <c r="W100" i="1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1" i="11" a="1"/>
  <c r="I90" i="11" a="1"/>
  <c r="I92" i="11" a="1"/>
  <c r="I93" i="11" a="1"/>
  <c r="H75" i="12" l="1"/>
  <c r="I75" i="12" s="1"/>
  <c r="I66" i="12"/>
  <c r="H81" i="12"/>
  <c r="I50" i="12"/>
  <c r="H68" i="12"/>
  <c r="H80" i="12"/>
  <c r="I67" i="12"/>
  <c r="H74" i="12"/>
  <c r="I74" i="12" s="1"/>
  <c r="J93" i="12"/>
  <c r="H51" i="12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I51" i="12" l="1"/>
  <c r="H69" i="12"/>
  <c r="I80" i="12"/>
  <c r="H85" i="12"/>
  <c r="I85" i="12" s="1"/>
  <c r="I68" i="12"/>
  <c r="H79" i="12"/>
  <c r="H73" i="12"/>
  <c r="I73" i="12" s="1"/>
  <c r="I81" i="12"/>
  <c r="H84" i="12"/>
  <c r="I84" i="12" s="1"/>
  <c r="Y91" i="1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72" i="12" l="1"/>
  <c r="I72" i="12" s="1"/>
  <c r="I69" i="12"/>
  <c r="H78" i="12"/>
  <c r="I79" i="12"/>
  <c r="H86" i="12"/>
  <c r="I86" i="12" s="1"/>
  <c r="Y92" i="1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I78" i="12" l="1"/>
  <c r="H87" i="12"/>
  <c r="I87" i="12" s="1"/>
  <c r="H96" i="1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9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25" i="11"/>
  <c r="J23" i="11"/>
  <c r="J37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<sst xmlns="http://schemas.openxmlformats.org/spreadsheetml/2006/main" count="858" uniqueCount="125">
  <si>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</si>
  <si>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</si>
  <si>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</si>
  <si>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</si>
  <si>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</si>
  <si>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</si>
  <si>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</si>
  <si>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</si>
  <si>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</si>
  <si>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</si>
  <si>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</si>
  <si>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</si>
  <si>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</si>
  <si>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</si>
  <si>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</si>
  <si>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</si>
  <si>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</si>
  <si>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</si>
  <si>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</si>
  <si>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</si>
  <si>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</si>
  <si>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</si>
  <si>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</si>
  <si>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</si>
  <si>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</si>
  <si>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</si>
  <si>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</si>
  <si>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</si>
  <si>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</si>
  <si>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</si>
  <si>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</si>
  <si>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</si>
  <si>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</si>
  <si>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</si>
  <si>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</si>
  <si>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</si>
  <si>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</si>
  <si>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</si>
  <si>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</si>
  <si>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</si>
  <si>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</si>
  <si>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</si>
  <si>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</si>
  <si>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</si>
  <si>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</si>
  <si>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</si>
  <si>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</si>
  <si>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</si>
  <si>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</si>
  <si>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</si>
  <si>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</si>
  <si>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</si>
  <si>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</si>
  <si>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</si>
  <si>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</si>
  <si>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</si>
  <si>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</si>
  <si>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</si>
  <si>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</si>
  <si>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</si>
  <si>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</si>
  <si>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</si>
  <si>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</si>
  <si>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</si>
  <si>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</si>
  <si>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</si>
  <si>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</si>
  <si>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</si>
  <si>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</si>
  <si>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</si>
  <si>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</si>
  <si>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</si>
  <si>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</si>
  <si>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</si>
  <si>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</si>
  <si>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</si>
  <si>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</si>
  <si>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</si>
  <si>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</si>
  <si>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</si>
  <si>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</si>
  <si>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</si>
  <si>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</si>
  <si>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</si>
  <si>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</si>
  <si>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</si>
  <si>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</si>
  <si>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</si>
  <si>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</si>
  <si>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</si>
  <si>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</si>
  <si>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E18</t>
  </si>
  <si>
    <t>E20</t>
  </si>
  <si>
    <t>3000000000000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</si>
  <si>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</si>
  <si>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</si>
  <si>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</si>
  <si>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</si>
  <si>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</si>
  <si>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</si>
  <si>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</si>
  <si>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2000000000000</t>
  </si>
  <si>
    <t>801</t>
  </si>
  <si>
    <t>na_ga for ga_id</t>
  </si>
  <si>
    <t>na_ga for values</t>
  </si>
  <si>
    <t>Sorted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</si>
  <si>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</si>
  <si>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</si>
  <si>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</si>
  <si>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</si>
  <si>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</si>
  <si>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</si>
  <si>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</si>
  <si>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neighbor_grid_area_code</t>
  </si>
  <si>
    <t>nonprofiled_consumption</t>
  </si>
  <si>
    <t>ga</t>
  </si>
  <si>
    <t>170000000000001000</t>
  </si>
  <si>
    <t>180000000000001000</t>
  </si>
  <si>
    <t>070000000000170201</t>
  </si>
  <si>
    <t>070000000000170101</t>
  </si>
  <si>
    <t>D07</t>
  </si>
  <si>
    <t>5000000000000</t>
  </si>
  <si>
    <t>6000000000000</t>
  </si>
  <si>
    <t>5500000000000</t>
  </si>
  <si>
    <t>6600000000000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</si>
</sst>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5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9" dataDxfId="48">
  <autoFilter ref="C1:Q19" xr:uid="{3814BBFA-A2E3-4A77-AAB1-6B1FF8D878B1}"/>
  <tableColumns count="15">
    <tableColumn id="1" xr3:uid="{2B69152A-55A7-4D2B-873F-7F3FB6F402A7}" name="mp id" dataDxfId="47"/>
    <tableColumn id="2" xr3:uid="{DA52C48F-158B-4538-B6A3-FC8044FE7DD3}" name="type" dataDxfId="46"/>
    <tableColumn id="3" xr3:uid="{EF0BDE38-1365-4FBC-9631-C5B606CA358B}" name="settlement_method" dataDxfId="45"/>
    <tableColumn id="4" xr3:uid="{B562A6FB-BEDA-4307-A449-0F2082B19BCA}" name="Quarter1" dataDxfId="44"/>
    <tableColumn id="5" xr3:uid="{6DA11D4D-F616-4050-A443-FB1A76B379F3}" name="Quarter2" dataDxfId="43"/>
    <tableColumn id="13" xr3:uid="{E2415720-F246-4A24-8E0D-1B0204263A5A}" name="Quarter3" dataDxfId="42"/>
    <tableColumn id="14" xr3:uid="{0EC1FA3B-BAAC-4F35-AAF5-67E6FD19CA93}" name="Quarter4" dataDxfId="41"/>
    <tableColumn id="15" xr3:uid="{5C23752B-DBE4-4FE9-BFE7-AC41B91886E5}" name="TotalHour" dataDxfId="40">
      <calculatedColumnFormula>IF(C2="","",SUM(F2:I2))</calculatedColumnFormula>
    </tableColumn>
    <tableColumn id="6" xr3:uid="{CD5BB13E-3854-4BA0-A8C2-7EB0351AE2FA}" name="resolution" dataDxfId="39"/>
    <tableColumn id="7" xr3:uid="{900BB657-25A0-4ECA-8FE6-633F1CAE8BD7}" name="es_id" dataDxfId="38"/>
    <tableColumn id="8" xr3:uid="{39625D12-7EE0-4C8F-8893-3E5902A7D039}" name="brp_id" dataDxfId="37"/>
    <tableColumn id="9" xr3:uid="{4035FFB8-60AE-4E2D-9CA8-C736A1B70CC6}" name="note" dataDxfId="36"/>
    <tableColumn id="10" xr3:uid="{F90F79EC-44B2-4BC6-8C23-82D64320CBD5}" name="ga_id" dataDxfId="35"/>
    <tableColumn id="11" xr3:uid="{CD53BB86-08E7-49A0-BC6E-CFD857B5FCB7}" name="from_ga" dataDxfId="34"/>
    <tableColumn id="12" xr3:uid="{75786D4A-9554-4C5E-B036-485331D1BE7F}" name="to_ga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D97A5-7A17-4D8D-BB42-B7C077CE9852}" name="TableDay12" displayName="TableDay12" ref="C1:Q19" totalsRowShown="0" headerRowDxfId="16" dataDxfId="15">
  <autoFilter ref="C1:Q19" xr:uid="{3814BBFA-A2E3-4A77-AAB1-6B1FF8D878B1}"/>
  <tableColumns count="15">
    <tableColumn id="1" xr3:uid="{DDC431AB-9815-4169-AABD-A0BF73179B5D}" name="mp id" dataDxfId="14"/>
    <tableColumn id="2" xr3:uid="{9ACF0FD1-CF07-4EE9-BABF-070D341E3883}" name="type" dataDxfId="13"/>
    <tableColumn id="3" xr3:uid="{49F7FD60-7021-4F7E-AF9C-364752920343}" name="settlement_method" dataDxfId="12"/>
    <tableColumn id="4" xr3:uid="{5EC363AD-9BC1-4FDC-83F7-A62425EC2F49}" name="Quarter1" dataDxfId="11"/>
    <tableColumn id="5" xr3:uid="{E36D6389-C9EF-4006-BD14-F49BB9013373}" name="Quarter2" dataDxfId="10"/>
    <tableColumn id="13" xr3:uid="{7F47A44E-96AA-4209-B97C-389CB4B0AF36}" name="Quarter3" dataDxfId="9"/>
    <tableColumn id="14" xr3:uid="{0A2551CB-9ECB-433B-B077-FB4661A54556}" name="Quarter4" dataDxfId="8"/>
    <tableColumn id="15" xr3:uid="{133D8BCB-2318-4892-BA2F-6D66DC3D9FEF}" name="TotalHour" dataDxfId="7">
      <calculatedColumnFormula>IF(C2="","",SUM(F2:I2))</calculatedColumnFormula>
    </tableColumn>
    <tableColumn id="6" xr3:uid="{7700F78B-A224-402C-A056-19FAE3C7B39A}" name="resolution" dataDxfId="6"/>
    <tableColumn id="7" xr3:uid="{A7B20D66-2D06-4A03-8E12-64A8CB069788}" name="es_id" dataDxfId="5"/>
    <tableColumn id="8" xr3:uid="{29EC1D19-2219-43AB-AC41-8F7D4CD0C5DA}" name="brp_id" dataDxfId="4"/>
    <tableColumn id="9" xr3:uid="{BD6F71E4-DE8C-479D-AFF8-9C43F5046A00}" name="note" dataDxfId="3"/>
    <tableColumn id="10" xr3:uid="{DA957DB3-C9AE-4BA5-97D0-3F8B6FE48E67}" name="ga_id" dataDxfId="2"/>
    <tableColumn id="11" xr3:uid="{EAA6D620-92C7-4103-B35D-5679B2AD1B47}" name="from_ga" dataDxfId="1"/>
    <tableColumn id="12" xr3:uid="{136DE70D-5B1B-438F-BB7C-C6A61F0FEEA6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C3" sqref="C3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115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99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114</v>
      </c>
      <c r="C2" s="10" t="s">
        <v>116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87</v>
      </c>
      <c r="L2" s="10" t="s">
        <v>88</v>
      </c>
      <c r="M2" s="10" t="s">
        <v>89</v>
      </c>
      <c r="N2" s="10"/>
      <c r="O2" s="10" t="s">
        <v>90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0">
        <f>SUMIFS(TableDay1[Quarter1],TableDay1[settlement_method],"D01",TableDay1[resolution],"PT15M")</f>
        <v>0</v>
      </c>
      <c r="V2" s="40">
        <f>SUMIFS(TableDay1[Quarter2],TableDay1[settlement_method],"D01",TableDay1[resolution],"PT15M")</f>
        <v>0</v>
      </c>
      <c r="W2" s="40">
        <f>SUMIFS(TableDay1[Quarter3],TableDay1[settlement_method],"D01",TableDay1[resolution],"PT15M")</f>
        <v>0</v>
      </c>
      <c r="X2" s="40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5000000000000</v>
      </c>
      <c r="AF2" s="27" t="str" cm="1">
        <f t="array" ref="AF2">_xlfn._xlws.SORT(_xlfn.UNIQUE(_xlfn._xlws.FILTER(AF28:AF40,AF28:AF40 &lt;&gt; "")))</f>
        <v>5500000000000</v>
      </c>
      <c r="AG2" s="27" t="str">
        <f>IF(B$2="production","E18",IF($B$2="flex_consumption","D01","E02"))</f>
        <v>E02</v>
      </c>
      <c r="AH2" s="27" t="s">
        <v>103</v>
      </c>
      <c r="AI2" s="24" t="s">
        <v>104</v>
      </c>
      <c r="AJ2" s="27" t="s">
        <v>105</v>
      </c>
      <c r="AK2" s="2"/>
      <c r="AL2" s="2"/>
    </row>
    <row r="3" spans="1:92" x14ac:dyDescent="0.35">
      <c r="C3" s="10" t="s">
        <v>116</v>
      </c>
      <c r="D3" s="10" t="s">
        <v>85</v>
      </c>
      <c r="E3" s="11" t="s">
        <v>86</v>
      </c>
      <c r="F3" s="12"/>
      <c r="G3" s="12"/>
      <c r="H3" s="39"/>
      <c r="I3" s="39"/>
      <c r="J3" s="41">
        <f t="shared" si="0"/>
        <v>0</v>
      </c>
      <c r="K3" s="10" t="s">
        <v>94</v>
      </c>
      <c r="L3" s="10" t="s">
        <v>101</v>
      </c>
      <c r="M3" s="10" t="s">
        <v>95</v>
      </c>
      <c r="N3" s="10"/>
      <c r="O3" s="10" t="s">
        <v>90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0</v>
      </c>
      <c r="U3" s="40">
        <f>SUMIFS(TableDay1[Quarter1],TableDay1[settlement_method],"E02",TableDay1[resolution],"PT15M")</f>
        <v>0</v>
      </c>
      <c r="V3" s="40">
        <f>SUMIFS(TableDay1[Quarter2],TableDay1[settlement_method],"E02",TableDay1[resolution],"PT15M")</f>
        <v>0</v>
      </c>
      <c r="W3" s="40">
        <f>SUMIFS(TableDay1[Quarter3],TableDay1[settlement_method],"E02",TableDay1[resolution],"PT15M")</f>
        <v>0</v>
      </c>
      <c r="X3" s="40">
        <f>SUMIFS(TableDay1[Quarter4],TableDay1[settlement_method],"E02",TableDay1[resolution],"PT15M")</f>
        <v>0</v>
      </c>
      <c r="Y3" s="24"/>
      <c r="Z3" s="24"/>
      <c r="AA3" s="24"/>
      <c r="AC3" s="24"/>
      <c r="AD3" s="24"/>
      <c r="AE3" s="24"/>
      <c r="AF3" s="24"/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117</v>
      </c>
      <c r="D4" s="10" t="s">
        <v>91</v>
      </c>
      <c r="E4" s="11"/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93</v>
      </c>
      <c r="M4" s="10" t="s">
        <v>111</v>
      </c>
      <c r="N4" s="10"/>
      <c r="O4" s="10" t="s">
        <v>90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0">
        <f>SUMIFS(TableDay1[Quarter1],TableDay1[type],"E18",TableDay1[resolution],"PT15M")</f>
        <v>0</v>
      </c>
      <c r="V4" s="40">
        <f>SUMIFS(TableDay1[Quarter2],TableDay1[type],"E18",TableDay1[resolution],"PT15M")</f>
        <v>0</v>
      </c>
      <c r="W4" s="40">
        <f>SUMIFS(TableDay1[Quarter3],TableDay1[type],"E18",TableDay1[resolution],"PT15M")</f>
        <v>0</v>
      </c>
      <c r="X4" s="40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 t="s">
        <v>117</v>
      </c>
      <c r="D5" s="10" t="s">
        <v>91</v>
      </c>
      <c r="E5" s="11"/>
      <c r="F5" s="12"/>
      <c r="G5" s="12"/>
      <c r="H5" s="39"/>
      <c r="I5" s="39"/>
      <c r="J5" s="41">
        <f t="shared" si="0"/>
        <v>0</v>
      </c>
      <c r="K5" s="10" t="s">
        <v>94</v>
      </c>
      <c r="L5" s="10" t="s">
        <v>110</v>
      </c>
      <c r="M5" s="10" t="s">
        <v>112</v>
      </c>
      <c r="N5" s="10"/>
      <c r="O5" s="10" t="s">
        <v>90</v>
      </c>
      <c r="P5" s="29"/>
      <c r="Q5" s="29"/>
      <c r="R5" s="24"/>
      <c r="S5" s="7" t="s">
        <v>26</v>
      </c>
      <c r="T5" s="9">
        <f>SUMIFS(TableDay1[TotalHour],TableDay1[type],"E17",TableDay1[resolution],"PT15M")</f>
        <v>0</v>
      </c>
      <c r="U5" s="40">
        <f>SUMIFS(TableDay1[Quarter1],TableDay1[type],"E17",TableDay1[resolution],"PT15M")</f>
        <v>0</v>
      </c>
      <c r="V5" s="40">
        <f>SUMIFS(TableDay1[Quarter2],TableDay1[type],"E17",TableDay1[resolution],"PT15M")</f>
        <v>0</v>
      </c>
      <c r="W5" s="40">
        <f>SUMIFS(TableDay1[Quarter3],TableDay1[type],"E17",TableDay1[resolution],"PT15M")</f>
        <v>0</v>
      </c>
      <c r="X5" s="40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106</v>
      </c>
      <c r="D6" s="10" t="s">
        <v>85</v>
      </c>
      <c r="E6" s="11" t="s">
        <v>86</v>
      </c>
      <c r="F6" s="12"/>
      <c r="G6" s="12"/>
      <c r="H6" s="12"/>
      <c r="I6" s="12"/>
      <c r="J6" s="41">
        <f t="shared" si="0"/>
        <v>0</v>
      </c>
      <c r="K6" s="10" t="s">
        <v>87</v>
      </c>
      <c r="L6" s="10" t="s">
        <v>121</v>
      </c>
      <c r="M6" s="10" t="s">
        <v>123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106</v>
      </c>
      <c r="D7" s="10" t="s">
        <v>85</v>
      </c>
      <c r="E7" s="11" t="s">
        <v>86</v>
      </c>
      <c r="F7" s="12"/>
      <c r="G7" s="12"/>
      <c r="H7" s="39"/>
      <c r="I7" s="39"/>
      <c r="J7" s="41">
        <f t="shared" si="0"/>
        <v>0</v>
      </c>
      <c r="K7" s="10" t="s">
        <v>94</v>
      </c>
      <c r="L7" s="10" t="s">
        <v>122</v>
      </c>
      <c r="M7" s="10" t="s">
        <v>124</v>
      </c>
      <c r="N7" s="10"/>
      <c r="O7" s="10" t="s">
        <v>90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118</v>
      </c>
      <c r="D8" s="10" t="s">
        <v>120</v>
      </c>
      <c r="E8" s="11"/>
      <c r="F8" s="12"/>
      <c r="G8" s="12"/>
      <c r="H8" s="39"/>
      <c r="I8" s="39"/>
      <c r="J8" s="41">
        <f t="shared" si="0"/>
        <v>0</v>
      </c>
      <c r="K8" s="10" t="s">
        <v>87</v>
      </c>
      <c r="L8" s="10"/>
      <c r="M8" s="10"/>
      <c r="N8" s="10"/>
      <c r="O8" s="10" t="s">
        <v>90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107</v>
      </c>
      <c r="D9" s="10" t="s">
        <v>85</v>
      </c>
      <c r="E9" s="11" t="s">
        <v>96</v>
      </c>
      <c r="F9" s="12"/>
      <c r="G9" s="12"/>
      <c r="H9" s="39"/>
      <c r="I9" s="39"/>
      <c r="J9" s="41">
        <f t="shared" si="0"/>
        <v>0</v>
      </c>
      <c r="K9" s="10" t="s">
        <v>87</v>
      </c>
      <c r="L9" s="10" t="s">
        <v>121</v>
      </c>
      <c r="M9" s="10" t="s">
        <v>123</v>
      </c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107</v>
      </c>
      <c r="D10" s="10" t="s">
        <v>85</v>
      </c>
      <c r="E10" s="11" t="s">
        <v>96</v>
      </c>
      <c r="F10" s="12"/>
      <c r="G10" s="12"/>
      <c r="H10" s="39"/>
      <c r="I10" s="39"/>
      <c r="J10" s="41">
        <f t="shared" si="0"/>
        <v>0</v>
      </c>
      <c r="K10" s="10" t="s">
        <v>94</v>
      </c>
      <c r="L10" s="10" t="s">
        <v>122</v>
      </c>
      <c r="M10" s="10" t="s">
        <v>124</v>
      </c>
      <c r="N10" s="10"/>
      <c r="O10" s="10" t="s">
        <v>90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5500000000000</v>
      </c>
      <c r="U10" s="26" t="str">
        <f>IF(AE$2=0,"",AE$2)</f>
        <v>5000000000000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119</v>
      </c>
      <c r="D11" s="10" t="s">
        <v>120</v>
      </c>
      <c r="E11" s="11"/>
      <c r="F11" s="12"/>
      <c r="G11" s="12"/>
      <c r="H11" s="39"/>
      <c r="I11" s="39"/>
      <c r="J11" s="41">
        <f t="shared" si="0"/>
        <v>0</v>
      </c>
      <c r="K11" s="10" t="s">
        <v>87</v>
      </c>
      <c r="L11" s="10"/>
      <c r="M11" s="10"/>
      <c r="N11" s="10"/>
      <c r="O11" s="10" t="s">
        <v>90</v>
      </c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5500000000000</v>
      </c>
      <c r="U11" s="26" t="str">
        <f t="shared" ref="U11:V13" si="2">U$10</f>
        <v>5000000000000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108</v>
      </c>
      <c r="D12" s="10" t="s">
        <v>91</v>
      </c>
      <c r="E12" s="11"/>
      <c r="F12" s="12"/>
      <c r="G12" s="12"/>
      <c r="H12" s="39"/>
      <c r="I12" s="39"/>
      <c r="J12" s="41">
        <f t="shared" si="0"/>
        <v>0</v>
      </c>
      <c r="K12" s="10" t="s">
        <v>87</v>
      </c>
      <c r="L12" s="10" t="s">
        <v>121</v>
      </c>
      <c r="M12" s="10" t="s">
        <v>123</v>
      </c>
      <c r="N12" s="10"/>
      <c r="O12" s="10" t="s">
        <v>90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5500000000000</v>
      </c>
      <c r="U12" s="26" t="str">
        <f t="shared" si="2"/>
        <v>5000000000000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97</v>
      </c>
      <c r="AF12" s="36" t="s">
        <v>98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108</v>
      </c>
      <c r="D13" s="10" t="s">
        <v>91</v>
      </c>
      <c r="E13" s="11"/>
      <c r="F13" s="12"/>
      <c r="G13" s="12"/>
      <c r="H13" s="39"/>
      <c r="I13" s="39"/>
      <c r="J13" s="41">
        <f t="shared" si="0"/>
        <v>0</v>
      </c>
      <c r="K13" s="10" t="s">
        <v>94</v>
      </c>
      <c r="L13" s="10" t="s">
        <v>122</v>
      </c>
      <c r="M13" s="10" t="s">
        <v>124</v>
      </c>
      <c r="N13" s="10"/>
      <c r="O13" s="10" t="s">
        <v>90</v>
      </c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5500000000000</v>
      </c>
      <c r="U13" s="26" t="str">
        <f t="shared" si="2"/>
        <v>5000000000000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8">_xlfn._xlws.SORT(_xlfn.UNIQUE(_xlfn._xlws.FILTER(TableDay1[es_id],TableDay1[es_id] &lt;&gt; "")))</f>
        <v>1000000000000</v>
      </c>
      <c r="AF13" s="36" t="str" cm="1">
        <f t="array" ref="AF13:AF18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109</v>
      </c>
      <c r="D14" s="10" t="s">
        <v>92</v>
      </c>
      <c r="E14" s="11"/>
      <c r="F14" s="12"/>
      <c r="G14" s="12"/>
      <c r="H14" s="39"/>
      <c r="I14" s="39"/>
      <c r="J14" s="41">
        <f t="shared" si="0"/>
        <v>0</v>
      </c>
      <c r="K14" s="10" t="s">
        <v>87</v>
      </c>
      <c r="L14" s="10"/>
      <c r="M14" s="10"/>
      <c r="N14" s="10"/>
      <c r="O14" s="10" t="s">
        <v>90</v>
      </c>
      <c r="P14" s="29" t="s">
        <v>102</v>
      </c>
      <c r="Q14" s="29" t="s">
        <v>90</v>
      </c>
      <c r="R14" s="15" t="s">
        <v>72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 t="str">
        <v>5000000000000</v>
      </c>
      <c r="AF17" s="36" t="str">
        <v>5500000000000</v>
      </c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 t="str">
        <v>6000000000000</v>
      </c>
      <c r="AF18" s="36" t="str">
        <v>6600000000000</v>
      </c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nonprofiled_consumption_per_ga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e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#N/A</v>
      </c>
      <c r="C22" s="16" t="e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#N/A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IF(B$1="ga",IF(E22="","","null"),IF(B$1="ga_es",IF(F22="","","null"),IF(B$1="ga_brp",IF(AF$2=0,"",AF$2),IF(F22="","",INDEX(TableDay1[brp_id],MATCH(F22,TableDay1[es_id],0),1)))))</f>
        <v>null</v>
      </c>
      <c r="H22" s="33" t="e">
        <f ca="1">IF(E22="","",SUBSTITUTE(ROUND(I22+J22+K22,3),",","."))</f>
        <v>#N/A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 t="e">
        <f t="shared" ref="K22:K45" si="5">IF(AND(C22="skmp",B$2="production"),VLOOKUP(D22,D$78:H$81,5,FALSE),IF(AND(B22="glmp",B$2="flex_consumption"),VLOOKUP(D22,D$72:H$75,5,FALSE),0))</f>
        <v>#N/A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e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#N/A</v>
      </c>
      <c r="C23" s="16" t="e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#N/A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IF(B$1="ga",IF(E23="","","null"),IF(B$1="ga_es",IF(F23="","","null"),IF(B$1="ga_brp",IF(AF$2=0,"",AF$2),IF(F23="","",INDEX(TableDay1[brp_id],MATCH(F23,TableDay1[es_id],0),1)))))</f>
        <v>null</v>
      </c>
      <c r="H23" s="33" t="e">
        <f t="shared" ref="H23:H45" ca="1" si="7">IF(E23="","",SUBSTITUTE(ROUND(I23+J23+K23,3),",","."))</f>
        <v>#N/A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 t="e">
        <f t="shared" si="5"/>
        <v>#N/A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e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#N/A</v>
      </c>
      <c r="C24" s="16" t="e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#N/A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IF(B$1="ga",IF(E24="","","null"),IF(B$1="ga_es",IF(F24="","","null"),IF(B$1="ga_brp",IF(AF$2=0,"",AF$2),IF(F24="","",INDEX(TableDay1[brp_id],MATCH(F24,TableDay1[es_id],0),1)))))</f>
        <v>null</v>
      </c>
      <c r="H24" s="33" t="e">
        <f t="shared" ca="1" si="7"/>
        <v>#N/A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 t="e">
        <f t="shared" si="5"/>
        <v>#N/A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e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#N/A</v>
      </c>
      <c r="C25" s="16" t="e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#N/A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IF(B$1="ga",IF(E25="","","null"),IF(B$1="ga_es",IF(F25="","","null"),IF(B$1="ga_brp",IF(AF$2=0,"",AF$2),IF(F25="","",INDEX(TableDay1[brp_id],MATCH(F25,TableDay1[es_id],0),1)))))</f>
        <v>null</v>
      </c>
      <c r="H25" s="33" t="e">
        <f t="shared" ca="1" si="7"/>
        <v>#N/A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 t="e">
        <f t="shared" si="5"/>
        <v>#N/A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e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>#N/A</v>
      </c>
      <c r="C26" s="16" t="e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>#N/A</v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 t="e">
        <f t="shared" si="5"/>
        <v>#N/A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e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>#N/A</v>
      </c>
      <c r="C27" s="16" t="e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>#N/A</v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 t="e">
        <f t="shared" si="5"/>
        <v>#N/A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e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>#N/A</v>
      </c>
      <c r="C28" s="16" t="e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>#N/A</v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 t="e">
        <f t="shared" si="5"/>
        <v>#N/A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e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>#N/A</v>
      </c>
      <c r="C29" s="16" t="e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>#N/A</v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 t="e">
        <f t="shared" si="5"/>
        <v>#N/A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e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>#N/A</v>
      </c>
      <c r="C30" s="16" t="e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#N/A</v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 t="e">
        <f t="shared" si="5"/>
        <v>#N/A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e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>#N/A</v>
      </c>
      <c r="C31" s="16" t="e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#N/A</v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 t="e">
        <f t="shared" si="5"/>
        <v>#N/A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e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>#N/A</v>
      </c>
      <c r="C32" s="16" t="e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#N/A</v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 t="e">
        <f t="shared" si="5"/>
        <v>#N/A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>5000000000000</v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>5500000000000</v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e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>#N/A</v>
      </c>
      <c r="C33" s="16" t="e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#N/A</v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 t="e">
        <f t="shared" si="5"/>
        <v>#N/A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e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>#N/A</v>
      </c>
      <c r="C34" s="16" t="e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>#N/A</v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 t="e">
        <f t="shared" si="5"/>
        <v>#N/A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e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>#N/A</v>
      </c>
      <c r="C35" s="16" t="e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>#N/A</v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 t="e">
        <f t="shared" si="5"/>
        <v>#N/A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45" t="s">
        <v>47</v>
      </c>
      <c r="X35" s="4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e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>#N/A</v>
      </c>
      <c r="C36" s="16" t="e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>#N/A</v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 t="e">
        <f t="shared" si="5"/>
        <v>#N/A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e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>#N/A</v>
      </c>
      <c r="C37" s="16" t="e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>#N/A</v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 t="e">
        <f t="shared" si="5"/>
        <v>#N/A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e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>#N/A</v>
      </c>
      <c r="C38" s="16" t="e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>#N/A</v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 t="e">
        <f t="shared" si="5"/>
        <v>#N/A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e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>#N/A</v>
      </c>
      <c r="C39" s="16" t="e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>#N/A</v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 t="e">
        <f t="shared" si="5"/>
        <v>#N/A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e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>#N/A</v>
      </c>
      <c r="C40" s="16" t="e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>#N/A</v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 t="e">
        <f t="shared" si="5"/>
        <v>#N/A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e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>#N/A</v>
      </c>
      <c r="C41" s="16" t="e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>#N/A</v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 t="e">
        <f t="shared" si="5"/>
        <v>#N/A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45" t="s">
        <v>47</v>
      </c>
      <c r="X41" s="46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e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>#N/A</v>
      </c>
      <c r="C42" s="16" t="e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>#N/A</v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 t="e">
        <f t="shared" si="5"/>
        <v>#N/A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e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>#N/A</v>
      </c>
      <c r="C43" s="16" t="e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>#N/A</v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 t="e">
        <f t="shared" si="5"/>
        <v>#N/A</v>
      </c>
      <c r="L43" s="2"/>
      <c r="R43" s="24"/>
      <c r="S43" s="24"/>
      <c r="T43" s="24"/>
      <c r="U43" s="15" t="s">
        <v>48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e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>#N/A</v>
      </c>
      <c r="C44" s="16" t="e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>#N/A</v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 t="e">
        <f t="shared" si="5"/>
        <v>#N/A</v>
      </c>
      <c r="L44" s="2"/>
      <c r="R44" s="24"/>
      <c r="S44" s="24"/>
      <c r="T44" s="24"/>
      <c r="U44" s="15" t="s">
        <v>49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e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>#N/A</v>
      </c>
      <c r="C45" s="16" t="e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>#N/A</v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 t="e">
        <f t="shared" si="5"/>
        <v>#N/A</v>
      </c>
      <c r="L45" s="2"/>
      <c r="R45" s="24"/>
      <c r="S45" s="24"/>
      <c r="T45" s="24"/>
      <c r="U45" s="15" t="s">
        <v>50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45" t="s">
        <v>47</v>
      </c>
      <c r="X47" s="46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</v>
      </c>
      <c r="I48" s="27" t="str">
        <f ca="1">SUBSTITUTE(ROUND(H48,3),",",".")</f>
        <v>0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</v>
      </c>
      <c r="I49" s="27" t="str">
        <f t="shared" ref="I49:I51" ca="1" si="14">SUBSTITUTE(ROUND(H49,3),",",".")</f>
        <v>0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</v>
      </c>
      <c r="I50" s="27" t="str">
        <f t="shared" ca="1" si="14"/>
        <v>0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</v>
      </c>
      <c r="I51" s="27" t="str">
        <f t="shared" ca="1" si="14"/>
        <v>0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0</v>
      </c>
      <c r="W53" s="45" t="s">
        <v>47</v>
      </c>
      <c r="X53" s="46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4"/>
      <c r="R54" s="44"/>
      <c r="S54" s="24"/>
      <c r="T54" s="24"/>
      <c r="U54" s="6" t="s">
        <v>30</v>
      </c>
      <c r="V54" s="9">
        <f>SUMIFS(TableDay1[TotalHour],TableDay1[type],"E20",TableDay1[resolution],"PT1H",TableDay1[to_ga],$AD$2)/4</f>
        <v>0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2"/>
      <c r="S55" s="24"/>
      <c r="T55" s="24"/>
      <c r="U55" s="15" t="s">
        <v>60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7">ROUND(W56,3)</f>
        <v>0</v>
      </c>
      <c r="Z56" s="23">
        <f>ROUND(V56,3)</f>
        <v>0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7"/>
        <v>0</v>
      </c>
      <c r="Z57" s="23">
        <f>ROUND(V57,3)</f>
        <v>0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7"/>
        <v>0</v>
      </c>
      <c r="Z58" s="23">
        <f>ROUND(V58,3)</f>
        <v>0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45" t="s">
        <v>47</v>
      </c>
      <c r="X59" s="46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0</v>
      </c>
      <c r="I60" s="27" t="str">
        <f>SUBSTITUTE(ROUND(H60,3),",",".")</f>
        <v>0</v>
      </c>
      <c r="R60" s="42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0</v>
      </c>
      <c r="I61" s="27" t="str">
        <f t="shared" ref="I61:I63" si="19">SUBSTITUTE(ROUND(H61,3),",",".")</f>
        <v>0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0</v>
      </c>
      <c r="I62" s="27" t="str">
        <f t="shared" si="19"/>
        <v>0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0</v>
      </c>
      <c r="I63" s="27" t="str">
        <f t="shared" si="19"/>
        <v>0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0</v>
      </c>
      <c r="W65" s="45" t="s">
        <v>47</v>
      </c>
      <c r="X65" s="46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0</v>
      </c>
      <c r="I66" s="27" t="str">
        <f ca="1">SUBSTITUTE(ROUND(H66,3),",",".")</f>
        <v>0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0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0</v>
      </c>
      <c r="I67" s="27" t="str">
        <f t="shared" ref="I67:I69" ca="1" si="22">SUBSTITUTE(ROUND(H67,3),",",".")</f>
        <v>0</v>
      </c>
      <c r="R67" s="24"/>
      <c r="S67" s="24"/>
      <c r="T67" s="24"/>
      <c r="U67" s="15" t="s">
        <v>68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0</v>
      </c>
      <c r="I68" s="27" t="str">
        <f t="shared" ca="1" si="22"/>
        <v>0</v>
      </c>
      <c r="R68" s="24"/>
      <c r="S68" s="24"/>
      <c r="T68" s="24"/>
      <c r="U68" s="15" t="s">
        <v>69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0</v>
      </c>
      <c r="I69" s="27" t="str">
        <f t="shared" ca="1" si="22"/>
        <v>0</v>
      </c>
      <c r="J69" s="2"/>
      <c r="R69" s="24"/>
      <c r="S69" s="24"/>
      <c r="T69" s="24"/>
      <c r="U69" s="15" t="s">
        <v>70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4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4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0</v>
      </c>
      <c r="I84" s="27" t="str">
        <f ca="1">SUBSTITUTE(ROUND(H84,3),",",".")</f>
        <v>0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0</v>
      </c>
      <c r="I85" s="27" t="str">
        <f t="shared" ref="I85:I87" ca="1" si="28">SUBSTITUTE(ROUND(H85,3),",",".")</f>
        <v>0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0</v>
      </c>
      <c r="I86" s="27" t="str">
        <f t="shared" ca="1" si="28"/>
        <v>0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0</v>
      </c>
      <c r="I87" s="27" t="str">
        <f t="shared" ca="1" si="28"/>
        <v>0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113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str" cm="1">
        <f t="array" aca="1" ref="I92" ca="1">IF(E92="","",INDIRECT("AJ"&amp;ROUND((ROW()-80)*0.25,0)))</f>
        <v>801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str" cm="1">
        <f t="array" aca="1" ref="I93" ca="1">IF(E93="","",INDIRECT("AJ"&amp;ROUND((ROW()-80)*0.25,0)))</f>
        <v>801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  <mergeCell ref="AH1:AK1"/>
    <mergeCell ref="E20:H20"/>
    <mergeCell ref="I20:K20"/>
    <mergeCell ref="E46:H46"/>
    <mergeCell ref="W35:X35"/>
    <mergeCell ref="W41:X41"/>
    <mergeCell ref="W47:X47"/>
  </mergeCells>
  <phoneticPr fontId="11" type="noConversion"/>
  <conditionalFormatting sqref="F2:I19">
    <cfRule type="expression" dxfId="32" priority="1">
      <formula>OR($N2="glmp",$N2="skmp")</formula>
    </cfRule>
  </conditionalFormatting>
  <conditionalFormatting sqref="G2:I19">
    <cfRule type="expression" dxfId="31" priority="2">
      <formula>$K2="PT1H"</formula>
    </cfRule>
  </conditionalFormatting>
  <conditionalFormatting sqref="V35 Y35">
    <cfRule type="expression" dxfId="30" priority="10">
      <formula>$V$35=$Y$35</formula>
    </cfRule>
  </conditionalFormatting>
  <conditionalFormatting sqref="V41 Y41">
    <cfRule type="expression" dxfId="29" priority="9">
      <formula>$V$41=$Y$41</formula>
    </cfRule>
  </conditionalFormatting>
  <conditionalFormatting sqref="V47 Y47">
    <cfRule type="expression" dxfId="28" priority="8">
      <formula>$V$47=$Y$47</formula>
    </cfRule>
  </conditionalFormatting>
  <conditionalFormatting sqref="V53 Y53">
    <cfRule type="expression" dxfId="27" priority="7">
      <formula>$V$53=$Y$53</formula>
    </cfRule>
  </conditionalFormatting>
  <conditionalFormatting sqref="V59 Y59">
    <cfRule type="expression" dxfId="26" priority="6">
      <formula>$V$59=$Y$59</formula>
    </cfRule>
  </conditionalFormatting>
  <conditionalFormatting sqref="V65 Y65">
    <cfRule type="expression" dxfId="25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A5E0-350A-4278-8CA3-4739DE23EBCB}">
  <sheetPr>
    <tabColor rgb="FF92D050"/>
  </sheetPr>
  <dimension ref="A1:CN400"/>
  <sheetViews>
    <sheetView zoomScale="85" zoomScaleNormal="85" workbookViewId="0">
      <selection activeCell="L11" sqref="L11:M1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115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99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114</v>
      </c>
      <c r="C2" s="10" t="s">
        <v>116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87</v>
      </c>
      <c r="L2" s="10" t="s">
        <v>88</v>
      </c>
      <c r="M2" s="10" t="s">
        <v>89</v>
      </c>
      <c r="N2" s="10"/>
      <c r="O2" s="10" t="s">
        <v>90</v>
      </c>
      <c r="P2" s="29"/>
      <c r="Q2" s="29"/>
      <c r="R2" s="24"/>
      <c r="S2" s="7" t="s">
        <v>34</v>
      </c>
      <c r="T2" s="9">
        <f>SUMIFS(TableDay12[TotalHour],TableDay12[settlement_method],"D01",TableDay12[resolution],"PT15M")</f>
        <v>0</v>
      </c>
      <c r="U2" s="40">
        <f>SUMIFS(TableDay12[Quarter1],TableDay12[settlement_method],"D01",TableDay12[resolution],"PT15M")</f>
        <v>0</v>
      </c>
      <c r="V2" s="40">
        <f>SUMIFS(TableDay12[Quarter2],TableDay12[settlement_method],"D01",TableDay12[resolution],"PT15M")</f>
        <v>0</v>
      </c>
      <c r="W2" s="40">
        <f>SUMIFS(TableDay12[Quarter3],TableDay12[settlement_method],"D01",TableDay12[resolution],"PT15M")</f>
        <v>0</v>
      </c>
      <c r="X2" s="40">
        <f>SUMIFS(TableDay12[Quarter4],TableDay12[settlement_method],"D01",TableDay12[resolution],"PT15M")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_xlfn._xlws.SORT(_xlfn.UNIQUE(_xlfn._xlws.FILTER(TableDay12[ga_id],TableDay12[ga_id] &lt;&gt; "")))</f>
        <v>800</v>
      </c>
      <c r="AE2" s="27" t="str" cm="1">
        <f t="array" ref="AE2">_xlfn._xlws.SORT(_xlfn.UNIQUE(_xlfn._xlws.FILTER(AE28:AE41,AE28:AE41 &lt;&gt; "")))</f>
        <v>5000000000000</v>
      </c>
      <c r="AF2" s="27" t="str" cm="1">
        <f t="array" ref="AF2">_xlfn._xlws.SORT(_xlfn.UNIQUE(_xlfn._xlws.FILTER(AF28:AF40,AF28:AF40 &lt;&gt; "")))</f>
        <v>5500000000000</v>
      </c>
      <c r="AG2" s="27" t="str">
        <f>IF(B$2="production","E18",IF($B$2="flex_consumption","D01","E02"))</f>
        <v>E02</v>
      </c>
      <c r="AH2" s="27" t="s">
        <v>103</v>
      </c>
      <c r="AI2" s="24" t="s">
        <v>104</v>
      </c>
      <c r="AJ2" s="27" t="s">
        <v>105</v>
      </c>
      <c r="AK2" s="2"/>
      <c r="AL2" s="2"/>
    </row>
    <row r="3" spans="1:92" x14ac:dyDescent="0.35">
      <c r="C3" s="10" t="s">
        <v>116</v>
      </c>
      <c r="D3" s="10" t="s">
        <v>85</v>
      </c>
      <c r="E3" s="11" t="s">
        <v>86</v>
      </c>
      <c r="F3" s="12"/>
      <c r="G3" s="12"/>
      <c r="H3" s="39"/>
      <c r="I3" s="39"/>
      <c r="J3" s="41">
        <f t="shared" si="0"/>
        <v>0</v>
      </c>
      <c r="K3" s="10" t="s">
        <v>94</v>
      </c>
      <c r="L3" s="10" t="s">
        <v>101</v>
      </c>
      <c r="M3" s="10" t="s">
        <v>95</v>
      </c>
      <c r="N3" s="10"/>
      <c r="O3" s="10" t="s">
        <v>90</v>
      </c>
      <c r="P3" s="29"/>
      <c r="Q3" s="29"/>
      <c r="R3" s="24"/>
      <c r="S3" s="7" t="s">
        <v>38</v>
      </c>
      <c r="T3" s="9">
        <f>SUMIFS(TableDay12[TotalHour],TableDay12[settlement_method],"E02",TableDay12[resolution],"PT15M")</f>
        <v>0</v>
      </c>
      <c r="U3" s="40">
        <f>SUMIFS(TableDay12[Quarter1],TableDay12[settlement_method],"E02",TableDay12[resolution],"PT15M")</f>
        <v>0</v>
      </c>
      <c r="V3" s="40">
        <f>SUMIFS(TableDay12[Quarter2],TableDay12[settlement_method],"E02",TableDay12[resolution],"PT15M")</f>
        <v>0</v>
      </c>
      <c r="W3" s="40">
        <f>SUMIFS(TableDay12[Quarter3],TableDay12[settlement_method],"E02",TableDay12[resolution],"PT15M")</f>
        <v>0</v>
      </c>
      <c r="X3" s="40">
        <f>SUMIFS(TableDay12[Quarter4],TableDay12[settlement_method],"E02",TableDay12[resolution],"PT15M")</f>
        <v>0</v>
      </c>
      <c r="Y3" s="24"/>
      <c r="Z3" s="24"/>
      <c r="AA3" s="24"/>
      <c r="AC3" s="24"/>
      <c r="AD3" s="24"/>
      <c r="AE3" s="24"/>
      <c r="AF3" s="24"/>
      <c r="AG3" s="24"/>
      <c r="AH3" s="27" t="str" cm="1">
        <f t="array" ref="AH3">_xlfn.UNIQUE(_xlfn._xlws.FILTER(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IF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&gt;0,AD2,""),"")),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IF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&gt;0,AD2,""),""))&lt;&gt;""))</f>
        <v>801</v>
      </c>
      <c r="AI3" s="27" t="str" cm="1">
        <f t="array" ref="AI3">_xlfn.UNIQUE(_xlfn._xlws.FILTER(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,"")),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117</v>
      </c>
      <c r="D4" s="10" t="s">
        <v>91</v>
      </c>
      <c r="E4" s="11"/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93</v>
      </c>
      <c r="M4" s="10" t="s">
        <v>111</v>
      </c>
      <c r="N4" s="10"/>
      <c r="O4" s="10" t="s">
        <v>90</v>
      </c>
      <c r="P4" s="29"/>
      <c r="Q4" s="29"/>
      <c r="R4" s="24"/>
      <c r="S4" s="7" t="s">
        <v>28</v>
      </c>
      <c r="T4" s="9">
        <f>SUMIFS(TableDay12[TotalHour],TableDay12[type],"E18",TableDay12[resolution],"PT15M")</f>
        <v>0</v>
      </c>
      <c r="U4" s="40">
        <f>SUMIFS(TableDay12[Quarter1],TableDay12[type],"E18",TableDay12[resolution],"PT15M")</f>
        <v>0</v>
      </c>
      <c r="V4" s="40">
        <f>SUMIFS(TableDay12[Quarter2],TableDay12[type],"E18",TableDay12[resolution],"PT15M")</f>
        <v>0</v>
      </c>
      <c r="W4" s="40">
        <f>SUMIFS(TableDay12[Quarter3],TableDay12[type],"E18",TableDay12[resolution],"PT15M")</f>
        <v>0</v>
      </c>
      <c r="X4" s="40">
        <f>SUMIFS(TableDay12[Quarter4],TableDay12[type],"E18",TableDay12[resolution],"PT15M")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 t="s">
        <v>117</v>
      </c>
      <c r="D5" s="10" t="s">
        <v>91</v>
      </c>
      <c r="E5" s="11"/>
      <c r="F5" s="12"/>
      <c r="G5" s="12"/>
      <c r="H5" s="39"/>
      <c r="I5" s="39"/>
      <c r="J5" s="41">
        <f t="shared" si="0"/>
        <v>0</v>
      </c>
      <c r="K5" s="10" t="s">
        <v>94</v>
      </c>
      <c r="L5" s="10" t="s">
        <v>110</v>
      </c>
      <c r="M5" s="10" t="s">
        <v>112</v>
      </c>
      <c r="N5" s="10"/>
      <c r="O5" s="10" t="s">
        <v>90</v>
      </c>
      <c r="P5" s="29"/>
      <c r="Q5" s="29"/>
      <c r="R5" s="24"/>
      <c r="S5" s="7" t="s">
        <v>26</v>
      </c>
      <c r="T5" s="9">
        <f>SUMIFS(TableDay12[TotalHour],TableDay12[type],"E17",TableDay12[resolution],"PT15M")</f>
        <v>0</v>
      </c>
      <c r="U5" s="40">
        <f>SUMIFS(TableDay12[Quarter1],TableDay12[type],"E17",TableDay12[resolution],"PT15M")</f>
        <v>0</v>
      </c>
      <c r="V5" s="40">
        <f>SUMIFS(TableDay12[Quarter2],TableDay12[type],"E17",TableDay12[resolution],"PT15M")</f>
        <v>0</v>
      </c>
      <c r="W5" s="40">
        <f>SUMIFS(TableDay12[Quarter3],TableDay12[type],"E17",TableDay12[resolution],"PT15M")</f>
        <v>0</v>
      </c>
      <c r="X5" s="40">
        <f>SUMIFS(TableDay12[Quarter4],TableDay12[type],"E17",TableDay12[resolution],"PT15M")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106</v>
      </c>
      <c r="D6" s="10" t="s">
        <v>85</v>
      </c>
      <c r="E6" s="11" t="s">
        <v>86</v>
      </c>
      <c r="F6" s="12"/>
      <c r="G6" s="12"/>
      <c r="H6" s="12"/>
      <c r="I6" s="12"/>
      <c r="J6" s="41">
        <f t="shared" si="0"/>
        <v>0</v>
      </c>
      <c r="K6" s="10" t="s">
        <v>87</v>
      </c>
      <c r="L6" s="10" t="s">
        <v>121</v>
      </c>
      <c r="M6" s="10" t="s">
        <v>123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106</v>
      </c>
      <c r="D7" s="10" t="s">
        <v>85</v>
      </c>
      <c r="E7" s="11" t="s">
        <v>86</v>
      </c>
      <c r="F7" s="12"/>
      <c r="G7" s="12"/>
      <c r="H7" s="39"/>
      <c r="I7" s="39"/>
      <c r="J7" s="41">
        <f t="shared" si="0"/>
        <v>0</v>
      </c>
      <c r="K7" s="10" t="s">
        <v>94</v>
      </c>
      <c r="L7" s="10" t="s">
        <v>122</v>
      </c>
      <c r="M7" s="10" t="s">
        <v>124</v>
      </c>
      <c r="N7" s="10"/>
      <c r="O7" s="10" t="s">
        <v>90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118</v>
      </c>
      <c r="D8" s="10" t="s">
        <v>120</v>
      </c>
      <c r="E8" s="11"/>
      <c r="F8" s="12"/>
      <c r="G8" s="12"/>
      <c r="H8" s="39"/>
      <c r="I8" s="39"/>
      <c r="J8" s="41">
        <f t="shared" si="0"/>
        <v>0</v>
      </c>
      <c r="K8" s="10" t="s">
        <v>87</v>
      </c>
      <c r="L8" s="10"/>
      <c r="M8" s="10"/>
      <c r="N8" s="10"/>
      <c r="O8" s="10" t="s">
        <v>90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107</v>
      </c>
      <c r="D9" s="10" t="s">
        <v>85</v>
      </c>
      <c r="E9" s="11" t="s">
        <v>96</v>
      </c>
      <c r="F9" s="12"/>
      <c r="G9" s="12"/>
      <c r="H9" s="39"/>
      <c r="I9" s="39"/>
      <c r="J9" s="41">
        <f t="shared" si="0"/>
        <v>0</v>
      </c>
      <c r="K9" s="10" t="s">
        <v>87</v>
      </c>
      <c r="L9" s="10" t="s">
        <v>121</v>
      </c>
      <c r="M9" s="10" t="s">
        <v>123</v>
      </c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107</v>
      </c>
      <c r="D10" s="10" t="s">
        <v>85</v>
      </c>
      <c r="E10" s="11" t="s">
        <v>96</v>
      </c>
      <c r="F10" s="12"/>
      <c r="G10" s="12"/>
      <c r="H10" s="39"/>
      <c r="I10" s="39"/>
      <c r="J10" s="41">
        <f t="shared" si="0"/>
        <v>0</v>
      </c>
      <c r="K10" s="10" t="s">
        <v>94</v>
      </c>
      <c r="L10" s="10" t="s">
        <v>122</v>
      </c>
      <c r="M10" s="10" t="s">
        <v>124</v>
      </c>
      <c r="N10" s="10"/>
      <c r="O10" s="10" t="s">
        <v>90</v>
      </c>
      <c r="P10" s="29"/>
      <c r="Q10" s="29"/>
      <c r="R10" s="15" t="s">
        <v>72</v>
      </c>
      <c r="S10" s="26" t="str">
        <f>_xlfn.IFNA(INDEX(TableDay12[ga_id],MATCH(U10,TableDay12[es_id],0)),"")</f>
        <v>800</v>
      </c>
      <c r="T10" s="26" t="str">
        <f>_xlfn.IFNA(INDEX(TableDay12[brp_id],MATCH(U10,TableDay12[es_id],0)),"")</f>
        <v>5500000000000</v>
      </c>
      <c r="U10" s="26" t="str">
        <f>IF(AE$2=0,"",AE$2)</f>
        <v>5000000000000</v>
      </c>
      <c r="V10" s="20">
        <f>SUMIFS(TableDay12[TotalHour],TableDay12[es_id],U10,IF(B$2="production",TableDay12[type],TableDay12[settlement_method]),AG$2,TableDay12[resolution],"PT1H")/4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119</v>
      </c>
      <c r="D11" s="10" t="s">
        <v>120</v>
      </c>
      <c r="E11" s="11"/>
      <c r="F11" s="12"/>
      <c r="G11" s="12"/>
      <c r="H11" s="39"/>
      <c r="I11" s="39"/>
      <c r="J11" s="41">
        <f t="shared" si="0"/>
        <v>0</v>
      </c>
      <c r="K11" s="10" t="s">
        <v>87</v>
      </c>
      <c r="L11" s="10"/>
      <c r="M11" s="10"/>
      <c r="N11" s="10"/>
      <c r="O11" s="10" t="s">
        <v>90</v>
      </c>
      <c r="P11" s="29"/>
      <c r="Q11" s="29"/>
      <c r="R11" s="15" t="s">
        <v>73</v>
      </c>
      <c r="S11" s="26" t="str">
        <f>_xlfn.IFNA(INDEX(TableDay12[ga_id],MATCH(U11,TableDay12[es_id],0)),"")</f>
        <v>800</v>
      </c>
      <c r="T11" s="26" t="str">
        <f>_xlfn.IFNA(INDEX(TableDay12[brp_id],MATCH(U11,TableDay12[es_id],0)),"")</f>
        <v>5500000000000</v>
      </c>
      <c r="U11" s="26" t="str">
        <f t="shared" ref="U11:V13" si="2">U$10</f>
        <v>5000000000000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108</v>
      </c>
      <c r="D12" s="10" t="s">
        <v>91</v>
      </c>
      <c r="E12" s="11"/>
      <c r="F12" s="12"/>
      <c r="G12" s="12"/>
      <c r="H12" s="39"/>
      <c r="I12" s="39"/>
      <c r="J12" s="41">
        <f t="shared" si="0"/>
        <v>0</v>
      </c>
      <c r="K12" s="10" t="s">
        <v>87</v>
      </c>
      <c r="L12" s="10" t="s">
        <v>121</v>
      </c>
      <c r="M12" s="10" t="s">
        <v>123</v>
      </c>
      <c r="N12" s="10"/>
      <c r="O12" s="10" t="s">
        <v>90</v>
      </c>
      <c r="P12" s="29"/>
      <c r="Q12" s="29"/>
      <c r="R12" s="15" t="s">
        <v>74</v>
      </c>
      <c r="S12" s="26" t="str">
        <f>_xlfn.IFNA(INDEX(TableDay12[ga_id],MATCH(U12,TableDay12[es_id],0)),"")</f>
        <v>800</v>
      </c>
      <c r="T12" s="26" t="str">
        <f>_xlfn.IFNA(INDEX(TableDay12[brp_id],MATCH(U12,TableDay12[es_id],0)),"")</f>
        <v>5500000000000</v>
      </c>
      <c r="U12" s="26" t="str">
        <f t="shared" si="2"/>
        <v>5000000000000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97</v>
      </c>
      <c r="AF12" s="36" t="s">
        <v>98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108</v>
      </c>
      <c r="D13" s="10" t="s">
        <v>91</v>
      </c>
      <c r="E13" s="11"/>
      <c r="F13" s="12"/>
      <c r="G13" s="12"/>
      <c r="H13" s="39"/>
      <c r="I13" s="39"/>
      <c r="J13" s="41">
        <f t="shared" si="0"/>
        <v>0</v>
      </c>
      <c r="K13" s="10" t="s">
        <v>94</v>
      </c>
      <c r="L13" s="10" t="s">
        <v>122</v>
      </c>
      <c r="M13" s="10" t="s">
        <v>124</v>
      </c>
      <c r="N13" s="10"/>
      <c r="O13" s="10" t="s">
        <v>90</v>
      </c>
      <c r="P13" s="29"/>
      <c r="Q13" s="29"/>
      <c r="R13" s="15" t="s">
        <v>75</v>
      </c>
      <c r="S13" s="26" t="str">
        <f>_xlfn.IFNA(INDEX(TableDay12[ga_id],MATCH(U13,TableDay12[es_id],0)),"")</f>
        <v>800</v>
      </c>
      <c r="T13" s="26" t="str">
        <f>_xlfn.IFNA(INDEX(TableDay12[brp_id],MATCH(U13,TableDay12[es_id],0)),"")</f>
        <v>5500000000000</v>
      </c>
      <c r="U13" s="26" t="str">
        <f t="shared" si="2"/>
        <v>5000000000000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8">_xlfn._xlws.SORT(_xlfn.UNIQUE(_xlfn._xlws.FILTER(TableDay12[es_id],TableDay12[es_id] &lt;&gt; "")))</f>
        <v>1000000000000</v>
      </c>
      <c r="AF13" s="36" t="str" cm="1">
        <f t="array" ref="AF13:AF18">_xlfn._xlws.SORT(_xlfn.UNIQUE(_xlfn._xlws.FILTER(TableDay12[brp_id],TableDay12[brp_id]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109</v>
      </c>
      <c r="D14" s="10" t="s">
        <v>92</v>
      </c>
      <c r="E14" s="11"/>
      <c r="F14" s="12"/>
      <c r="G14" s="12"/>
      <c r="H14" s="39"/>
      <c r="I14" s="39"/>
      <c r="J14" s="41">
        <f t="shared" si="0"/>
        <v>0</v>
      </c>
      <c r="K14" s="10" t="s">
        <v>87</v>
      </c>
      <c r="L14" s="10"/>
      <c r="M14" s="10"/>
      <c r="N14" s="10"/>
      <c r="O14" s="10" t="s">
        <v>90</v>
      </c>
      <c r="P14" s="29" t="s">
        <v>102</v>
      </c>
      <c r="Q14" s="29" t="s">
        <v>90</v>
      </c>
      <c r="R14" s="15" t="s">
        <v>72</v>
      </c>
      <c r="S14" s="26" t="str">
        <f>_xlfn.IFNA(INDEX(TableDay12[ga_id],MATCH(U14,TableDay12[es_id],0)),"")</f>
        <v/>
      </c>
      <c r="T14" s="26" t="str">
        <f>_xlfn.IFNA(INDEX(TableDay12[brp_id],MATCH(U14,TableDay12[es_id],0)),"")</f>
        <v/>
      </c>
      <c r="U14" s="26" t="str">
        <f>IF(AE$3=0,"",AE$3)</f>
        <v/>
      </c>
      <c r="V14" s="20">
        <f>SUMIFS(TableDay12[TotalHour],TableDay12[es_id],U14,IF(B$2="production",TableDay12[type],TableDay12[settlement_method]),AG$2,TableDay12[resolution],"PT1H")/4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_xlfn.IFNA(INDEX(TableDay12[ga_id],MATCH(U15,TableDay12[es_id],0)),"")</f>
        <v/>
      </c>
      <c r="T15" s="26" t="str">
        <f>_xlfn.IFNA(INDEX(TableDay12[brp_id],MATCH(U15,TableDay12[es_id],0)),"")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_xlfn.IFNA(INDEX(TableDay12[ga_id],MATCH(U16,TableDay12[es_id],0)),"")</f>
        <v/>
      </c>
      <c r="T16" s="26" t="str">
        <f>_xlfn.IFNA(INDEX(TableDay12[brp_id],MATCH(U16,TableDay12[es_id],0)),"")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_xlfn.IFNA(INDEX(TableDay12[ga_id],MATCH(U17,TableDay12[es_id],0)),"")</f>
        <v/>
      </c>
      <c r="T17" s="26" t="str">
        <f>_xlfn.IFNA(INDEX(TableDay12[brp_id],MATCH(U17,TableDay12[es_id],0)),"")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 t="str">
        <v>5000000000000</v>
      </c>
      <c r="AF17" s="36" t="str">
        <v>5500000000000</v>
      </c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_xlfn.IFNA(INDEX(TableDay12[ga_id],MATCH(U18,TableDay12[es_id],0)),"")</f>
        <v/>
      </c>
      <c r="T18" s="26" t="str">
        <f>_xlfn.IFNA(INDEX(TableDay12[brp_id],MATCH(U18,TableDay12[es_id],0)),"")</f>
        <v/>
      </c>
      <c r="U18" s="26" t="str">
        <f>IF(AE$4=0,"",AE$4)</f>
        <v/>
      </c>
      <c r="V18" s="20">
        <f>SUMIFS(TableDay12[TotalHour],TableDay12[es_id],U18,IF(B$2="production",TableDay12[type],TableDay12[settlement_method]),AG$2,TableDay12[resolution],"PT1H")/4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 t="str">
        <v>6000000000000</v>
      </c>
      <c r="AF18" s="36" t="str">
        <v>6600000000000</v>
      </c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_xlfn.IFNA(INDEX(TableDay12[ga_id],MATCH(U19,TableDay12[es_id],0)),"")</f>
        <v/>
      </c>
      <c r="T19" s="26" t="str">
        <f>_xlfn.IFNA(INDEX(TableDay12[brp_id],MATCH(U19,TableDay12[es_id],0)),"")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nonprofiled_consumption_per_ga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_xlfn.IFNA(INDEX(TableDay12[ga_id],MATCH(U20,TableDay12[es_id],0)),"")</f>
        <v/>
      </c>
      <c r="T20" s="26" t="str">
        <f>_xlfn.IFNA(INDEX(TableDay12[brp_id],MATCH(U20,TableDay12[es_id],0)),"")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_xlfn.IFNA(INDEX(TableDay12[ga_id],MATCH(U21,TableDay12[es_id],0)),"")</f>
        <v/>
      </c>
      <c r="T21" s="26" t="str">
        <f>_xlfn.IFNA(INDEX(TableDay12[brp_id],MATCH(U21,TableDay12[es_id],0)),"")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e">
        <f>IF(AND(F22&lt;&gt;"null",F22&lt;&gt;""),IF(F22=INDEX(TableDay12[es_id],MATCH("GLMP",TableDay12[note],0),1),"glmp",""),IF(AND(G22&lt;&gt;"null",G22&lt;&gt;""),IF(G22=INDEX(TableDay12[brp_id],MATCH("GLMP",TableDay12[note],0),1),"glmp",""),IF(E22=INDEX(TableDay12[ga_id],MATCH("GLMP",TableDay12[note],0),1),"glmp","")))</f>
        <v>#N/A</v>
      </c>
      <c r="C22" s="16" t="e">
        <f>IF(AND(F22&lt;&gt;"null",F22&lt;&gt;""),IF(F22=INDEX(TableDay12[es_id],MATCH("SKMP",TableDay12[note],0),1),"skmp",""),IF(AND(G22&lt;&gt;"null",G22&lt;&gt;""),IF(G22=INDEX(TableDay12[brp_id],MATCH("SKMP",TableDay12[note],0),1),"skmp",""),IF(E22=INDEX(TableDay12[ga_id],MATCH("SKMP",TableDay12[note],0),1),"skmp","")))</f>
        <v>#N/A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IF(B$1="ga",IF(E22="","","null"),IF(B$1="ga_es",IF(F22="","","null"),IF(B$1="ga_brp",IF(AF$2=0,"",AF$2),IF(F22="","",INDEX(TableDay12[brp_id],MATCH(F22,TableDay12[es_id],0),1)))))</f>
        <v>null</v>
      </c>
      <c r="H22" s="33" t="e">
        <f ca="1">IF(E22="","",SUBSTITUTE(ROUND(I22+J22+K22,3),",","."))</f>
        <v>#N/A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12[es_id],IF(B$1="ga_brp",TableDay12[brp_id],TableDay12[ga_id])),IF(OR(B$1="ga_es",B$1="ga_brp_es"),F22,IF(B$1="ga_brp",G22,E22)),IF(B$2="production",TableDay12[type],TableDay12[settlement_method]),AG$2,TableDay12[resolution],"PT15M")</f>
        <v>0</v>
      </c>
      <c r="K22" s="9" t="e">
        <f t="shared" ref="K22:K45" si="5">IF(AND(C22="skmp",B$2="production"),VLOOKUP(D22,D$78:H$81,5,FALSE),IF(AND(B22="glmp",B$2="flex_consumption"),VLOOKUP(D22,D$72:H$75,5,FALSE),0))</f>
        <v>#N/A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_xlfn.IFNA(INDEX(TableDay12[ga_id],MATCH(U22,TableDay12[es_id],0)),"")</f>
        <v/>
      </c>
      <c r="T22" s="26" t="str">
        <f>_xlfn.IFNA(INDEX(TableDay12[brp_id],MATCH(U22,TableDay12[es_id],0)),"")</f>
        <v/>
      </c>
      <c r="U22" s="26" t="str">
        <f>IF(AE$5=0,"",AE$5)</f>
        <v/>
      </c>
      <c r="V22" s="20">
        <f>SUMIFS(TableDay12[TotalHour],TableDay12[es_id],U22,IF(B$2="production",TableDay12[type],TableDay12[settlement_method]),AG$2,TableDay12[resolution],"PT1H")/4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e">
        <f>IF(AND(F23&lt;&gt;"null",F23&lt;&gt;""),IF(F23=INDEX(TableDay12[es_id],MATCH("GLMP",TableDay12[note],0),1),"glmp",""),IF(AND(G23&lt;&gt;"null",G23&lt;&gt;""),IF(G23=INDEX(TableDay12[brp_id],MATCH("GLMP",TableDay12[note],0),1),"glmp",""),IF(E23=INDEX(TableDay12[ga_id],MATCH("GLMP",TableDay12[note],0),1),"glmp","")))</f>
        <v>#N/A</v>
      </c>
      <c r="C23" s="16" t="e">
        <f>IF(AND(F23&lt;&gt;"null",F23&lt;&gt;""),IF(F23=INDEX(TableDay12[es_id],MATCH("SKMP",TableDay12[note],0),1),"skmp",""),IF(AND(G23&lt;&gt;"null",G23&lt;&gt;""),IF(G23=INDEX(TableDay12[brp_id],MATCH("SKMP",TableDay12[note],0),1),"skmp",""),IF(E23=INDEX(TableDay12[ga_id],MATCH("SKMP",TableDay12[note],0),1),"skmp","")))</f>
        <v>#N/A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IF(B$1="ga",IF(E23="","","null"),IF(B$1="ga_es",IF(F23="","","null"),IF(B$1="ga_brp",IF(AF$2=0,"",AF$2),IF(F23="","",INDEX(TableDay12[brp_id],MATCH(F23,TableDay12[es_id],0),1)))))</f>
        <v>null</v>
      </c>
      <c r="H23" s="33" t="e">
        <f t="shared" ref="H23:H45" ca="1" si="7">IF(E23="","",SUBSTITUTE(ROUND(I23+J23+K23,3),",","."))</f>
        <v>#N/A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12[es_id],IF(B$1="ga_brp",TableDay12[brp_id],TableDay12[ga_id])),IF(OR(B$1="ga_es",B$1="ga_brp_es"),F23,IF(B$1="ga_brp",G23,E23)),IF(B$2="production",TableDay12[type],TableDay12[settlement_method]),AG$2,TableDay12[resolution],"PT15M")</f>
        <v>0</v>
      </c>
      <c r="K23" s="9" t="e">
        <f t="shared" si="5"/>
        <v>#N/A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_xlfn.IFNA(INDEX(TableDay12[ga_id],MATCH(U23,TableDay12[es_id],0)),"")</f>
        <v/>
      </c>
      <c r="T23" s="26" t="str">
        <f>_xlfn.IFNA(INDEX(TableDay12[brp_id],MATCH(U23,TableDay12[es_id],0)),"")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e">
        <f>IF(AND(F24&lt;&gt;"null",F24&lt;&gt;""),IF(F24=INDEX(TableDay12[es_id],MATCH("GLMP",TableDay12[note],0),1),"glmp",""),IF(AND(G24&lt;&gt;"null",G24&lt;&gt;""),IF(G24=INDEX(TableDay12[brp_id],MATCH("GLMP",TableDay12[note],0),1),"glmp",""),IF(E24=INDEX(TableDay12[ga_id],MATCH("GLMP",TableDay12[note],0),1),"glmp","")))</f>
        <v>#N/A</v>
      </c>
      <c r="C24" s="16" t="e">
        <f>IF(AND(F24&lt;&gt;"null",F24&lt;&gt;""),IF(F24=INDEX(TableDay12[es_id],MATCH("SKMP",TableDay12[note],0),1),"skmp",""),IF(AND(G24&lt;&gt;"null",G24&lt;&gt;""),IF(G24=INDEX(TableDay12[brp_id],MATCH("SKMP",TableDay12[note],0),1),"skmp",""),IF(E24=INDEX(TableDay12[ga_id],MATCH("SKMP",TableDay12[note],0),1),"skmp","")))</f>
        <v>#N/A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IF(B$1="ga",IF(E24="","","null"),IF(B$1="ga_es",IF(F24="","","null"),IF(B$1="ga_brp",IF(AF$2=0,"",AF$2),IF(F24="","",INDEX(TableDay12[brp_id],MATCH(F24,TableDay12[es_id],0),1)))))</f>
        <v>null</v>
      </c>
      <c r="H24" s="33" t="e">
        <f t="shared" ca="1" si="7"/>
        <v>#N/A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12[es_id],IF(B$1="ga_brp",TableDay12[brp_id],TableDay12[ga_id])),IF(OR(B$1="ga_es",B$1="ga_brp_es"),F24,IF(B$1="ga_brp",G24,E24)),IF(B$2="production",TableDay12[type],TableDay12[settlement_method]),AG$2,TableDay12[resolution],"PT15M")</f>
        <v>0</v>
      </c>
      <c r="K24" s="9" t="e">
        <f t="shared" si="5"/>
        <v>#N/A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_xlfn.IFNA(INDEX(TableDay12[ga_id],MATCH(U24,TableDay12[es_id],0)),"")</f>
        <v/>
      </c>
      <c r="T24" s="26" t="str">
        <f>_xlfn.IFNA(INDEX(TableDay12[brp_id],MATCH(U24,TableDay12[es_id],0)),"")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_xlfn._xlws.SORT(_xlfn.UNIQUE(IFERROR(INDEX(_xlfn._xlws.FILTER(TableDay12[[type]:[brp_id]],(TableDay12[es_id]=AE6)*(TableDay12[settlement_method]="D01"),""),,6),"")))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e">
        <f>IF(AND(F25&lt;&gt;"null",F25&lt;&gt;""),IF(F25=INDEX(TableDay12[es_id],MATCH("GLMP",TableDay12[note],0),1),"glmp",""),IF(AND(G25&lt;&gt;"null",G25&lt;&gt;""),IF(G25=INDEX(TableDay12[brp_id],MATCH("GLMP",TableDay12[note],0),1),"glmp",""),IF(E25=INDEX(TableDay12[ga_id],MATCH("GLMP",TableDay12[note],0),1),"glmp","")))</f>
        <v>#N/A</v>
      </c>
      <c r="C25" s="16" t="e">
        <f>IF(AND(F25&lt;&gt;"null",F25&lt;&gt;""),IF(F25=INDEX(TableDay12[es_id],MATCH("SKMP",TableDay12[note],0),1),"skmp",""),IF(AND(G25&lt;&gt;"null",G25&lt;&gt;""),IF(G25=INDEX(TableDay12[brp_id],MATCH("SKMP",TableDay12[note],0),1),"skmp",""),IF(E25=INDEX(TableDay12[ga_id],MATCH("SKMP",TableDay12[note],0),1),"skmp","")))</f>
        <v>#N/A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IF(B$1="ga",IF(E25="","","null"),IF(B$1="ga_es",IF(F25="","","null"),IF(B$1="ga_brp",IF(AF$2=0,"",AF$2),IF(F25="","",INDEX(TableDay12[brp_id],MATCH(F25,TableDay12[es_id],0),1)))))</f>
        <v>null</v>
      </c>
      <c r="H25" s="33" t="e">
        <f t="shared" ca="1" si="7"/>
        <v>#N/A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12[es_id],IF(B$1="ga_brp",TableDay12[brp_id],TableDay12[ga_id])),IF(OR(B$1="ga_es",B$1="ga_brp_es"),F25,IF(B$1="ga_brp",G25,E25)),IF(B$2="production",TableDay12[type],TableDay12[settlement_method]),AG$2,TableDay12[resolution],"PT15M")</f>
        <v>0</v>
      </c>
      <c r="K25" s="9" t="e">
        <f t="shared" si="5"/>
        <v>#N/A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_xlfn.IFNA(INDEX(TableDay12[ga_id],MATCH(U25,TableDay12[es_id],0)),"")</f>
        <v/>
      </c>
      <c r="T25" s="26" t="str">
        <f>_xlfn.IFNA(INDEX(TableDay12[brp_id],MATCH(U25,TableDay12[es_id],0)),"")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_xlfn._xlws.SORT(_xlfn.UNIQUE(IFERROR(INDEX(_xlfn._xlws.FILTER(TableDay12[[type]:[brp_id]],(TableDay12[es_id]=AE7)*(TableDay12[settlement_method]="D01"),""),,6),"")))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e">
        <f>IF(AND(F26&lt;&gt;"null",F26&lt;&gt;""),IF(F26=INDEX(TableDay12[es_id],MATCH("GLMP",TableDay12[note],0),1),"glmp",""),IF(AND(G26&lt;&gt;"null",G26&lt;&gt;""),IF(G26=INDEX(TableDay12[brp_id],MATCH("GLMP",TableDay12[note],0),1),"glmp",""),IF(E26=INDEX(TableDay12[ga_id],MATCH("GLMP",TableDay12[note],0),1),"glmp","")))</f>
        <v>#N/A</v>
      </c>
      <c r="C26" s="16" t="e">
        <f>IF(AND(F26&lt;&gt;"null",F26&lt;&gt;""),IF(F26=INDEX(TableDay12[es_id],MATCH("SKMP",TableDay12[note],0),1),"skmp",""),IF(AND(G26&lt;&gt;"null",G26&lt;&gt;""),IF(G26=INDEX(TableDay12[brp_id],MATCH("SKMP",TableDay12[note],0),1),"skmp",""),IF(E26=INDEX(TableDay12[ga_id],MATCH("SKMP",TableDay12[note],0),1),"skmp","")))</f>
        <v>#N/A</v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IF(B$1="ga",IF(E26="","","null"),IF(B$1="ga_es",IF(F26="","","null"),IF(B$1="ga_brp",IF(AF$3=0,"",AF$3),IF(F26="","",INDEX(TableDay12[brp_id],MATCH(F26,TableDay12[es_id],0),1)))))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12[es_id],IF(B$1="ga_brp",TableDay12[brp_id],TableDay12[ga_id])),IF(OR(B$1="ga_es",B$1="ga_brp_es"),F26,IF(B$1="ga_brp",G26,E26)),IF(B$2="production",TableDay12[type],TableDay12[settlement_method]),AG$2,TableDay12[resolution],"PT15M")</f>
        <v>0</v>
      </c>
      <c r="K26" s="9" t="e">
        <f t="shared" si="5"/>
        <v>#N/A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_xlfn.IFNA(INDEX(TableDay12[ga_id],MATCH(U26,TableDay12[es_id],0)),"")</f>
        <v/>
      </c>
      <c r="T26" s="26" t="str">
        <f>_xlfn.IFNA(INDEX(TableDay12[brp_id],MATCH(U26,TableDay12[es_id],0)),"")</f>
        <v/>
      </c>
      <c r="U26" s="26" t="str">
        <f>IF(AE$6=0,"",AE$6)</f>
        <v/>
      </c>
      <c r="V26" s="20">
        <f>SUMIFS(TableDay12[TotalHour],TableDay12[es_id],U26,IF(B$2="production",TableDay12[type],TableDay12[settlement_method]),AG$2,TableDay12[resolution],"PT1H")/4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e">
        <f>IF(AND(F27&lt;&gt;"null",F27&lt;&gt;""),IF(F27=INDEX(TableDay12[es_id],MATCH("GLMP",TableDay12[note],0),1),"glmp",""),IF(AND(G27&lt;&gt;"null",G27&lt;&gt;""),IF(G27=INDEX(TableDay12[brp_id],MATCH("GLMP",TableDay12[note],0),1),"glmp",""),IF(E27=INDEX(TableDay12[ga_id],MATCH("GLMP",TableDay12[note],0),1),"glmp","")))</f>
        <v>#N/A</v>
      </c>
      <c r="C27" s="16" t="e">
        <f>IF(AND(F27&lt;&gt;"null",F27&lt;&gt;""),IF(F27=INDEX(TableDay12[es_id],MATCH("SKMP",TableDay12[note],0),1),"skmp",""),IF(AND(G27&lt;&gt;"null",G27&lt;&gt;""),IF(G27=INDEX(TableDay12[brp_id],MATCH("SKMP",TableDay12[note],0),1),"skmp",""),IF(E27=INDEX(TableDay12[ga_id],MATCH("SKMP",TableDay12[note],0),1),"skmp","")))</f>
        <v>#N/A</v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IF(B$1="ga",IF(E27="","","null"),IF(B$1="ga_es",IF(F27="","","null"),IF(B$1="ga_brp",IF(AF$3=0,"",AF$3),IF(F27="","",INDEX(TableDay12[brp_id],MATCH(F27,TableDay12[es_id],0),1)))))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12[es_id],IF(B$1="ga_brp",TableDay12[brp_id],TableDay12[ga_id])),IF(OR(B$1="ga_es",B$1="ga_brp_es"),F27,IF(B$1="ga_brp",G27,E27)),IF(B$2="production",TableDay12[type],TableDay12[settlement_method]),AG$2,TableDay12[resolution],"PT15M")</f>
        <v>0</v>
      </c>
      <c r="K27" s="9" t="e">
        <f t="shared" si="5"/>
        <v>#N/A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_xlfn.IFNA(INDEX(TableDay12[ga_id],MATCH(U27,TableDay12[es_id],0)),"")</f>
        <v/>
      </c>
      <c r="T27" s="26" t="str">
        <f>_xlfn.IFNA(INDEX(TableDay12[brp_id],MATCH(U27,TableDay12[es_id],0)),"")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e">
        <f>IF(AND(F28&lt;&gt;"null",F28&lt;&gt;""),IF(F28=INDEX(TableDay12[es_id],MATCH("GLMP",TableDay12[note],0),1),"glmp",""),IF(AND(G28&lt;&gt;"null",G28&lt;&gt;""),IF(G28=INDEX(TableDay12[brp_id],MATCH("GLMP",TableDay12[note],0),1),"glmp",""),IF(E28=INDEX(TableDay12[ga_id],MATCH("GLMP",TableDay12[note],0),1),"glmp","")))</f>
        <v>#N/A</v>
      </c>
      <c r="C28" s="16" t="e">
        <f>IF(AND(F28&lt;&gt;"null",F28&lt;&gt;""),IF(F28=INDEX(TableDay12[es_id],MATCH("SKMP",TableDay12[note],0),1),"skmp",""),IF(AND(G28&lt;&gt;"null",G28&lt;&gt;""),IF(G28=INDEX(TableDay12[brp_id],MATCH("SKMP",TableDay12[note],0),1),"skmp",""),IF(E28=INDEX(TableDay12[ga_id],MATCH("SKMP",TableDay12[note],0),1),"skmp","")))</f>
        <v>#N/A</v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IF(B$1="ga",IF(E28="","","null"),IF(B$1="ga_es",IF(F28="","","null"),IF(B$1="ga_brp",IF(AF$3=0,"",AF$3),IF(F28="","",INDEX(TableDay12[brp_id],MATCH(F28,TableDay12[es_id],0),1)))))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12[es_id],IF(B$1="ga_brp",TableDay12[brp_id],TableDay12[ga_id])),IF(OR(B$1="ga_es",B$1="ga_brp_es"),F28,IF(B$1="ga_brp",G28,E28)),IF(B$2="production",TableDay12[type],TableDay12[settlement_method]),AG$2,TableDay12[resolution],"PT15M")</f>
        <v>0</v>
      </c>
      <c r="K28" s="9" t="e">
        <f t="shared" si="5"/>
        <v>#N/A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_xlfn.IFNA(INDEX(TableDay12[ga_id],MATCH(U28,TableDay12[es_id],0)),"")</f>
        <v/>
      </c>
      <c r="T28" s="26" t="str">
        <f>_xlfn.IFNA(INDEX(TableDay12[brp_id],MATCH(U28,TableDay12[es_id],0)),"")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12[[type]:[brp_id]],(TableDay12[es_id]=AE13)*(TableDay12[type]="E18"),""),,9)),_xlfn.UNIQUE(INDEX(_xlfn._xlws.FILTER(TableDay12[[type]:[brp_id]],(TableDay12[es_id]=AE13)*(TableDay12[settlement_method]=AG$2),""),,9))),"")</f>
        <v/>
      </c>
      <c r="AF28" s="36" t="str" cm="1">
        <f t="array" ref="AF28">IFERROR(IF($B$2="production",_xlfn.UNIQUE(INDEX(_xlfn._xlws.FILTER(TableDay12[[type]:[brp_id]],(TableDay12[brp_id]=AF13)*(TableDay12[type]=$AG$2),""),,10)),_xlfn.UNIQUE(INDEX(_xlfn._xlws.FILTER(TableDay12[[type]:[brp_id]],(TableDay12[brp_id]=AF13)*(TableDay12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e">
        <f>IF(AND(F29&lt;&gt;"null",F29&lt;&gt;""),IF(F29=INDEX(TableDay12[es_id],MATCH("GLMP",TableDay12[note],0),1),"glmp",""),IF(AND(G29&lt;&gt;"null",G29&lt;&gt;""),IF(G29=INDEX(TableDay12[brp_id],MATCH("GLMP",TableDay12[note],0),1),"glmp",""),IF(E29=INDEX(TableDay12[ga_id],MATCH("GLMP",TableDay12[note],0),1),"glmp","")))</f>
        <v>#N/A</v>
      </c>
      <c r="C29" s="16" t="e">
        <f>IF(AND(F29&lt;&gt;"null",F29&lt;&gt;""),IF(F29=INDEX(TableDay12[es_id],MATCH("SKMP",TableDay12[note],0),1),"skmp",""),IF(AND(G29&lt;&gt;"null",G29&lt;&gt;""),IF(G29=INDEX(TableDay12[brp_id],MATCH("SKMP",TableDay12[note],0),1),"skmp",""),IF(E29=INDEX(TableDay12[ga_id],MATCH("SKMP",TableDay12[note],0),1),"skmp","")))</f>
        <v>#N/A</v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IF(B$1="ga",IF(E29="","","null"),IF(B$1="ga_es",IF(F29="","","null"),IF(B$1="ga_brp",IF(AF$3=0,"",AF$3),IF(F29="","",INDEX(TableDay12[brp_id],MATCH(F29,TableDay12[es_id],0),1)))))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12[es_id],IF(B$1="ga_brp",TableDay12[brp_id],TableDay12[ga_id])),IF(OR(B$1="ga_es",B$1="ga_brp_es"),F29,IF(B$1="ga_brp",G29,E29)),IF(B$2="production",TableDay12[type],TableDay12[settlement_method]),AG$2,TableDay12[resolution],"PT15M")</f>
        <v>0</v>
      </c>
      <c r="K29" s="9" t="e">
        <f t="shared" si="5"/>
        <v>#N/A</v>
      </c>
      <c r="L29" s="2"/>
      <c r="R29" s="15" t="s">
        <v>75</v>
      </c>
      <c r="S29" s="26" t="str">
        <f>_xlfn.IFNA(INDEX(TableDay12[ga_id],MATCH(U29,TableDay12[es_id],0)),"")</f>
        <v/>
      </c>
      <c r="T29" s="26" t="str">
        <f>_xlfn.IFNA(INDEX(TableDay12[brp_id],MATCH(U29,TableDay12[es_id],0)),"")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12[[type]:[brp_id]],(TableDay12[es_id]=AE14)*(TableDay12[type]="E18"),""),,9)),_xlfn.UNIQUE(INDEX(_xlfn._xlws.FILTER(TableDay12[[type]:[brp_id]],(TableDay12[es_id]=AE14)*(TableDay12[settlement_method]=AG$2),""),,9))),"")</f>
        <v/>
      </c>
      <c r="AF29" s="36" t="str" cm="1">
        <f t="array" ref="AF29">IFERROR(IF($B$2="production",_xlfn.UNIQUE(INDEX(_xlfn._xlws.FILTER(TableDay12[[type]:[brp_id]],(TableDay12[brp_id]=AF14)*(TableDay12[type]=$AG$2),""),,10)),_xlfn.UNIQUE(INDEX(_xlfn._xlws.FILTER(TableDay12[[type]:[brp_id]],(TableDay12[brp_id]=AF14)*(TableDay12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e">
        <f>IF(AND(F30&lt;&gt;"null",F30&lt;&gt;""),IF(F30=INDEX(TableDay12[es_id],MATCH("GLMP",TableDay12[note],0),1),"glmp",""),IF(AND(G30&lt;&gt;"null",G30&lt;&gt;""),IF(G30=INDEX(TableDay12[brp_id],MATCH("GLMP",TableDay12[note],0),1),"glmp",""),IF(E30=INDEX(TableDay12[ga_id],MATCH("GLMP",TableDay12[note],0),1),"glmp","")))</f>
        <v>#N/A</v>
      </c>
      <c r="C30" s="16" t="e">
        <f>IF(AND(F30&lt;&gt;"null",F30&lt;&gt;""),IF(F30=INDEX(TableDay12[es_id],MATCH("SKMP",TableDay12[note],0),1),"skmp",""),IF(AND(G30&lt;&gt;"null",G30&lt;&gt;""),IF(G30=INDEX(TableDay12[brp_id],MATCH("SKMP",TableDay12[note],0),1),"skmp",""),IF(E30=INDEX(TableDay12[ga_id],MATCH("SKMP",TableDay12[note],0),1),"skmp","")))</f>
        <v>#N/A</v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IF(B$1="ga",IF(E30="","","null"),IF(B$1="ga_es",IF(F30="","","null"),IF(B$1="ga_brp",IF(AF$4=0,"",AF$4),IF(F30="","",INDEX(TableDay12[brp_id],MATCH(F30,TableDay12[es_id],0),1)))))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12[es_id],IF(B$1="ga_brp",TableDay12[brp_id],TableDay12[ga_id])),IF(OR(B$1="ga_es",B$1="ga_brp_es"),F30,IF(B$1="ga_brp",G30,E30)),IF(B$2="production",TableDay12[type],TableDay12[settlement_method]),AG$2,TableDay12[resolution],"PT15M")</f>
        <v>0</v>
      </c>
      <c r="K30" s="9" t="e">
        <f t="shared" si="5"/>
        <v>#N/A</v>
      </c>
      <c r="L30" s="2"/>
      <c r="R30" s="15" t="s">
        <v>72</v>
      </c>
      <c r="S30" s="26" t="str">
        <f>_xlfn.IFNA(INDEX(TableDay12[ga_id],MATCH(U30,TableDay12[es_id],0)),"")</f>
        <v/>
      </c>
      <c r="T30" s="26" t="str">
        <f>_xlfn.IFNA(INDEX(TableDay12[brp_id],MATCH(U30,TableDay12[es_id],0)),"")</f>
        <v/>
      </c>
      <c r="U30" s="26" t="str">
        <f>IF(AE$7=0,"",AE$7)</f>
        <v/>
      </c>
      <c r="V30" s="20">
        <f>SUMIFS(TableDay12[TotalHour],TableDay12[es_id],U30,IF(B$2="production",TableDay12[type],TableDay12[settlement_method]),AG$2,TableDay12[resolution],"PT1H")/4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12[[type]:[brp_id]],(TableDay12[es_id]=AE15)*(TableDay12[type]="E18"),""),,9)),_xlfn.UNIQUE(INDEX(_xlfn._xlws.FILTER(TableDay12[[type]:[brp_id]],(TableDay12[es_id]=AE15)*(TableDay12[settlement_method]=AG$2),""),,9))),"")</f>
        <v/>
      </c>
      <c r="AF30" s="36" t="str" cm="1">
        <f t="array" ref="AF30">IFERROR(IF($B$2="production",_xlfn.UNIQUE(INDEX(_xlfn._xlws.FILTER(TableDay12[[type]:[brp_id]],(TableDay12[brp_id]=AF15)*(TableDay12[type]=$AG$2),""),,10)),_xlfn.UNIQUE(INDEX(_xlfn._xlws.FILTER(TableDay12[[type]:[brp_id]],(TableDay12[brp_id]=AF15)*(TableDay12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e">
        <f>IF(AND(F31&lt;&gt;"null",F31&lt;&gt;""),IF(F31=INDEX(TableDay12[es_id],MATCH("GLMP",TableDay12[note],0),1),"glmp",""),IF(AND(G31&lt;&gt;"null",G31&lt;&gt;""),IF(G31=INDEX(TableDay12[brp_id],MATCH("GLMP",TableDay12[note],0),1),"glmp",""),IF(E31=INDEX(TableDay12[ga_id],MATCH("GLMP",TableDay12[note],0),1),"glmp","")))</f>
        <v>#N/A</v>
      </c>
      <c r="C31" s="16" t="e">
        <f>IF(AND(F31&lt;&gt;"null",F31&lt;&gt;""),IF(F31=INDEX(TableDay12[es_id],MATCH("SKMP",TableDay12[note],0),1),"skmp",""),IF(AND(G31&lt;&gt;"null",G31&lt;&gt;""),IF(G31=INDEX(TableDay12[brp_id],MATCH("SKMP",TableDay12[note],0),1),"skmp",""),IF(E31=INDEX(TableDay12[ga_id],MATCH("SKMP",TableDay12[note],0),1),"skmp","")))</f>
        <v>#N/A</v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IF(B$1="ga",IF(E31="","","null"),IF(B$1="ga_es",IF(F31="","","null"),IF(B$1="ga_brp",IF(AF$4=0,"",AF$4),IF(F31="","",INDEX(TableDay12[brp_id],MATCH(F31,TableDay12[es_id],0),1)))))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12[es_id],IF(B$1="ga_brp",TableDay12[brp_id],TableDay12[ga_id])),IF(OR(B$1="ga_es",B$1="ga_brp_es"),F31,IF(B$1="ga_brp",G31,E31)),IF(B$2="production",TableDay12[type],TableDay12[settlement_method]),AG$2,TableDay12[resolution],"PT15M")</f>
        <v>0</v>
      </c>
      <c r="K31" s="9" t="e">
        <f t="shared" si="5"/>
        <v>#N/A</v>
      </c>
      <c r="L31" s="2"/>
      <c r="R31" s="15" t="s">
        <v>73</v>
      </c>
      <c r="S31" s="26" t="str">
        <f>_xlfn.IFNA(INDEX(TableDay12[ga_id],MATCH(U31,TableDay12[es_id],0)),"")</f>
        <v/>
      </c>
      <c r="T31" s="26" t="str">
        <f>_xlfn.IFNA(INDEX(TableDay12[brp_id],MATCH(U31,TableDay12[es_id],0)),"")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12[[type]:[brp_id]],(TableDay12[es_id]=AE16)*(TableDay12[type]="E18"),""),,9)),_xlfn.UNIQUE(INDEX(_xlfn._xlws.FILTER(TableDay12[[type]:[brp_id]],(TableDay12[es_id]=AE16)*(TableDay12[settlement_method]=AG$2),""),,9))),"")</f>
        <v/>
      </c>
      <c r="AF31" s="36" t="str" cm="1">
        <f t="array" ref="AF31">IFERROR(IF($B$2="production",_xlfn.UNIQUE(INDEX(_xlfn._xlws.FILTER(TableDay12[[type]:[brp_id]],(TableDay12[brp_id]=AF16)*(TableDay12[type]=$AG$2),""),,10)),_xlfn.UNIQUE(INDEX(_xlfn._xlws.FILTER(TableDay12[[type]:[brp_id]],(TableDay12[brp_id]=AF16)*(TableDay12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e">
        <f>IF(AND(F32&lt;&gt;"null",F32&lt;&gt;""),IF(F32=INDEX(TableDay12[es_id],MATCH("GLMP",TableDay12[note],0),1),"glmp",""),IF(AND(G32&lt;&gt;"null",G32&lt;&gt;""),IF(G32=INDEX(TableDay12[brp_id],MATCH("GLMP",TableDay12[note],0),1),"glmp",""),IF(E32=INDEX(TableDay12[ga_id],MATCH("GLMP",TableDay12[note],0),1),"glmp","")))</f>
        <v>#N/A</v>
      </c>
      <c r="C32" s="16" t="e">
        <f>IF(AND(F32&lt;&gt;"null",F32&lt;&gt;""),IF(F32=INDEX(TableDay12[es_id],MATCH("SKMP",TableDay12[note],0),1),"skmp",""),IF(AND(G32&lt;&gt;"null",G32&lt;&gt;""),IF(G32=INDEX(TableDay12[brp_id],MATCH("SKMP",TableDay12[note],0),1),"skmp",""),IF(E32=INDEX(TableDay12[ga_id],MATCH("SKMP",TableDay12[note],0),1),"skmp","")))</f>
        <v>#N/A</v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IF(B$1="ga",IF(E32="","","null"),IF(B$1="ga_es",IF(F32="","","null"),IF(B$1="ga_brp",IF(AF$4=0,"",AF$4),IF(F32="","",INDEX(TableDay12[brp_id],MATCH(F32,TableDay12[es_id],0),1)))))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12[es_id],IF(B$1="ga_brp",TableDay12[brp_id],TableDay12[ga_id])),IF(OR(B$1="ga_es",B$1="ga_brp_es"),F32,IF(B$1="ga_brp",G32,E32)),IF(B$2="production",TableDay12[type],TableDay12[settlement_method]),AG$2,TableDay12[resolution],"PT15M")</f>
        <v>0</v>
      </c>
      <c r="K32" s="9" t="e">
        <f t="shared" si="5"/>
        <v>#N/A</v>
      </c>
      <c r="L32" s="2"/>
      <c r="R32" s="15" t="s">
        <v>74</v>
      </c>
      <c r="S32" s="26" t="str">
        <f>_xlfn.IFNA(INDEX(TableDay12[ga_id],MATCH(U32,TableDay12[es_id],0)),"")</f>
        <v/>
      </c>
      <c r="T32" s="26" t="str">
        <f>_xlfn.IFNA(INDEX(TableDay12[brp_id],MATCH(U32,TableDay12[es_id],0)),"")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12[[type]:[brp_id]],(TableDay12[es_id]=AE17)*(TableDay12[type]="E18"),""),,9)),_xlfn.UNIQUE(INDEX(_xlfn._xlws.FILTER(TableDay12[[type]:[brp_id]],(TableDay12[es_id]=AE17)*(TableDay12[settlement_method]=AG$2),""),,9))),"")</f>
        <v>5000000000000</v>
      </c>
      <c r="AF32" s="36" t="str" cm="1">
        <f t="array" ref="AF32">IFERROR(IF($B$2="production",_xlfn.UNIQUE(INDEX(_xlfn._xlws.FILTER(TableDay12[[type]:[brp_id]],(TableDay12[brp_id]=AF17)*(TableDay12[type]=$AG$2),""),,10)),_xlfn.UNIQUE(INDEX(_xlfn._xlws.FILTER(TableDay12[[type]:[brp_id]],(TableDay12[brp_id]=AF17)*(TableDay12[settlement_method]=AG$2),""),,10))),"")</f>
        <v>5500000000000</v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e">
        <f>IF(AND(F33&lt;&gt;"null",F33&lt;&gt;""),IF(F33=INDEX(TableDay12[es_id],MATCH("GLMP",TableDay12[note],0),1),"glmp",""),IF(AND(G33&lt;&gt;"null",G33&lt;&gt;""),IF(G33=INDEX(TableDay12[brp_id],MATCH("GLMP",TableDay12[note],0),1),"glmp",""),IF(E33=INDEX(TableDay12[ga_id],MATCH("GLMP",TableDay12[note],0),1),"glmp","")))</f>
        <v>#N/A</v>
      </c>
      <c r="C33" s="16" t="e">
        <f>IF(AND(F33&lt;&gt;"null",F33&lt;&gt;""),IF(F33=INDEX(TableDay12[es_id],MATCH("SKMP",TableDay12[note],0),1),"skmp",""),IF(AND(G33&lt;&gt;"null",G33&lt;&gt;""),IF(G33=INDEX(TableDay12[brp_id],MATCH("SKMP",TableDay12[note],0),1),"skmp",""),IF(E33=INDEX(TableDay12[ga_id],MATCH("SKMP",TableDay12[note],0),1),"skmp","")))</f>
        <v>#N/A</v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IF(B$1="ga",IF(E33="","","null"),IF(B$1="ga_es",IF(F33="","","null"),IF(B$1="ga_brp",IF(AF$4=0,"",AF$4),IF(F33="","",INDEX(TableDay12[brp_id],MATCH(F33,TableDay12[es_id],0),1)))))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12[es_id],IF(B$1="ga_brp",TableDay12[brp_id],TableDay12[ga_id])),IF(OR(B$1="ga_es",B$1="ga_brp_es"),F33,IF(B$1="ga_brp",G33,E33)),IF(B$2="production",TableDay12[type],TableDay12[settlement_method]),AG$2,TableDay12[resolution],"PT15M")</f>
        <v>0</v>
      </c>
      <c r="K33" s="9" t="e">
        <f t="shared" si="5"/>
        <v>#N/A</v>
      </c>
      <c r="L33" s="2"/>
      <c r="R33" s="15" t="s">
        <v>75</v>
      </c>
      <c r="S33" s="26" t="str">
        <f>_xlfn.IFNA(INDEX(TableDay12[ga_id],MATCH(U33,TableDay12[es_id],0)),"")</f>
        <v/>
      </c>
      <c r="T33" s="26" t="str">
        <f>_xlfn.IFNA(INDEX(TableDay12[brp_id],MATCH(U33,TableDay12[es_id],0)),"")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e">
        <f>IF(AND(F34&lt;&gt;"null",F34&lt;&gt;""),IF(F34=INDEX(TableDay12[es_id],MATCH("GLMP",TableDay12[note],0),1),"glmp",""),IF(AND(G34&lt;&gt;"null",G34&lt;&gt;""),IF(G34=INDEX(TableDay12[brp_id],MATCH("GLMP",TableDay12[note],0),1),"glmp",""),IF(E34=INDEX(TableDay12[ga_id],MATCH("GLMP",TableDay12[note],0),1),"glmp","")))</f>
        <v>#N/A</v>
      </c>
      <c r="C34" s="16" t="e">
        <f>IF(AND(F34&lt;&gt;"null",F34&lt;&gt;""),IF(F34=INDEX(TableDay12[es_id],MATCH("SKMP",TableDay12[note],0),1),"skmp",""),IF(AND(G34&lt;&gt;"null",G34&lt;&gt;""),IF(G34=INDEX(TableDay12[brp_id],MATCH("SKMP",TableDay12[note],0),1),"skmp",""),IF(E34=INDEX(TableDay12[ga_id],MATCH("SKMP",TableDay12[note],0),1),"skmp","")))</f>
        <v>#N/A</v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IF(B$1="ga",IF(E34="","","null"),IF(B$1="ga_es",IF(F34="","","null"),IF(B$1="ga_brp",IF(AF$5=0,"",AF$5),IF(F34="","",INDEX(TableDay12[brp_id],MATCH(F34,TableDay12[es_id],0),1)))))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12[es_id],IF(B$1="ga_brp",TableDay12[brp_id],TableDay12[ga_id])),IF(OR(B$1="ga_es",B$1="ga_brp_es"),F34,IF(B$1="ga_brp",G34,E34)),IF(B$2="production",TableDay12[type],TableDay12[settlement_method]),AG$2,TableDay12[resolution],"PT15M")</f>
        <v>0</v>
      </c>
      <c r="K34" s="9" t="e">
        <f t="shared" si="5"/>
        <v>#N/A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e">
        <f>IF(AND(F35&lt;&gt;"null",F35&lt;&gt;""),IF(F35=INDEX(TableDay12[es_id],MATCH("GLMP",TableDay12[note],0),1),"glmp",""),IF(AND(G35&lt;&gt;"null",G35&lt;&gt;""),IF(G35=INDEX(TableDay12[brp_id],MATCH("GLMP",TableDay12[note],0),1),"glmp",""),IF(E35=INDEX(TableDay12[ga_id],MATCH("GLMP",TableDay12[note],0),1),"glmp","")))</f>
        <v>#N/A</v>
      </c>
      <c r="C35" s="16" t="e">
        <f>IF(AND(F35&lt;&gt;"null",F35&lt;&gt;""),IF(F35=INDEX(TableDay12[es_id],MATCH("SKMP",TableDay12[note],0),1),"skmp",""),IF(AND(G35&lt;&gt;"null",G35&lt;&gt;""),IF(G35=INDEX(TableDay12[brp_id],MATCH("SKMP",TableDay12[note],0),1),"skmp",""),IF(E35=INDEX(TableDay12[ga_id],MATCH("SKMP",TableDay12[note],0),1),"skmp","")))</f>
        <v>#N/A</v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IF(B$1="ga",IF(E35="","","null"),IF(B$1="ga_es",IF(F35="","","null"),IF(B$1="ga_brp",IF(AF$5=0,"",AF$5),IF(F35="","",INDEX(TableDay12[brp_id],MATCH(F35,TableDay12[es_id],0),1)))))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12[es_id],IF(B$1="ga_brp",TableDay12[brp_id],TableDay12[ga_id])),IF(OR(B$1="ga_es",B$1="ga_brp_es"),F35,IF(B$1="ga_brp",G35,E35)),IF(B$2="production",TableDay12[type],TableDay12[settlement_method]),AG$2,TableDay12[resolution],"PT15M")</f>
        <v>0</v>
      </c>
      <c r="K35" s="9" t="e">
        <f t="shared" si="5"/>
        <v>#N/A</v>
      </c>
      <c r="L35" s="2"/>
      <c r="R35" s="24"/>
      <c r="S35" s="24"/>
      <c r="T35" s="24"/>
      <c r="U35" s="24"/>
      <c r="V35" s="28">
        <f>SUMIFS(TableDay12[TotalHour],TableDay12[settlement_method],"D01",TableDay12[resolution],"PT1H")</f>
        <v>0</v>
      </c>
      <c r="W35" s="45" t="s">
        <v>47</v>
      </c>
      <c r="X35" s="4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e">
        <f>IF(AND(F36&lt;&gt;"null",F36&lt;&gt;""),IF(F36=INDEX(TableDay12[es_id],MATCH("GLMP",TableDay12[note],0),1),"glmp",""),IF(AND(G36&lt;&gt;"null",G36&lt;&gt;""),IF(G36=INDEX(TableDay12[brp_id],MATCH("GLMP",TableDay12[note],0),1),"glmp",""),IF(E36=INDEX(TableDay12[ga_id],MATCH("GLMP",TableDay12[note],0),1),"glmp","")))</f>
        <v>#N/A</v>
      </c>
      <c r="C36" s="16" t="e">
        <f>IF(AND(F36&lt;&gt;"null",F36&lt;&gt;""),IF(F36=INDEX(TableDay12[es_id],MATCH("SKMP",TableDay12[note],0),1),"skmp",""),IF(AND(G36&lt;&gt;"null",G36&lt;&gt;""),IF(G36=INDEX(TableDay12[brp_id],MATCH("SKMP",TableDay12[note],0),1),"skmp",""),IF(E36=INDEX(TableDay12[ga_id],MATCH("SKMP",TableDay12[note],0),1),"skmp","")))</f>
        <v>#N/A</v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IF(B$1="ga",IF(E36="","","null"),IF(B$1="ga_es",IF(F36="","","null"),IF(B$1="ga_brp",IF(AF$5=0,"",AF$5),IF(F36="","",INDEX(TableDay12[brp_id],MATCH(F36,TableDay12[es_id],0),1)))))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12[es_id],IF(B$1="ga_brp",TableDay12[brp_id],TableDay12[ga_id])),IF(OR(B$1="ga_es",B$1="ga_brp_es"),F36,IF(B$1="ga_brp",G36,E36)),IF(B$2="production",TableDay12[type],TableDay12[settlement_method]),AG$2,TableDay12[resolution],"PT15M")</f>
        <v>0</v>
      </c>
      <c r="K36" s="9" t="e">
        <f t="shared" si="5"/>
        <v>#N/A</v>
      </c>
      <c r="L36" s="2"/>
      <c r="R36" s="24"/>
      <c r="S36" s="24"/>
      <c r="T36" s="24"/>
      <c r="U36" s="7" t="s">
        <v>41</v>
      </c>
      <c r="V36" s="20">
        <f>SUMIFS(TableDay12[TotalHour],TableDay12[settlement_method],"D01",TableDay12[resolution],"PT1H")/4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e">
        <f>IF(AND(F37&lt;&gt;"null",F37&lt;&gt;""),IF(F37=INDEX(TableDay12[es_id],MATCH("GLMP",TableDay12[note],0),1),"glmp",""),IF(AND(G37&lt;&gt;"null",G37&lt;&gt;""),IF(G37=INDEX(TableDay12[brp_id],MATCH("GLMP",TableDay12[note],0),1),"glmp",""),IF(E37=INDEX(TableDay12[ga_id],MATCH("GLMP",TableDay12[note],0),1),"glmp","")))</f>
        <v>#N/A</v>
      </c>
      <c r="C37" s="16" t="e">
        <f>IF(AND(F37&lt;&gt;"null",F37&lt;&gt;""),IF(F37=INDEX(TableDay12[es_id],MATCH("SKMP",TableDay12[note],0),1),"skmp",""),IF(AND(G37&lt;&gt;"null",G37&lt;&gt;""),IF(G37=INDEX(TableDay12[brp_id],MATCH("SKMP",TableDay12[note],0),1),"skmp",""),IF(E37=INDEX(TableDay12[ga_id],MATCH("SKMP",TableDay12[note],0),1),"skmp","")))</f>
        <v>#N/A</v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IF(B$1="ga",IF(E37="","","null"),IF(B$1="ga_es",IF(F37="","","null"),IF(B$1="ga_brp",IF(AF$5=0,"",AF$5),IF(F37="","",INDEX(TableDay12[brp_id],MATCH(F37,TableDay12[es_id],0),1)))))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12[es_id],IF(B$1="ga_brp",TableDay12[brp_id],TableDay12[ga_id])),IF(OR(B$1="ga_es",B$1="ga_brp_es"),F37,IF(B$1="ga_brp",G37,E37)),IF(B$2="production",TableDay12[type],TableDay12[settlement_method]),AG$2,TableDay12[resolution],"PT15M")</f>
        <v>0</v>
      </c>
      <c r="K37" s="9" t="e">
        <f t="shared" si="5"/>
        <v>#N/A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e">
        <f>IF(AND(F38&lt;&gt;"null",F38&lt;&gt;""),IF(F38=INDEX(TableDay12[es_id],MATCH("GLMP",TableDay12[note],0),1),"glmp",""),IF(AND(G38&lt;&gt;"null",G38&lt;&gt;""),IF(G38=INDEX(TableDay12[brp_id],MATCH("GLMP",TableDay12[note],0),1),"glmp",""),IF(E38=INDEX(TableDay12[ga_id],MATCH("GLMP",TableDay12[note],0),1),"glmp","")))</f>
        <v>#N/A</v>
      </c>
      <c r="C38" s="16" t="e">
        <f>IF(AND(F38&lt;&gt;"null",F38&lt;&gt;""),IF(F38=INDEX(TableDay12[es_id],MATCH("SKMP",TableDay12[note],0),1),"skmp",""),IF(AND(G38&lt;&gt;"null",G38&lt;&gt;""),IF(G38=INDEX(TableDay12[brp_id],MATCH("SKMP",TableDay12[note],0),1),"skmp",""),IF(E38=INDEX(TableDay12[ga_id],MATCH("SKMP",TableDay12[note],0),1),"skmp","")))</f>
        <v>#N/A</v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IF(B$1="ga",IF(E38="","","null"),IF(B$1="ga_es",IF(F38="","","null"),IF(B$1="ga_brp",IF(AF$5=0,"",AF$5),IF(F38="","",INDEX(TableDay12[brp_id],MATCH(F38,TableDay12[es_id],0),1)))))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12[es_id],IF(B$1="ga_brp",TableDay12[brp_id],TableDay12[ga_id])),IF(OR(B$1="ga_es",B$1="ga_brp_es"),F38,IF(B$1="ga_brp",G38,E38)),IF(B$2="production",TableDay12[type],TableDay12[settlement_method]),AG$2,TableDay12[resolution],"PT15M")</f>
        <v>0</v>
      </c>
      <c r="K38" s="9" t="e">
        <f t="shared" si="5"/>
        <v>#N/A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e">
        <f>IF(AND(F39&lt;&gt;"null",F39&lt;&gt;""),IF(F39=INDEX(TableDay12[es_id],MATCH("GLMP",TableDay12[note],0),1),"glmp",""),IF(AND(G39&lt;&gt;"null",G39&lt;&gt;""),IF(G39=INDEX(TableDay12[brp_id],MATCH("GLMP",TableDay12[note],0),1),"glmp",""),IF(E39=INDEX(TableDay12[ga_id],MATCH("GLMP",TableDay12[note],0),1),"glmp","")))</f>
        <v>#N/A</v>
      </c>
      <c r="C39" s="16" t="e">
        <f>IF(AND(F39&lt;&gt;"null",F39&lt;&gt;""),IF(F39=INDEX(TableDay12[es_id],MATCH("SKMP",TableDay12[note],0),1),"skmp",""),IF(AND(G39&lt;&gt;"null",G39&lt;&gt;""),IF(G39=INDEX(TableDay12[brp_id],MATCH("SKMP",TableDay12[note],0),1),"skmp",""),IF(E39=INDEX(TableDay12[ga_id],MATCH("SKMP",TableDay12[note],0),1),"skmp","")))</f>
        <v>#N/A</v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IF(B$1="ga",IF(E39="","","null"),IF(B$1="ga_es",IF(F39="","","null"),IF(B$1="ga_brp",IF(AF$5=0,"",AF$5),IF(F39="","",INDEX(TableDay12[brp_id],MATCH(F39,TableDay12[es_id],0),1)))))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12[es_id],IF(B$1="ga_brp",TableDay12[brp_id],TableDay12[ga_id])),IF(OR(B$1="ga_es",B$1="ga_brp_es"),F39,IF(B$1="ga_brp",G39,E39)),IF(B$2="production",TableDay12[type],TableDay12[settlement_method]),AG$2,TableDay12[resolution],"PT15M")</f>
        <v>0</v>
      </c>
      <c r="K39" s="9" t="e">
        <f t="shared" si="5"/>
        <v>#N/A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e">
        <f>IF(AND(F40&lt;&gt;"null",F40&lt;&gt;""),IF(F40=INDEX(TableDay12[es_id],MATCH("GLMP",TableDay12[note],0),1),"glmp",""),IF(AND(G40&lt;&gt;"null",G40&lt;&gt;""),IF(G40=INDEX(TableDay12[brp_id],MATCH("GLMP",TableDay12[note],0),1),"glmp",""),IF(E40=INDEX(TableDay12[ga_id],MATCH("GLMP",TableDay12[note],0),1),"glmp","")))</f>
        <v>#N/A</v>
      </c>
      <c r="C40" s="16" t="e">
        <f>IF(AND(F40&lt;&gt;"null",F40&lt;&gt;""),IF(F40=INDEX(TableDay12[es_id],MATCH("SKMP",TableDay12[note],0),1),"skmp",""),IF(AND(G40&lt;&gt;"null",G40&lt;&gt;""),IF(G40=INDEX(TableDay12[brp_id],MATCH("SKMP",TableDay12[note],0),1),"skmp",""),IF(E40=INDEX(TableDay12[ga_id],MATCH("SKMP",TableDay12[note],0),1),"skmp","")))</f>
        <v>#N/A</v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IF(B$1="ga",IF(E40="","","null"),IF(B$1="ga_es",IF(F40="","","null"),IF(B$1="ga_brp",IF(AF$5=0,"",AF$5),IF(F40="","",INDEX(TableDay12[brp_id],MATCH(F40,TableDay12[es_id],0),1)))))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12[es_id],IF(B$1="ga_brp",TableDay12[brp_id],TableDay12[ga_id])),IF(OR(B$1="ga_es",B$1="ga_brp_es"),F40,IF(B$1="ga_brp",G40,E40)),IF(B$2="production",TableDay12[type],TableDay12[settlement_method]),AG$2,TableDay12[resolution],"PT15M")</f>
        <v>0</v>
      </c>
      <c r="K40" s="9" t="e">
        <f t="shared" si="5"/>
        <v>#N/A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e">
        <f>IF(AND(F41&lt;&gt;"null",F41&lt;&gt;""),IF(F41=INDEX(TableDay12[es_id],MATCH("GLMP",TableDay12[note],0),1),"glmp",""),IF(AND(G41&lt;&gt;"null",G41&lt;&gt;""),IF(G41=INDEX(TableDay12[brp_id],MATCH("GLMP",TableDay12[note],0),1),"glmp",""),IF(E41=INDEX(TableDay12[ga_id],MATCH("GLMP",TableDay12[note],0),1),"glmp","")))</f>
        <v>#N/A</v>
      </c>
      <c r="C41" s="16" t="e">
        <f>IF(AND(F41&lt;&gt;"null",F41&lt;&gt;""),IF(F41=INDEX(TableDay12[es_id],MATCH("SKMP",TableDay12[note],0),1),"skmp",""),IF(AND(G41&lt;&gt;"null",G41&lt;&gt;""),IF(G41=INDEX(TableDay12[brp_id],MATCH("SKMP",TableDay12[note],0),1),"skmp",""),IF(E41=INDEX(TableDay12[ga_id],MATCH("SKMP",TableDay12[note],0),1),"skmp","")))</f>
        <v>#N/A</v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IF(B$1="ga",IF(E41="","","null"),IF(B$1="ga_es",IF(F41="","","null"),IF(B$1="ga_brp",IF(AF$5=0,"",AF$5),IF(F41="","",INDEX(TableDay12[brp_id],MATCH(F41,TableDay12[es_id],0),1)))))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12[es_id],IF(B$1="ga_brp",TableDay12[brp_id],TableDay12[ga_id])),IF(OR(B$1="ga_es",B$1="ga_brp_es"),F41,IF(B$1="ga_brp",G41,E41)),IF(B$2="production",TableDay12[type],TableDay12[settlement_method]),AG$2,TableDay12[resolution],"PT15M")</f>
        <v>0</v>
      </c>
      <c r="K41" s="9" t="e">
        <f t="shared" si="5"/>
        <v>#N/A</v>
      </c>
      <c r="L41" s="2"/>
      <c r="R41" s="24"/>
      <c r="S41" s="24"/>
      <c r="T41" s="24"/>
      <c r="U41" s="24"/>
      <c r="V41" s="28">
        <f>SUMIFS(TableDay12[TotalHour],TableDay12[type],"E18",TableDay12[resolution],"PT1H")</f>
        <v>0</v>
      </c>
      <c r="W41" s="45" t="s">
        <v>47</v>
      </c>
      <c r="X41" s="46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e">
        <f>IF(AND(F42&lt;&gt;"null",F42&lt;&gt;""),IF(F42=INDEX(TableDay12[es_id],MATCH("GLMP",TableDay12[note],0),1),"glmp",""),IF(AND(G42&lt;&gt;"null",G42&lt;&gt;""),IF(G42=INDEX(TableDay12[brp_id],MATCH("GLMP",TableDay12[note],0),1),"glmp",""),IF(E42=INDEX(TableDay12[ga_id],MATCH("GLMP",TableDay12[note],0),1),"glmp","")))</f>
        <v>#N/A</v>
      </c>
      <c r="C42" s="16" t="e">
        <f>IF(AND(F42&lt;&gt;"null",F42&lt;&gt;""),IF(F42=INDEX(TableDay12[es_id],MATCH("SKMP",TableDay12[note],0),1),"skmp",""),IF(AND(G42&lt;&gt;"null",G42&lt;&gt;""),IF(G42=INDEX(TableDay12[brp_id],MATCH("SKMP",TableDay12[note],0),1),"skmp",""),IF(E42=INDEX(TableDay12[ga_id],MATCH("SKMP",TableDay12[note],0),1),"skmp","")))</f>
        <v>#N/A</v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IF(B$1="ga",IF(E42="","","null"),IF(B$1="ga_es",IF(F42="","","null"),IF(B$1="ga_brp",IF(AF$5=0,"",AF$5),IF(F42="","",INDEX(TableDay12[brp_id],MATCH(F42,TableDay12[es_id],0),1)))))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12[es_id],IF(B$1="ga_brp",TableDay12[brp_id],TableDay12[ga_id])),IF(OR(B$1="ga_es",B$1="ga_brp_es"),F42,IF(B$1="ga_brp",G42,E42)),IF(B$2="production",TableDay12[type],TableDay12[settlement_method]),AG$2,TableDay12[resolution],"PT15M")</f>
        <v>0</v>
      </c>
      <c r="K42" s="9" t="e">
        <f t="shared" si="5"/>
        <v>#N/A</v>
      </c>
      <c r="L42" s="2"/>
      <c r="R42" s="24"/>
      <c r="S42" s="24"/>
      <c r="T42" s="24"/>
      <c r="U42" s="7" t="s">
        <v>29</v>
      </c>
      <c r="V42" s="22">
        <f>SUMIFS(TableDay12[TotalHour],TableDay12[type],"E18",TableDay12[resolution],"PT1H")/4</f>
        <v>0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e">
        <f>IF(AND(F43&lt;&gt;"null",F43&lt;&gt;""),IF(F43=INDEX(TableDay12[es_id],MATCH("GLMP",TableDay12[note],0),1),"glmp",""),IF(AND(G43&lt;&gt;"null",G43&lt;&gt;""),IF(G43=INDEX(TableDay12[brp_id],MATCH("GLMP",TableDay12[note],0),1),"glmp",""),IF(E43=INDEX(TableDay12[ga_id],MATCH("GLMP",TableDay12[note],0),1),"glmp","")))</f>
        <v>#N/A</v>
      </c>
      <c r="C43" s="16" t="e">
        <f>IF(AND(F43&lt;&gt;"null",F43&lt;&gt;""),IF(F43=INDEX(TableDay12[es_id],MATCH("SKMP",TableDay12[note],0),1),"skmp",""),IF(AND(G43&lt;&gt;"null",G43&lt;&gt;""),IF(G43=INDEX(TableDay12[brp_id],MATCH("SKMP",TableDay12[note],0),1),"skmp",""),IF(E43=INDEX(TableDay12[ga_id],MATCH("SKMP",TableDay12[note],0),1),"skmp","")))</f>
        <v>#N/A</v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IF(B$1="ga",IF(E43="","","null"),IF(B$1="ga_es",IF(F43="","","null"),IF(B$1="ga_brp",IF(AF$5=0,"",AF$5),IF(F43="","",INDEX(TableDay12[brp_id],MATCH(F43,TableDay12[es_id],0),1)))))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12[es_id],IF(B$1="ga_brp",TableDay12[brp_id],TableDay12[ga_id])),IF(OR(B$1="ga_es",B$1="ga_brp_es"),F43,IF(B$1="ga_brp",G43,E43)),IF(B$2="production",TableDay12[type],TableDay12[settlement_method]),AG$2,TableDay12[resolution],"PT15M")</f>
        <v>0</v>
      </c>
      <c r="K43" s="9" t="e">
        <f t="shared" si="5"/>
        <v>#N/A</v>
      </c>
      <c r="L43" s="2"/>
      <c r="R43" s="24"/>
      <c r="S43" s="24"/>
      <c r="T43" s="24"/>
      <c r="U43" s="15" t="s">
        <v>48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e">
        <f>IF(AND(F44&lt;&gt;"null",F44&lt;&gt;""),IF(F44=INDEX(TableDay12[es_id],MATCH("GLMP",TableDay12[note],0),1),"glmp",""),IF(AND(G44&lt;&gt;"null",G44&lt;&gt;""),IF(G44=INDEX(TableDay12[brp_id],MATCH("GLMP",TableDay12[note],0),1),"glmp",""),IF(E44=INDEX(TableDay12[ga_id],MATCH("GLMP",TableDay12[note],0),1),"glmp","")))</f>
        <v>#N/A</v>
      </c>
      <c r="C44" s="16" t="e">
        <f>IF(AND(F44&lt;&gt;"null",F44&lt;&gt;""),IF(F44=INDEX(TableDay12[es_id],MATCH("SKMP",TableDay12[note],0),1),"skmp",""),IF(AND(G44&lt;&gt;"null",G44&lt;&gt;""),IF(G44=INDEX(TableDay12[brp_id],MATCH("SKMP",TableDay12[note],0),1),"skmp",""),IF(E44=INDEX(TableDay12[ga_id],MATCH("SKMP",TableDay12[note],0),1),"skmp","")))</f>
        <v>#N/A</v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IF(B$1="ga",IF(E44="","","null"),IF(B$1="ga_es",IF(F44="","","null"),IF(B$1="ga_brp",IF(AF$5=0,"",AF$5),IF(F44="","",INDEX(TableDay12[brp_id],MATCH(F44,TableDay12[es_id],0),1)))))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12[es_id],IF(B$1="ga_brp",TableDay12[brp_id],TableDay12[ga_id])),IF(OR(B$1="ga_es",B$1="ga_brp_es"),F44,IF(B$1="ga_brp",G44,E44)),IF(B$2="production",TableDay12[type],TableDay12[settlement_method]),AG$2,TableDay12[resolution],"PT15M")</f>
        <v>0</v>
      </c>
      <c r="K44" s="9" t="e">
        <f t="shared" si="5"/>
        <v>#N/A</v>
      </c>
      <c r="L44" s="2"/>
      <c r="R44" s="24"/>
      <c r="S44" s="24"/>
      <c r="T44" s="24"/>
      <c r="U44" s="15" t="s">
        <v>49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e">
        <f>IF(AND(F45&lt;&gt;"null",F45&lt;&gt;""),IF(F45=INDEX(TableDay12[es_id],MATCH("GLMP",TableDay12[note],0),1),"glmp",""),IF(AND(G45&lt;&gt;"null",G45&lt;&gt;""),IF(G45=INDEX(TableDay12[brp_id],MATCH("GLMP",TableDay12[note],0),1),"glmp",""),IF(E45=INDEX(TableDay12[ga_id],MATCH("GLMP",TableDay12[note],0),1),"glmp","")))</f>
        <v>#N/A</v>
      </c>
      <c r="C45" s="16" t="e">
        <f>IF(AND(F45&lt;&gt;"null",F45&lt;&gt;""),IF(F45=INDEX(TableDay12[es_id],MATCH("SKMP",TableDay12[note],0),1),"skmp",""),IF(AND(G45&lt;&gt;"null",G45&lt;&gt;""),IF(G45=INDEX(TableDay12[brp_id],MATCH("SKMP",TableDay12[note],0),1),"skmp",""),IF(E45=INDEX(TableDay12[ga_id],MATCH("SKMP",TableDay12[note],0),1),"skmp","")))</f>
        <v>#N/A</v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IF(B$1="ga",IF(E45="","","null"),IF(B$1="ga_es",IF(F45="","","null"),IF(B$1="ga_brp",IF(AF$5=0,"",AF$5),IF(F45="","",INDEX(TableDay12[brp_id],MATCH(F45,TableDay12[es_id],0),1)))))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12[es_id],IF(B$1="ga_brp",TableDay12[brp_id],TableDay12[ga_id])),IF(OR(B$1="ga_es",B$1="ga_brp_es"),F45,IF(B$1="ga_brp",G45,E45)),IF(B$2="production",TableDay12[type],TableDay12[settlement_method]),AG$2,TableDay12[resolution],"PT15M")</f>
        <v>0</v>
      </c>
      <c r="K45" s="9" t="e">
        <f t="shared" si="5"/>
        <v>#N/A</v>
      </c>
      <c r="L45" s="2"/>
      <c r="R45" s="24"/>
      <c r="S45" s="24"/>
      <c r="T45" s="24"/>
      <c r="U45" s="15" t="s">
        <v>50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SUMIFS(TableDay12[TotalHour],TableDay12[settlement_method],"E02",TableDay12[resolution],"PT1H")</f>
        <v>0</v>
      </c>
      <c r="W47" s="45" t="s">
        <v>47</v>
      </c>
      <c r="X47" s="46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</v>
      </c>
      <c r="I48" s="27" t="str">
        <f ca="1">SUBSTITUTE(ROUND(H48,3),",",".")</f>
        <v>0</v>
      </c>
      <c r="J48" s="2"/>
      <c r="R48" s="24"/>
      <c r="S48" s="24"/>
      <c r="T48" s="24"/>
      <c r="U48" s="7" t="s">
        <v>42</v>
      </c>
      <c r="V48" s="9">
        <f>SUMIFS(TableDay12[TotalHour],TableDay12[settlement_method],"E02",TableDay12[resolution],"PT1H")/4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</v>
      </c>
      <c r="I49" s="27" t="str">
        <f t="shared" ref="I49:I51" ca="1" si="14">SUBSTITUTE(ROUND(H49,3),",",".")</f>
        <v>0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</v>
      </c>
      <c r="I50" s="27" t="str">
        <f t="shared" ca="1" si="14"/>
        <v>0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</v>
      </c>
      <c r="I51" s="27" t="str">
        <f t="shared" ca="1" si="14"/>
        <v>0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ROUND(SUMIFS(TableDay12[TotalHour],TableDay12[type],"E20",TableDay12[resolution],"PT1H",TableDay12[to_ga],$AD$2),3)</f>
        <v>0</v>
      </c>
      <c r="W53" s="45" t="s">
        <v>47</v>
      </c>
      <c r="X53" s="46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4"/>
      <c r="R54" s="44"/>
      <c r="S54" s="24"/>
      <c r="T54" s="24"/>
      <c r="U54" s="6" t="s">
        <v>30</v>
      </c>
      <c r="V54" s="9">
        <f>SUMIFS(TableDay12[TotalHour],TableDay12[type],"E20",TableDay12[resolution],"PT1H",TableDay12[to_ga],$AD$2)/4</f>
        <v>0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2"/>
      <c r="S55" s="24"/>
      <c r="T55" s="24"/>
      <c r="U55" s="15" t="s">
        <v>60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7">ROUND(W56,3)</f>
        <v>0</v>
      </c>
      <c r="Z56" s="23">
        <f>ROUND(V56,3)</f>
        <v>0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7"/>
        <v>0</v>
      </c>
      <c r="Z57" s="23">
        <f>ROUND(V57,3)</f>
        <v>0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7"/>
        <v>0</v>
      </c>
      <c r="Z58" s="23">
        <f>ROUND(V58,3)</f>
        <v>0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ROUND(SUMIFS(TableDay12[TotalHour],TableDay12[type],"E20",TableDay12[resolution],"PT1H",TableDay12[from_ga],"800"),3)</f>
        <v>0</v>
      </c>
      <c r="W59" s="45" t="s">
        <v>47</v>
      </c>
      <c r="X59" s="46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0</v>
      </c>
      <c r="I60" s="27" t="str">
        <f>SUBSTITUTE(ROUND(H60,3),",",".")</f>
        <v>0</v>
      </c>
      <c r="R60" s="42"/>
      <c r="S60" s="24"/>
      <c r="T60" s="24"/>
      <c r="U60" s="6" t="s">
        <v>31</v>
      </c>
      <c r="V60" s="9">
        <f>SUMIFS(TableDay12[TotalHour],TableDay12[type],"E20",TableDay12[resolution],"PT1H",TableDay12[from_ga],"800")/4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0</v>
      </c>
      <c r="I61" s="27" t="str">
        <f t="shared" ref="I61:I63" si="19">SUBSTITUTE(ROUND(H61,3),",",".")</f>
        <v>0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0</v>
      </c>
      <c r="I62" s="27" t="str">
        <f t="shared" si="19"/>
        <v>0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0</v>
      </c>
      <c r="I63" s="27" t="str">
        <f t="shared" si="19"/>
        <v>0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ROUND(SUMIFS(TableDay12[TotalHour],TableDay12[type],"E17",TableDay12[resolution],"PT1H"),3)</f>
        <v>0</v>
      </c>
      <c r="W65" s="45" t="s">
        <v>47</v>
      </c>
      <c r="X65" s="46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0</v>
      </c>
      <c r="I66" s="27" t="str">
        <f ca="1">SUBSTITUTE(ROUND(H66,3),",",".")</f>
        <v>0</v>
      </c>
      <c r="R66" s="24"/>
      <c r="S66" s="24"/>
      <c r="T66" s="24"/>
      <c r="U66" s="7" t="s">
        <v>27</v>
      </c>
      <c r="V66" s="9">
        <f>SUMIFS(TableDay12[TotalHour],TableDay12[type],"E17",TableDay12[resolution],"PT1H")/4</f>
        <v>0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0</v>
      </c>
      <c r="I67" s="27" t="str">
        <f t="shared" ref="I67:I69" ca="1" si="22">SUBSTITUTE(ROUND(H67,3),",",".")</f>
        <v>0</v>
      </c>
      <c r="R67" s="24"/>
      <c r="S67" s="24"/>
      <c r="T67" s="24"/>
      <c r="U67" s="15" t="s">
        <v>68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0</v>
      </c>
      <c r="I68" s="27" t="str">
        <f t="shared" ca="1" si="22"/>
        <v>0</v>
      </c>
      <c r="R68" s="24"/>
      <c r="S68" s="24"/>
      <c r="T68" s="24"/>
      <c r="U68" s="15" t="s">
        <v>69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0</v>
      </c>
      <c r="I69" s="27" t="str">
        <f t="shared" ca="1" si="22"/>
        <v>0</v>
      </c>
      <c r="J69" s="2"/>
      <c r="R69" s="24"/>
      <c r="S69" s="24"/>
      <c r="T69" s="24"/>
      <c r="U69" s="15" t="s">
        <v>70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4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4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0</v>
      </c>
      <c r="I84" s="27" t="str">
        <f ca="1">SUBSTITUTE(ROUND(H84,3),",",".")</f>
        <v>0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0</v>
      </c>
      <c r="I85" s="27" t="str">
        <f t="shared" ref="I85:I87" ca="1" si="28">SUBSTITUTE(ROUND(H85,3),",",".")</f>
        <v>0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0</v>
      </c>
      <c r="I86" s="27" t="str">
        <f t="shared" ca="1" si="28"/>
        <v>0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SUMIFS(INDIRECT("TableDay1["&amp;U86&amp;"]"),TableDay12[resolution],"PT15M",TableDay12[from_ga],INDIRECT("AK"&amp;ROUND(ROW()*0.25-19,0)))-SUMIFS(INDIRECT("TableDay1["&amp;U86&amp;"]"),TableDay12[resolution],"PT15M",TableDay12[to_ga],INDIRECT("AK"&amp;ROUND(ROW()*0.25-19,0)))</f>
        <v>0</v>
      </c>
      <c r="W86" s="6">
        <f>(SUMIFS(TableDay12[Quarter1],TableDay12[resolution],"PT1H",TableDay12[from_ga],AK$3)-SUMIFS(TableDay12[Quarter1],TableDay12[resolution],"PT1H",TableDay12[to_ga],AK$3))/4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0</v>
      </c>
      <c r="I87" s="27" t="str">
        <f t="shared" ca="1" si="28"/>
        <v>0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SUMIFS(INDIRECT("TableDay1["&amp;U87&amp;"]"),TableDay12[resolution],"PT15M",TableDay12[from_ga],INDIRECT("AK"&amp;ROUND(ROW()*0.25-19,0)))-SUMIFS(INDIRECT("TableDay1["&amp;U87&amp;"]"),TableDay12[resolution],"PT15M",TableDay12[to_ga],INDIRECT("AK"&amp;ROUND(ROW()*0.25-19,0)))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SUMIFS(INDIRECT("TableDay1["&amp;U88&amp;"]"),TableDay12[resolution],"PT15M",TableDay12[from_ga],INDIRECT("AK"&amp;ROUND(ROW()*0.25-19,0)))-SUMIFS(INDIRECT("TableDay1["&amp;U88&amp;"]"),TableDay12[resolution],"PT15M",TableDay12[to_ga],INDIRECT("AK"&amp;ROUND(ROW()*0.25-19,0)))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113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SUMIFS(INDIRECT("TableDay1["&amp;U89&amp;"]"),TableDay12[resolution],"PT15M",TableDay12[from_ga],INDIRECT("AK"&amp;ROUND(ROW()*0.25-19,0)))-SUMIFS(INDIRECT("TableDay1["&amp;U89&amp;"]"),TableDay12[resolution],"PT15M",TableDay12[to_ga],INDIRECT("AK"&amp;ROUND(ROW()*0.25-19,0)))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SUMIFS(INDIRECT("TableDay1["&amp;U90&amp;"]"),TableDay12[resolution],"PT15M",TableDay12[from_ga],INDIRECT("AK"&amp;ROUND(ROW()*0.25-19,0)))-SUMIFS(INDIRECT("TableDay1["&amp;U90&amp;"]"),TableDay12[resolution],"PT15M",TableDay12[to_ga],INDIRECT("AK"&amp;ROUND(ROW()*0.25-19,0)))</f>
        <v>0</v>
      </c>
      <c r="W90" s="6">
        <f>(SUMIFS(TableDay12[Quarter1],TableDay12[resolution],"PT1H",TableDay12[from_ga],AK$4)-SUMIFS(TableDay12[Quarter1],TableDay12[resolution],"PT1H",TableDay12[to_ga],AK$4))/4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SUMIFS(INDIRECT("TableDay1["&amp;U91&amp;"]"),TableDay12[resolution],"PT15M",TableDay12[from_ga],INDIRECT("AK"&amp;ROUND(ROW()*0.25-19,0)))-SUMIFS(INDIRECT("TableDay1["&amp;U91&amp;"]"),TableDay12[resolution],"PT15M",TableDay12[to_ga],INDIRECT("AK"&amp;ROUND(ROW()*0.25-19,0)))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str" cm="1">
        <f t="array" aca="1" ref="I92" ca="1">IF(E92="","",INDIRECT("AJ"&amp;ROUND((ROW()-80)*0.25,0)))</f>
        <v>801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SUMIFS(INDIRECT("TableDay1["&amp;U92&amp;"]"),TableDay12[resolution],"PT15M",TableDay12[from_ga],INDIRECT("AK"&amp;ROUND(ROW()*0.25-19,0)))-SUMIFS(INDIRECT("TableDay1["&amp;U92&amp;"]"),TableDay12[resolution],"PT15M",TableDay12[to_ga],INDIRECT("AK"&amp;ROUND(ROW()*0.25-19,0)))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str" cm="1">
        <f t="array" aca="1" ref="I93" ca="1">IF(E93="","",INDIRECT("AJ"&amp;ROUND((ROW()-80)*0.25,0)))</f>
        <v>801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SUMIFS(INDIRECT("TableDay1["&amp;U93&amp;"]"),TableDay12[resolution],"PT15M",TableDay12[from_ga],INDIRECT("AK"&amp;ROUND(ROW()*0.25-19,0)))-SUMIFS(INDIRECT("TableDay1["&amp;U93&amp;"]"),TableDay12[resolution],"PT15M",TableDay12[to_ga],INDIRECT("AK"&amp;ROUND(ROW()*0.25-19,0)))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SUMIFS(INDIRECT("TableDay1["&amp;U94&amp;"]"),TableDay12[resolution],"PT15M",TableDay12[from_ga],INDIRECT("AK"&amp;ROUND(ROW()*0.25-19,0)))-SUMIFS(INDIRECT("TableDay1["&amp;U94&amp;"]"),TableDay12[resolution],"PT15M",TableDay12[to_ga],INDIRECT("AK"&amp;ROUND(ROW()*0.25-19,0)))</f>
        <v>0</v>
      </c>
      <c r="W94" s="6">
        <f>(SUMIFS(TableDay12[Quarter1],TableDay12[resolution],"PT1H",TableDay12[from_ga],AK$5)-SUMIFS(TableDay12[Quarter1],TableDay12[resolution],"PT1H",TableDay12[to_ga],AK$5))/4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SUMIFS(INDIRECT("TableDay1["&amp;U95&amp;"]"),TableDay12[resolution],"PT15M",TableDay12[from_ga],INDIRECT("AK"&amp;ROUND(ROW()*0.25-19,0)))-SUMIFS(INDIRECT("TableDay1["&amp;U95&amp;"]"),TableDay12[resolution],"PT15M",TableDay12[to_ga],INDIRECT("AK"&amp;ROUND(ROW()*0.25-19,0)))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SUMIFS(INDIRECT("TableDay1["&amp;U96&amp;"]"),TableDay12[resolution],"PT15M",TableDay12[from_ga],INDIRECT("AK"&amp;ROUND(ROW()*0.25-19,0)))-SUMIFS(INDIRECT("TableDay1["&amp;U96&amp;"]"),TableDay12[resolution],"PT15M",TableDay12[to_ga],INDIRECT("AK"&amp;ROUND(ROW()*0.25-19,0)))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SUMIFS(INDIRECT("TableDay1["&amp;U97&amp;"]"),TableDay12[resolution],"PT15M",TableDay12[from_ga],INDIRECT("AK"&amp;ROUND(ROW()*0.25-19,0)))-SUMIFS(INDIRECT("TableDay1["&amp;U97&amp;"]"),TableDay12[resolution],"PT15M",TableDay12[to_ga],INDIRECT("AK"&amp;ROUND(ROW()*0.25-19,0)))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SUMIFS(INDIRECT("TableDay1["&amp;U98&amp;"]"),TableDay12[resolution],"PT15M",TableDay12[from_ga],INDIRECT("AK"&amp;ROUND(ROW()*0.25-19,0)))-SUMIFS(INDIRECT("TableDay1["&amp;U98&amp;"]"),TableDay12[resolution],"PT15M",TableDay12[to_ga],INDIRECT("AK"&amp;ROUND(ROW()*0.25-19,0)))</f>
        <v>0</v>
      </c>
      <c r="W98" s="6">
        <f>(SUMIFS(TableDay12[Quarter1],TableDay12[resolution],"PT1H",TableDay12[from_ga],AK$6)-SUMIFS(TableDay12[Quarter1],TableDay12[resolution],"PT1H",TableDay12[to_ga],AK$6))/4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SUMIFS(INDIRECT("TableDay1["&amp;U99&amp;"]"),TableDay12[resolution],"PT15M",TableDay12[from_ga],INDIRECT("AK"&amp;ROUND(ROW()*0.25-19,0)))-SUMIFS(INDIRECT("TableDay1["&amp;U99&amp;"]"),TableDay12[resolution],"PT15M",TableDay12[to_ga],INDIRECT("AK"&amp;ROUND(ROW()*0.25-19,0)))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SUMIFS(INDIRECT("TableDay1["&amp;U100&amp;"]"),TableDay12[resolution],"PT15M",TableDay12[from_ga],INDIRECT("AK"&amp;ROUND(ROW()*0.25-19,0)))-SUMIFS(INDIRECT("TableDay1["&amp;U100&amp;"]"),TableDay12[resolution],"PT15M",TableDay12[to_ga],INDIRECT("AK"&amp;ROUND(ROW()*0.25-19,0)))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SUMIFS(INDIRECT("TableDay1["&amp;U101&amp;"]"),TableDay12[resolution],"PT15M",TableDay12[from_ga],INDIRECT("AK"&amp;ROUND(ROW()*0.25-19,0)))-SUMIFS(INDIRECT("TableDay1["&amp;U101&amp;"]"),TableDay12[resolution],"PT15M",TableDay12[to_ga],INDIRECT("AK"&amp;ROUND(ROW()*0.25-19,0)))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SUMIFS(INDIRECT("TableDay1["&amp;U102&amp;"]"),TableDay12[resolution],"PT15M",TableDay12[from_ga],INDIRECT("AK"&amp;ROUND(ROW()*0.25-19,0)))-SUMIFS(INDIRECT("TableDay1["&amp;U102&amp;"]"),TableDay12[resolution],"PT15M",TableDay12[to_ga],INDIRECT("AK"&amp;ROUND(ROW()*0.25-19,0)))</f>
        <v>0</v>
      </c>
      <c r="W102" s="6">
        <f>(SUMIFS(TableDay12[Quarter1],TableDay12[resolution],"PT1H",TableDay12[from_ga],AK$7)-SUMIFS(TableDay12[Quarter1],TableDay12[resolution],"PT1H",TableDay12[to_ga],AK$7))/4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SUMIFS(INDIRECT("TableDay1["&amp;U103&amp;"]"),TableDay12[resolution],"PT15M",TableDay12[from_ga],INDIRECT("AK"&amp;ROUND(ROW()*0.25-19,0)))-SUMIFS(INDIRECT("TableDay1["&amp;U103&amp;"]"),TableDay12[resolution],"PT15M",TableDay12[to_ga],INDIRECT("AK"&amp;ROUND(ROW()*0.25-19,0)))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SUMIFS(INDIRECT("TableDay1["&amp;U104&amp;"]"),TableDay12[resolution],"PT15M",TableDay12[from_ga],INDIRECT("AK"&amp;ROUND(ROW()*0.25-19,0)))-SUMIFS(INDIRECT("TableDay1["&amp;U104&amp;"]"),TableDay12[resolution],"PT15M",TableDay12[to_ga],INDIRECT("AK"&amp;ROUND(ROW()*0.25-19,0)))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SUMIFS(INDIRECT("TableDay1["&amp;U105&amp;"]"),TableDay12[resolution],"PT15M",TableDay12[from_ga],INDIRECT("AK"&amp;ROUND(ROW()*0.25-19,0)))-SUMIFS(INDIRECT("TableDay1["&amp;U105&amp;"]"),TableDay12[resolution],"PT15M",TableDay12[to_ga],INDIRECT("AK"&amp;ROUND(ROW()*0.25-19,0)))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SUMIFS(INDIRECT("TableDay1["&amp;U106&amp;"]"),TableDay12[resolution],"PT15M",TableDay12[from_ga],INDIRECT("AK"&amp;ROUND(ROW()*0.25-19,0)))-SUMIFS(INDIRECT("TableDay1["&amp;U106&amp;"]"),TableDay12[resolution],"PT15M",TableDay12[to_ga],INDIRECT("AK"&amp;ROUND(ROW()*0.25-19,0)))</f>
        <v>0</v>
      </c>
      <c r="W106" s="6">
        <f>(SUMIFS(TableDay12[Quarter1],TableDay12[resolution],"PT1H",TableDay12[from_ga],AK$8)-SUMIFS(TableDay12[Quarter1],TableDay12[resolution],"PT1H",TableDay12[to_ga],AK$8))/4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SUMIFS(INDIRECT("TableDay1["&amp;U107&amp;"]"),TableDay12[resolution],"PT15M",TableDay12[from_ga],INDIRECT("AK"&amp;ROUND(ROW()*0.25-19,0)))-SUMIFS(INDIRECT("TableDay1["&amp;U107&amp;"]"),TableDay12[resolution],"PT15M",TableDay12[to_ga],INDIRECT("AK"&amp;ROUND(ROW()*0.25-19,0)))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SUMIFS(INDIRECT("TableDay1["&amp;U108&amp;"]"),TableDay12[resolution],"PT15M",TableDay12[from_ga],INDIRECT("AK"&amp;ROUND(ROW()*0.25-19,0)))-SUMIFS(INDIRECT("TableDay1["&amp;U108&amp;"]"),TableDay12[resolution],"PT15M",TableDay12[to_ga],INDIRECT("AK"&amp;ROUND(ROW()*0.25-19,0)))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SUMIFS(INDIRECT("TableDay1["&amp;U109&amp;"]"),TableDay12[resolution],"PT15M",TableDay12[from_ga],INDIRECT("AK"&amp;ROUND(ROW()*0.25-19,0)))-SUMIFS(INDIRECT("TableDay1["&amp;U109&amp;"]"),TableDay12[resolution],"PT15M",TableDay12[to_ga],INDIRECT("AK"&amp;ROUND(ROW()*0.25-19,0)))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W65:X65"/>
    <mergeCell ref="E70:H70"/>
    <mergeCell ref="E76:H76"/>
    <mergeCell ref="E82:H82"/>
    <mergeCell ref="V84:Z84"/>
    <mergeCell ref="E88:I88"/>
    <mergeCell ref="W47:X47"/>
    <mergeCell ref="E52:H52"/>
    <mergeCell ref="W53:X53"/>
    <mergeCell ref="E58:H58"/>
    <mergeCell ref="W59:X59"/>
    <mergeCell ref="E64:H64"/>
    <mergeCell ref="AH1:AK1"/>
    <mergeCell ref="E20:H20"/>
    <mergeCell ref="I20:K20"/>
    <mergeCell ref="W35:X35"/>
    <mergeCell ref="W41:X41"/>
    <mergeCell ref="E46:H46"/>
  </mergeCells>
  <conditionalFormatting sqref="F2:I19">
    <cfRule type="expression" dxfId="24" priority="1">
      <formula>OR($N2="glmp",$N2="skmp")</formula>
    </cfRule>
  </conditionalFormatting>
  <conditionalFormatting sqref="G2:I19">
    <cfRule type="expression" dxfId="23" priority="2">
      <formula>$K2="PT1H"</formula>
    </cfRule>
  </conditionalFormatting>
  <conditionalFormatting sqref="V35 Y35">
    <cfRule type="expression" dxfId="22" priority="8">
      <formula>$V$35=$Y$35</formula>
    </cfRule>
  </conditionalFormatting>
  <conditionalFormatting sqref="V41 Y41">
    <cfRule type="expression" dxfId="21" priority="7">
      <formula>$V$41=$Y$41</formula>
    </cfRule>
  </conditionalFormatting>
  <conditionalFormatting sqref="V47 Y47">
    <cfRule type="expression" dxfId="20" priority="6">
      <formula>$V$47=$Y$47</formula>
    </cfRule>
  </conditionalFormatting>
  <conditionalFormatting sqref="V53 Y53">
    <cfRule type="expression" dxfId="19" priority="5">
      <formula>$V$53=$Y$53</formula>
    </cfRule>
  </conditionalFormatting>
  <conditionalFormatting sqref="V59 Y59">
    <cfRule type="expression" dxfId="18" priority="4">
      <formula>$V$59=$Y$59</formula>
    </cfRule>
  </conditionalFormatting>
  <conditionalFormatting sqref="V65 Y65">
    <cfRule type="expression" dxfId="17" priority="3">
      <formula>$V$65=$Y$65</formula>
    </cfRule>
  </conditionalFormatting>
  <dataValidations count="5">
    <dataValidation type="list" allowBlank="1" showInputMessage="1" showErrorMessage="1" sqref="N2:N19" xr:uid="{8CB43ADB-5751-4AA2-BE5F-77DD1DBAA47A}">
      <formula1>"glmp,skmp"</formula1>
    </dataValidation>
    <dataValidation type="list" allowBlank="1" showInputMessage="1" showErrorMessage="1" sqref="E2:E19" xr:uid="{A8203A90-1F9B-411F-9844-C2CECC7AEBD8}">
      <formula1>"D01,E02"</formula1>
    </dataValidation>
    <dataValidation type="list" allowBlank="1" showInputMessage="1" showErrorMessage="1" sqref="K2:K19" xr:uid="{CBD10D03-704F-4D21-BA8A-78594A2606FE}">
      <formula1>"PT15M,PT1H"</formula1>
    </dataValidation>
    <dataValidation type="list" allowBlank="1" showInputMessage="1" showErrorMessage="1" sqref="B2" xr:uid="{331105D8-3061-4AFF-B837-75D575D570AC}">
      <formula1>"flex_consumption,nonprofiled_consumption,production"</formula1>
    </dataValidation>
    <dataValidation type="list" allowBlank="1" showInputMessage="1" showErrorMessage="1" sqref="B1" xr:uid="{0206E822-AE81-4C5B-8FC1-A2295C4C69E8}">
      <formula1>"ga,ga_es,ga_brp,ga_brp_es"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2024-09-05T06:11:32Z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