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kdk-my.sharepoint.com/personal/xclpe_endk_dk/Documents/Desktop/"/>
    </mc:Choice>
  </mc:AlternateContent>
  <xr:revisionPtr revIDLastSave="2" documentId="13_ncr:1_{59681D7C-2D11-4F86-BE61-3913A669191C}" xr6:coauthVersionLast="47" xr6:coauthVersionMax="47" xr10:uidLastSave="{A418B14C-CC13-4D37-BC14-A34FBA8B1825}"/>
  <bookViews>
    <workbookView xWindow="760" yWindow="760" windowWidth="38400" windowHeight="1529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0" i="11" l="1" a="1"/>
  <c r="AE30" i="11" s="1"/>
  <c r="AE31" i="11" a="1"/>
  <c r="AE31" i="11" s="1"/>
  <c r="AE32" i="11" a="1"/>
  <c r="AE32" i="11" s="1"/>
  <c r="AE33" i="11" a="1"/>
  <c r="AE33" i="11" s="1"/>
  <c r="AE34" i="11" a="1"/>
  <c r="AE34" i="11" s="1"/>
  <c r="AE35" i="11" a="1"/>
  <c r="AE35" i="11" s="1"/>
  <c r="AE36" i="11" a="1"/>
  <c r="AE36" i="11" s="1"/>
  <c r="AE37" i="11" a="1"/>
  <c r="AE37" i="11" s="1"/>
  <c r="AE38" i="11" a="1"/>
  <c r="AE38" i="11" s="1"/>
  <c r="AE39" i="11" a="1"/>
  <c r="AE39" i="11" s="1"/>
  <c r="AE40" i="11" a="1"/>
  <c r="AE40" i="11" s="1"/>
  <c r="AE41" i="11" a="1"/>
  <c r="AE41" i="11" s="1"/>
  <c r="AE42" i="11" a="1"/>
  <c r="AE42" i="11" s="1"/>
  <c r="J2" i="11"/>
  <c r="J3" i="11"/>
  <c r="J4" i="11"/>
  <c r="J5" i="11"/>
  <c r="J6" i="11"/>
  <c r="J7" i="11"/>
  <c r="J8" i="11"/>
  <c r="J9" i="11"/>
  <c r="J10" i="11"/>
  <c r="J12" i="11"/>
  <c r="J13" i="11"/>
  <c r="J14" i="11"/>
  <c r="J15" i="11"/>
  <c r="J16" i="11"/>
  <c r="J17" i="11"/>
  <c r="J18" i="11"/>
  <c r="J19" i="11"/>
  <c r="V105" i="11" a="1"/>
  <c r="V107" i="11" a="1"/>
  <c r="V103" i="11" a="1"/>
  <c r="V108" i="11" a="1"/>
  <c r="V109" i="11" a="1"/>
  <c r="V104" i="11" a="1"/>
  <c r="V106" i="11" a="1"/>
  <c r="V102" i="11" a="1"/>
  <c r="V102" i="11" l="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13" i="11" a="1"/>
  <c r="AE29" i="11" s="1" a="1"/>
  <c r="AE29" i="11" s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F32" i="11" s="1" a="1"/>
  <c r="AF32" i="11" s="1"/>
  <c r="AD2" i="11" a="1"/>
  <c r="AD2" i="11" s="1"/>
  <c r="V93" i="11" a="1"/>
  <c r="V99" i="11" a="1"/>
  <c r="V90" i="11" a="1"/>
  <c r="V87" i="11" a="1"/>
  <c r="V88" i="11" a="1"/>
  <c r="V86" i="11" a="1"/>
  <c r="V101" i="11" a="1"/>
  <c r="V98" i="11" a="1"/>
  <c r="V89" i="11" a="1"/>
  <c r="V91" i="11" a="1"/>
  <c r="V96" i="11" a="1"/>
  <c r="V100" i="11" a="1"/>
  <c r="V92" i="11" a="1"/>
  <c r="V97" i="11" a="1"/>
  <c r="V95" i="11" a="1"/>
  <c r="V94" i="11" a="1"/>
  <c r="V98" i="11" l="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Z63" i="11"/>
  <c r="W86" i="11"/>
  <c r="AH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T32" i="11"/>
  <c r="S32" i="11"/>
  <c r="E106" i="11"/>
  <c r="E104" i="11"/>
  <c r="E102" i="11"/>
  <c r="E100" i="11"/>
  <c r="E98" i="11"/>
  <c r="E96" i="11"/>
  <c r="E94" i="1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1" i="11" a="1"/>
  <c r="I90" i="11" a="1"/>
  <c r="I93" i="11" a="1"/>
  <c r="I96" i="11" a="1"/>
  <c r="I92" i="11" a="1"/>
  <c r="I97" i="11" a="1"/>
  <c r="I95" i="11" a="1"/>
  <c r="Y95" i="11" l="1"/>
  <c r="X95" i="11" s="1"/>
  <c r="Z95" i="11" s="1"/>
  <c r="Y96" i="11" s="1"/>
  <c r="X96" i="11" s="1"/>
  <c r="Z96" i="11" s="1"/>
  <c r="Y97" i="11" s="1"/>
  <c r="X97" i="11" s="1"/>
  <c r="Z97" i="11" s="1"/>
  <c r="H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94" i="11"/>
  <c r="AE2" i="11"/>
  <c r="E35" i="11" s="1"/>
  <c r="U18" i="11"/>
  <c r="H90" i="11"/>
  <c r="W55" i="11"/>
  <c r="Y55" i="11" s="1"/>
  <c r="H48" i="11" s="1"/>
  <c r="I113" i="11" a="1"/>
  <c r="I113" i="11" s="1"/>
  <c r="H113" i="11"/>
  <c r="H104" i="11"/>
  <c r="H99" i="11"/>
  <c r="I106" i="11" a="1"/>
  <c r="I106" i="11" s="1"/>
  <c r="H106" i="11"/>
  <c r="H105" i="11"/>
  <c r="H103" i="11"/>
  <c r="I108" i="11" a="1"/>
  <c r="I108" i="11" s="1"/>
  <c r="H108" i="11"/>
  <c r="I111" i="11" a="1"/>
  <c r="I111" i="11" s="1"/>
  <c r="H111" i="11"/>
  <c r="I112" i="11" a="1"/>
  <c r="I112" i="11" s="1"/>
  <c r="H112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0" i="11"/>
  <c r="H102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5" i="11" a="1"/>
  <c r="I103" i="11" a="1"/>
  <c r="I98" i="11" a="1"/>
  <c r="I101" i="11" a="1"/>
  <c r="I104" i="11" a="1"/>
  <c r="I102" i="11" a="1"/>
  <c r="I94" i="11" a="1"/>
  <c r="I99" i="11" a="1"/>
  <c r="I100" i="11" a="1"/>
  <c r="H95" i="11" l="1"/>
  <c r="H96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S20" i="11"/>
  <c r="T20" i="11"/>
  <c r="S19" i="11"/>
  <c r="T19" i="11"/>
  <c r="V20" i="11"/>
  <c r="V21" i="11"/>
  <c r="V19" i="11"/>
  <c r="W18" i="11"/>
  <c r="Y18" i="11" s="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2" i="11"/>
  <c r="J38" i="11"/>
  <c r="J39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3" i="11"/>
  <c r="J37" i="11"/>
  <c r="J29" i="11"/>
  <c r="J25" i="11"/>
  <c r="H84" i="11" l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K26" i="11" l="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<sst xmlns="http://schemas.openxmlformats.org/spreadsheetml/2006/main" count="448" uniqueCount="128">
  <si>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</si>
  <si>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</si>
  <si>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</si>
  <si>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</si>
  <si>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</si>
  <si>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</si>
  <si>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</si>
  <si>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</si>
  <si>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</si>
  <si>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</si>
  <si>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</si>
  <si>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</si>
  <si>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</si>
  <si>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</si>
  <si>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</si>
  <si>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</si>
  <si>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</si>
  <si>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</si>
  <si>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</si>
  <si>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</si>
  <si>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</si>
  <si>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</si>
  <si>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</si>
  <si>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</si>
  <si>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</si>
  <si>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</si>
  <si>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</si>
  <si>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</si>
  <si>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</si>
  <si>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</si>
  <si>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</si>
  <si>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</si>
  <si>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</si>
  <si>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</si>
  <si>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</si>
  <si>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</si>
  <si>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</si>
  <si>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</si>
  <si>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</si>
  <si>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</si>
  <si>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</si>
  <si>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</si>
  <si>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</si>
  <si>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</si>
  <si>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</si>
  <si>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</si>
  <si>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</si>
  <si>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</si>
  <si>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</si>
  <si>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</si>
  <si>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</si>
  <si>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</si>
  <si>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</si>
  <si>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</si>
  <si>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</si>
  <si>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</si>
  <si>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</si>
  <si>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</si>
  <si>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</si>
  <si>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</si>
  <si>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</si>
  <si>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</si>
  <si>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</si>
  <si>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</si>
  <si>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</si>
  <si>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</si>
  <si>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</si>
  <si>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</si>
  <si>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</si>
  <si>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</si>
  <si>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</si>
  <si>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</si>
  <si>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</si>
  <si>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</si>
  <si>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</si>
  <si>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</si>
  <si>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</si>
  <si>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</si>
  <si>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</si>
  <si>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</si>
  <si>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</si>
  <si>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</si>
  <si>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</si>
  <si>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</si>
  <si>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</si>
  <si>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</si>
  <si>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</si>
  <si>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</si>
  <si>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</si>
  <si>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</si>
  <si>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</si>
  <si>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</si>
  <si>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</si>
  <si>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</si>
  <si>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</si>
  <si>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</si>
  <si>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</si>
  <si>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</si>
  <si>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</si>
  <si>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</si>
  <si>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</si>
  <si>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</si>
  <si>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</si>
  <si>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</si>
  <si>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</si>
  <si>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</si>
  <si>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</si>
  <si>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</si>
  <si>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</si>
  <si>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200000001500000001</t>
  </si>
  <si>
    <t>170000001500000101</t>
  </si>
  <si>
    <t>170000001500000201</t>
  </si>
  <si>
    <t>180000001500000001</t>
  </si>
  <si>
    <t>flex_consumption</t>
  </si>
  <si>
    <t>200000000000000002</t>
  </si>
  <si>
    <t>200000001500000003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</si>
  <si>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</si>
  <si>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</si>
  <si>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</si>
  <si>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</si>
  <si>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</si>
  <si>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</si>
  <si>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</si>
  <si>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801</t>
  </si>
  <si>
    <t>802</t>
  </si>
  <si>
    <t>803</t>
  </si>
  <si>
    <t>804</t>
  </si>
  <si>
    <t>2000000000000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</si>
</sst>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K2" sqref="K2:Q16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108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107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113</v>
      </c>
      <c r="C2" s="10" t="s">
        <v>109</v>
      </c>
      <c r="D2" s="10" t="s">
        <v>99</v>
      </c>
      <c r="E2" s="11"/>
      <c r="F2" s="12">
        <v>10</v>
      </c>
      <c r="G2" s="12"/>
      <c r="H2" s="41"/>
      <c r="I2" s="41"/>
      <c r="J2" s="43">
        <f>IF(C2="","",SUM(F2:I2))</f>
        <v>10</v>
      </c>
      <c r="K2" s="10" t="s">
        <v>102</v>
      </c>
      <c r="L2" s="10"/>
      <c r="M2" s="10"/>
      <c r="N2" s="10"/>
      <c r="O2" s="10" t="s">
        <v>123</v>
      </c>
      <c r="P2" s="29" t="s">
        <v>123</v>
      </c>
      <c r="Q2" s="29" t="s">
        <v>95</v>
      </c>
      <c r="R2" s="24"/>
      <c r="S2" s="7" t="s">
        <v>35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6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35">
      <c r="C3" s="10" t="s">
        <v>114</v>
      </c>
      <c r="D3" s="10" t="s">
        <v>99</v>
      </c>
      <c r="E3" s="11"/>
      <c r="F3" s="12">
        <v>20.003</v>
      </c>
      <c r="G3" s="12"/>
      <c r="H3" s="41"/>
      <c r="I3" s="41"/>
      <c r="J3" s="43">
        <f t="shared" ref="J3:J19" si="0">IF(C3="","",SUM(F3:I3))</f>
        <v>20.003</v>
      </c>
      <c r="K3" s="10" t="s">
        <v>92</v>
      </c>
      <c r="L3" s="10"/>
      <c r="M3" s="10"/>
      <c r="N3" s="10"/>
      <c r="O3" s="10" t="s">
        <v>124</v>
      </c>
      <c r="P3" s="29" t="s">
        <v>124</v>
      </c>
      <c r="Q3" s="29" t="s">
        <v>95</v>
      </c>
      <c r="R3" s="24"/>
      <c r="S3" s="7" t="s">
        <v>39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801</v>
      </c>
      <c r="AE3" s="24" t="str">
        <v>2000000000000</v>
      </c>
      <c r="AF3" s="24" t="str">
        <v>2200000000000</v>
      </c>
      <c r="AG3" s="24"/>
      <c r="AH3" s="24" t="str">
        <v>801</v>
      </c>
      <c r="AI3" s="24"/>
      <c r="AJ3" s="24"/>
    </row>
    <row r="4" spans="1:92" x14ac:dyDescent="0.35">
      <c r="C4" s="10" t="s">
        <v>115</v>
      </c>
      <c r="D4" s="10" t="s">
        <v>99</v>
      </c>
      <c r="E4" s="11"/>
      <c r="F4" s="12">
        <v>5</v>
      </c>
      <c r="G4" s="12"/>
      <c r="H4" s="41"/>
      <c r="I4" s="41"/>
      <c r="J4" s="43">
        <f t="shared" si="0"/>
        <v>5</v>
      </c>
      <c r="K4" s="10" t="s">
        <v>102</v>
      </c>
      <c r="L4" s="10"/>
      <c r="M4" s="10"/>
      <c r="N4" s="10"/>
      <c r="O4" s="10" t="s">
        <v>95</v>
      </c>
      <c r="P4" s="29" t="s">
        <v>95</v>
      </c>
      <c r="Q4" s="29" t="s">
        <v>125</v>
      </c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 t="str">
        <v>802</v>
      </c>
      <c r="AE4" s="24" t="str">
        <v>3000000000000</v>
      </c>
      <c r="AF4" s="24"/>
      <c r="AG4" s="24"/>
      <c r="AH4" s="24" t="str">
        <v>802</v>
      </c>
      <c r="AI4" s="24"/>
      <c r="AJ4" s="24"/>
    </row>
    <row r="5" spans="1:92" x14ac:dyDescent="0.35">
      <c r="C5" s="10" t="s">
        <v>116</v>
      </c>
      <c r="D5" s="10" t="s">
        <v>99</v>
      </c>
      <c r="E5" s="11"/>
      <c r="F5" s="12">
        <v>1.117</v>
      </c>
      <c r="G5" s="12"/>
      <c r="H5" s="41"/>
      <c r="I5" s="41"/>
      <c r="J5" s="43">
        <f t="shared" si="0"/>
        <v>1.117</v>
      </c>
      <c r="K5" s="10" t="s">
        <v>92</v>
      </c>
      <c r="L5" s="10"/>
      <c r="M5" s="10"/>
      <c r="N5" s="10"/>
      <c r="O5" s="10" t="s">
        <v>95</v>
      </c>
      <c r="P5" s="29" t="s">
        <v>95</v>
      </c>
      <c r="Q5" s="29" t="s">
        <v>126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/>
      <c r="AJ5" s="24"/>
    </row>
    <row r="6" spans="1:92" x14ac:dyDescent="0.35">
      <c r="C6" s="10" t="s">
        <v>110</v>
      </c>
      <c r="D6" s="10" t="s">
        <v>90</v>
      </c>
      <c r="E6" s="11" t="s">
        <v>104</v>
      </c>
      <c r="F6" s="12">
        <v>5</v>
      </c>
      <c r="G6" s="12"/>
      <c r="H6" s="12"/>
      <c r="I6" s="12"/>
      <c r="J6" s="43">
        <f t="shared" si="0"/>
        <v>5</v>
      </c>
      <c r="K6" s="10" t="s">
        <v>102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10</v>
      </c>
      <c r="U6" s="42">
        <f>SUMIFS(TableDay1[Quarter1],TableDay1[type],"E20",TableDay1[resolution],"PT15M",TableDay1[to_ga],"800")</f>
        <v>10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/>
      <c r="AJ6" s="24"/>
    </row>
    <row r="7" spans="1:92" x14ac:dyDescent="0.35">
      <c r="C7" s="10" t="s">
        <v>117</v>
      </c>
      <c r="D7" s="10" t="s">
        <v>90</v>
      </c>
      <c r="E7" s="11" t="s">
        <v>104</v>
      </c>
      <c r="F7" s="12">
        <v>8</v>
      </c>
      <c r="G7" s="12"/>
      <c r="H7" s="41"/>
      <c r="I7" s="41"/>
      <c r="J7" s="43">
        <f t="shared" si="0"/>
        <v>8</v>
      </c>
      <c r="K7" s="10" t="s">
        <v>92</v>
      </c>
      <c r="L7" s="10" t="s">
        <v>127</v>
      </c>
      <c r="M7" s="10" t="s">
        <v>94</v>
      </c>
      <c r="N7" s="10"/>
      <c r="O7" s="10" t="s">
        <v>95</v>
      </c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5</v>
      </c>
      <c r="U7" s="42">
        <f>SUMIFS(TableDay1[Quarter1],TableDay1[type],"E20",TableDay1[resolution],"PT15M",TableDay1[from_ga],"800")</f>
        <v>5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 t="s">
        <v>118</v>
      </c>
      <c r="D8" s="10" t="s">
        <v>90</v>
      </c>
      <c r="E8" s="11" t="s">
        <v>104</v>
      </c>
      <c r="F8" s="12">
        <v>0.80700000000000005</v>
      </c>
      <c r="G8" s="12"/>
      <c r="H8" s="41"/>
      <c r="I8" s="41"/>
      <c r="J8" s="43">
        <f t="shared" si="0"/>
        <v>0.80700000000000005</v>
      </c>
      <c r="K8" s="10" t="s">
        <v>92</v>
      </c>
      <c r="L8" s="10" t="s">
        <v>100</v>
      </c>
      <c r="M8" s="10" t="s">
        <v>103</v>
      </c>
      <c r="N8" s="10"/>
      <c r="O8" s="10" t="s">
        <v>95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111</v>
      </c>
      <c r="D9" s="10" t="s">
        <v>90</v>
      </c>
      <c r="E9" s="11" t="s">
        <v>91</v>
      </c>
      <c r="F9" s="12">
        <v>10</v>
      </c>
      <c r="G9" s="12"/>
      <c r="H9" s="41"/>
      <c r="I9" s="41"/>
      <c r="J9" s="43">
        <f t="shared" si="0"/>
        <v>10</v>
      </c>
      <c r="K9" s="10" t="s">
        <v>102</v>
      </c>
      <c r="L9" s="10" t="s">
        <v>93</v>
      </c>
      <c r="M9" s="10" t="s">
        <v>94</v>
      </c>
      <c r="N9" s="10"/>
      <c r="O9" s="10" t="s">
        <v>95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 t="s">
        <v>119</v>
      </c>
      <c r="D10" s="10" t="s">
        <v>90</v>
      </c>
      <c r="E10" s="11" t="s">
        <v>91</v>
      </c>
      <c r="F10" s="12">
        <v>10</v>
      </c>
      <c r="G10" s="12"/>
      <c r="H10" s="41"/>
      <c r="I10" s="41"/>
      <c r="J10" s="43">
        <f t="shared" si="0"/>
        <v>10</v>
      </c>
      <c r="K10" s="10" t="s">
        <v>92</v>
      </c>
      <c r="L10" s="10" t="s">
        <v>127</v>
      </c>
      <c r="M10" s="10" t="s">
        <v>94</v>
      </c>
      <c r="N10" s="10"/>
      <c r="O10" s="10" t="s">
        <v>95</v>
      </c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 t="s">
        <v>120</v>
      </c>
      <c r="D11" s="10" t="s">
        <v>90</v>
      </c>
      <c r="E11" s="11" t="s">
        <v>91</v>
      </c>
      <c r="F11" s="12">
        <v>0.25</v>
      </c>
      <c r="G11" s="12"/>
      <c r="H11" s="41"/>
      <c r="I11" s="41"/>
      <c r="J11" s="43"/>
      <c r="K11" s="10" t="s">
        <v>92</v>
      </c>
      <c r="L11" s="10" t="s">
        <v>100</v>
      </c>
      <c r="M11" s="10" t="s">
        <v>103</v>
      </c>
      <c r="N11" s="10"/>
      <c r="O11" s="10" t="s">
        <v>95</v>
      </c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112</v>
      </c>
      <c r="D12" s="10" t="s">
        <v>98</v>
      </c>
      <c r="E12" s="11"/>
      <c r="F12" s="12">
        <v>6</v>
      </c>
      <c r="G12" s="12"/>
      <c r="H12" s="41"/>
      <c r="I12" s="41"/>
      <c r="J12" s="43">
        <f t="shared" si="0"/>
        <v>6</v>
      </c>
      <c r="K12" s="10" t="s">
        <v>102</v>
      </c>
      <c r="L12" s="10" t="s">
        <v>93</v>
      </c>
      <c r="M12" s="10" t="s">
        <v>94</v>
      </c>
      <c r="N12" s="10"/>
      <c r="O12" s="10" t="s">
        <v>95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105</v>
      </c>
      <c r="AF12" s="36" t="s">
        <v>106</v>
      </c>
      <c r="AG12" s="36"/>
      <c r="AH12" s="35"/>
      <c r="AI12" s="24"/>
      <c r="AJ12" s="24"/>
    </row>
    <row r="13" spans="1:92" x14ac:dyDescent="0.35">
      <c r="C13" s="10" t="s">
        <v>121</v>
      </c>
      <c r="D13" s="10" t="s">
        <v>98</v>
      </c>
      <c r="E13" s="11"/>
      <c r="F13" s="12">
        <v>4</v>
      </c>
      <c r="G13" s="12"/>
      <c r="H13" s="41"/>
      <c r="I13" s="41"/>
      <c r="J13" s="43">
        <f t="shared" si="0"/>
        <v>4</v>
      </c>
      <c r="K13" s="10" t="s">
        <v>92</v>
      </c>
      <c r="L13" s="10" t="s">
        <v>127</v>
      </c>
      <c r="M13" s="10" t="s">
        <v>94</v>
      </c>
      <c r="N13" s="10"/>
      <c r="O13" s="10" t="s">
        <v>95</v>
      </c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35">
      <c r="C14" s="10" t="s">
        <v>122</v>
      </c>
      <c r="D14" s="10" t="s">
        <v>98</v>
      </c>
      <c r="E14" s="11"/>
      <c r="F14" s="12">
        <v>2.0030000000000001</v>
      </c>
      <c r="G14" s="12"/>
      <c r="H14" s="41"/>
      <c r="I14" s="41"/>
      <c r="J14" s="43">
        <f t="shared" si="0"/>
        <v>2.0030000000000001</v>
      </c>
      <c r="K14" s="10" t="s">
        <v>92</v>
      </c>
      <c r="L14" s="10" t="s">
        <v>100</v>
      </c>
      <c r="M14" s="10" t="s">
        <v>103</v>
      </c>
      <c r="N14" s="10"/>
      <c r="O14" s="10" t="s">
        <v>95</v>
      </c>
      <c r="P14" s="29"/>
      <c r="Q14" s="29"/>
      <c r="R14" s="15" t="s">
        <v>74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102</v>
      </c>
      <c r="L15" s="10" t="s">
        <v>93</v>
      </c>
      <c r="M15" s="10" t="s">
        <v>94</v>
      </c>
      <c r="N15" s="10" t="s">
        <v>96</v>
      </c>
      <c r="O15" s="10" t="s">
        <v>95</v>
      </c>
      <c r="P15" s="29"/>
      <c r="Q15" s="29"/>
      <c r="R15" s="15" t="s">
        <v>75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97</v>
      </c>
      <c r="D16" s="10" t="s">
        <v>98</v>
      </c>
      <c r="E16" s="11" t="s">
        <v>91</v>
      </c>
      <c r="F16" s="12"/>
      <c r="G16" s="12"/>
      <c r="H16" s="41"/>
      <c r="I16" s="41"/>
      <c r="J16" s="43">
        <f t="shared" si="0"/>
        <v>0</v>
      </c>
      <c r="K16" s="10" t="s">
        <v>102</v>
      </c>
      <c r="L16" s="10" t="s">
        <v>100</v>
      </c>
      <c r="M16" s="10" t="s">
        <v>103</v>
      </c>
      <c r="N16" s="10" t="s">
        <v>101</v>
      </c>
      <c r="O16" s="10" t="s">
        <v>95</v>
      </c>
      <c r="P16" s="29"/>
      <c r="Q16" s="29"/>
      <c r="R16" s="15" t="s">
        <v>76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flex_consumption_per_ga_brp_es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1.52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6"/>
        <v>1.5199999999999996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1.52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6"/>
        <v>1.52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1.521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6"/>
        <v>1.5210000000000008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7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5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7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5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7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5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7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5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74</v>
      </c>
      <c r="E30" s="31" t="str">
        <f t="shared" si="7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5"/>
        <v>0</v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75</v>
      </c>
      <c r="E31" s="31" t="str">
        <f t="shared" si="7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5"/>
        <v>0</v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76</v>
      </c>
      <c r="E32" s="31" t="str">
        <f t="shared" si="7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5"/>
        <v>0</v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77</v>
      </c>
      <c r="E33" s="31" t="str">
        <f t="shared" si="7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5"/>
        <v>0</v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</v>
      </c>
      <c r="W35" s="16" t="s">
        <v>49</v>
      </c>
      <c r="X35" s="16"/>
      <c r="Y35" s="28">
        <f>SUM(Y37:Y40)</f>
        <v>10</v>
      </c>
      <c r="Z35" s="21">
        <f>SUM(Z37:Z40)</f>
        <v>10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2.5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2.5</v>
      </c>
      <c r="W37" s="19">
        <f>V37</f>
        <v>2.5</v>
      </c>
      <c r="X37" s="19"/>
      <c r="Y37" s="23">
        <f>ROUND(W37, 3)</f>
        <v>2.5</v>
      </c>
      <c r="Z37" s="23">
        <f>ROUND(V37,3)</f>
        <v>2.5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2.5</v>
      </c>
      <c r="W38" s="19">
        <f>X38+W37</f>
        <v>2.5</v>
      </c>
      <c r="X38" s="19">
        <f>V38-Y37</f>
        <v>0</v>
      </c>
      <c r="Y38" s="23">
        <f>ROUND(W38, 3)</f>
        <v>2.5</v>
      </c>
      <c r="Z38" s="23">
        <f>ROUND(V38,3)</f>
        <v>2.5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2.5</v>
      </c>
      <c r="W39" s="19">
        <f>X39+W38</f>
        <v>2.5</v>
      </c>
      <c r="X39" s="19">
        <f>V39-Y38</f>
        <v>0</v>
      </c>
      <c r="Y39" s="23">
        <f>ROUND(W39, 3)</f>
        <v>2.5</v>
      </c>
      <c r="Z39" s="23">
        <f>ROUND(V39,3)</f>
        <v>2.5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2.5</v>
      </c>
      <c r="W40" s="19">
        <f>X40+W39</f>
        <v>2.5</v>
      </c>
      <c r="X40" s="19">
        <f>V40-Y39</f>
        <v>0</v>
      </c>
      <c r="Y40" s="23">
        <f>ROUND(W40, 3)</f>
        <v>2.5</v>
      </c>
      <c r="Z40" s="23">
        <f>ROUND(V40,3)</f>
        <v>2.5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49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49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9.7220000000000013</v>
      </c>
      <c r="I48" s="2"/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2.2017500000000001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4.7210000000000001</v>
      </c>
      <c r="I49" s="2"/>
      <c r="R49" s="24"/>
      <c r="S49" s="24"/>
      <c r="T49" s="24"/>
      <c r="U49" s="15" t="s">
        <v>58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4.7210000000000001</v>
      </c>
      <c r="I50" s="2"/>
      <c r="R50" s="24"/>
      <c r="S50" s="24"/>
      <c r="T50" s="24"/>
      <c r="U50" s="15" t="s">
        <v>59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4.7220000000000004</v>
      </c>
      <c r="I51" s="2"/>
      <c r="R51" s="24"/>
      <c r="S51" s="24"/>
      <c r="T51" s="24"/>
      <c r="U51" s="15" t="s">
        <v>60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20.003</v>
      </c>
      <c r="W53" s="39" t="s">
        <v>49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12.5</v>
      </c>
      <c r="R54" s="24"/>
      <c r="S54" s="24"/>
      <c r="T54" s="24"/>
      <c r="U54" s="6" t="s">
        <v>30</v>
      </c>
      <c r="V54" s="9">
        <f>SUMIFS(TableDay1[TotalHour],TableDay1[type],"E20",TableDay1[resolution],"PT1H",TableDay1[to_ga],$AD$2)/4</f>
        <v>5.00075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2.5</v>
      </c>
      <c r="R55" s="24"/>
      <c r="S55" s="24"/>
      <c r="T55" s="24"/>
      <c r="U55" s="15" t="s">
        <v>62</v>
      </c>
      <c r="V55" s="19">
        <f>V$54</f>
        <v>5.00075</v>
      </c>
      <c r="W55" s="19">
        <f>V55</f>
        <v>5.00075</v>
      </c>
      <c r="X55" s="19"/>
      <c r="Y55" s="23">
        <f>ROUND(W55, 3)</f>
        <v>5.0010000000000003</v>
      </c>
      <c r="Z55" s="23">
        <f>ROUND(V55,3)</f>
        <v>5.0010000000000003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2.5</v>
      </c>
      <c r="R56" s="24"/>
      <c r="S56" s="24"/>
      <c r="T56" s="24"/>
      <c r="U56" s="15" t="s">
        <v>63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>ROUND(W56, 3)</f>
        <v>5.0010000000000003</v>
      </c>
      <c r="Z56" s="23">
        <f>ROUND(V56,3)</f>
        <v>5.0010000000000003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2.5</v>
      </c>
      <c r="R57" s="24"/>
      <c r="S57" s="24"/>
      <c r="T57" s="24"/>
      <c r="U57" s="15" t="s">
        <v>64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>ROUND(W57, 3)</f>
        <v>5</v>
      </c>
      <c r="Z57" s="23">
        <f>ROUND(V57,3)</f>
        <v>5.0010000000000003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>ROUND(W58, 3)</f>
        <v>5.0010000000000003</v>
      </c>
      <c r="Z58" s="23">
        <f>ROUND(V58,3)</f>
        <v>5.0010000000000003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1.117</v>
      </c>
      <c r="W59" s="39" t="s">
        <v>49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7.5009999999999994</v>
      </c>
      <c r="R60" s="24"/>
      <c r="S60" s="24"/>
      <c r="T60" s="24"/>
      <c r="U60" s="6" t="s">
        <v>32</v>
      </c>
      <c r="V60" s="9">
        <f>SUMIFS(TableDay1[TotalHour],TableDay1[type],"E20",TableDay1[resolution],"PT1H",TableDay1[from_ga],"800")/4</f>
        <v>0.27925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1.5009999999999999</v>
      </c>
      <c r="R61" s="24"/>
      <c r="S61" s="24"/>
      <c r="T61" s="24"/>
      <c r="U61" s="15" t="s">
        <v>66</v>
      </c>
      <c r="V61" s="19">
        <f>V$60</f>
        <v>0.27925</v>
      </c>
      <c r="W61" s="19">
        <f>V61</f>
        <v>0.27925</v>
      </c>
      <c r="X61" s="19"/>
      <c r="Y61" s="23">
        <f>ROUND(W61, 3)</f>
        <v>0.27900000000000003</v>
      </c>
      <c r="Z61" s="23">
        <f>ROUND(V61,3)</f>
        <v>0.27900000000000003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1.5</v>
      </c>
      <c r="R62" s="24"/>
      <c r="S62" s="24"/>
      <c r="T62" s="24"/>
      <c r="U62" s="15" t="s">
        <v>67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>ROUND(W62, 3)</f>
        <v>0.28000000000000003</v>
      </c>
      <c r="Z62" s="23">
        <f>ROUND(V62,3)</f>
        <v>0.27900000000000003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1.5009999999999999</v>
      </c>
      <c r="R63" s="24"/>
      <c r="S63" s="24"/>
      <c r="T63" s="24"/>
      <c r="U63" s="15" t="s">
        <v>68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>ROUND(W63, 3)</f>
        <v>0.27900000000000003</v>
      </c>
      <c r="Z63" s="23">
        <f>ROUND(V63,3)</f>
        <v>0.27900000000000003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>ROUND(W64, 3)</f>
        <v>0.27900000000000003</v>
      </c>
      <c r="Z64" s="23">
        <f>ROUND(V64,3)</f>
        <v>0.27900000000000003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18.806999999999999</v>
      </c>
      <c r="W65" s="52" t="s">
        <v>49</v>
      </c>
      <c r="X65" s="53"/>
      <c r="Y65" s="28">
        <f>ROUND(SUM(Y67:Y70),3)</f>
        <v>18.806999999999999</v>
      </c>
      <c r="Z65" s="21">
        <f>SUM(Z67:Z70)</f>
        <v>18.808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-2.479000000000001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4.7017500000000005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1.5199999999999996</v>
      </c>
      <c r="R67" s="24"/>
      <c r="S67" s="24"/>
      <c r="T67" s="24"/>
      <c r="U67" s="15" t="s">
        <v>70</v>
      </c>
      <c r="V67" s="19">
        <f>V$66</f>
        <v>4.7017500000000005</v>
      </c>
      <c r="W67" s="19">
        <f>V67</f>
        <v>4.7017500000000005</v>
      </c>
      <c r="X67" s="19"/>
      <c r="Y67" s="23">
        <f>ROUND(W67, 3)</f>
        <v>4.702</v>
      </c>
      <c r="Z67" s="23">
        <f>ROUND(V67,3)</f>
        <v>4.702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1.52</v>
      </c>
      <c r="R68" s="24"/>
      <c r="S68" s="24"/>
      <c r="T68" s="24"/>
      <c r="U68" s="15" t="s">
        <v>71</v>
      </c>
      <c r="V68" s="19">
        <f>V$66</f>
        <v>4.7017500000000005</v>
      </c>
      <c r="W68" s="19">
        <f>X68+W67</f>
        <v>4.7015000000000011</v>
      </c>
      <c r="X68" s="19">
        <f>V68-Y67</f>
        <v>-2.4999999999941735E-4</v>
      </c>
      <c r="Y68" s="23">
        <f>ROUND(W68, 3)</f>
        <v>4.702</v>
      </c>
      <c r="Z68" s="23">
        <f>ROUND(V68,3)</f>
        <v>4.702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1.5210000000000008</v>
      </c>
      <c r="J69" s="2"/>
      <c r="R69" s="24"/>
      <c r="S69" s="24"/>
      <c r="T69" s="24"/>
      <c r="U69" s="15" t="s">
        <v>72</v>
      </c>
      <c r="V69" s="19">
        <f>V$66</f>
        <v>4.7017500000000005</v>
      </c>
      <c r="W69" s="19">
        <f>X69+W68</f>
        <v>4.7012500000000017</v>
      </c>
      <c r="X69" s="19">
        <f>V69-Y68</f>
        <v>-2.4999999999941735E-4</v>
      </c>
      <c r="Y69" s="23">
        <f>ROUND(W69, 3)</f>
        <v>4.7009999999999996</v>
      </c>
      <c r="Z69" s="23">
        <f>ROUND(V69,3)</f>
        <v>4.702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4.7017500000000005</v>
      </c>
      <c r="W70" s="19">
        <f>X70+W69</f>
        <v>4.7020000000000026</v>
      </c>
      <c r="X70" s="19">
        <f>V70-Y69</f>
        <v>7.500000000009166E-4</v>
      </c>
      <c r="Y70" s="23">
        <f>ROUND(W70, 3)</f>
        <v>4.702</v>
      </c>
      <c r="Z70" s="23">
        <f>ROUND(V70,3)</f>
        <v>4.702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1.5210000000000008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1.52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1.5199999999999996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2.479000000000001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19.702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6.222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6.221</v>
      </c>
      <c r="I86" s="2"/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10</v>
      </c>
      <c r="W86" s="6">
        <f>(SUMIFS(TableDay1[Quarter1],TableDay1[resolution],"PT1H",TableDay1[from_ga],AH$3)-SUMIFS(TableDay1[Quarter1],TableDay1[resolution],"PT1H",TableDay1[to_ga],AH$3))/4</f>
        <v>0</v>
      </c>
      <c r="X86" s="16">
        <f>W86</f>
        <v>0</v>
      </c>
      <c r="Y86" s="16"/>
      <c r="Z86" s="16">
        <f t="shared" ref="Z86:Z109" si="19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6.223</v>
      </c>
      <c r="I87" s="2"/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1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1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1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0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21">SUBSTITUTE(IF(E90="","",V86+Z86),",",".")</f>
        <v>10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5.00075</v>
      </c>
      <c r="X90" s="16">
        <f>W90</f>
        <v>5.00075</v>
      </c>
      <c r="Y90" s="16"/>
      <c r="Z90" s="16">
        <f t="shared" si="19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0"/>
        <v>800</v>
      </c>
      <c r="F91" s="31" t="str">
        <f t="shared" ref="F91:F113" si="22">IF(E91&lt;&gt;"","null","")</f>
        <v>null</v>
      </c>
      <c r="G91" s="31" t="str">
        <f t="shared" ref="G91:G113" si="23">IF(E91&lt;&gt;"","null","")</f>
        <v>null</v>
      </c>
      <c r="H91" s="32" t="str">
        <f t="shared" ca="1" si="21"/>
        <v>0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19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0"/>
        <v>800</v>
      </c>
      <c r="F92" s="31" t="str">
        <f t="shared" si="22"/>
        <v>null</v>
      </c>
      <c r="G92" s="31" t="str">
        <f t="shared" si="23"/>
        <v>null</v>
      </c>
      <c r="H92" s="32" t="str">
        <f t="shared" ca="1" si="21"/>
        <v>0</v>
      </c>
      <c r="I92" s="32" t="str" cm="1">
        <f t="array" aca="1" ref="I92" ca="1">IF(E92="","",INDIRECT("AH"&amp;ROUND((ROW()-80)*0.25,0)))</f>
        <v>801</v>
      </c>
      <c r="J92" s="2"/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19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0"/>
        <v>800</v>
      </c>
      <c r="F93" s="31" t="str">
        <f t="shared" si="22"/>
        <v>null</v>
      </c>
      <c r="G93" s="31" t="str">
        <f t="shared" si="23"/>
        <v>null</v>
      </c>
      <c r="H93" s="32" t="str">
        <f t="shared" ca="1" si="21"/>
        <v>0</v>
      </c>
      <c r="I93" s="32" t="str" cm="1">
        <f t="array" aca="1" ref="I93" ca="1">IF(E93="","",INDIRECT("AH"&amp;ROUND((ROW()-80)*0.25,0)))</f>
        <v>801</v>
      </c>
      <c r="J93" s="2"/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19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0"/>
        <v>800</v>
      </c>
      <c r="F94" s="31" t="str">
        <f t="shared" si="22"/>
        <v>null</v>
      </c>
      <c r="G94" s="31" t="str">
        <f t="shared" si="23"/>
        <v>null</v>
      </c>
      <c r="H94" s="32" t="str">
        <f t="shared" ca="1" si="21"/>
        <v>5.001</v>
      </c>
      <c r="I94" s="32" t="str" cm="1">
        <f t="array" aca="1" ref="I94" ca="1">IF(E94="","",INDIRECT("AH"&amp;ROUND((ROW()-80)*0.25,0)))</f>
        <v>802</v>
      </c>
      <c r="J94" s="2"/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-5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0"/>
        <v>800</v>
      </c>
      <c r="F95" s="31" t="str">
        <f t="shared" si="22"/>
        <v>null</v>
      </c>
      <c r="G95" s="31" t="str">
        <f t="shared" si="23"/>
        <v>null</v>
      </c>
      <c r="H95" s="32" t="str">
        <f t="shared" ca="1" si="21"/>
        <v>5.001</v>
      </c>
      <c r="I95" s="32" t="str" cm="1">
        <f t="array" aca="1" ref="I95" ca="1">IF(E95="","",INDIRECT("AH"&amp;ROUND((ROW()-80)*0.25,0)))</f>
        <v>802</v>
      </c>
      <c r="J95" s="2"/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0"/>
        <v>800</v>
      </c>
      <c r="F96" s="31" t="str">
        <f t="shared" si="22"/>
        <v>null</v>
      </c>
      <c r="G96" s="31" t="str">
        <f t="shared" si="23"/>
        <v>null</v>
      </c>
      <c r="H96" s="32" t="str">
        <f t="shared" ca="1" si="21"/>
        <v>5</v>
      </c>
      <c r="I96" s="32" t="str" cm="1">
        <f t="array" aca="1" ref="I96" ca="1">IF(E96="","",INDIRECT("AH"&amp;ROUND((ROW()-80)*0.25,0)))</f>
        <v>802</v>
      </c>
      <c r="J96" s="2"/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0"/>
        <v>800</v>
      </c>
      <c r="F97" s="31" t="str">
        <f t="shared" si="22"/>
        <v>null</v>
      </c>
      <c r="G97" s="31" t="str">
        <f t="shared" si="23"/>
        <v>null</v>
      </c>
      <c r="H97" s="32" t="str">
        <f t="shared" ca="1" si="21"/>
        <v>5.001</v>
      </c>
      <c r="I97" s="32" t="str" cm="1">
        <f t="array" aca="1" ref="I97" ca="1">IF(E97="","",INDIRECT("AH"&amp;ROUND((ROW()-80)*0.25,0)))</f>
        <v>802</v>
      </c>
      <c r="J97" s="2"/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0"/>
        <v>800</v>
      </c>
      <c r="F98" s="31" t="str">
        <f t="shared" si="22"/>
        <v>null</v>
      </c>
      <c r="G98" s="31" t="str">
        <f t="shared" si="23"/>
        <v>null</v>
      </c>
      <c r="H98" s="32" t="str">
        <f t="shared" ca="1" si="21"/>
        <v>-5</v>
      </c>
      <c r="I98" s="32" t="str" cm="1">
        <f t="array" aca="1" ref="I98" ca="1">IF(E98="","",INDIRECT("AH"&amp;ROUND((ROW()-80)*0.25,0)))</f>
        <v>803</v>
      </c>
      <c r="J98" s="2"/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-0.27925</v>
      </c>
      <c r="X98" s="16">
        <f>W98</f>
        <v>-0.27925</v>
      </c>
      <c r="Y98" s="16"/>
      <c r="Z98" s="16">
        <f t="shared" si="19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0"/>
        <v>800</v>
      </c>
      <c r="F99" s="31" t="str">
        <f t="shared" si="22"/>
        <v>null</v>
      </c>
      <c r="G99" s="31" t="str">
        <f t="shared" si="23"/>
        <v>null</v>
      </c>
      <c r="H99" s="32" t="str">
        <f t="shared" ca="1" si="21"/>
        <v>0</v>
      </c>
      <c r="I99" s="32" t="str" cm="1">
        <f t="array" aca="1" ref="I99" ca="1">IF(E99="","",INDIRECT("AH"&amp;ROUND((ROW()-80)*0.25,0)))</f>
        <v>803</v>
      </c>
      <c r="J99" s="2"/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19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0"/>
        <v>800</v>
      </c>
      <c r="F100" s="31" t="str">
        <f t="shared" si="22"/>
        <v>null</v>
      </c>
      <c r="G100" s="31" t="str">
        <f t="shared" si="23"/>
        <v>null</v>
      </c>
      <c r="H100" s="32" t="str">
        <f t="shared" ca="1" si="21"/>
        <v>0</v>
      </c>
      <c r="I100" s="32" t="str" cm="1">
        <f t="array" aca="1" ref="I100" ca="1">IF(E100="","",INDIRECT("AH"&amp;ROUND((ROW()-80)*0.25,0)))</f>
        <v>803</v>
      </c>
      <c r="J100" s="2"/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19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0"/>
        <v>800</v>
      </c>
      <c r="F101" s="31" t="str">
        <f t="shared" si="22"/>
        <v>null</v>
      </c>
      <c r="G101" s="31" t="str">
        <f t="shared" si="23"/>
        <v>null</v>
      </c>
      <c r="H101" s="32" t="str">
        <f t="shared" ca="1" si="21"/>
        <v>0</v>
      </c>
      <c r="I101" s="32" t="str" cm="1">
        <f t="array" aca="1" ref="I101" ca="1">IF(E101="","",INDIRECT("AH"&amp;ROUND((ROW()-80)*0.25,0)))</f>
        <v>803</v>
      </c>
      <c r="J101" s="2"/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19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0"/>
        <v>800</v>
      </c>
      <c r="F102" s="31" t="str">
        <f t="shared" si="22"/>
        <v>null</v>
      </c>
      <c r="G102" s="31" t="str">
        <f t="shared" si="23"/>
        <v>null</v>
      </c>
      <c r="H102" s="32" t="str">
        <f t="shared" ca="1" si="21"/>
        <v>-0.279</v>
      </c>
      <c r="I102" s="32" t="str" cm="1">
        <f t="array" aca="1" ref="I102" ca="1">IF(E102="","",INDIRECT("AH"&amp;ROUND((ROW()-80)*0.25,0)))</f>
        <v>804</v>
      </c>
      <c r="J102" s="2"/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0"/>
        <v>800</v>
      </c>
      <c r="F103" s="31" t="str">
        <f t="shared" si="22"/>
        <v>null</v>
      </c>
      <c r="G103" s="31" t="str">
        <f t="shared" si="23"/>
        <v>null</v>
      </c>
      <c r="H103" s="32" t="str">
        <f t="shared" ca="1" si="21"/>
        <v>-0.28</v>
      </c>
      <c r="I103" s="32" t="str" cm="1">
        <f t="array" aca="1" ref="I103" ca="1">IF(E103="","",INDIRECT("AH"&amp;ROUND((ROW()-80)*0.25,0)))</f>
        <v>804</v>
      </c>
      <c r="J103" s="2"/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0"/>
        <v>800</v>
      </c>
      <c r="F104" s="31" t="str">
        <f t="shared" si="22"/>
        <v>null</v>
      </c>
      <c r="G104" s="31" t="str">
        <f t="shared" si="23"/>
        <v>null</v>
      </c>
      <c r="H104" s="32" t="str">
        <f t="shared" ca="1" si="21"/>
        <v>-0.279</v>
      </c>
      <c r="I104" s="32" t="str" cm="1">
        <f t="array" aca="1" ref="I104" ca="1">IF(E104="","",INDIRECT("AH"&amp;ROUND((ROW()-80)*0.25,0)))</f>
        <v>804</v>
      </c>
      <c r="J104" s="2"/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0"/>
        <v>800</v>
      </c>
      <c r="F105" s="31" t="str">
        <f t="shared" si="22"/>
        <v>null</v>
      </c>
      <c r="G105" s="31" t="str">
        <f t="shared" si="23"/>
        <v>null</v>
      </c>
      <c r="H105" s="32" t="str">
        <f t="shared" ca="1" si="21"/>
        <v>-0.279</v>
      </c>
      <c r="I105" s="32" t="str" cm="1">
        <f t="array" aca="1" ref="I105" ca="1">IF(E105="","",INDIRECT("AH"&amp;ROUND((ROW()-80)*0.25,0)))</f>
        <v>804</v>
      </c>
      <c r="J105" s="2"/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2024-05-29T09:20:47Z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