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hidePivotFieldList="1"/>
  <mc:AlternateContent xmlns:mc="http://schemas.openxmlformats.org/markup-compatibility/2006">
    <mc:Choice Requires="x15">
      <x15ac:absPath xmlns:x15ac="http://schemas.microsoft.com/office/spreadsheetml/2010/11/ac" url="C:\Users\Marianne Zotin\OneDrive\Pós-graduação\3 - Projetos\projeto EPS\eps-2.0.0-us-wipF - BR\InputData\indst\BPEiC_BR\"/>
    </mc:Choice>
  </mc:AlternateContent>
  <xr:revisionPtr revIDLastSave="1509" documentId="11_5FA30C098FCE392018998F430C6B42FB98268339" xr6:coauthVersionLast="45" xr6:coauthVersionMax="45" xr10:uidLastSave="{790434A6-872E-46D7-90D0-022E072161B6}"/>
  <bookViews>
    <workbookView xWindow="-120" yWindow="-120" windowWidth="29040" windowHeight="15840" xr2:uid="{00000000-000D-0000-FFFF-FFFF00000000}"/>
  </bookViews>
  <sheets>
    <sheet name="About" sheetId="44" r:id="rId1"/>
    <sheet name="Cement" sheetId="48" r:id="rId2"/>
    <sheet name="AFOLU" sheetId="50" r:id="rId3"/>
    <sheet name="Non-ferrous metallurgy" sheetId="51" r:id="rId4"/>
    <sheet name="Chemicals" sheetId="52" r:id="rId5"/>
    <sheet name="Ferroalloys" sheetId="55" r:id="rId6"/>
    <sheet name="Iron and steel" sheetId="53" r:id="rId7"/>
    <sheet name="O&amp;G" sheetId="54" r:id="rId8"/>
    <sheet name="Others" sheetId="56" r:id="rId9"/>
    <sheet name="Emissions Factors" sheetId="49" r:id="rId10"/>
    <sheet name="Combined Data" sheetId="30" r:id="rId11"/>
    <sheet name="BPEiC-CO2" sheetId="31" r:id="rId12"/>
    <sheet name="BPEiC-CH4" sheetId="32" r:id="rId13"/>
    <sheet name="BPEiC-N2O" sheetId="33" r:id="rId14"/>
    <sheet name="BPEiC-F-gases" sheetId="34" r:id="rId15"/>
    <sheet name="BPEiC-SoAPEfA" sheetId="47" r:id="rId16"/>
  </sheets>
  <definedNames>
    <definedName name="CH4_to_CO2e">#REF!</definedName>
    <definedName name="N2O_to_CO2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47" l="1"/>
  <c r="C2" i="47"/>
  <c r="I3" i="34"/>
  <c r="E3" i="34"/>
  <c r="I2" i="34"/>
  <c r="E2" i="34"/>
  <c r="I3" i="33"/>
  <c r="H3" i="33"/>
  <c r="G3" i="33"/>
  <c r="E3" i="33"/>
  <c r="I2" i="33"/>
  <c r="H2" i="33"/>
  <c r="G2" i="33"/>
  <c r="E2" i="33"/>
  <c r="I3" i="32"/>
  <c r="H3" i="32"/>
  <c r="G3" i="32"/>
  <c r="F3" i="32"/>
  <c r="D3" i="32"/>
  <c r="C3" i="32"/>
  <c r="I2" i="32"/>
  <c r="H2" i="32"/>
  <c r="G2" i="32"/>
  <c r="F2" i="32"/>
  <c r="D2" i="32"/>
  <c r="C2" i="32"/>
  <c r="I3" i="31"/>
  <c r="E3" i="31"/>
  <c r="D3" i="31"/>
  <c r="I2" i="31"/>
  <c r="E2" i="31"/>
  <c r="D2" i="31"/>
  <c r="C2" i="31"/>
  <c r="C3" i="31"/>
  <c r="B2" i="31"/>
  <c r="B3" i="31"/>
  <c r="C46" i="30"/>
  <c r="B46" i="30"/>
  <c r="D46" i="30"/>
  <c r="B45" i="30"/>
  <c r="C45" i="30"/>
  <c r="D45" i="30"/>
  <c r="E45" i="30"/>
  <c r="F45" i="30"/>
  <c r="F46" i="30"/>
  <c r="N11" i="53"/>
  <c r="H11" i="53"/>
  <c r="B28" i="30"/>
  <c r="F28" i="30"/>
  <c r="B31" i="30"/>
  <c r="C31" i="30"/>
  <c r="C28" i="30" s="1"/>
  <c r="D31" i="30"/>
  <c r="D28" i="30" s="1"/>
  <c r="E31" i="30"/>
  <c r="E28" i="30" s="1"/>
  <c r="F31" i="30"/>
  <c r="F73" i="30"/>
  <c r="B77" i="30"/>
  <c r="B71" i="30" s="1"/>
  <c r="C77" i="30"/>
  <c r="D77" i="30"/>
  <c r="E77" i="30"/>
  <c r="F77" i="30"/>
  <c r="F71" i="30" s="1"/>
  <c r="B78" i="30"/>
  <c r="C78" i="30"/>
  <c r="D78" i="30"/>
  <c r="E78" i="30"/>
  <c r="E72" i="30" s="1"/>
  <c r="F78" i="30"/>
  <c r="B80" i="30"/>
  <c r="C80" i="30"/>
  <c r="D80" i="30"/>
  <c r="E80" i="30"/>
  <c r="F80" i="30"/>
  <c r="B81" i="30"/>
  <c r="C81" i="30"/>
  <c r="D81" i="30"/>
  <c r="E81" i="30"/>
  <c r="F81" i="30"/>
  <c r="B82" i="30"/>
  <c r="C82" i="30"/>
  <c r="D82" i="30"/>
  <c r="E82" i="30"/>
  <c r="F82" i="30"/>
  <c r="B83" i="30"/>
  <c r="B73" i="30" s="1"/>
  <c r="C83" i="30"/>
  <c r="C73" i="30" s="1"/>
  <c r="D83" i="30"/>
  <c r="D73" i="30" s="1"/>
  <c r="E83" i="30"/>
  <c r="E73" i="30" s="1"/>
  <c r="F83" i="30"/>
  <c r="B84" i="30"/>
  <c r="B74" i="30" s="1"/>
  <c r="C84" i="30"/>
  <c r="C74" i="30" s="1"/>
  <c r="D84" i="30"/>
  <c r="D74" i="30" s="1"/>
  <c r="E84" i="30"/>
  <c r="E74" i="30" s="1"/>
  <c r="F84" i="30"/>
  <c r="F74" i="30" s="1"/>
  <c r="E46" i="30" l="1"/>
  <c r="D72" i="30"/>
  <c r="E71" i="30"/>
  <c r="C72" i="30"/>
  <c r="D71" i="30"/>
  <c r="F72" i="30"/>
  <c r="B72" i="30"/>
  <c r="C71" i="30"/>
  <c r="B58" i="30"/>
  <c r="C58" i="30"/>
  <c r="D58" i="30"/>
  <c r="E58" i="30"/>
  <c r="F58" i="30"/>
  <c r="B59" i="30"/>
  <c r="C59" i="30"/>
  <c r="D59" i="30"/>
  <c r="E59" i="30"/>
  <c r="F59" i="30"/>
  <c r="C32" i="32" l="1"/>
  <c r="F32" i="32"/>
  <c r="C33" i="32"/>
  <c r="F33" i="32"/>
  <c r="C34" i="32"/>
  <c r="F34" i="32"/>
  <c r="C35" i="32"/>
  <c r="F35" i="32"/>
  <c r="C36" i="32"/>
  <c r="F36" i="32"/>
  <c r="C37" i="32"/>
  <c r="F37" i="32"/>
  <c r="F31" i="32"/>
  <c r="C31" i="32"/>
  <c r="C31" i="31"/>
  <c r="C32" i="31"/>
  <c r="C33" i="31"/>
  <c r="C34" i="31"/>
  <c r="C35" i="31"/>
  <c r="C36" i="31"/>
  <c r="C37" i="31"/>
  <c r="C30" i="31"/>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AG77" i="30"/>
  <c r="AH77" i="30"/>
  <c r="AI77" i="30"/>
  <c r="AJ77" i="30"/>
  <c r="AK77" i="30"/>
  <c r="AL77" i="30"/>
  <c r="AM77" i="30"/>
  <c r="AN77"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AG78" i="30"/>
  <c r="AH78" i="30"/>
  <c r="AI78" i="30"/>
  <c r="AJ78" i="30"/>
  <c r="AK78" i="30"/>
  <c r="AL78" i="30"/>
  <c r="AM78" i="30"/>
  <c r="AN78"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AG80" i="30"/>
  <c r="AH80" i="30"/>
  <c r="AI80" i="30"/>
  <c r="AJ80" i="30"/>
  <c r="AK80" i="30"/>
  <c r="AL80" i="30"/>
  <c r="AM80" i="30"/>
  <c r="AN80"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AG81" i="30"/>
  <c r="AH81" i="30"/>
  <c r="AI81" i="30"/>
  <c r="AJ81" i="30"/>
  <c r="AK81" i="30"/>
  <c r="AL81" i="30"/>
  <c r="AM81" i="30"/>
  <c r="AN81"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AG82" i="30"/>
  <c r="AH82" i="30"/>
  <c r="AI82" i="30"/>
  <c r="AJ82" i="30"/>
  <c r="AK82" i="30"/>
  <c r="AL82" i="30"/>
  <c r="AM82" i="30"/>
  <c r="AN82" i="30"/>
  <c r="G83" i="30"/>
  <c r="G73" i="30" s="1"/>
  <c r="H83" i="30"/>
  <c r="H73" i="30" s="1"/>
  <c r="I83" i="30"/>
  <c r="I73" i="30" s="1"/>
  <c r="J83" i="30"/>
  <c r="J73" i="30" s="1"/>
  <c r="K83" i="30"/>
  <c r="K73" i="30" s="1"/>
  <c r="L83" i="30"/>
  <c r="L73" i="30" s="1"/>
  <c r="M83" i="30"/>
  <c r="M73" i="30" s="1"/>
  <c r="N83" i="30"/>
  <c r="N73" i="30" s="1"/>
  <c r="O83" i="30"/>
  <c r="O73" i="30" s="1"/>
  <c r="P83" i="30"/>
  <c r="P73" i="30" s="1"/>
  <c r="Q83" i="30"/>
  <c r="Q73" i="30" s="1"/>
  <c r="R83" i="30"/>
  <c r="R73" i="30" s="1"/>
  <c r="S83" i="30"/>
  <c r="S73" i="30" s="1"/>
  <c r="T83" i="30"/>
  <c r="T73" i="30" s="1"/>
  <c r="U83" i="30"/>
  <c r="U73" i="30" s="1"/>
  <c r="V83" i="30"/>
  <c r="V73" i="30" s="1"/>
  <c r="W83" i="30"/>
  <c r="W73" i="30" s="1"/>
  <c r="X83" i="30"/>
  <c r="X73" i="30" s="1"/>
  <c r="Y83" i="30"/>
  <c r="Y73" i="30" s="1"/>
  <c r="Z83" i="30"/>
  <c r="Z73" i="30" s="1"/>
  <c r="AA83" i="30"/>
  <c r="AA73" i="30" s="1"/>
  <c r="AB83" i="30"/>
  <c r="AB73" i="30" s="1"/>
  <c r="AC83" i="30"/>
  <c r="AC73" i="30" s="1"/>
  <c r="AD83" i="30"/>
  <c r="AD73" i="30" s="1"/>
  <c r="AE83" i="30"/>
  <c r="AE73" i="30" s="1"/>
  <c r="AF83" i="30"/>
  <c r="AF73" i="30" s="1"/>
  <c r="AG83" i="30"/>
  <c r="AG73" i="30" s="1"/>
  <c r="AH83" i="30"/>
  <c r="AH73" i="30" s="1"/>
  <c r="I31" i="33" s="1"/>
  <c r="AI83" i="30"/>
  <c r="AI73" i="30" s="1"/>
  <c r="I32" i="33" s="1"/>
  <c r="AJ83" i="30"/>
  <c r="AJ73" i="30" s="1"/>
  <c r="I33" i="33" s="1"/>
  <c r="AK83" i="30"/>
  <c r="AK73" i="30" s="1"/>
  <c r="I34" i="33" s="1"/>
  <c r="AL83" i="30"/>
  <c r="AL73" i="30" s="1"/>
  <c r="I35" i="33" s="1"/>
  <c r="AM83" i="30"/>
  <c r="AM73" i="30" s="1"/>
  <c r="I36" i="33" s="1"/>
  <c r="AN83" i="30"/>
  <c r="AN73" i="30" s="1"/>
  <c r="I37" i="33" s="1"/>
  <c r="G84" i="30"/>
  <c r="G74" i="30" s="1"/>
  <c r="H84" i="30"/>
  <c r="H74" i="30" s="1"/>
  <c r="I84" i="30"/>
  <c r="I74" i="30" s="1"/>
  <c r="J84" i="30"/>
  <c r="J74" i="30" s="1"/>
  <c r="K84" i="30"/>
  <c r="K74" i="30" s="1"/>
  <c r="L84" i="30"/>
  <c r="L74" i="30" s="1"/>
  <c r="M84" i="30"/>
  <c r="M74" i="30" s="1"/>
  <c r="N84" i="30"/>
  <c r="N74" i="30" s="1"/>
  <c r="O84" i="30"/>
  <c r="O74" i="30" s="1"/>
  <c r="P84" i="30"/>
  <c r="P74" i="30" s="1"/>
  <c r="Q84" i="30"/>
  <c r="Q74" i="30" s="1"/>
  <c r="R84" i="30"/>
  <c r="R74" i="30" s="1"/>
  <c r="S84" i="30"/>
  <c r="S74" i="30" s="1"/>
  <c r="T84" i="30"/>
  <c r="T74" i="30" s="1"/>
  <c r="U84" i="30"/>
  <c r="U74" i="30" s="1"/>
  <c r="V84" i="30"/>
  <c r="V74" i="30" s="1"/>
  <c r="W84" i="30"/>
  <c r="W74" i="30" s="1"/>
  <c r="X84" i="30"/>
  <c r="X74" i="30" s="1"/>
  <c r="Y84" i="30"/>
  <c r="Y74" i="30" s="1"/>
  <c r="Z84" i="30"/>
  <c r="Z74" i="30" s="1"/>
  <c r="AA84" i="30"/>
  <c r="AA74" i="30" s="1"/>
  <c r="AB84" i="30"/>
  <c r="AB74" i="30" s="1"/>
  <c r="AC84" i="30"/>
  <c r="AC74" i="30" s="1"/>
  <c r="AD84" i="30"/>
  <c r="AD74" i="30" s="1"/>
  <c r="AE84" i="30"/>
  <c r="AE74" i="30" s="1"/>
  <c r="AF84" i="30"/>
  <c r="AF74" i="30" s="1"/>
  <c r="AG84" i="30"/>
  <c r="AG74" i="30" s="1"/>
  <c r="AH84" i="30"/>
  <c r="AH74" i="30" s="1"/>
  <c r="I31" i="32" s="1"/>
  <c r="AI84" i="30"/>
  <c r="AI74" i="30" s="1"/>
  <c r="I32" i="32" s="1"/>
  <c r="AJ84" i="30"/>
  <c r="AJ74" i="30" s="1"/>
  <c r="I33" i="32" s="1"/>
  <c r="AK84" i="30"/>
  <c r="AK74" i="30" s="1"/>
  <c r="I34" i="32" s="1"/>
  <c r="AL84" i="30"/>
  <c r="AL74" i="30" s="1"/>
  <c r="I35" i="32" s="1"/>
  <c r="AM84" i="30"/>
  <c r="AM74" i="30" s="1"/>
  <c r="I36" i="32" s="1"/>
  <c r="AN84" i="30"/>
  <c r="AN74" i="30" s="1"/>
  <c r="I37" i="32" s="1"/>
  <c r="D15" i="56"/>
  <c r="E15" i="56"/>
  <c r="F15" i="56"/>
  <c r="G15" i="56"/>
  <c r="H15" i="56"/>
  <c r="I15" i="56"/>
  <c r="J15" i="56"/>
  <c r="C15" i="56"/>
  <c r="T8" i="55"/>
  <c r="U8" i="55" s="1"/>
  <c r="V8" i="55" s="1"/>
  <c r="W8" i="55" s="1"/>
  <c r="X8" i="55" s="1"/>
  <c r="Y8" i="55" s="1"/>
  <c r="Z8" i="55" s="1"/>
  <c r="AA8" i="55" s="1"/>
  <c r="AB8" i="55" s="1"/>
  <c r="AC8" i="55" s="1"/>
  <c r="AD8" i="55" s="1"/>
  <c r="AE8" i="55" s="1"/>
  <c r="AF8" i="55" s="1"/>
  <c r="AG8" i="55" s="1"/>
  <c r="AH8" i="55" s="1"/>
  <c r="AI8" i="55" s="1"/>
  <c r="AJ8" i="55" s="1"/>
  <c r="AK8" i="55" s="1"/>
  <c r="AL8" i="55" s="1"/>
  <c r="AM8" i="55" s="1"/>
  <c r="AN8" i="55" s="1"/>
  <c r="AO8" i="55" s="1"/>
  <c r="AP8" i="55" s="1"/>
  <c r="AQ8" i="55" s="1"/>
  <c r="AR8" i="55" s="1"/>
  <c r="AS8" i="55" s="1"/>
  <c r="AT8" i="55" s="1"/>
  <c r="AU8" i="55" s="1"/>
  <c r="AV8" i="55" s="1"/>
  <c r="AW8" i="55" s="1"/>
  <c r="AX8" i="55" s="1"/>
  <c r="AY8" i="55" s="1"/>
  <c r="AZ8" i="55" s="1"/>
  <c r="T5" i="55"/>
  <c r="U5" i="55" s="1"/>
  <c r="V5" i="55" s="1"/>
  <c r="W5" i="55" s="1"/>
  <c r="X5" i="55" s="1"/>
  <c r="Y5" i="55" s="1"/>
  <c r="Z5" i="55" s="1"/>
  <c r="AA5" i="55" s="1"/>
  <c r="AB5" i="55" s="1"/>
  <c r="AC5" i="55" s="1"/>
  <c r="AD5" i="55" s="1"/>
  <c r="AE5" i="55" s="1"/>
  <c r="AF5" i="55" s="1"/>
  <c r="AG5" i="55" s="1"/>
  <c r="AH5" i="55" s="1"/>
  <c r="AI5" i="55" s="1"/>
  <c r="AJ5" i="55" s="1"/>
  <c r="AK5" i="55" s="1"/>
  <c r="AL5" i="55" s="1"/>
  <c r="AM5" i="55" s="1"/>
  <c r="AN5" i="55" s="1"/>
  <c r="AO5" i="55" s="1"/>
  <c r="AP5" i="55" s="1"/>
  <c r="AQ5" i="55" s="1"/>
  <c r="AR5" i="55" s="1"/>
  <c r="AS5" i="55" s="1"/>
  <c r="AT5" i="55" s="1"/>
  <c r="AU5" i="55" s="1"/>
  <c r="AV5" i="55" s="1"/>
  <c r="AW5" i="55" s="1"/>
  <c r="AX5" i="55" s="1"/>
  <c r="AY5" i="55" s="1"/>
  <c r="AZ5" i="55" s="1"/>
  <c r="D19" i="55"/>
  <c r="E19" i="55"/>
  <c r="F19" i="55"/>
  <c r="G19" i="55"/>
  <c r="H19" i="55"/>
  <c r="I19" i="55"/>
  <c r="J19" i="55"/>
  <c r="C19" i="55"/>
  <c r="T2" i="55"/>
  <c r="U2" i="55" s="1"/>
  <c r="V2" i="55" s="1"/>
  <c r="W2" i="55" s="1"/>
  <c r="X2" i="55" s="1"/>
  <c r="Y2" i="55" s="1"/>
  <c r="Z2" i="55" s="1"/>
  <c r="AA2" i="55" s="1"/>
  <c r="AB2" i="55" s="1"/>
  <c r="AC2" i="55" s="1"/>
  <c r="AD2" i="55" s="1"/>
  <c r="AE2" i="55" s="1"/>
  <c r="AF2" i="55" s="1"/>
  <c r="AG2" i="55" s="1"/>
  <c r="AH2" i="55" s="1"/>
  <c r="AI2" i="55" s="1"/>
  <c r="AJ2" i="55" s="1"/>
  <c r="AK2" i="55" s="1"/>
  <c r="AL2" i="55" s="1"/>
  <c r="AM2" i="55" s="1"/>
  <c r="AN2" i="55" s="1"/>
  <c r="AO2" i="55" s="1"/>
  <c r="AP2" i="55" s="1"/>
  <c r="AQ2" i="55" s="1"/>
  <c r="AR2" i="55" s="1"/>
  <c r="AS2" i="55" s="1"/>
  <c r="AT2" i="55" s="1"/>
  <c r="AU2" i="55" s="1"/>
  <c r="AV2" i="55" s="1"/>
  <c r="AW2" i="55" s="1"/>
  <c r="AX2" i="55" s="1"/>
  <c r="AY2" i="55" s="1"/>
  <c r="AZ2" i="55" s="1"/>
  <c r="AK71" i="30" l="1"/>
  <c r="I34" i="34" s="1"/>
  <c r="AC71" i="30"/>
  <c r="U71" i="30"/>
  <c r="M71" i="30"/>
  <c r="AK72" i="30"/>
  <c r="I34" i="31" s="1"/>
  <c r="AC72" i="30"/>
  <c r="U72" i="30"/>
  <c r="M72" i="30"/>
  <c r="AM71" i="30"/>
  <c r="I36" i="34" s="1"/>
  <c r="AE71" i="30"/>
  <c r="W71" i="30"/>
  <c r="O71" i="30"/>
  <c r="G71" i="30"/>
  <c r="AN72" i="30"/>
  <c r="I37" i="31" s="1"/>
  <c r="AJ72" i="30"/>
  <c r="I33" i="31" s="1"/>
  <c r="AF72" i="30"/>
  <c r="AB72" i="30"/>
  <c r="X72" i="30"/>
  <c r="T72" i="30"/>
  <c r="P72" i="30"/>
  <c r="L72" i="30"/>
  <c r="H72" i="30"/>
  <c r="AL71" i="30"/>
  <c r="I35" i="34" s="1"/>
  <c r="AH71" i="30"/>
  <c r="I31" i="34" s="1"/>
  <c r="AD71" i="30"/>
  <c r="Z71" i="30"/>
  <c r="V71" i="30"/>
  <c r="R71" i="30"/>
  <c r="N71" i="30"/>
  <c r="J71" i="30"/>
  <c r="AM72" i="30"/>
  <c r="I36" i="31" s="1"/>
  <c r="AE72" i="30"/>
  <c r="W72" i="30"/>
  <c r="O72" i="30"/>
  <c r="G72" i="30"/>
  <c r="AG71" i="30"/>
  <c r="Y71" i="30"/>
  <c r="Q71" i="30"/>
  <c r="I71" i="30"/>
  <c r="AL72" i="30"/>
  <c r="I35" i="31" s="1"/>
  <c r="AD72" i="30"/>
  <c r="V72" i="30"/>
  <c r="N72" i="30"/>
  <c r="AN71" i="30"/>
  <c r="I37" i="34" s="1"/>
  <c r="AF71" i="30"/>
  <c r="X71" i="30"/>
  <c r="P71" i="30"/>
  <c r="H71" i="30"/>
  <c r="AI72" i="30"/>
  <c r="I32" i="31" s="1"/>
  <c r="S72" i="30"/>
  <c r="AH72" i="30"/>
  <c r="I31" i="31" s="1"/>
  <c r="Z72" i="30"/>
  <c r="R72" i="30"/>
  <c r="J72" i="30"/>
  <c r="AJ71" i="30"/>
  <c r="I33" i="34" s="1"/>
  <c r="AB71" i="30"/>
  <c r="T71" i="30"/>
  <c r="L71" i="30"/>
  <c r="AA72" i="30"/>
  <c r="K72" i="30"/>
  <c r="AG72" i="30"/>
  <c r="I30" i="31" s="1"/>
  <c r="Y72" i="30"/>
  <c r="Q72" i="30"/>
  <c r="I72" i="30"/>
  <c r="AI71" i="30"/>
  <c r="I32" i="34" s="1"/>
  <c r="AA71" i="30"/>
  <c r="S71" i="30"/>
  <c r="K71" i="30"/>
  <c r="H7" i="56" l="1"/>
  <c r="I7" i="56" s="1"/>
  <c r="J7" i="56" s="1"/>
  <c r="K7" i="56" s="1"/>
  <c r="H4" i="56"/>
  <c r="I4" i="56" s="1"/>
  <c r="J4" i="56" s="1"/>
  <c r="K4" i="56" s="1"/>
  <c r="L4" i="56" s="1"/>
  <c r="M4" i="56" s="1"/>
  <c r="N4" i="56" s="1"/>
  <c r="O4" i="56" s="1"/>
  <c r="P4" i="56" s="1"/>
  <c r="Q4" i="56" s="1"/>
  <c r="R4" i="56" s="1"/>
  <c r="S4" i="56" s="1"/>
  <c r="T4" i="56" s="1"/>
  <c r="U4" i="56" s="1"/>
  <c r="V4" i="56" s="1"/>
  <c r="W4" i="56" s="1"/>
  <c r="X4" i="56" s="1"/>
  <c r="Y4" i="56" s="1"/>
  <c r="Z4" i="56" s="1"/>
  <c r="AA4" i="56" s="1"/>
  <c r="AB4" i="56" s="1"/>
  <c r="AC4" i="56" s="1"/>
  <c r="AD4" i="56" s="1"/>
  <c r="AE4" i="56" s="1"/>
  <c r="AF4" i="56" s="1"/>
  <c r="AG4" i="56" s="1"/>
  <c r="AH4" i="56" s="1"/>
  <c r="AI4" i="56" s="1"/>
  <c r="AJ4" i="56" s="1"/>
  <c r="AK4" i="56" s="1"/>
  <c r="AL4" i="56" s="1"/>
  <c r="AM4" i="56" s="1"/>
  <c r="AN4" i="56" s="1"/>
  <c r="H3" i="56"/>
  <c r="I3" i="56" s="1"/>
  <c r="J3" i="56" s="1"/>
  <c r="K3" i="56" s="1"/>
  <c r="L3" i="56" s="1"/>
  <c r="M3" i="56" s="1"/>
  <c r="N3" i="56" s="1"/>
  <c r="O3" i="56" s="1"/>
  <c r="P3" i="56" s="1"/>
  <c r="Q3" i="56" s="1"/>
  <c r="R3" i="56" s="1"/>
  <c r="S3" i="56" s="1"/>
  <c r="T3" i="56" s="1"/>
  <c r="U3" i="56" s="1"/>
  <c r="V3" i="56" s="1"/>
  <c r="W3" i="56" s="1"/>
  <c r="X3" i="56" s="1"/>
  <c r="Y3" i="56" s="1"/>
  <c r="Z3" i="56" s="1"/>
  <c r="AA3" i="56" s="1"/>
  <c r="AB3" i="56" s="1"/>
  <c r="AC3" i="56" s="1"/>
  <c r="AD3" i="56" s="1"/>
  <c r="AE3" i="56" s="1"/>
  <c r="AF3" i="56" s="1"/>
  <c r="AG3" i="56" s="1"/>
  <c r="AH3" i="56" s="1"/>
  <c r="AI3" i="56" s="1"/>
  <c r="AJ3" i="56" s="1"/>
  <c r="AK3" i="56" s="1"/>
  <c r="AL3" i="56" s="1"/>
  <c r="AM3" i="56" s="1"/>
  <c r="AN3" i="56" s="1"/>
  <c r="H18" i="51"/>
  <c r="I18" i="51" s="1"/>
  <c r="J18" i="51" s="1"/>
  <c r="K18" i="51" s="1"/>
  <c r="L18" i="51" s="1"/>
  <c r="M18" i="51" s="1"/>
  <c r="N18" i="51" s="1"/>
  <c r="O18" i="51" s="1"/>
  <c r="P18" i="51" s="1"/>
  <c r="Q18" i="51" s="1"/>
  <c r="R18" i="51" s="1"/>
  <c r="S18" i="51" s="1"/>
  <c r="T18" i="51" s="1"/>
  <c r="U18" i="51" s="1"/>
  <c r="V18" i="51" s="1"/>
  <c r="W18" i="51" s="1"/>
  <c r="X18" i="51" s="1"/>
  <c r="Y18" i="51" s="1"/>
  <c r="Z18" i="51" s="1"/>
  <c r="AA18" i="51" s="1"/>
  <c r="AB18" i="51" s="1"/>
  <c r="AC18" i="51" s="1"/>
  <c r="AD18" i="51" s="1"/>
  <c r="AE18" i="51" s="1"/>
  <c r="AF18" i="51" s="1"/>
  <c r="AG18" i="51" s="1"/>
  <c r="AH18" i="51" s="1"/>
  <c r="AI18" i="51" s="1"/>
  <c r="AJ18" i="51" s="1"/>
  <c r="AK18" i="51" s="1"/>
  <c r="AL18" i="51" s="1"/>
  <c r="AM18" i="51" s="1"/>
  <c r="AN18" i="51" s="1"/>
  <c r="H15" i="51"/>
  <c r="I15" i="51" s="1"/>
  <c r="J15" i="51" s="1"/>
  <c r="K15" i="51" s="1"/>
  <c r="L15" i="51" s="1"/>
  <c r="M15" i="51" s="1"/>
  <c r="N15" i="51" s="1"/>
  <c r="O15" i="51" s="1"/>
  <c r="P15" i="51" s="1"/>
  <c r="Q15" i="51" s="1"/>
  <c r="R15" i="51" s="1"/>
  <c r="S15" i="51" s="1"/>
  <c r="T15" i="51" s="1"/>
  <c r="U15" i="51" s="1"/>
  <c r="V15" i="51" s="1"/>
  <c r="W15" i="51" s="1"/>
  <c r="X15" i="51" s="1"/>
  <c r="Y15" i="51" s="1"/>
  <c r="Z15" i="51" s="1"/>
  <c r="AA15" i="51" s="1"/>
  <c r="AB15" i="51" s="1"/>
  <c r="AC15" i="51" s="1"/>
  <c r="AD15" i="51" s="1"/>
  <c r="AE15" i="51" s="1"/>
  <c r="AF15" i="51" s="1"/>
  <c r="AG15" i="51" s="1"/>
  <c r="AH15" i="51" s="1"/>
  <c r="AI15" i="51" s="1"/>
  <c r="AJ15" i="51" s="1"/>
  <c r="AK15" i="51" s="1"/>
  <c r="AL15" i="51" s="1"/>
  <c r="AM15" i="51" s="1"/>
  <c r="AN15" i="51" s="1"/>
  <c r="I14" i="51"/>
  <c r="J14" i="51" s="1"/>
  <c r="K14" i="51" s="1"/>
  <c r="L14" i="51" s="1"/>
  <c r="M14" i="51" s="1"/>
  <c r="N14" i="51" s="1"/>
  <c r="O14" i="51" s="1"/>
  <c r="P14" i="51" s="1"/>
  <c r="Q14" i="51" s="1"/>
  <c r="R14" i="51" s="1"/>
  <c r="S14" i="51" s="1"/>
  <c r="T14" i="51" s="1"/>
  <c r="U14" i="51" s="1"/>
  <c r="V14" i="51" s="1"/>
  <c r="W14" i="51" s="1"/>
  <c r="X14" i="51" s="1"/>
  <c r="Y14" i="51" s="1"/>
  <c r="Z14" i="51" s="1"/>
  <c r="AA14" i="51" s="1"/>
  <c r="AB14" i="51" s="1"/>
  <c r="AC14" i="51" s="1"/>
  <c r="AD14" i="51" s="1"/>
  <c r="AE14" i="51" s="1"/>
  <c r="AF14" i="51" s="1"/>
  <c r="AG14" i="51" s="1"/>
  <c r="AH14" i="51" s="1"/>
  <c r="AI14" i="51" s="1"/>
  <c r="AJ14" i="51" s="1"/>
  <c r="AK14" i="51" s="1"/>
  <c r="AL14" i="51" s="1"/>
  <c r="AM14" i="51" s="1"/>
  <c r="AN14" i="51" s="1"/>
  <c r="H14" i="51"/>
  <c r="I13" i="51"/>
  <c r="J13" i="51" s="1"/>
  <c r="K13" i="51" s="1"/>
  <c r="L13" i="51" s="1"/>
  <c r="M13" i="51" s="1"/>
  <c r="N13" i="51" s="1"/>
  <c r="O13" i="51" s="1"/>
  <c r="P13" i="51" s="1"/>
  <c r="Q13" i="51" s="1"/>
  <c r="R13" i="51" s="1"/>
  <c r="S13" i="51" s="1"/>
  <c r="T13" i="51" s="1"/>
  <c r="U13" i="51" s="1"/>
  <c r="V13" i="51" s="1"/>
  <c r="W13" i="51" s="1"/>
  <c r="X13" i="51" s="1"/>
  <c r="Y13" i="51" s="1"/>
  <c r="Z13" i="51" s="1"/>
  <c r="AA13" i="51" s="1"/>
  <c r="AB13" i="51" s="1"/>
  <c r="AC13" i="51" s="1"/>
  <c r="AD13" i="51" s="1"/>
  <c r="AE13" i="51" s="1"/>
  <c r="AF13" i="51" s="1"/>
  <c r="AG13" i="51" s="1"/>
  <c r="AH13" i="51" s="1"/>
  <c r="AI13" i="51" s="1"/>
  <c r="AJ13" i="51" s="1"/>
  <c r="AK13" i="51" s="1"/>
  <c r="AL13" i="51" s="1"/>
  <c r="AM13" i="51" s="1"/>
  <c r="AN13" i="51" s="1"/>
  <c r="H13" i="51"/>
  <c r="I10" i="51"/>
  <c r="J10" i="51" s="1"/>
  <c r="K10" i="51" s="1"/>
  <c r="L10" i="51" s="1"/>
  <c r="M10" i="51" s="1"/>
  <c r="N10" i="51" s="1"/>
  <c r="O10" i="51" s="1"/>
  <c r="P10" i="51" s="1"/>
  <c r="Q10" i="51" s="1"/>
  <c r="R10" i="51" s="1"/>
  <c r="S10" i="51" s="1"/>
  <c r="T10" i="51" s="1"/>
  <c r="U10" i="51" s="1"/>
  <c r="V10" i="51" s="1"/>
  <c r="W10" i="51" s="1"/>
  <c r="X10" i="51" s="1"/>
  <c r="Y10" i="51" s="1"/>
  <c r="Z10" i="51" s="1"/>
  <c r="AA10" i="51" s="1"/>
  <c r="AB10" i="51" s="1"/>
  <c r="AC10" i="51" s="1"/>
  <c r="AD10" i="51" s="1"/>
  <c r="AE10" i="51" s="1"/>
  <c r="AF10" i="51" s="1"/>
  <c r="AG10" i="51" s="1"/>
  <c r="AH10" i="51" s="1"/>
  <c r="AI10" i="51" s="1"/>
  <c r="AJ10" i="51" s="1"/>
  <c r="AK10" i="51" s="1"/>
  <c r="AL10" i="51" s="1"/>
  <c r="AM10" i="51" s="1"/>
  <c r="AN10" i="51" s="1"/>
  <c r="H10" i="51"/>
  <c r="H7" i="51"/>
  <c r="I7" i="51" s="1"/>
  <c r="J7" i="51" s="1"/>
  <c r="K7" i="51" s="1"/>
  <c r="L7" i="51" s="1"/>
  <c r="M7" i="51" s="1"/>
  <c r="N7" i="51" s="1"/>
  <c r="O7" i="51" s="1"/>
  <c r="P7" i="51" s="1"/>
  <c r="Q7" i="51" s="1"/>
  <c r="R7" i="51" s="1"/>
  <c r="S7" i="51" s="1"/>
  <c r="T7" i="51" s="1"/>
  <c r="U7" i="51" s="1"/>
  <c r="V7" i="51" s="1"/>
  <c r="W7" i="51" s="1"/>
  <c r="X7" i="51" s="1"/>
  <c r="Y7" i="51" s="1"/>
  <c r="Z7" i="51" s="1"/>
  <c r="AA7" i="51" s="1"/>
  <c r="AB7" i="51" s="1"/>
  <c r="AC7" i="51" s="1"/>
  <c r="AD7" i="51" s="1"/>
  <c r="AE7" i="51" s="1"/>
  <c r="AF7" i="51" s="1"/>
  <c r="AG7" i="51" s="1"/>
  <c r="AH7" i="51" s="1"/>
  <c r="AI7" i="51" s="1"/>
  <c r="AJ7" i="51" s="1"/>
  <c r="AK7" i="51" s="1"/>
  <c r="AL7" i="51" s="1"/>
  <c r="AM7" i="51" s="1"/>
  <c r="AN7" i="51" s="1"/>
  <c r="H3" i="51"/>
  <c r="I3" i="51" s="1"/>
  <c r="J3" i="51" s="1"/>
  <c r="G31" i="30"/>
  <c r="G28" i="30" s="1"/>
  <c r="H31" i="30"/>
  <c r="H28" i="30" s="1"/>
  <c r="I31" i="30"/>
  <c r="I28" i="30" s="1"/>
  <c r="J31" i="30"/>
  <c r="J28" i="30" s="1"/>
  <c r="K31" i="30"/>
  <c r="K28" i="30" s="1"/>
  <c r="L31" i="30"/>
  <c r="M31" i="30"/>
  <c r="N31" i="30"/>
  <c r="O31" i="30"/>
  <c r="O28" i="30" s="1"/>
  <c r="P31" i="30"/>
  <c r="P28" i="30" s="1"/>
  <c r="Q31" i="30"/>
  <c r="Q28" i="30" s="1"/>
  <c r="R31" i="30"/>
  <c r="R28" i="30" s="1"/>
  <c r="S31" i="30"/>
  <c r="T31" i="30"/>
  <c r="T28" i="30" s="1"/>
  <c r="U31" i="30"/>
  <c r="U28" i="30" s="1"/>
  <c r="V31" i="30"/>
  <c r="V28" i="30" s="1"/>
  <c r="W31" i="30"/>
  <c r="W28" i="30" s="1"/>
  <c r="X31" i="30"/>
  <c r="X28" i="30" s="1"/>
  <c r="Y31" i="30"/>
  <c r="Y28" i="30" s="1"/>
  <c r="Z31" i="30"/>
  <c r="Z28" i="30" s="1"/>
  <c r="AA31" i="30"/>
  <c r="AA28" i="30" s="1"/>
  <c r="AB31" i="30"/>
  <c r="AB28" i="30" s="1"/>
  <c r="AC31" i="30"/>
  <c r="AC28" i="30" s="1"/>
  <c r="AD31" i="30"/>
  <c r="AD28" i="30" s="1"/>
  <c r="AE31" i="30"/>
  <c r="AE28" i="30" s="1"/>
  <c r="AF31" i="30"/>
  <c r="AF28" i="30" s="1"/>
  <c r="AG31" i="30"/>
  <c r="AG28" i="30" s="1"/>
  <c r="AH31" i="30"/>
  <c r="AH28" i="30" s="1"/>
  <c r="E31" i="34" s="1"/>
  <c r="AI31" i="30"/>
  <c r="AI28" i="30" s="1"/>
  <c r="E32" i="34" s="1"/>
  <c r="AJ31" i="30"/>
  <c r="AJ28" i="30" s="1"/>
  <c r="E33" i="34" s="1"/>
  <c r="AK31" i="30"/>
  <c r="AK28" i="30" s="1"/>
  <c r="E34" i="34" s="1"/>
  <c r="AL31" i="30"/>
  <c r="AM31" i="30"/>
  <c r="AM28" i="30" s="1"/>
  <c r="E36" i="34" s="1"/>
  <c r="AN31" i="30"/>
  <c r="AN28" i="30" s="1"/>
  <c r="E37" i="34" s="1"/>
  <c r="H43" i="52"/>
  <c r="I43" i="52" s="1"/>
  <c r="J43" i="52" s="1"/>
  <c r="K43" i="52" s="1"/>
  <c r="L43" i="52" s="1"/>
  <c r="M43" i="52" s="1"/>
  <c r="N43" i="52" s="1"/>
  <c r="O43" i="52" s="1"/>
  <c r="P43" i="52" s="1"/>
  <c r="Q43" i="52" s="1"/>
  <c r="R43" i="52" s="1"/>
  <c r="S43" i="52" s="1"/>
  <c r="T43" i="52" s="1"/>
  <c r="U43" i="52" s="1"/>
  <c r="V43" i="52" s="1"/>
  <c r="W43" i="52" s="1"/>
  <c r="X43" i="52" s="1"/>
  <c r="Y43" i="52" s="1"/>
  <c r="Z43" i="52" s="1"/>
  <c r="AA43" i="52" s="1"/>
  <c r="AB43" i="52" s="1"/>
  <c r="AC43" i="52" s="1"/>
  <c r="AD43" i="52" s="1"/>
  <c r="AE43" i="52" s="1"/>
  <c r="AF43" i="52" s="1"/>
  <c r="AG43" i="52" s="1"/>
  <c r="AH43" i="52" s="1"/>
  <c r="AI43" i="52" s="1"/>
  <c r="AJ43" i="52" s="1"/>
  <c r="AK43" i="52" s="1"/>
  <c r="AL43" i="52" s="1"/>
  <c r="AM43" i="52" s="1"/>
  <c r="AN43" i="52" s="1"/>
  <c r="I41" i="52"/>
  <c r="J41" i="52" s="1"/>
  <c r="K41" i="52" s="1"/>
  <c r="L41" i="52" s="1"/>
  <c r="M41" i="52" s="1"/>
  <c r="N41" i="52" s="1"/>
  <c r="O41" i="52" s="1"/>
  <c r="P41" i="52" s="1"/>
  <c r="Q41" i="52" s="1"/>
  <c r="R41" i="52" s="1"/>
  <c r="S41" i="52" s="1"/>
  <c r="T41" i="52" s="1"/>
  <c r="U41" i="52" s="1"/>
  <c r="V41" i="52" s="1"/>
  <c r="W41" i="52" s="1"/>
  <c r="X41" i="52" s="1"/>
  <c r="Y41" i="52" s="1"/>
  <c r="Z41" i="52" s="1"/>
  <c r="AA41" i="52" s="1"/>
  <c r="AB41" i="52" s="1"/>
  <c r="AC41" i="52" s="1"/>
  <c r="AD41" i="52" s="1"/>
  <c r="AE41" i="52" s="1"/>
  <c r="AF41" i="52" s="1"/>
  <c r="AG41" i="52" s="1"/>
  <c r="AH41" i="52" s="1"/>
  <c r="AI41" i="52" s="1"/>
  <c r="AJ41" i="52" s="1"/>
  <c r="AK41" i="52" s="1"/>
  <c r="AL41" i="52" s="1"/>
  <c r="AM41" i="52" s="1"/>
  <c r="AN41" i="52" s="1"/>
  <c r="H41" i="52"/>
  <c r="I39" i="52"/>
  <c r="J39" i="52" s="1"/>
  <c r="K39" i="52" s="1"/>
  <c r="L39" i="52" s="1"/>
  <c r="M39" i="52" s="1"/>
  <c r="N39" i="52" s="1"/>
  <c r="O39" i="52" s="1"/>
  <c r="P39" i="52" s="1"/>
  <c r="Q39" i="52" s="1"/>
  <c r="R39" i="52" s="1"/>
  <c r="S39" i="52" s="1"/>
  <c r="T39" i="52" s="1"/>
  <c r="U39" i="52" s="1"/>
  <c r="V39" i="52" s="1"/>
  <c r="W39" i="52" s="1"/>
  <c r="X39" i="52" s="1"/>
  <c r="Y39" i="52" s="1"/>
  <c r="Z39" i="52" s="1"/>
  <c r="AA39" i="52" s="1"/>
  <c r="AB39" i="52" s="1"/>
  <c r="AC39" i="52" s="1"/>
  <c r="AD39" i="52" s="1"/>
  <c r="AE39" i="52" s="1"/>
  <c r="AF39" i="52" s="1"/>
  <c r="AG39" i="52" s="1"/>
  <c r="AH39" i="52" s="1"/>
  <c r="AI39" i="52" s="1"/>
  <c r="AJ39" i="52" s="1"/>
  <c r="AK39" i="52" s="1"/>
  <c r="AL39" i="52" s="1"/>
  <c r="AM39" i="52" s="1"/>
  <c r="AN39" i="52" s="1"/>
  <c r="H39" i="52"/>
  <c r="I37" i="52"/>
  <c r="J37" i="52" s="1"/>
  <c r="K37" i="52" s="1"/>
  <c r="L37" i="52" s="1"/>
  <c r="M37" i="52" s="1"/>
  <c r="N37" i="52" s="1"/>
  <c r="O37" i="52" s="1"/>
  <c r="P37" i="52" s="1"/>
  <c r="Q37" i="52" s="1"/>
  <c r="R37" i="52" s="1"/>
  <c r="S37" i="52" s="1"/>
  <c r="T37" i="52" s="1"/>
  <c r="U37" i="52" s="1"/>
  <c r="V37" i="52" s="1"/>
  <c r="W37" i="52" s="1"/>
  <c r="X37" i="52" s="1"/>
  <c r="Y37" i="52" s="1"/>
  <c r="Z37" i="52" s="1"/>
  <c r="AA37" i="52" s="1"/>
  <c r="AB37" i="52" s="1"/>
  <c r="AC37" i="52" s="1"/>
  <c r="AD37" i="52" s="1"/>
  <c r="AE37" i="52" s="1"/>
  <c r="AF37" i="52" s="1"/>
  <c r="AG37" i="52" s="1"/>
  <c r="AH37" i="52" s="1"/>
  <c r="AI37" i="52" s="1"/>
  <c r="AJ37" i="52" s="1"/>
  <c r="AK37" i="52" s="1"/>
  <c r="AL37" i="52" s="1"/>
  <c r="AM37" i="52" s="1"/>
  <c r="AN37" i="52" s="1"/>
  <c r="H37" i="52"/>
  <c r="L28" i="30"/>
  <c r="M28" i="30"/>
  <c r="N28" i="30"/>
  <c r="S28" i="30"/>
  <c r="AL28" i="30"/>
  <c r="E35" i="34" s="1"/>
  <c r="G32" i="30"/>
  <c r="G33" i="30"/>
  <c r="G34" i="30"/>
  <c r="G27" i="30" s="1"/>
  <c r="H33" i="52"/>
  <c r="I33" i="52" s="1"/>
  <c r="J33" i="52" s="1"/>
  <c r="K33" i="52" s="1"/>
  <c r="L33" i="52" s="1"/>
  <c r="M33" i="52" s="1"/>
  <c r="N33" i="52" s="1"/>
  <c r="O33" i="52" s="1"/>
  <c r="P33" i="52" s="1"/>
  <c r="Q33" i="52" s="1"/>
  <c r="R33" i="52" s="1"/>
  <c r="S33" i="52" s="1"/>
  <c r="T33" i="52" s="1"/>
  <c r="U33" i="52" s="1"/>
  <c r="V33" i="52" s="1"/>
  <c r="W33" i="52" s="1"/>
  <c r="X33" i="52" s="1"/>
  <c r="Y33" i="52" s="1"/>
  <c r="Z33" i="52" s="1"/>
  <c r="AA33" i="52" s="1"/>
  <c r="AB33" i="52" s="1"/>
  <c r="AC33" i="52" s="1"/>
  <c r="AD33" i="52" s="1"/>
  <c r="AE33" i="52" s="1"/>
  <c r="AF33" i="52" s="1"/>
  <c r="AG33" i="52" s="1"/>
  <c r="AH33" i="52" s="1"/>
  <c r="AI33" i="52" s="1"/>
  <c r="AJ33" i="52" s="1"/>
  <c r="AK33" i="52" s="1"/>
  <c r="AL33" i="52" s="1"/>
  <c r="AM33" i="52" s="1"/>
  <c r="AN33" i="52" s="1"/>
  <c r="H32" i="52"/>
  <c r="I32" i="52" s="1"/>
  <c r="J32" i="52" s="1"/>
  <c r="K32" i="52" s="1"/>
  <c r="L32" i="52" s="1"/>
  <c r="M32" i="52" s="1"/>
  <c r="N32" i="52" s="1"/>
  <c r="O32" i="52" s="1"/>
  <c r="P32" i="52" s="1"/>
  <c r="Q32" i="52" s="1"/>
  <c r="R32" i="52" s="1"/>
  <c r="S32" i="52" s="1"/>
  <c r="T32" i="52" s="1"/>
  <c r="U32" i="52" s="1"/>
  <c r="V32" i="52" s="1"/>
  <c r="W32" i="52" s="1"/>
  <c r="X32" i="52" s="1"/>
  <c r="Y32" i="52" s="1"/>
  <c r="Z32" i="52" s="1"/>
  <c r="AA32" i="52" s="1"/>
  <c r="AB32" i="52" s="1"/>
  <c r="AC32" i="52" s="1"/>
  <c r="AD32" i="52" s="1"/>
  <c r="AE32" i="52" s="1"/>
  <c r="AF32" i="52" s="1"/>
  <c r="AG32" i="52" s="1"/>
  <c r="AH32" i="52" s="1"/>
  <c r="AI32" i="52" s="1"/>
  <c r="AJ32" i="52" s="1"/>
  <c r="AK32" i="52" s="1"/>
  <c r="AL32" i="52" s="1"/>
  <c r="AM32" i="52" s="1"/>
  <c r="AN32" i="52" s="1"/>
  <c r="H27" i="52"/>
  <c r="I27" i="52" s="1"/>
  <c r="J27" i="52" s="1"/>
  <c r="K27" i="52" s="1"/>
  <c r="L27" i="52" s="1"/>
  <c r="M27" i="52" s="1"/>
  <c r="N27" i="52" s="1"/>
  <c r="O27" i="52" s="1"/>
  <c r="P27" i="52" s="1"/>
  <c r="Q27" i="52" s="1"/>
  <c r="R27" i="52" s="1"/>
  <c r="S27" i="52" s="1"/>
  <c r="T27" i="52" s="1"/>
  <c r="U27" i="52" s="1"/>
  <c r="V27" i="52" s="1"/>
  <c r="W27" i="52" s="1"/>
  <c r="X27" i="52" s="1"/>
  <c r="Y27" i="52" s="1"/>
  <c r="Z27" i="52" s="1"/>
  <c r="AA27" i="52" s="1"/>
  <c r="AB27" i="52" s="1"/>
  <c r="AC27" i="52" s="1"/>
  <c r="AD27" i="52" s="1"/>
  <c r="AE27" i="52" s="1"/>
  <c r="AF27" i="52" s="1"/>
  <c r="AG27" i="52" s="1"/>
  <c r="AH27" i="52" s="1"/>
  <c r="AI27" i="52" s="1"/>
  <c r="AJ27" i="52" s="1"/>
  <c r="AK27" i="52" s="1"/>
  <c r="AL27" i="52" s="1"/>
  <c r="AM27" i="52" s="1"/>
  <c r="AN27" i="52" s="1"/>
  <c r="H22" i="52"/>
  <c r="I22" i="52" s="1"/>
  <c r="J22" i="52" s="1"/>
  <c r="K22" i="52" s="1"/>
  <c r="L22" i="52" s="1"/>
  <c r="M22" i="52" s="1"/>
  <c r="N22" i="52" s="1"/>
  <c r="O22" i="52" s="1"/>
  <c r="P22" i="52" s="1"/>
  <c r="Q22" i="52" s="1"/>
  <c r="R22" i="52" s="1"/>
  <c r="S22" i="52" s="1"/>
  <c r="T22" i="52" s="1"/>
  <c r="U22" i="52" s="1"/>
  <c r="V22" i="52" s="1"/>
  <c r="W22" i="52" s="1"/>
  <c r="X22" i="52" s="1"/>
  <c r="Y22" i="52" s="1"/>
  <c r="Z22" i="52" s="1"/>
  <c r="AA22" i="52" s="1"/>
  <c r="AB22" i="52" s="1"/>
  <c r="AC22" i="52" s="1"/>
  <c r="AD22" i="52" s="1"/>
  <c r="AE22" i="52" s="1"/>
  <c r="AF22" i="52" s="1"/>
  <c r="AG22" i="52" s="1"/>
  <c r="AH22" i="52" s="1"/>
  <c r="AI22" i="52" s="1"/>
  <c r="AJ22" i="52" s="1"/>
  <c r="AK22" i="52" s="1"/>
  <c r="AL22" i="52" s="1"/>
  <c r="AM22" i="52" s="1"/>
  <c r="AN22" i="52" s="1"/>
  <c r="H21" i="52"/>
  <c r="I21" i="52" s="1"/>
  <c r="J21" i="52" s="1"/>
  <c r="H28" i="52"/>
  <c r="I28" i="52" s="1"/>
  <c r="J28" i="52" s="1"/>
  <c r="K28" i="52" s="1"/>
  <c r="L28" i="52" s="1"/>
  <c r="M28" i="52" s="1"/>
  <c r="N28" i="52" s="1"/>
  <c r="O28" i="52" s="1"/>
  <c r="P28" i="52" s="1"/>
  <c r="Q28" i="52" s="1"/>
  <c r="R28" i="52" s="1"/>
  <c r="S28" i="52" s="1"/>
  <c r="T28" i="52" s="1"/>
  <c r="U28" i="52" s="1"/>
  <c r="V28" i="52" s="1"/>
  <c r="W28" i="52" s="1"/>
  <c r="X28" i="52" s="1"/>
  <c r="Y28" i="52" s="1"/>
  <c r="Z28" i="52" s="1"/>
  <c r="AA28" i="52" s="1"/>
  <c r="AB28" i="52" s="1"/>
  <c r="AC28" i="52" s="1"/>
  <c r="AD28" i="52" s="1"/>
  <c r="AE28" i="52" s="1"/>
  <c r="AF28" i="52" s="1"/>
  <c r="AG28" i="52" s="1"/>
  <c r="AH28" i="52" s="1"/>
  <c r="AI28" i="52" s="1"/>
  <c r="AJ28" i="52" s="1"/>
  <c r="AK28" i="52" s="1"/>
  <c r="AL28" i="52" s="1"/>
  <c r="AM28" i="52" s="1"/>
  <c r="AN28" i="52" s="1"/>
  <c r="I26" i="52"/>
  <c r="J26" i="52" s="1"/>
  <c r="K26" i="52" s="1"/>
  <c r="L26" i="52" s="1"/>
  <c r="M26" i="52" s="1"/>
  <c r="N26" i="52" s="1"/>
  <c r="O26" i="52" s="1"/>
  <c r="P26" i="52" s="1"/>
  <c r="Q26" i="52" s="1"/>
  <c r="R26" i="52" s="1"/>
  <c r="S26" i="52" s="1"/>
  <c r="T26" i="52" s="1"/>
  <c r="U26" i="52" s="1"/>
  <c r="V26" i="52" s="1"/>
  <c r="W26" i="52" s="1"/>
  <c r="X26" i="52" s="1"/>
  <c r="Y26" i="52" s="1"/>
  <c r="Z26" i="52" s="1"/>
  <c r="AA26" i="52" s="1"/>
  <c r="AB26" i="52" s="1"/>
  <c r="AC26" i="52" s="1"/>
  <c r="AD26" i="52" s="1"/>
  <c r="AE26" i="52" s="1"/>
  <c r="AF26" i="52" s="1"/>
  <c r="AG26" i="52" s="1"/>
  <c r="AH26" i="52" s="1"/>
  <c r="AI26" i="52" s="1"/>
  <c r="AJ26" i="52" s="1"/>
  <c r="AK26" i="52" s="1"/>
  <c r="AL26" i="52" s="1"/>
  <c r="AM26" i="52" s="1"/>
  <c r="AN26" i="52" s="1"/>
  <c r="H26" i="52"/>
  <c r="H25" i="52"/>
  <c r="I25" i="52" s="1"/>
  <c r="J25" i="52" s="1"/>
  <c r="K25" i="52" s="1"/>
  <c r="L25" i="52" s="1"/>
  <c r="M25" i="52" s="1"/>
  <c r="N25" i="52" s="1"/>
  <c r="O25" i="52" s="1"/>
  <c r="P25" i="52" s="1"/>
  <c r="Q25" i="52" s="1"/>
  <c r="R25" i="52" s="1"/>
  <c r="S25" i="52" s="1"/>
  <c r="T25" i="52" s="1"/>
  <c r="U25" i="52" s="1"/>
  <c r="V25" i="52" s="1"/>
  <c r="W25" i="52" s="1"/>
  <c r="X25" i="52" s="1"/>
  <c r="Y25" i="52" s="1"/>
  <c r="Z25" i="52" s="1"/>
  <c r="AA25" i="52" s="1"/>
  <c r="AB25" i="52" s="1"/>
  <c r="AC25" i="52" s="1"/>
  <c r="AD25" i="52" s="1"/>
  <c r="AE25" i="52" s="1"/>
  <c r="AF25" i="52" s="1"/>
  <c r="AG25" i="52" s="1"/>
  <c r="AH25" i="52" s="1"/>
  <c r="AI25" i="52" s="1"/>
  <c r="AJ25" i="52" s="1"/>
  <c r="AK25" i="52" s="1"/>
  <c r="AL25" i="52" s="1"/>
  <c r="AM25" i="52" s="1"/>
  <c r="AN25" i="52" s="1"/>
  <c r="H24" i="52"/>
  <c r="I24" i="52" s="1"/>
  <c r="J24" i="52" s="1"/>
  <c r="K24" i="52" s="1"/>
  <c r="L24" i="52" s="1"/>
  <c r="M24" i="52" s="1"/>
  <c r="N24" i="52" s="1"/>
  <c r="O24" i="52" s="1"/>
  <c r="P24" i="52" s="1"/>
  <c r="Q24" i="52" s="1"/>
  <c r="R24" i="52" s="1"/>
  <c r="S24" i="52" s="1"/>
  <c r="T24" i="52" s="1"/>
  <c r="U24" i="52" s="1"/>
  <c r="V24" i="52" s="1"/>
  <c r="W24" i="52" s="1"/>
  <c r="X24" i="52" s="1"/>
  <c r="Y24" i="52" s="1"/>
  <c r="Z24" i="52" s="1"/>
  <c r="AA24" i="52" s="1"/>
  <c r="AB24" i="52" s="1"/>
  <c r="AC24" i="52" s="1"/>
  <c r="AD24" i="52" s="1"/>
  <c r="AE24" i="52" s="1"/>
  <c r="AF24" i="52" s="1"/>
  <c r="AG24" i="52" s="1"/>
  <c r="AH24" i="52" s="1"/>
  <c r="AI24" i="52" s="1"/>
  <c r="AJ24" i="52" s="1"/>
  <c r="AK24" i="52" s="1"/>
  <c r="AL24" i="52" s="1"/>
  <c r="AM24" i="52" s="1"/>
  <c r="AN24" i="52" s="1"/>
  <c r="H15" i="52"/>
  <c r="I15" i="52" s="1"/>
  <c r="J15" i="52" s="1"/>
  <c r="K15" i="52" s="1"/>
  <c r="L15" i="52" s="1"/>
  <c r="M15" i="52" s="1"/>
  <c r="N15" i="52" s="1"/>
  <c r="O15" i="52" s="1"/>
  <c r="P15" i="52" s="1"/>
  <c r="Q15" i="52" s="1"/>
  <c r="R15" i="52" s="1"/>
  <c r="S15" i="52" s="1"/>
  <c r="T15" i="52" s="1"/>
  <c r="U15" i="52" s="1"/>
  <c r="V15" i="52" s="1"/>
  <c r="W15" i="52" s="1"/>
  <c r="X15" i="52" s="1"/>
  <c r="Y15" i="52" s="1"/>
  <c r="Z15" i="52" s="1"/>
  <c r="AA15" i="52" s="1"/>
  <c r="AB15" i="52" s="1"/>
  <c r="AC15" i="52" s="1"/>
  <c r="AD15" i="52" s="1"/>
  <c r="AE15" i="52" s="1"/>
  <c r="AF15" i="52" s="1"/>
  <c r="AG15" i="52" s="1"/>
  <c r="AH15" i="52" s="1"/>
  <c r="AI15" i="52" s="1"/>
  <c r="AJ15" i="52" s="1"/>
  <c r="AK15" i="52" s="1"/>
  <c r="AL15" i="52" s="1"/>
  <c r="AM15" i="52" s="1"/>
  <c r="AN15" i="52" s="1"/>
  <c r="H16" i="52"/>
  <c r="I16" i="52" s="1"/>
  <c r="J16" i="52" s="1"/>
  <c r="K16" i="52" s="1"/>
  <c r="L16" i="52" s="1"/>
  <c r="M16" i="52" s="1"/>
  <c r="N16" i="52" s="1"/>
  <c r="O16" i="52" s="1"/>
  <c r="P16" i="52" s="1"/>
  <c r="Q16" i="52" s="1"/>
  <c r="R16" i="52" s="1"/>
  <c r="S16" i="52" s="1"/>
  <c r="T16" i="52" s="1"/>
  <c r="U16" i="52" s="1"/>
  <c r="V16" i="52" s="1"/>
  <c r="W16" i="52" s="1"/>
  <c r="X16" i="52" s="1"/>
  <c r="Y16" i="52" s="1"/>
  <c r="Z16" i="52" s="1"/>
  <c r="AA16" i="52" s="1"/>
  <c r="AB16" i="52" s="1"/>
  <c r="AC16" i="52" s="1"/>
  <c r="AD16" i="52" s="1"/>
  <c r="AE16" i="52" s="1"/>
  <c r="AF16" i="52" s="1"/>
  <c r="AG16" i="52" s="1"/>
  <c r="AH16" i="52" s="1"/>
  <c r="AI16" i="52" s="1"/>
  <c r="AJ16" i="52" s="1"/>
  <c r="AK16" i="52" s="1"/>
  <c r="AL16" i="52" s="1"/>
  <c r="AM16" i="52" s="1"/>
  <c r="AN16" i="52" s="1"/>
  <c r="H17" i="52"/>
  <c r="I17" i="52" s="1"/>
  <c r="J17" i="52" s="1"/>
  <c r="K17" i="52" s="1"/>
  <c r="L17" i="52" s="1"/>
  <c r="M17" i="52" s="1"/>
  <c r="N17" i="52" s="1"/>
  <c r="O17" i="52" s="1"/>
  <c r="P17" i="52" s="1"/>
  <c r="Q17" i="52" s="1"/>
  <c r="R17" i="52" s="1"/>
  <c r="S17" i="52" s="1"/>
  <c r="T17" i="52" s="1"/>
  <c r="U17" i="52" s="1"/>
  <c r="V17" i="52" s="1"/>
  <c r="W17" i="52" s="1"/>
  <c r="X17" i="52" s="1"/>
  <c r="Y17" i="52" s="1"/>
  <c r="Z17" i="52" s="1"/>
  <c r="AA17" i="52" s="1"/>
  <c r="AB17" i="52" s="1"/>
  <c r="AC17" i="52" s="1"/>
  <c r="AD17" i="52" s="1"/>
  <c r="AE17" i="52" s="1"/>
  <c r="AF17" i="52" s="1"/>
  <c r="AG17" i="52" s="1"/>
  <c r="AH17" i="52" s="1"/>
  <c r="AI17" i="52" s="1"/>
  <c r="AJ17" i="52" s="1"/>
  <c r="AK17" i="52" s="1"/>
  <c r="AL17" i="52" s="1"/>
  <c r="AM17" i="52" s="1"/>
  <c r="AN17" i="52" s="1"/>
  <c r="H14" i="52"/>
  <c r="I14" i="52" s="1"/>
  <c r="J14" i="52" s="1"/>
  <c r="K14" i="52" s="1"/>
  <c r="L14" i="52" s="1"/>
  <c r="M14" i="52" s="1"/>
  <c r="N14" i="52" s="1"/>
  <c r="O14" i="52" s="1"/>
  <c r="P14" i="52" s="1"/>
  <c r="Q14" i="52" s="1"/>
  <c r="R14" i="52" s="1"/>
  <c r="S14" i="52" s="1"/>
  <c r="T14" i="52" s="1"/>
  <c r="U14" i="52" s="1"/>
  <c r="V14" i="52" s="1"/>
  <c r="W14" i="52" s="1"/>
  <c r="X14" i="52" s="1"/>
  <c r="Y14" i="52" s="1"/>
  <c r="Z14" i="52" s="1"/>
  <c r="AA14" i="52" s="1"/>
  <c r="AB14" i="52" s="1"/>
  <c r="AC14" i="52" s="1"/>
  <c r="AD14" i="52" s="1"/>
  <c r="AE14" i="52" s="1"/>
  <c r="AF14" i="52" s="1"/>
  <c r="AG14" i="52" s="1"/>
  <c r="AH14" i="52" s="1"/>
  <c r="AI14" i="52" s="1"/>
  <c r="AJ14" i="52" s="1"/>
  <c r="AK14" i="52" s="1"/>
  <c r="AL14" i="52" s="1"/>
  <c r="AM14" i="52" s="1"/>
  <c r="AN14" i="52" s="1"/>
  <c r="H13" i="52"/>
  <c r="I13" i="52" s="1"/>
  <c r="J13" i="52" s="1"/>
  <c r="K13" i="52" s="1"/>
  <c r="L13" i="52" s="1"/>
  <c r="M13" i="52" s="1"/>
  <c r="N13" i="52" s="1"/>
  <c r="O13" i="52" s="1"/>
  <c r="P13" i="52" s="1"/>
  <c r="Q13" i="52" s="1"/>
  <c r="R13" i="52" s="1"/>
  <c r="S13" i="52" s="1"/>
  <c r="T13" i="52" s="1"/>
  <c r="U13" i="52" s="1"/>
  <c r="V13" i="52" s="1"/>
  <c r="W13" i="52" s="1"/>
  <c r="X13" i="52" s="1"/>
  <c r="Y13" i="52" s="1"/>
  <c r="Z13" i="52" s="1"/>
  <c r="AA13" i="52" s="1"/>
  <c r="AB13" i="52" s="1"/>
  <c r="AC13" i="52" s="1"/>
  <c r="AD13" i="52" s="1"/>
  <c r="AE13" i="52" s="1"/>
  <c r="AF13" i="52" s="1"/>
  <c r="AG13" i="52" s="1"/>
  <c r="AH13" i="52" s="1"/>
  <c r="AI13" i="52" s="1"/>
  <c r="AJ13" i="52" s="1"/>
  <c r="AK13" i="52" s="1"/>
  <c r="AL13" i="52" s="1"/>
  <c r="AM13" i="52" s="1"/>
  <c r="AN13" i="52" s="1"/>
  <c r="H31" i="52"/>
  <c r="I31" i="52" s="1"/>
  <c r="J31" i="52" s="1"/>
  <c r="K31" i="52" s="1"/>
  <c r="L31" i="52" s="1"/>
  <c r="M31" i="52" s="1"/>
  <c r="N31" i="52" s="1"/>
  <c r="O31" i="52" s="1"/>
  <c r="P31" i="52" s="1"/>
  <c r="Q31" i="52" s="1"/>
  <c r="R31" i="52" s="1"/>
  <c r="S31" i="52" s="1"/>
  <c r="T31" i="52" s="1"/>
  <c r="U31" i="52" s="1"/>
  <c r="V31" i="52" s="1"/>
  <c r="W31" i="52" s="1"/>
  <c r="X31" i="52" s="1"/>
  <c r="Y31" i="52" s="1"/>
  <c r="Z31" i="52" s="1"/>
  <c r="AA31" i="52" s="1"/>
  <c r="AB31" i="52" s="1"/>
  <c r="AC31" i="52" s="1"/>
  <c r="AD31" i="52" s="1"/>
  <c r="AE31" i="52" s="1"/>
  <c r="AF31" i="52" s="1"/>
  <c r="AG31" i="52" s="1"/>
  <c r="AH31" i="52" s="1"/>
  <c r="AI31" i="52" s="1"/>
  <c r="AJ31" i="52" s="1"/>
  <c r="AK31" i="52" s="1"/>
  <c r="AL31" i="52" s="1"/>
  <c r="AM31" i="52" s="1"/>
  <c r="AN31" i="52" s="1"/>
  <c r="H23" i="52"/>
  <c r="I23" i="52" s="1"/>
  <c r="J23" i="52" s="1"/>
  <c r="K23" i="52" s="1"/>
  <c r="L23" i="52" s="1"/>
  <c r="M23" i="52" s="1"/>
  <c r="N23" i="52" s="1"/>
  <c r="O23" i="52" s="1"/>
  <c r="P23" i="52" s="1"/>
  <c r="Q23" i="52" s="1"/>
  <c r="R23" i="52" s="1"/>
  <c r="S23" i="52" s="1"/>
  <c r="T23" i="52" s="1"/>
  <c r="U23" i="52" s="1"/>
  <c r="V23" i="52" s="1"/>
  <c r="W23" i="52" s="1"/>
  <c r="X23" i="52" s="1"/>
  <c r="Y23" i="52" s="1"/>
  <c r="Z23" i="52" s="1"/>
  <c r="AA23" i="52" s="1"/>
  <c r="AB23" i="52" s="1"/>
  <c r="AC23" i="52" s="1"/>
  <c r="AD23" i="52" s="1"/>
  <c r="AE23" i="52" s="1"/>
  <c r="AF23" i="52" s="1"/>
  <c r="AG23" i="52" s="1"/>
  <c r="AH23" i="52" s="1"/>
  <c r="AI23" i="52" s="1"/>
  <c r="AJ23" i="52" s="1"/>
  <c r="AK23" i="52" s="1"/>
  <c r="AL23" i="52" s="1"/>
  <c r="AM23" i="52" s="1"/>
  <c r="AN23" i="52" s="1"/>
  <c r="H20" i="52"/>
  <c r="I20" i="52" s="1"/>
  <c r="J20" i="52" s="1"/>
  <c r="K20" i="52" s="1"/>
  <c r="L20" i="52" s="1"/>
  <c r="M20" i="52" s="1"/>
  <c r="N20" i="52" s="1"/>
  <c r="O20" i="52" s="1"/>
  <c r="P20" i="52" s="1"/>
  <c r="Q20" i="52" s="1"/>
  <c r="R20" i="52" s="1"/>
  <c r="S20" i="52" s="1"/>
  <c r="T20" i="52" s="1"/>
  <c r="U20" i="52" s="1"/>
  <c r="V20" i="52" s="1"/>
  <c r="W20" i="52" s="1"/>
  <c r="X20" i="52" s="1"/>
  <c r="Y20" i="52" s="1"/>
  <c r="Z20" i="52" s="1"/>
  <c r="AA20" i="52" s="1"/>
  <c r="AB20" i="52" s="1"/>
  <c r="AC20" i="52" s="1"/>
  <c r="AD20" i="52" s="1"/>
  <c r="AE20" i="52" s="1"/>
  <c r="AF20" i="52" s="1"/>
  <c r="AG20" i="52" s="1"/>
  <c r="AH20" i="52" s="1"/>
  <c r="AI20" i="52" s="1"/>
  <c r="AJ20" i="52" s="1"/>
  <c r="AK20" i="52" s="1"/>
  <c r="AL20" i="52" s="1"/>
  <c r="AM20" i="52" s="1"/>
  <c r="AN20" i="52" s="1"/>
  <c r="H12" i="52"/>
  <c r="I12" i="52" s="1"/>
  <c r="J12" i="52" s="1"/>
  <c r="K12" i="52" s="1"/>
  <c r="L12" i="52" s="1"/>
  <c r="M12" i="52" s="1"/>
  <c r="N12" i="52" s="1"/>
  <c r="O12" i="52" s="1"/>
  <c r="P12" i="52" s="1"/>
  <c r="Q12" i="52" s="1"/>
  <c r="R12" i="52" s="1"/>
  <c r="S12" i="52" s="1"/>
  <c r="T12" i="52" s="1"/>
  <c r="U12" i="52" s="1"/>
  <c r="V12" i="52" s="1"/>
  <c r="W12" i="52" s="1"/>
  <c r="X12" i="52" s="1"/>
  <c r="Y12" i="52" s="1"/>
  <c r="Z12" i="52" s="1"/>
  <c r="AA12" i="52" s="1"/>
  <c r="AB12" i="52" s="1"/>
  <c r="AC12" i="52" s="1"/>
  <c r="AD12" i="52" s="1"/>
  <c r="AE12" i="52" s="1"/>
  <c r="AF12" i="52" s="1"/>
  <c r="AG12" i="52" s="1"/>
  <c r="AH12" i="52" s="1"/>
  <c r="AI12" i="52" s="1"/>
  <c r="AJ12" i="52" s="1"/>
  <c r="AK12" i="52" s="1"/>
  <c r="AL12" i="52" s="1"/>
  <c r="AM12" i="52" s="1"/>
  <c r="AN12" i="52" s="1"/>
  <c r="G21" i="30"/>
  <c r="H21" i="30"/>
  <c r="I21" i="30"/>
  <c r="J21" i="30"/>
  <c r="K21" i="30"/>
  <c r="L21" i="30"/>
  <c r="M21" i="30"/>
  <c r="N21" i="30"/>
  <c r="O21" i="30"/>
  <c r="P21" i="30"/>
  <c r="Q21" i="30"/>
  <c r="R21" i="30"/>
  <c r="S21" i="30"/>
  <c r="T21" i="30"/>
  <c r="U21" i="30"/>
  <c r="V21" i="30"/>
  <c r="W21" i="30"/>
  <c r="X21" i="30"/>
  <c r="Y21" i="30"/>
  <c r="Z21" i="30"/>
  <c r="AA21" i="30"/>
  <c r="AB21" i="30"/>
  <c r="AC21" i="30"/>
  <c r="AD21" i="30"/>
  <c r="AE21" i="30"/>
  <c r="AF21" i="30"/>
  <c r="AG21" i="30"/>
  <c r="AH21" i="30"/>
  <c r="AI21" i="30"/>
  <c r="AJ21" i="30"/>
  <c r="AK21" i="30"/>
  <c r="AL21" i="30"/>
  <c r="AM21" i="30"/>
  <c r="AN21" i="30"/>
  <c r="G22" i="30"/>
  <c r="H22" i="30"/>
  <c r="I22" i="30"/>
  <c r="J22" i="30"/>
  <c r="K22" i="30"/>
  <c r="L22" i="30"/>
  <c r="M22" i="30"/>
  <c r="N22" i="30"/>
  <c r="N19" i="30" s="1"/>
  <c r="O22" i="30"/>
  <c r="P22" i="30"/>
  <c r="Q22" i="30"/>
  <c r="R22" i="30"/>
  <c r="S22" i="30"/>
  <c r="T22" i="30"/>
  <c r="U22" i="30"/>
  <c r="V22" i="30"/>
  <c r="V19" i="30" s="1"/>
  <c r="W22" i="30"/>
  <c r="X22" i="30"/>
  <c r="Y22" i="30"/>
  <c r="Z22" i="30"/>
  <c r="AA22" i="30"/>
  <c r="AB22" i="30"/>
  <c r="AC22" i="30"/>
  <c r="AD22" i="30"/>
  <c r="AD19" i="30" s="1"/>
  <c r="AE22" i="30"/>
  <c r="AF22" i="30"/>
  <c r="AG22" i="30"/>
  <c r="AH22" i="30"/>
  <c r="AI22" i="30"/>
  <c r="AJ22" i="30"/>
  <c r="AK22" i="30"/>
  <c r="AL22" i="30"/>
  <c r="AL19" i="30" s="1"/>
  <c r="D35" i="31" s="1"/>
  <c r="AM22" i="30"/>
  <c r="AN22" i="30"/>
  <c r="G23" i="30"/>
  <c r="G20" i="30" s="1"/>
  <c r="H23" i="30"/>
  <c r="H20" i="30" s="1"/>
  <c r="I23" i="30"/>
  <c r="I20" i="30" s="1"/>
  <c r="J23" i="30"/>
  <c r="J20" i="30" s="1"/>
  <c r="K23" i="30"/>
  <c r="K20" i="30" s="1"/>
  <c r="L23" i="30"/>
  <c r="L20" i="30" s="1"/>
  <c r="M23" i="30"/>
  <c r="M20" i="30" s="1"/>
  <c r="N23" i="30"/>
  <c r="N20" i="30" s="1"/>
  <c r="O23" i="30"/>
  <c r="O20" i="30" s="1"/>
  <c r="P23" i="30"/>
  <c r="P20" i="30" s="1"/>
  <c r="Q23" i="30"/>
  <c r="Q20" i="30" s="1"/>
  <c r="R23" i="30"/>
  <c r="R20" i="30" s="1"/>
  <c r="S23" i="30"/>
  <c r="S20" i="30" s="1"/>
  <c r="T23" i="30"/>
  <c r="T20" i="30" s="1"/>
  <c r="U23" i="30"/>
  <c r="U20" i="30" s="1"/>
  <c r="V23" i="30"/>
  <c r="V20" i="30" s="1"/>
  <c r="W23" i="30"/>
  <c r="W20" i="30" s="1"/>
  <c r="X23" i="30"/>
  <c r="X20" i="30" s="1"/>
  <c r="Y23" i="30"/>
  <c r="Y20" i="30" s="1"/>
  <c r="Z23" i="30"/>
  <c r="Z20" i="30" s="1"/>
  <c r="AA23" i="30"/>
  <c r="AA20" i="30" s="1"/>
  <c r="AB23" i="30"/>
  <c r="AB20" i="30" s="1"/>
  <c r="AC23" i="30"/>
  <c r="AC20" i="30" s="1"/>
  <c r="AD23" i="30"/>
  <c r="AD20" i="30" s="1"/>
  <c r="AE23" i="30"/>
  <c r="AE20" i="30" s="1"/>
  <c r="AF23" i="30"/>
  <c r="AF20" i="30" s="1"/>
  <c r="AG23" i="30"/>
  <c r="AG20" i="30" s="1"/>
  <c r="AH23" i="30"/>
  <c r="AH20" i="30" s="1"/>
  <c r="D31" i="32" s="1"/>
  <c r="AI23" i="30"/>
  <c r="AI20" i="30" s="1"/>
  <c r="D32" i="32" s="1"/>
  <c r="AJ23" i="30"/>
  <c r="AJ20" i="30" s="1"/>
  <c r="D33" i="32" s="1"/>
  <c r="AK23" i="30"/>
  <c r="AK20" i="30" s="1"/>
  <c r="D34" i="32" s="1"/>
  <c r="AL23" i="30"/>
  <c r="AL20" i="30" s="1"/>
  <c r="D35" i="32" s="1"/>
  <c r="AM23" i="30"/>
  <c r="AM20" i="30" s="1"/>
  <c r="D36" i="32" s="1"/>
  <c r="AN23" i="30"/>
  <c r="AN20" i="30" s="1"/>
  <c r="D37" i="32" s="1"/>
  <c r="I11" i="53"/>
  <c r="J11" i="53" s="1"/>
  <c r="K11" i="53" s="1"/>
  <c r="L11" i="53" s="1"/>
  <c r="M11" i="53" s="1"/>
  <c r="O11" i="53" s="1"/>
  <c r="P11" i="53" s="1"/>
  <c r="Q11" i="53" s="1"/>
  <c r="R11" i="53" s="1"/>
  <c r="S11" i="53" s="1"/>
  <c r="T11" i="53" s="1"/>
  <c r="U11" i="53" s="1"/>
  <c r="V11" i="53" s="1"/>
  <c r="W11" i="53" s="1"/>
  <c r="X11" i="53" s="1"/>
  <c r="Y11" i="53" s="1"/>
  <c r="Z11" i="53" s="1"/>
  <c r="AA11" i="53" s="1"/>
  <c r="AB11" i="53" s="1"/>
  <c r="AC11" i="53" s="1"/>
  <c r="AD11" i="53" s="1"/>
  <c r="AE11" i="53" s="1"/>
  <c r="AF11" i="53" s="1"/>
  <c r="AG11" i="53" s="1"/>
  <c r="AH11" i="53" s="1"/>
  <c r="AI11" i="53" s="1"/>
  <c r="AJ11" i="53" s="1"/>
  <c r="AK11" i="53" s="1"/>
  <c r="AL11" i="53" s="1"/>
  <c r="AM11" i="53" s="1"/>
  <c r="AN11" i="53" s="1"/>
  <c r="H7" i="53"/>
  <c r="H3" i="53"/>
  <c r="I3" i="53" s="1"/>
  <c r="J3" i="53" s="1"/>
  <c r="K3" i="53" s="1"/>
  <c r="L3" i="53" s="1"/>
  <c r="M3" i="53" s="1"/>
  <c r="N3" i="53" s="1"/>
  <c r="O3" i="53" s="1"/>
  <c r="P3" i="53" s="1"/>
  <c r="Q3" i="53" s="1"/>
  <c r="R3" i="53" s="1"/>
  <c r="S3" i="53" s="1"/>
  <c r="T3" i="53" s="1"/>
  <c r="U3" i="53" s="1"/>
  <c r="V3" i="53" s="1"/>
  <c r="W3" i="53" s="1"/>
  <c r="X3" i="53" s="1"/>
  <c r="Y3" i="53" s="1"/>
  <c r="Z3" i="53" s="1"/>
  <c r="AA3" i="53" s="1"/>
  <c r="AB3" i="53" s="1"/>
  <c r="AC3" i="53" s="1"/>
  <c r="AD3" i="53" s="1"/>
  <c r="AE3" i="53" s="1"/>
  <c r="AF3" i="53" s="1"/>
  <c r="AG3" i="53" s="1"/>
  <c r="AH3" i="53" s="1"/>
  <c r="AI3" i="53" s="1"/>
  <c r="AJ3" i="53" s="1"/>
  <c r="AK3" i="53" s="1"/>
  <c r="AL3" i="53" s="1"/>
  <c r="AM3" i="53" s="1"/>
  <c r="AN3" i="53" s="1"/>
  <c r="G45" i="30"/>
  <c r="H45" i="30"/>
  <c r="I45" i="30"/>
  <c r="J45" i="30"/>
  <c r="K45" i="30"/>
  <c r="L45" i="30"/>
  <c r="M45" i="30"/>
  <c r="N45" i="30"/>
  <c r="O45" i="30"/>
  <c r="P45" i="30"/>
  <c r="Q45" i="30"/>
  <c r="R45" i="30"/>
  <c r="S45" i="30"/>
  <c r="T45" i="30"/>
  <c r="U45" i="30"/>
  <c r="V45" i="30"/>
  <c r="W45" i="30"/>
  <c r="X45" i="30"/>
  <c r="Y45" i="30"/>
  <c r="Z45" i="30"/>
  <c r="AA45" i="30"/>
  <c r="AB45" i="30"/>
  <c r="AC45" i="30"/>
  <c r="AD45" i="30"/>
  <c r="AE45" i="30"/>
  <c r="AF45" i="30"/>
  <c r="AG45" i="30"/>
  <c r="AH45" i="30"/>
  <c r="G31" i="33" s="1"/>
  <c r="AI45" i="30"/>
  <c r="G32" i="33" s="1"/>
  <c r="AJ45" i="30"/>
  <c r="G33" i="33" s="1"/>
  <c r="AK45" i="30"/>
  <c r="G34" i="33" s="1"/>
  <c r="AL45" i="30"/>
  <c r="G35" i="33" s="1"/>
  <c r="AM45" i="30"/>
  <c r="G36" i="33" s="1"/>
  <c r="AN45" i="30"/>
  <c r="G37" i="33" s="1"/>
  <c r="G46" i="30"/>
  <c r="H46" i="30"/>
  <c r="I46" i="30"/>
  <c r="J46" i="30"/>
  <c r="K46" i="30"/>
  <c r="L46" i="30"/>
  <c r="M46" i="30"/>
  <c r="N46" i="30"/>
  <c r="O46" i="30"/>
  <c r="P46" i="30"/>
  <c r="Q46" i="30"/>
  <c r="R46" i="30"/>
  <c r="S46" i="30"/>
  <c r="T46" i="30"/>
  <c r="U46" i="30"/>
  <c r="V46" i="30"/>
  <c r="W46" i="30"/>
  <c r="X46" i="30"/>
  <c r="Y46" i="30"/>
  <c r="Z46" i="30"/>
  <c r="AA46" i="30"/>
  <c r="AB46" i="30"/>
  <c r="G31" i="32" s="1"/>
  <c r="AC46" i="30"/>
  <c r="G32" i="32" s="1"/>
  <c r="AD46" i="30"/>
  <c r="G33" i="32" s="1"/>
  <c r="AE46" i="30"/>
  <c r="G34" i="32" s="1"/>
  <c r="AF46" i="30"/>
  <c r="G35" i="32" s="1"/>
  <c r="AG46" i="30"/>
  <c r="G36" i="32" s="1"/>
  <c r="AH46" i="30"/>
  <c r="G37" i="32" s="1"/>
  <c r="AI46" i="30"/>
  <c r="AJ46" i="30"/>
  <c r="AK46" i="30"/>
  <c r="AL46" i="30"/>
  <c r="AM46" i="30"/>
  <c r="AN46" i="30"/>
  <c r="G60" i="30"/>
  <c r="H60" i="30"/>
  <c r="I60" i="30"/>
  <c r="J60" i="30"/>
  <c r="K60" i="30"/>
  <c r="L60" i="30"/>
  <c r="M60" i="30"/>
  <c r="N60" i="30"/>
  <c r="O60" i="30"/>
  <c r="P60" i="30"/>
  <c r="Q60" i="30"/>
  <c r="R60" i="30"/>
  <c r="S60" i="30"/>
  <c r="T60" i="30"/>
  <c r="U60" i="30"/>
  <c r="V60" i="30"/>
  <c r="W60" i="30"/>
  <c r="X60" i="30"/>
  <c r="Y60" i="30"/>
  <c r="Z60" i="30"/>
  <c r="AA60" i="30"/>
  <c r="AB60" i="30"/>
  <c r="AC60" i="30"/>
  <c r="AD60" i="30"/>
  <c r="AE60" i="30"/>
  <c r="AF60" i="30"/>
  <c r="AG60" i="30"/>
  <c r="AH60" i="30"/>
  <c r="AI60" i="30"/>
  <c r="AJ60" i="30"/>
  <c r="AK60" i="30"/>
  <c r="AL60" i="30"/>
  <c r="AM60" i="30"/>
  <c r="AN60" i="30"/>
  <c r="G61" i="30"/>
  <c r="H61" i="30"/>
  <c r="I61" i="30"/>
  <c r="J61" i="30"/>
  <c r="K61" i="30"/>
  <c r="L61" i="30"/>
  <c r="M61" i="30"/>
  <c r="N61" i="30"/>
  <c r="O61" i="30"/>
  <c r="P61" i="30"/>
  <c r="Q61" i="30"/>
  <c r="R61" i="30"/>
  <c r="S61" i="30"/>
  <c r="T61" i="30"/>
  <c r="U61" i="30"/>
  <c r="V61" i="30"/>
  <c r="W61" i="30"/>
  <c r="X61" i="30"/>
  <c r="Y61" i="30"/>
  <c r="Z61" i="30"/>
  <c r="AA61" i="30"/>
  <c r="AB61" i="30"/>
  <c r="AC61" i="30"/>
  <c r="AD61" i="30"/>
  <c r="AE61" i="30"/>
  <c r="AF61" i="30"/>
  <c r="AG61" i="30"/>
  <c r="AH61" i="30"/>
  <c r="AI61" i="30"/>
  <c r="AJ61" i="30"/>
  <c r="AK61" i="30"/>
  <c r="AL61" i="30"/>
  <c r="AM61" i="30"/>
  <c r="AN61" i="30"/>
  <c r="G62" i="30"/>
  <c r="H62" i="30"/>
  <c r="I62" i="30"/>
  <c r="J62" i="30"/>
  <c r="K62" i="30"/>
  <c r="L62" i="30"/>
  <c r="M62" i="30"/>
  <c r="N62" i="30"/>
  <c r="O62" i="30"/>
  <c r="P62" i="30"/>
  <c r="Q62" i="30"/>
  <c r="R62" i="30"/>
  <c r="S62" i="30"/>
  <c r="T62" i="30"/>
  <c r="U62" i="30"/>
  <c r="V62" i="30"/>
  <c r="W62" i="30"/>
  <c r="X62" i="30"/>
  <c r="Y62" i="30"/>
  <c r="Z62" i="30"/>
  <c r="AA62" i="30"/>
  <c r="AB62" i="30"/>
  <c r="AC62" i="30"/>
  <c r="AD62" i="30"/>
  <c r="AE62" i="30"/>
  <c r="AF62" i="30"/>
  <c r="AG62" i="30"/>
  <c r="AH62" i="30"/>
  <c r="AI62" i="30"/>
  <c r="AJ62" i="30"/>
  <c r="AK62" i="30"/>
  <c r="AL62" i="30"/>
  <c r="AM62" i="30"/>
  <c r="AN62" i="30"/>
  <c r="G63" i="30"/>
  <c r="H63" i="30"/>
  <c r="I63" i="30"/>
  <c r="J63" i="30"/>
  <c r="K63" i="30"/>
  <c r="L63" i="30"/>
  <c r="M63" i="30"/>
  <c r="N63" i="30"/>
  <c r="O63" i="30"/>
  <c r="P63" i="30"/>
  <c r="Q63" i="30"/>
  <c r="R63" i="30"/>
  <c r="S63" i="30"/>
  <c r="T63" i="30"/>
  <c r="U63" i="30"/>
  <c r="V63" i="30"/>
  <c r="W63" i="30"/>
  <c r="X63" i="30"/>
  <c r="Y63" i="30"/>
  <c r="Z63" i="30"/>
  <c r="AA63" i="30"/>
  <c r="AB63" i="30"/>
  <c r="AC63" i="30"/>
  <c r="AD63" i="30"/>
  <c r="AE63" i="30"/>
  <c r="AF63" i="30"/>
  <c r="AG63" i="30"/>
  <c r="AH63" i="30"/>
  <c r="AI63" i="30"/>
  <c r="AJ63" i="30"/>
  <c r="AK63" i="30"/>
  <c r="AL63" i="30"/>
  <c r="AM63" i="30"/>
  <c r="AN63" i="30"/>
  <c r="G64" i="30"/>
  <c r="H64" i="30"/>
  <c r="I64" i="30"/>
  <c r="J64" i="30"/>
  <c r="K64" i="30"/>
  <c r="L64" i="30"/>
  <c r="M64" i="30"/>
  <c r="N64" i="30"/>
  <c r="O64" i="30"/>
  <c r="P64" i="30"/>
  <c r="Q64" i="30"/>
  <c r="R64" i="30"/>
  <c r="S64" i="30"/>
  <c r="T64" i="30"/>
  <c r="U64" i="30"/>
  <c r="V64" i="30"/>
  <c r="W64" i="30"/>
  <c r="X64" i="30"/>
  <c r="Y64" i="30"/>
  <c r="Z64" i="30"/>
  <c r="AA64" i="30"/>
  <c r="AB64" i="30"/>
  <c r="AC64" i="30"/>
  <c r="AD64" i="30"/>
  <c r="AE64" i="30"/>
  <c r="AF64" i="30"/>
  <c r="AG64" i="30"/>
  <c r="AH64" i="30"/>
  <c r="AI64" i="30"/>
  <c r="AJ64" i="30"/>
  <c r="AK64" i="30"/>
  <c r="AL64" i="30"/>
  <c r="AM64" i="30"/>
  <c r="AN64" i="30"/>
  <c r="G65" i="30"/>
  <c r="H65" i="30"/>
  <c r="I65" i="30"/>
  <c r="J65" i="30"/>
  <c r="K65" i="30"/>
  <c r="L65" i="30"/>
  <c r="M65" i="30"/>
  <c r="N65" i="30"/>
  <c r="O65" i="30"/>
  <c r="P65" i="30"/>
  <c r="Q65" i="30"/>
  <c r="R65" i="30"/>
  <c r="S65" i="30"/>
  <c r="T65" i="30"/>
  <c r="U65" i="30"/>
  <c r="V65" i="30"/>
  <c r="W65" i="30"/>
  <c r="X65" i="30"/>
  <c r="Y65" i="30"/>
  <c r="Z65" i="30"/>
  <c r="AA65" i="30"/>
  <c r="AB65" i="30"/>
  <c r="AC65" i="30"/>
  <c r="AD65" i="30"/>
  <c r="AE65" i="30"/>
  <c r="AF65" i="30"/>
  <c r="AG65" i="30"/>
  <c r="AH65" i="30"/>
  <c r="AI65" i="30"/>
  <c r="AJ65" i="30"/>
  <c r="AK65" i="30"/>
  <c r="AL65" i="30"/>
  <c r="AM65" i="30"/>
  <c r="AN65" i="30"/>
  <c r="G66" i="30"/>
  <c r="H66" i="30"/>
  <c r="I66" i="30"/>
  <c r="J66" i="30"/>
  <c r="K66" i="30"/>
  <c r="L66" i="30"/>
  <c r="M66" i="30"/>
  <c r="N66" i="30"/>
  <c r="O66" i="30"/>
  <c r="P66" i="30"/>
  <c r="Q66" i="30"/>
  <c r="R66" i="30"/>
  <c r="S66" i="30"/>
  <c r="T66" i="30"/>
  <c r="U66" i="30"/>
  <c r="V66" i="30"/>
  <c r="W66" i="30"/>
  <c r="X66" i="30"/>
  <c r="Y66" i="30"/>
  <c r="Z66" i="30"/>
  <c r="AA66" i="30"/>
  <c r="AB66" i="30"/>
  <c r="AC66" i="30"/>
  <c r="AD66" i="30"/>
  <c r="AE66" i="30"/>
  <c r="AF66" i="30"/>
  <c r="AG66" i="30"/>
  <c r="AH66" i="30"/>
  <c r="AI66" i="30"/>
  <c r="AJ66" i="30"/>
  <c r="AK66" i="30"/>
  <c r="AL66" i="30"/>
  <c r="AM66" i="30"/>
  <c r="AN66" i="30"/>
  <c r="G67" i="30"/>
  <c r="H67" i="30"/>
  <c r="I67" i="30"/>
  <c r="J67" i="30"/>
  <c r="K67" i="30"/>
  <c r="L67" i="30"/>
  <c r="M67" i="30"/>
  <c r="N67" i="30"/>
  <c r="O67" i="30"/>
  <c r="P67" i="30"/>
  <c r="Q67" i="30"/>
  <c r="R67" i="30"/>
  <c r="S67" i="30"/>
  <c r="T67" i="30"/>
  <c r="U67" i="30"/>
  <c r="V67" i="30"/>
  <c r="W67" i="30"/>
  <c r="X67" i="30"/>
  <c r="Y67" i="30"/>
  <c r="Z67" i="30"/>
  <c r="AA67" i="30"/>
  <c r="AB67" i="30"/>
  <c r="AC67" i="30"/>
  <c r="AD67" i="30"/>
  <c r="AE67" i="30"/>
  <c r="AF67" i="30"/>
  <c r="AG67" i="30"/>
  <c r="AH67" i="30"/>
  <c r="AI67" i="30"/>
  <c r="AJ67" i="30"/>
  <c r="AK67" i="30"/>
  <c r="AL67" i="30"/>
  <c r="AM67" i="30"/>
  <c r="AN67" i="30"/>
  <c r="G68" i="30"/>
  <c r="H68" i="30"/>
  <c r="I68" i="30"/>
  <c r="J68" i="30"/>
  <c r="K68" i="30"/>
  <c r="L68" i="30"/>
  <c r="M68" i="30"/>
  <c r="N68" i="30"/>
  <c r="O68" i="30"/>
  <c r="P68" i="30"/>
  <c r="Q68" i="30"/>
  <c r="R68" i="30"/>
  <c r="S68" i="30"/>
  <c r="T68" i="30"/>
  <c r="U68" i="30"/>
  <c r="V68" i="30"/>
  <c r="W68" i="30"/>
  <c r="X68" i="30"/>
  <c r="Y68" i="30"/>
  <c r="Z68" i="30"/>
  <c r="AA68" i="30"/>
  <c r="AB68" i="30"/>
  <c r="AC68" i="30"/>
  <c r="AD68" i="30"/>
  <c r="AE68" i="30"/>
  <c r="AF68" i="30"/>
  <c r="AG68" i="30"/>
  <c r="AH68" i="30"/>
  <c r="AI68" i="30"/>
  <c r="AJ68" i="30"/>
  <c r="AK68" i="30"/>
  <c r="AL68" i="30"/>
  <c r="AM68" i="30"/>
  <c r="AN68" i="30"/>
  <c r="AK59" i="30" l="1"/>
  <c r="AG59" i="30"/>
  <c r="AC59" i="30"/>
  <c r="Y59" i="30"/>
  <c r="U59" i="30"/>
  <c r="Q59" i="30"/>
  <c r="M59" i="30"/>
  <c r="I59" i="30"/>
  <c r="AJ19" i="30"/>
  <c r="D33" i="31" s="1"/>
  <c r="AB19" i="30"/>
  <c r="T19" i="30"/>
  <c r="L19" i="30"/>
  <c r="AL59" i="30"/>
  <c r="AH59" i="30"/>
  <c r="AD59" i="30"/>
  <c r="Z59" i="30"/>
  <c r="V59" i="30"/>
  <c r="R59" i="30"/>
  <c r="N59" i="30"/>
  <c r="J59" i="30"/>
  <c r="S19" i="30"/>
  <c r="AG19" i="30"/>
  <c r="D30" i="31" s="1"/>
  <c r="Y19" i="30"/>
  <c r="Q19" i="30"/>
  <c r="I19" i="30"/>
  <c r="AK2" i="47"/>
  <c r="AC2" i="47"/>
  <c r="U2" i="47"/>
  <c r="M2" i="47"/>
  <c r="E2" i="47"/>
  <c r="AN58" i="30"/>
  <c r="H37" i="33" s="1"/>
  <c r="AJ58" i="30"/>
  <c r="H33" i="33" s="1"/>
  <c r="AB58" i="30"/>
  <c r="T58" i="30"/>
  <c r="L58" i="30"/>
  <c r="H58" i="30"/>
  <c r="AJ2" i="47"/>
  <c r="AB2" i="47"/>
  <c r="T2" i="47"/>
  <c r="L2" i="47"/>
  <c r="D2" i="47"/>
  <c r="AM58" i="30"/>
  <c r="H36" i="33" s="1"/>
  <c r="AE58" i="30"/>
  <c r="W58" i="30"/>
  <c r="O58" i="30"/>
  <c r="G58" i="30"/>
  <c r="AN59" i="30"/>
  <c r="AJ59" i="30"/>
  <c r="AF59" i="30"/>
  <c r="AB59" i="30"/>
  <c r="X59" i="30"/>
  <c r="T59" i="30"/>
  <c r="P59" i="30"/>
  <c r="L59" i="30"/>
  <c r="H59" i="30"/>
  <c r="AI2" i="47"/>
  <c r="AE2" i="47"/>
  <c r="AA2" i="47"/>
  <c r="W2" i="47"/>
  <c r="S2" i="47"/>
  <c r="O2" i="47"/>
  <c r="K2" i="47"/>
  <c r="G2" i="47"/>
  <c r="AL58" i="30"/>
  <c r="H35" i="33" s="1"/>
  <c r="AH58" i="30"/>
  <c r="H31" i="33" s="1"/>
  <c r="AD58" i="30"/>
  <c r="Z58" i="30"/>
  <c r="V58" i="30"/>
  <c r="R58" i="30"/>
  <c r="N58" i="30"/>
  <c r="J58" i="30"/>
  <c r="AM19" i="30"/>
  <c r="D36" i="31" s="1"/>
  <c r="AI19" i="30"/>
  <c r="D32" i="31" s="1"/>
  <c r="AE19" i="30"/>
  <c r="AA19" i="30"/>
  <c r="W19" i="30"/>
  <c r="O19" i="30"/>
  <c r="K19" i="30"/>
  <c r="G19" i="30"/>
  <c r="AG2" i="47"/>
  <c r="Y2" i="47"/>
  <c r="Q2" i="47"/>
  <c r="I2" i="47"/>
  <c r="AF58" i="30"/>
  <c r="X58" i="30"/>
  <c r="P58" i="30"/>
  <c r="AF2" i="47"/>
  <c r="X2" i="47"/>
  <c r="P2" i="47"/>
  <c r="H2" i="47"/>
  <c r="AI58" i="30"/>
  <c r="H32" i="33" s="1"/>
  <c r="AA58" i="30"/>
  <c r="S58" i="30"/>
  <c r="K58" i="30"/>
  <c r="AM59" i="30"/>
  <c r="AI59" i="30"/>
  <c r="AE59" i="30"/>
  <c r="AA59" i="30"/>
  <c r="W59" i="30"/>
  <c r="S59" i="30"/>
  <c r="O59" i="30"/>
  <c r="K59" i="30"/>
  <c r="G59" i="30"/>
  <c r="AH2" i="47"/>
  <c r="AD2" i="47"/>
  <c r="Z2" i="47"/>
  <c r="V2" i="47"/>
  <c r="R2" i="47"/>
  <c r="N2" i="47"/>
  <c r="J2" i="47"/>
  <c r="F2" i="47"/>
  <c r="AK58" i="30"/>
  <c r="H34" i="33" s="1"/>
  <c r="AG58" i="30"/>
  <c r="AC58" i="30"/>
  <c r="Y58" i="30"/>
  <c r="U58" i="30"/>
  <c r="Q58" i="30"/>
  <c r="M58" i="30"/>
  <c r="I58" i="30"/>
  <c r="G29" i="30"/>
  <c r="AN19" i="30"/>
  <c r="D37" i="31" s="1"/>
  <c r="AF19" i="30"/>
  <c r="X19" i="30"/>
  <c r="P19" i="30"/>
  <c r="H19" i="30"/>
  <c r="AK19" i="30"/>
  <c r="D34" i="31" s="1"/>
  <c r="AC19" i="30"/>
  <c r="U19" i="30"/>
  <c r="M19" i="30"/>
  <c r="AH19" i="30"/>
  <c r="D31" i="31" s="1"/>
  <c r="Z19" i="30"/>
  <c r="R19" i="30"/>
  <c r="J19" i="30"/>
  <c r="M7" i="56"/>
  <c r="N7" i="56" s="1"/>
  <c r="O7" i="56" s="1"/>
  <c r="P7" i="56" s="1"/>
  <c r="Q7" i="56" s="1"/>
  <c r="R7" i="56" s="1"/>
  <c r="S7" i="56" s="1"/>
  <c r="T7" i="56" s="1"/>
  <c r="U7" i="56" s="1"/>
  <c r="V7" i="56" s="1"/>
  <c r="W7" i="56" s="1"/>
  <c r="X7" i="56" s="1"/>
  <c r="Y7" i="56" s="1"/>
  <c r="Z7" i="56" s="1"/>
  <c r="AA7" i="56" s="1"/>
  <c r="AB7" i="56" s="1"/>
  <c r="AC7" i="56" s="1"/>
  <c r="AD7" i="56" s="1"/>
  <c r="AE7" i="56" s="1"/>
  <c r="AF7" i="56" s="1"/>
  <c r="AG7" i="56" s="1"/>
  <c r="AH7" i="56" s="1"/>
  <c r="AI7" i="56" s="1"/>
  <c r="AJ7" i="56" s="1"/>
  <c r="AK7" i="56" s="1"/>
  <c r="AL7" i="56" s="1"/>
  <c r="AM7" i="56" s="1"/>
  <c r="AN7" i="56" s="1"/>
  <c r="L7" i="56"/>
  <c r="K3" i="51"/>
  <c r="L3" i="51" s="1"/>
  <c r="AN32" i="30"/>
  <c r="K21" i="52"/>
  <c r="J33" i="30"/>
  <c r="AG32" i="30"/>
  <c r="X32" i="30"/>
  <c r="H32" i="30"/>
  <c r="I33" i="30"/>
  <c r="AM32" i="30"/>
  <c r="AE32" i="30"/>
  <c r="W32" i="30"/>
  <c r="O32" i="30"/>
  <c r="Y32" i="30"/>
  <c r="AF32" i="30"/>
  <c r="P32" i="30"/>
  <c r="H33" i="30"/>
  <c r="AL32" i="30"/>
  <c r="AD32" i="30"/>
  <c r="V32" i="30"/>
  <c r="N32" i="30"/>
  <c r="Q32" i="30"/>
  <c r="AK32" i="30"/>
  <c r="AC32" i="30"/>
  <c r="U32" i="30"/>
  <c r="M32" i="30"/>
  <c r="AJ32" i="30"/>
  <c r="AB32" i="30"/>
  <c r="T32" i="30"/>
  <c r="L32" i="30"/>
  <c r="I32" i="30"/>
  <c r="AI32" i="30"/>
  <c r="AA32" i="30"/>
  <c r="S32" i="30"/>
  <c r="K32" i="30"/>
  <c r="AH32" i="30"/>
  <c r="Z32" i="30"/>
  <c r="R32" i="30"/>
  <c r="J32" i="30"/>
  <c r="AN34" i="30"/>
  <c r="AN27" i="30" s="1"/>
  <c r="E37" i="33" s="1"/>
  <c r="AJ34" i="30"/>
  <c r="AJ27" i="30" s="1"/>
  <c r="E33" i="33" s="1"/>
  <c r="AB34" i="30"/>
  <c r="AB27" i="30" s="1"/>
  <c r="T34" i="30"/>
  <c r="T27" i="30" s="1"/>
  <c r="L34" i="30"/>
  <c r="L27" i="30" s="1"/>
  <c r="AA34" i="30"/>
  <c r="AA27" i="30" s="1"/>
  <c r="K34" i="30"/>
  <c r="K27" i="30" s="1"/>
  <c r="AH34" i="30"/>
  <c r="AH27" i="30" s="1"/>
  <c r="E31" i="33" s="1"/>
  <c r="Z34" i="30"/>
  <c r="Z27" i="30" s="1"/>
  <c r="R34" i="30"/>
  <c r="R27" i="30" s="1"/>
  <c r="J34" i="30"/>
  <c r="J27" i="30" s="1"/>
  <c r="AI34" i="30"/>
  <c r="AI27" i="30" s="1"/>
  <c r="E32" i="33" s="1"/>
  <c r="S34" i="30"/>
  <c r="S27" i="30" s="1"/>
  <c r="AG34" i="30"/>
  <c r="AG27" i="30" s="1"/>
  <c r="Y34" i="30"/>
  <c r="Y27" i="30" s="1"/>
  <c r="Q34" i="30"/>
  <c r="Q27" i="30" s="1"/>
  <c r="I34" i="30"/>
  <c r="I27" i="30" s="1"/>
  <c r="AF34" i="30"/>
  <c r="AF27" i="30" s="1"/>
  <c r="X34" i="30"/>
  <c r="X27" i="30" s="1"/>
  <c r="P34" i="30"/>
  <c r="P27" i="30" s="1"/>
  <c r="H34" i="30"/>
  <c r="H27" i="30" s="1"/>
  <c r="AM34" i="30"/>
  <c r="AM27" i="30" s="1"/>
  <c r="E36" i="33" s="1"/>
  <c r="AE34" i="30"/>
  <c r="AE27" i="30" s="1"/>
  <c r="W34" i="30"/>
  <c r="W27" i="30" s="1"/>
  <c r="O34" i="30"/>
  <c r="O27" i="30" s="1"/>
  <c r="AL34" i="30"/>
  <c r="AL27" i="30" s="1"/>
  <c r="E35" i="33" s="1"/>
  <c r="AD34" i="30"/>
  <c r="AD27" i="30" s="1"/>
  <c r="V34" i="30"/>
  <c r="V27" i="30" s="1"/>
  <c r="N34" i="30"/>
  <c r="N27" i="30" s="1"/>
  <c r="AK34" i="30"/>
  <c r="AK27" i="30" s="1"/>
  <c r="E34" i="33" s="1"/>
  <c r="AC34" i="30"/>
  <c r="AC27" i="30" s="1"/>
  <c r="U34" i="30"/>
  <c r="U27" i="30" s="1"/>
  <c r="M34" i="30"/>
  <c r="M27" i="30" s="1"/>
  <c r="I7" i="53"/>
  <c r="H37" i="32" l="1"/>
  <c r="H33" i="32"/>
  <c r="H36" i="32"/>
  <c r="H31" i="32"/>
  <c r="H32" i="32"/>
  <c r="J29" i="30"/>
  <c r="H34" i="32"/>
  <c r="H35" i="32"/>
  <c r="I29" i="30"/>
  <c r="M3" i="51"/>
  <c r="N3" i="51" s="1"/>
  <c r="O3" i="51" s="1"/>
  <c r="P3" i="51" s="1"/>
  <c r="Q3" i="51" s="1"/>
  <c r="R3" i="51" s="1"/>
  <c r="S3" i="51" s="1"/>
  <c r="T3" i="51" s="1"/>
  <c r="U3" i="51" s="1"/>
  <c r="V3" i="51" s="1"/>
  <c r="W3" i="51" s="1"/>
  <c r="X3" i="51" s="1"/>
  <c r="Y3" i="51" s="1"/>
  <c r="Z3" i="51" s="1"/>
  <c r="AA3" i="51" s="1"/>
  <c r="AB3" i="51" s="1"/>
  <c r="AC3" i="51" s="1"/>
  <c r="AD3" i="51" s="1"/>
  <c r="AE3" i="51" s="1"/>
  <c r="AF3" i="51" s="1"/>
  <c r="AG3" i="51" s="1"/>
  <c r="AH3" i="51" s="1"/>
  <c r="AI3" i="51" s="1"/>
  <c r="AJ3" i="51" s="1"/>
  <c r="AK3" i="51" s="1"/>
  <c r="AL3" i="51" s="1"/>
  <c r="AM3" i="51" s="1"/>
  <c r="AN3" i="51" s="1"/>
  <c r="H29" i="30"/>
  <c r="K33" i="30"/>
  <c r="K29" i="30" s="1"/>
  <c r="L21" i="52"/>
  <c r="J7" i="53"/>
  <c r="L33" i="30" l="1"/>
  <c r="L29" i="30" s="1"/>
  <c r="M21" i="52"/>
  <c r="K7" i="53"/>
  <c r="N21" i="52" l="1"/>
  <c r="M33" i="30"/>
  <c r="M29" i="30" s="1"/>
  <c r="L7" i="53"/>
  <c r="O21" i="52" l="1"/>
  <c r="N33" i="30"/>
  <c r="N29" i="30" s="1"/>
  <c r="M7" i="53"/>
  <c r="O33" i="30" l="1"/>
  <c r="O29" i="30" s="1"/>
  <c r="P21" i="52"/>
  <c r="N7" i="53"/>
  <c r="Q21" i="52" l="1"/>
  <c r="P33" i="30"/>
  <c r="P29" i="30" s="1"/>
  <c r="O7" i="53"/>
  <c r="R21" i="52" l="1"/>
  <c r="Q33" i="30"/>
  <c r="Q29" i="30" s="1"/>
  <c r="P7" i="53"/>
  <c r="S21" i="52" l="1"/>
  <c r="R33" i="30"/>
  <c r="R29" i="30" s="1"/>
  <c r="Q7" i="53"/>
  <c r="S33" i="30" l="1"/>
  <c r="S29" i="30" s="1"/>
  <c r="T21" i="52"/>
  <c r="R7" i="53"/>
  <c r="T33" i="30" l="1"/>
  <c r="T29" i="30" s="1"/>
  <c r="U21" i="52"/>
  <c r="S7" i="53"/>
  <c r="V21" i="52" l="1"/>
  <c r="U33" i="30"/>
  <c r="U29" i="30" s="1"/>
  <c r="T7" i="53"/>
  <c r="W21" i="52" l="1"/>
  <c r="V33" i="30"/>
  <c r="V29" i="30" s="1"/>
  <c r="U7" i="53"/>
  <c r="X21" i="52" l="1"/>
  <c r="W33" i="30"/>
  <c r="W29" i="30" s="1"/>
  <c r="V7" i="53"/>
  <c r="Y21" i="52" l="1"/>
  <c r="X33" i="30"/>
  <c r="X29" i="30" s="1"/>
  <c r="W7" i="53"/>
  <c r="Z21" i="52" l="1"/>
  <c r="Y33" i="30"/>
  <c r="Y29" i="30" s="1"/>
  <c r="X7" i="53"/>
  <c r="Z33" i="30" l="1"/>
  <c r="Z29" i="30" s="1"/>
  <c r="AA21" i="52"/>
  <c r="Y7" i="53"/>
  <c r="AA33" i="30" l="1"/>
  <c r="AA29" i="30" s="1"/>
  <c r="AB21" i="52"/>
  <c r="Z7" i="53"/>
  <c r="AC21" i="52" l="1"/>
  <c r="AB33" i="30"/>
  <c r="AB29" i="30" s="1"/>
  <c r="AA7" i="53"/>
  <c r="AD21" i="52" l="1"/>
  <c r="AC33" i="30"/>
  <c r="AC29" i="30" s="1"/>
  <c r="AB7" i="53"/>
  <c r="AE21" i="52" l="1"/>
  <c r="AD33" i="30"/>
  <c r="AD29" i="30" s="1"/>
  <c r="AC7" i="53"/>
  <c r="AD7" i="53" s="1"/>
  <c r="AE7" i="53" s="1"/>
  <c r="AF7" i="53" s="1"/>
  <c r="AG7" i="53" s="1"/>
  <c r="AH7" i="53" s="1"/>
  <c r="AI7" i="53" s="1"/>
  <c r="AJ7" i="53" s="1"/>
  <c r="AK7" i="53" s="1"/>
  <c r="AL7" i="53" s="1"/>
  <c r="AM7" i="53" s="1"/>
  <c r="AN7" i="53" s="1"/>
  <c r="AE33" i="30" l="1"/>
  <c r="AE29" i="30" s="1"/>
  <c r="AF21" i="52"/>
  <c r="AG21" i="52" l="1"/>
  <c r="AF33" i="30"/>
  <c r="AF29" i="30" s="1"/>
  <c r="AH21" i="52" l="1"/>
  <c r="AG33" i="30"/>
  <c r="AG29" i="30" s="1"/>
  <c r="E30" i="31" s="1"/>
  <c r="AI21" i="52" l="1"/>
  <c r="AH33" i="30"/>
  <c r="AH29" i="30" s="1"/>
  <c r="E31" i="31" s="1"/>
  <c r="AJ21" i="52" l="1"/>
  <c r="AI33" i="30"/>
  <c r="AI29" i="30" s="1"/>
  <c r="E32" i="31" s="1"/>
  <c r="AJ33" i="30" l="1"/>
  <c r="AJ29" i="30" s="1"/>
  <c r="E33" i="31" s="1"/>
  <c r="AK21" i="52"/>
  <c r="AL21" i="52" l="1"/>
  <c r="AK33" i="30"/>
  <c r="AK29" i="30" s="1"/>
  <c r="E34" i="31" s="1"/>
  <c r="AM21" i="52" l="1"/>
  <c r="AM33" i="30" s="1"/>
  <c r="AM29" i="30" s="1"/>
  <c r="E36" i="31" s="1"/>
  <c r="AL33" i="30"/>
  <c r="AL29" i="30" s="1"/>
  <c r="E35" i="31" s="1"/>
  <c r="AN21" i="52" l="1"/>
  <c r="AN33" i="30" s="1"/>
  <c r="AN29" i="30" s="1"/>
  <c r="E37" i="31" s="1"/>
  <c r="C14" i="49" l="1"/>
  <c r="AH5" i="30" l="1"/>
  <c r="AH4" i="30" s="1"/>
  <c r="B31" i="31" s="1"/>
  <c r="AI5" i="30"/>
  <c r="AI4" i="30" s="1"/>
  <c r="B32" i="31" s="1"/>
  <c r="AJ5" i="30"/>
  <c r="AJ4" i="30" s="1"/>
  <c r="B33" i="31" s="1"/>
  <c r="AK5" i="30"/>
  <c r="AK4" i="30" s="1"/>
  <c r="B34" i="31" s="1"/>
  <c r="AL5" i="30"/>
  <c r="AL4" i="30" s="1"/>
  <c r="B35" i="31" s="1"/>
  <c r="AM5" i="30"/>
  <c r="AM4" i="30" s="1"/>
  <c r="B36" i="31" s="1"/>
  <c r="AN5" i="30"/>
  <c r="AN4" i="30" s="1"/>
  <c r="B37" i="31" s="1"/>
  <c r="G5" i="30"/>
  <c r="H5" i="30"/>
  <c r="I5" i="30"/>
  <c r="J5" i="30"/>
  <c r="K5" i="30"/>
  <c r="L5" i="30"/>
  <c r="M5" i="30"/>
  <c r="N5" i="30"/>
  <c r="O5" i="30"/>
  <c r="P5" i="30"/>
  <c r="Q5" i="30"/>
  <c r="R5" i="30"/>
  <c r="S5" i="30"/>
  <c r="T5" i="30"/>
  <c r="U5" i="30"/>
  <c r="V5" i="30"/>
  <c r="W5" i="30"/>
  <c r="X5" i="30"/>
  <c r="Y5" i="30"/>
  <c r="Z5" i="30"/>
  <c r="AA5" i="30"/>
  <c r="AB5" i="30"/>
  <c r="AC5" i="30"/>
  <c r="AD5" i="30"/>
  <c r="AE5" i="30"/>
  <c r="AF5" i="30"/>
  <c r="AG5" i="30"/>
  <c r="AR15" i="48"/>
  <c r="AQ15" i="48"/>
  <c r="AP15" i="48"/>
  <c r="AO15" i="48"/>
  <c r="AN15" i="48"/>
  <c r="AM15" i="48"/>
  <c r="AL15" i="48"/>
  <c r="AK15" i="48"/>
  <c r="AJ15" i="48"/>
  <c r="AI15" i="48"/>
  <c r="AH15" i="48"/>
  <c r="AG15" i="48"/>
  <c r="AF15" i="48"/>
  <c r="AE15" i="48"/>
  <c r="AD15" i="48"/>
  <c r="AC15" i="48"/>
  <c r="AB15" i="48"/>
  <c r="AA15" i="48"/>
  <c r="Z15" i="48"/>
  <c r="Y15" i="48"/>
  <c r="X15" i="48"/>
  <c r="W15" i="48"/>
  <c r="V15" i="48"/>
  <c r="U15" i="48"/>
  <c r="T15" i="48"/>
  <c r="S15" i="48"/>
  <c r="R15" i="48"/>
  <c r="Q15" i="48"/>
  <c r="P15" i="48"/>
  <c r="O15" i="48"/>
  <c r="N15" i="48"/>
  <c r="M15" i="48"/>
  <c r="L15" i="48"/>
  <c r="K15" i="48"/>
  <c r="J15" i="48"/>
  <c r="I15" i="48"/>
  <c r="H15" i="48"/>
  <c r="G15" i="48"/>
  <c r="F15" i="48"/>
  <c r="E15" i="48"/>
  <c r="D15" i="48"/>
  <c r="I4" i="32" l="1"/>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D12" i="32"/>
  <c r="D28" i="32"/>
  <c r="D4" i="32"/>
  <c r="D5" i="32"/>
  <c r="D6" i="32"/>
  <c r="D7" i="32"/>
  <c r="D8" i="32"/>
  <c r="D9" i="32"/>
  <c r="D10" i="32"/>
  <c r="D11" i="32"/>
  <c r="D13" i="32"/>
  <c r="D14" i="32"/>
  <c r="D15" i="32"/>
  <c r="D16" i="32"/>
  <c r="D17" i="32"/>
  <c r="D18" i="32"/>
  <c r="D19" i="32"/>
  <c r="D20" i="32"/>
  <c r="D21" i="32"/>
  <c r="D22" i="32"/>
  <c r="D23" i="32"/>
  <c r="D24" i="32"/>
  <c r="D25" i="32"/>
  <c r="D26" i="32"/>
  <c r="D27" i="32"/>
  <c r="D29" i="32"/>
  <c r="D30" i="32"/>
  <c r="E21" i="34" l="1"/>
  <c r="E25" i="34"/>
  <c r="E9" i="34"/>
  <c r="E5" i="34"/>
  <c r="E24" i="34"/>
  <c r="E8" i="34"/>
  <c r="E11" i="34"/>
  <c r="E26" i="34"/>
  <c r="E17" i="34"/>
  <c r="E22" i="34"/>
  <c r="E6" i="34"/>
  <c r="E20" i="34"/>
  <c r="E12" i="34"/>
  <c r="E23" i="34"/>
  <c r="E15" i="34"/>
  <c r="E7" i="34"/>
  <c r="E29" i="34"/>
  <c r="E13" i="34"/>
  <c r="AF4" i="30"/>
  <c r="AD4" i="30"/>
  <c r="E18" i="34"/>
  <c r="E10" i="34"/>
  <c r="E30" i="34"/>
  <c r="E14" i="34"/>
  <c r="L4" i="30"/>
  <c r="T4" i="30"/>
  <c r="Z4" i="30"/>
  <c r="N4" i="30"/>
  <c r="J4" i="30"/>
  <c r="I4" i="30"/>
  <c r="Q4" i="30"/>
  <c r="AG4" i="30"/>
  <c r="B30" i="31" s="1"/>
  <c r="R4" i="30"/>
  <c r="E18" i="31"/>
  <c r="E27" i="31"/>
  <c r="E17" i="31"/>
  <c r="E16" i="31"/>
  <c r="D4" i="31"/>
  <c r="D25" i="31"/>
  <c r="D9" i="31"/>
  <c r="D15" i="31"/>
  <c r="D10" i="31"/>
  <c r="D28" i="31"/>
  <c r="D12" i="31"/>
  <c r="D21" i="31"/>
  <c r="D5" i="31"/>
  <c r="D27" i="31"/>
  <c r="D11" i="31"/>
  <c r="D26" i="31"/>
  <c r="D6" i="31"/>
  <c r="D24" i="31"/>
  <c r="D8" i="31"/>
  <c r="D17" i="31"/>
  <c r="D23" i="31"/>
  <c r="D7" i="31"/>
  <c r="D18" i="31"/>
  <c r="D20" i="31"/>
  <c r="D16" i="31"/>
  <c r="D14" i="31"/>
  <c r="D19" i="31"/>
  <c r="D13" i="31"/>
  <c r="D22" i="31"/>
  <c r="E22" i="31"/>
  <c r="E4" i="31"/>
  <c r="E20" i="31"/>
  <c r="E5" i="31"/>
  <c r="E21" i="31"/>
  <c r="E15" i="31"/>
  <c r="E28" i="31"/>
  <c r="E6" i="31"/>
  <c r="E10" i="31"/>
  <c r="E26" i="31"/>
  <c r="E8" i="31"/>
  <c r="E24" i="31"/>
  <c r="E9" i="31"/>
  <c r="E25" i="31"/>
  <c r="E19" i="31"/>
  <c r="E14" i="31"/>
  <c r="E12" i="31"/>
  <c r="E13" i="31"/>
  <c r="E29" i="31"/>
  <c r="E7" i="31"/>
  <c r="E23" i="31"/>
  <c r="E11" i="31"/>
  <c r="E28" i="34"/>
  <c r="E16" i="34"/>
  <c r="E4" i="34"/>
  <c r="D29" i="31"/>
  <c r="E27" i="34"/>
  <c r="E19" i="34"/>
  <c r="V4" i="30"/>
  <c r="AC4" i="30"/>
  <c r="Y4" i="30"/>
  <c r="U4" i="30"/>
  <c r="M4" i="30"/>
  <c r="AB4" i="30"/>
  <c r="X4" i="30"/>
  <c r="P4" i="30"/>
  <c r="H4" i="30"/>
  <c r="AE4" i="30"/>
  <c r="AA4" i="30"/>
  <c r="W4" i="30"/>
  <c r="S4" i="30"/>
  <c r="O4" i="30"/>
  <c r="K4" i="30"/>
  <c r="B15" i="31" s="1"/>
  <c r="G4" i="30"/>
  <c r="B4" i="31" s="1"/>
  <c r="B8" i="31" l="1"/>
  <c r="B12" i="31"/>
  <c r="B5" i="31"/>
  <c r="B20" i="31"/>
  <c r="B28" i="31"/>
  <c r="B22" i="31"/>
  <c r="B11" i="31"/>
  <c r="B27" i="31"/>
  <c r="B14" i="31"/>
  <c r="B19" i="31"/>
  <c r="B23" i="31"/>
  <c r="B25" i="31"/>
  <c r="B21" i="31"/>
  <c r="B18" i="31"/>
  <c r="B16" i="31"/>
  <c r="B29" i="31"/>
  <c r="B13" i="31"/>
  <c r="B10" i="31"/>
  <c r="B7" i="31"/>
  <c r="B9" i="31"/>
  <c r="B17" i="31"/>
  <c r="B26" i="31"/>
  <c r="B6" i="31"/>
  <c r="B24" i="31"/>
  <c r="I4" i="33"/>
  <c r="E4" i="33"/>
  <c r="F18" i="32" l="1"/>
  <c r="G4" i="32"/>
  <c r="H4" i="32"/>
  <c r="E5" i="33"/>
  <c r="I4" i="31"/>
  <c r="F6" i="32"/>
  <c r="F25" i="32"/>
  <c r="F30" i="32"/>
  <c r="F26" i="32"/>
  <c r="F14" i="32"/>
  <c r="F10" i="32"/>
  <c r="F22" i="32"/>
  <c r="F8" i="32"/>
  <c r="F4" i="32" l="1"/>
  <c r="G5" i="32"/>
  <c r="G4" i="33"/>
  <c r="H4" i="33"/>
  <c r="H5" i="33"/>
  <c r="H5" i="32"/>
  <c r="I5" i="31"/>
  <c r="E6" i="33"/>
  <c r="F5" i="32"/>
  <c r="F9" i="32"/>
  <c r="F23" i="32"/>
  <c r="F29" i="32"/>
  <c r="F28" i="32"/>
  <c r="F16" i="32"/>
  <c r="F24" i="32"/>
  <c r="F27" i="32"/>
  <c r="F21" i="32"/>
  <c r="F19" i="32"/>
  <c r="F7" i="32"/>
  <c r="F20" i="32"/>
  <c r="F13" i="32"/>
  <c r="F11" i="32"/>
  <c r="F17" i="32"/>
  <c r="F15" i="32"/>
  <c r="F12" i="32"/>
  <c r="H6" i="33" l="1"/>
  <c r="H7" i="33"/>
  <c r="G6" i="32"/>
  <c r="G5" i="33"/>
  <c r="E7" i="33"/>
  <c r="I6" i="31"/>
  <c r="H6" i="32" l="1"/>
  <c r="C4" i="31"/>
  <c r="G7" i="32"/>
  <c r="G6" i="33"/>
  <c r="H8" i="33"/>
  <c r="I7" i="31"/>
  <c r="E8" i="33"/>
  <c r="I4" i="34" l="1"/>
  <c r="H7" i="32"/>
  <c r="C5" i="31"/>
  <c r="G8" i="32"/>
  <c r="G7" i="33"/>
  <c r="H9" i="33"/>
  <c r="E9" i="33"/>
  <c r="I8" i="31"/>
  <c r="H8" i="32" l="1"/>
  <c r="C6" i="31"/>
  <c r="G9" i="32"/>
  <c r="G8" i="33"/>
  <c r="H10" i="33"/>
  <c r="I9" i="31"/>
  <c r="E10" i="33"/>
  <c r="H9" i="32" l="1"/>
  <c r="C7" i="31"/>
  <c r="G10" i="32"/>
  <c r="G9" i="33"/>
  <c r="H11" i="33"/>
  <c r="E11" i="33"/>
  <c r="I10" i="31"/>
  <c r="H10" i="32" l="1"/>
  <c r="C8" i="31"/>
  <c r="G11" i="32"/>
  <c r="G10" i="33"/>
  <c r="H12" i="33"/>
  <c r="E12" i="33"/>
  <c r="I11" i="31"/>
  <c r="H11" i="32" l="1"/>
  <c r="C9" i="31"/>
  <c r="G11" i="33"/>
  <c r="G12" i="32"/>
  <c r="H13" i="33"/>
  <c r="I12" i="31"/>
  <c r="E13" i="33"/>
  <c r="H12" i="32" l="1"/>
  <c r="C10" i="31"/>
  <c r="G13" i="32"/>
  <c r="G12" i="33"/>
  <c r="H14" i="33"/>
  <c r="E14" i="33"/>
  <c r="I13" i="31"/>
  <c r="H13" i="32" l="1"/>
  <c r="C11" i="31"/>
  <c r="G13" i="33"/>
  <c r="G14" i="32"/>
  <c r="H15" i="33"/>
  <c r="I14" i="31"/>
  <c r="E15" i="33"/>
  <c r="H14" i="32" l="1"/>
  <c r="C12" i="31"/>
  <c r="G15" i="32"/>
  <c r="G14" i="33"/>
  <c r="H16" i="33"/>
  <c r="E16" i="33"/>
  <c r="I15" i="31"/>
  <c r="H15" i="32" l="1"/>
  <c r="C13" i="31"/>
  <c r="G16" i="32"/>
  <c r="G15" i="33"/>
  <c r="H17" i="33"/>
  <c r="I16" i="31"/>
  <c r="E17" i="33"/>
  <c r="H16" i="32" l="1"/>
  <c r="C14" i="31"/>
  <c r="G16" i="33"/>
  <c r="G17" i="32"/>
  <c r="H18" i="33"/>
  <c r="I17" i="31"/>
  <c r="E18" i="33"/>
  <c r="H17" i="32" l="1"/>
  <c r="C15" i="31"/>
  <c r="G17" i="33"/>
  <c r="G18" i="32"/>
  <c r="H19" i="33"/>
  <c r="I18" i="31"/>
  <c r="E19" i="33"/>
  <c r="H18" i="32" l="1"/>
  <c r="C16" i="31"/>
  <c r="G19" i="32"/>
  <c r="G18" i="33"/>
  <c r="H20" i="33"/>
  <c r="E20" i="33"/>
  <c r="I19" i="31"/>
  <c r="H19" i="32" l="1"/>
  <c r="C17" i="31"/>
  <c r="G20" i="32"/>
  <c r="G19" i="33"/>
  <c r="H21" i="33"/>
  <c r="E21" i="33"/>
  <c r="I20" i="31"/>
  <c r="H20" i="32" l="1"/>
  <c r="C18" i="31"/>
  <c r="G21" i="32"/>
  <c r="G20" i="33"/>
  <c r="H22" i="33"/>
  <c r="I21" i="31"/>
  <c r="E22" i="33"/>
  <c r="H21" i="32" l="1"/>
  <c r="C19" i="31"/>
  <c r="G21" i="33"/>
  <c r="G22" i="32"/>
  <c r="H23" i="33"/>
  <c r="I22" i="31"/>
  <c r="E23" i="33"/>
  <c r="H22" i="32" l="1"/>
  <c r="C20" i="31"/>
  <c r="G23" i="32"/>
  <c r="G22" i="33"/>
  <c r="H24" i="33"/>
  <c r="E24" i="33"/>
  <c r="I23" i="31"/>
  <c r="H23" i="32" l="1"/>
  <c r="C21" i="31"/>
  <c r="G23" i="33"/>
  <c r="G24" i="32"/>
  <c r="H25" i="33"/>
  <c r="E25" i="33"/>
  <c r="I24" i="31"/>
  <c r="H24" i="32" l="1"/>
  <c r="C22" i="31"/>
  <c r="G25" i="32"/>
  <c r="G24" i="33"/>
  <c r="H26" i="33"/>
  <c r="E26" i="33"/>
  <c r="I25" i="31"/>
  <c r="H25" i="32" l="1"/>
  <c r="C23" i="31"/>
  <c r="G25" i="33"/>
  <c r="G26" i="32"/>
  <c r="H27" i="33"/>
  <c r="I26" i="31"/>
  <c r="E27" i="33"/>
  <c r="H26" i="32" l="1"/>
  <c r="C24" i="31"/>
  <c r="G27" i="32"/>
  <c r="G26" i="33"/>
  <c r="H28" i="33"/>
  <c r="I27" i="31"/>
  <c r="E28" i="33"/>
  <c r="H27" i="32" l="1"/>
  <c r="C25" i="31"/>
  <c r="G28" i="32"/>
  <c r="G27" i="33"/>
  <c r="H29" i="33"/>
  <c r="I28" i="31"/>
  <c r="E29" i="33"/>
  <c r="H28" i="32" l="1"/>
  <c r="C26" i="31"/>
  <c r="G28" i="33"/>
  <c r="G29" i="32"/>
  <c r="H30" i="33"/>
  <c r="I29" i="31"/>
  <c r="E30" i="33"/>
  <c r="H29" i="32" l="1"/>
  <c r="C27" i="31"/>
  <c r="G30" i="32"/>
  <c r="G29" i="33"/>
  <c r="H30" i="32" l="1"/>
  <c r="C28" i="31"/>
  <c r="G30" i="33"/>
  <c r="C29" i="31" l="1"/>
  <c r="I5" i="34" l="1"/>
  <c r="I5" i="33"/>
  <c r="I6" i="33" l="1"/>
  <c r="I6" i="34"/>
  <c r="I7" i="33" l="1"/>
  <c r="I7" i="34"/>
  <c r="I8" i="33" l="1"/>
  <c r="I8" i="34"/>
  <c r="I9" i="34" l="1"/>
  <c r="I9" i="33"/>
  <c r="I10" i="33" l="1"/>
  <c r="I10" i="34"/>
  <c r="I11" i="33" l="1"/>
  <c r="I11" i="34"/>
  <c r="I12" i="34" l="1"/>
  <c r="I12" i="33"/>
  <c r="I13" i="34" l="1"/>
  <c r="I13" i="33"/>
  <c r="I14" i="34" l="1"/>
  <c r="I14" i="33"/>
  <c r="I15" i="33" l="1"/>
  <c r="I15" i="34"/>
  <c r="I16" i="34" l="1"/>
  <c r="I16" i="33"/>
  <c r="I17" i="34" l="1"/>
  <c r="I17" i="33"/>
  <c r="I18" i="33" l="1"/>
  <c r="I18" i="34"/>
  <c r="I19" i="33" l="1"/>
  <c r="I19" i="34"/>
  <c r="I20" i="34" l="1"/>
  <c r="I20" i="33"/>
  <c r="I21" i="34" l="1"/>
  <c r="I21" i="33"/>
  <c r="I22" i="34" l="1"/>
  <c r="I22" i="33"/>
  <c r="I23" i="34" l="1"/>
  <c r="I23" i="33"/>
  <c r="I24" i="34" l="1"/>
  <c r="I24" i="33"/>
  <c r="I25" i="34" l="1"/>
  <c r="I25" i="33"/>
  <c r="I26" i="33" l="1"/>
  <c r="I26" i="34"/>
  <c r="I27" i="34" l="1"/>
  <c r="I27" i="33"/>
  <c r="I28" i="34" l="1"/>
  <c r="I28" i="33"/>
  <c r="I29" i="34" l="1"/>
  <c r="I29" i="33"/>
  <c r="I30" i="34" l="1"/>
  <c r="I30" i="33"/>
  <c r="C5" i="32" l="1"/>
  <c r="C15" i="32" l="1"/>
  <c r="C25" i="32"/>
  <c r="C18" i="32"/>
  <c r="C11" i="32"/>
  <c r="C23" i="32"/>
  <c r="C10" i="32"/>
  <c r="C16" i="32"/>
  <c r="C8" i="32"/>
  <c r="C19" i="32"/>
  <c r="C29" i="32"/>
  <c r="C28" i="32"/>
  <c r="C20" i="32"/>
  <c r="C9" i="32"/>
  <c r="C22" i="32"/>
  <c r="C21" i="32" l="1"/>
  <c r="C12" i="32"/>
  <c r="C30" i="32"/>
  <c r="C27" i="32"/>
  <c r="C13" i="32"/>
  <c r="C26" i="32"/>
  <c r="C7" i="32"/>
  <c r="C4" i="32"/>
  <c r="C17" i="32"/>
  <c r="C6" i="32"/>
  <c r="C14" i="32"/>
  <c r="C24" i="32"/>
</calcChain>
</file>

<file path=xl/sharedStrings.xml><?xml version="1.0" encoding="utf-8"?>
<sst xmlns="http://schemas.openxmlformats.org/spreadsheetml/2006/main" count="437" uniqueCount="275">
  <si>
    <t>https://unfccc.int/files/national_reports/biennial_reports_and_iar/submitted_biennial_reports/application/pdf/methodologies_for_u_s__greenhouse_gas_emissions_projections.pdf</t>
  </si>
  <si>
    <t>Chemicals</t>
  </si>
  <si>
    <t>Year</t>
  </si>
  <si>
    <t>Sources:</t>
  </si>
  <si>
    <t>Agriculture</t>
  </si>
  <si>
    <t>Cement</t>
  </si>
  <si>
    <t>Emissions Factor</t>
  </si>
  <si>
    <t>Cement and other carbonates</t>
  </si>
  <si>
    <t>Cement and other carbonates, process CO2</t>
  </si>
  <si>
    <t>Natural gas and petroleum systems</t>
  </si>
  <si>
    <t>Natural gas and petroleum systems, CH4</t>
  </si>
  <si>
    <t>Natural gas and petroleum systems, process CO2</t>
  </si>
  <si>
    <t>Iron and steel</t>
  </si>
  <si>
    <t>Iron and steel, process CO2</t>
  </si>
  <si>
    <t>Chemicals, N2O</t>
  </si>
  <si>
    <t>Chemicals, F-gases</t>
  </si>
  <si>
    <t>Chemicals, process CO2</t>
  </si>
  <si>
    <t>High GWP emissions from the production of HCFC-22</t>
  </si>
  <si>
    <t>High GWP emissions from ODS substitutes</t>
  </si>
  <si>
    <t>Coal mining</t>
  </si>
  <si>
    <t>Coal mining, CH4</t>
  </si>
  <si>
    <t>Waste management, N2O</t>
  </si>
  <si>
    <t>Waste management, CH4</t>
  </si>
  <si>
    <t>N2O emissions from human sewage - domestic wastewater</t>
  </si>
  <si>
    <t>Agriculture, N2O</t>
  </si>
  <si>
    <t>Agriculture, CH4</t>
  </si>
  <si>
    <t>N2O emissions from manure management</t>
  </si>
  <si>
    <t>CH4 emissions from rice cultivation</t>
  </si>
  <si>
    <t>CH4 emissions from enteric fermentation</t>
  </si>
  <si>
    <t>CH4 emissions from manure management</t>
  </si>
  <si>
    <t>Other industries</t>
  </si>
  <si>
    <t>Other industries, F-gases</t>
  </si>
  <si>
    <t>Other industries, process CO2</t>
  </si>
  <si>
    <t>High GWP emissions from the manufacture of semiconductors</t>
  </si>
  <si>
    <t>High GWP emissions from aluminum</t>
  </si>
  <si>
    <t>High GWP emissions from magnesium manufacturing</t>
  </si>
  <si>
    <t>High GWP emissions from electric power systems</t>
  </si>
  <si>
    <t>Cement and other carbonates (g CO2e)</t>
  </si>
  <si>
    <t>Natural gas and petroleum systems (g CO2e)</t>
  </si>
  <si>
    <t>Iron and steel (g CO2e)</t>
  </si>
  <si>
    <t>Chemicals (g CO2e)</t>
  </si>
  <si>
    <t>Mining (g CO2e)</t>
  </si>
  <si>
    <t>Waste management (g CO2e)</t>
  </si>
  <si>
    <t>Agriculture (g CO2e)</t>
  </si>
  <si>
    <t>Other industries (g CO2e)</t>
  </si>
  <si>
    <t>CH4 emissions from petroleum systems</t>
  </si>
  <si>
    <t>CH4 emissions from natural gas systems</t>
  </si>
  <si>
    <t xml:space="preserve">   CO2 from petroleum sysems</t>
  </si>
  <si>
    <t>Iron and steel, CH4</t>
  </si>
  <si>
    <t>N2O emissions from fertilizer use</t>
  </si>
  <si>
    <t>N2O emissions from crop residues</t>
  </si>
  <si>
    <t>N2O emissions from livestock production</t>
  </si>
  <si>
    <t>N2O emissions form other soil management</t>
  </si>
  <si>
    <t>N2O emissions from the manufacture of semiconductors</t>
  </si>
  <si>
    <t>CO2 emissions from aluminum</t>
  </si>
  <si>
    <t>CO2 emissions from magnesium manufacturing</t>
  </si>
  <si>
    <t>CH4 emissions from on-site septic systems</t>
  </si>
  <si>
    <t>CH4 emissions from centrally treated aerobic and anaerobic systems</t>
  </si>
  <si>
    <t>CH4 emissions from anaerobic digesters</t>
  </si>
  <si>
    <t>N2O emissions from effluent discharge</t>
  </si>
  <si>
    <t>Other industries, N2O</t>
  </si>
  <si>
    <t>US Environmental Protection Agency</t>
  </si>
  <si>
    <t>Methodologies for U.S. Greenhouse Gas Emissions Projections: Non-CO2 and Non-Energy CO2 Sources</t>
  </si>
  <si>
    <t>Page 44, Equation 15</t>
  </si>
  <si>
    <t xml:space="preserve">   CO2e emissions from non energy use of fossil fuels</t>
  </si>
  <si>
    <r>
      <t xml:space="preserve">   </t>
    </r>
    <r>
      <rPr>
        <i/>
        <sz val="11"/>
        <color theme="1"/>
        <rFont val="Calibri"/>
        <family val="2"/>
        <scheme val="minor"/>
      </rPr>
      <t>CH4 from underground production</t>
    </r>
  </si>
  <si>
    <t xml:space="preserve">   CH4 from aboveground production</t>
  </si>
  <si>
    <t>CH4 captured through methane recovery</t>
  </si>
  <si>
    <t xml:space="preserve">   CO2 emissions from iron, steel, and metallurgical coke production</t>
  </si>
  <si>
    <t>Petroleum Systems</t>
  </si>
  <si>
    <t xml:space="preserve">   CO2 emissions from other processes</t>
  </si>
  <si>
    <t xml:space="preserve">   CO2 process emissions</t>
  </si>
  <si>
    <t>CO2 emissions from other processes</t>
  </si>
  <si>
    <t>CH4 emissions from other processes</t>
  </si>
  <si>
    <t>CO2 from other processes</t>
  </si>
  <si>
    <t>N2O from other processes</t>
  </si>
  <si>
    <t>CH4 from other processes</t>
  </si>
  <si>
    <t>N2O emissions from other processes</t>
  </si>
  <si>
    <t>Waste management (no industrial wastewater treatment)</t>
  </si>
  <si>
    <t xml:space="preserve">   CH4 emissions from other processes</t>
  </si>
  <si>
    <t xml:space="preserve">   CH4 from industrial wastewater processing</t>
  </si>
  <si>
    <t>CH4 emissions from landfilling of solid and industrial waste</t>
  </si>
  <si>
    <t>CO2 emissions from natural gas systems</t>
  </si>
  <si>
    <t xml:space="preserve">   N2O emissions from other processes</t>
  </si>
  <si>
    <t>Other industries, CH4</t>
  </si>
  <si>
    <t xml:space="preserve">   CH4 from other processes</t>
  </si>
  <si>
    <t>BPEiC BAU Process Emissions in CO2e</t>
  </si>
  <si>
    <t>BPEiC Share of Agriculture Process Emissions from Animals</t>
  </si>
  <si>
    <t>Share of Agriculture Process Emissions from Animals should not include emissions from growing crops used for animal feed (like corn).  It should include emissions from animal operations, animal waste, etc.</t>
  </si>
  <si>
    <t>Share of agriculture process emissions from animals</t>
  </si>
  <si>
    <t>dimensionless</t>
  </si>
  <si>
    <t>CEMENT AND OTHER CARBONATES PROCESSES</t>
  </si>
  <si>
    <t>CEMENT</t>
  </si>
  <si>
    <t>Clinker emission factor (tCO2/tclinker)</t>
  </si>
  <si>
    <t>Cement production</t>
  </si>
  <si>
    <t>Mt</t>
  </si>
  <si>
    <t>Clinker production</t>
  </si>
  <si>
    <t>Cement process emissions</t>
  </si>
  <si>
    <t>MtCO2</t>
  </si>
  <si>
    <t>Modelagem setorial de opções de baixo carbono para o setor de cimento</t>
  </si>
  <si>
    <t>Ministério da Ciência, Tecnologia, Inovações e Comunicações, ONU Meio Ambiente</t>
  </si>
  <si>
    <t>http://www.mctic.gov.br/mctic/opencms/ciencia/SEPED/clima/opcoes_mitigacao/Opcoes_de_Mitigacao_de_Emissoes_de_Gases_de_Efeito_Estufa_GEE_em_SetoresChave_do_Brasil.html</t>
  </si>
  <si>
    <t>Opções de mitigação de emissões de gases de efeito estufa em setores-chave do Brasil</t>
  </si>
  <si>
    <t>Tables 18 and 21</t>
  </si>
  <si>
    <t>Global Warming Potentials</t>
  </si>
  <si>
    <t>Pollutant</t>
  </si>
  <si>
    <t>AR5 20-Year GWP</t>
  </si>
  <si>
    <t>AR5 100-Year GWP</t>
  </si>
  <si>
    <t>EPA 100-Year GWP</t>
  </si>
  <si>
    <t>CO2</t>
  </si>
  <si>
    <t>VOC</t>
  </si>
  <si>
    <t>CO</t>
  </si>
  <si>
    <t>NOx</t>
  </si>
  <si>
    <t>PM10</t>
  </si>
  <si>
    <t>PM25</t>
  </si>
  <si>
    <t>SOx</t>
  </si>
  <si>
    <t>BC</t>
  </si>
  <si>
    <t>OC</t>
  </si>
  <si>
    <t>CH4</t>
  </si>
  <si>
    <t>N2O</t>
  </si>
  <si>
    <t>F gases</t>
  </si>
  <si>
    <t>SF6</t>
  </si>
  <si>
    <t>HFC-23</t>
  </si>
  <si>
    <t>All values are given in Tg CO2e (equivalent to million metric tons)</t>
  </si>
  <si>
    <t>Animais em pastagem e adubo animal</t>
  </si>
  <si>
    <t xml:space="preserve">Manejo de dejetos animais (N2O) </t>
  </si>
  <si>
    <t>Agropecuária</t>
  </si>
  <si>
    <t>Arroz</t>
  </si>
  <si>
    <t>–</t>
  </si>
  <si>
    <t>Vinhaça</t>
  </si>
  <si>
    <t>837.83</t>
  </si>
  <si>
    <t>871.46</t>
  </si>
  <si>
    <t>963.88</t>
  </si>
  <si>
    <t>Fermentação entérica</t>
  </si>
  <si>
    <t>Manejo de dejetos animais</t>
  </si>
  <si>
    <t>Queima de resíduos</t>
  </si>
  <si>
    <t>solos agrícolas (diretas e indiretas)</t>
  </si>
  <si>
    <t>Fertilizantes sintéticos</t>
  </si>
  <si>
    <t>Resíduos agrícolas</t>
  </si>
  <si>
    <t>Emissões anuais GgCO2e</t>
  </si>
  <si>
    <t>atividade</t>
  </si>
  <si>
    <t>gas</t>
  </si>
  <si>
    <t>Modelagem setorial de opções de baixo carbono para o setor de óleo e gás natural</t>
  </si>
  <si>
    <t>Waste management</t>
  </si>
  <si>
    <t>Modelagem setorial de opções de baixo carbono para o setor de gestão de resíduos</t>
  </si>
  <si>
    <t>Tables 40 and 42</t>
  </si>
  <si>
    <t>Metallurgy</t>
  </si>
  <si>
    <t>http://plataforma.seeg.eco.br/sectors/processos-industriais</t>
  </si>
  <si>
    <t>Process emissions</t>
  </si>
  <si>
    <t>SEEG</t>
  </si>
  <si>
    <t>Modelagem setorial de opções de baixo carbono para o setor de mineração e pelotização</t>
  </si>
  <si>
    <t>Modelagem setorial de opções de baixo carbono para o setor químico</t>
  </si>
  <si>
    <t>Químicos inorgânicos</t>
  </si>
  <si>
    <t>Químicos orgânicos</t>
  </si>
  <si>
    <t>Resina elastômeros</t>
  </si>
  <si>
    <t>taxa média de crescimento</t>
  </si>
  <si>
    <t>2010-2015</t>
  </si>
  <si>
    <t>2015-2020</t>
  </si>
  <si>
    <t>2020-2025</t>
  </si>
  <si>
    <t>2025-2030</t>
  </si>
  <si>
    <t>2030-2035</t>
  </si>
  <si>
    <t>2035-2040</t>
  </si>
  <si>
    <t>2040-2045</t>
  </si>
  <si>
    <t>2045-2050</t>
  </si>
  <si>
    <t>Produção de Acrilonitrila</t>
  </si>
  <si>
    <t>15</t>
  </si>
  <si>
    <t>17</t>
  </si>
  <si>
    <t>Produção de Alumínio</t>
  </si>
  <si>
    <t>Produção de Amônia</t>
  </si>
  <si>
    <t>Produção de Cal</t>
  </si>
  <si>
    <t>Produção de Caprolactama</t>
  </si>
  <si>
    <t>Produção de Carbureto de Cálcio</t>
  </si>
  <si>
    <t>Produção de Cloreto de Vinila</t>
  </si>
  <si>
    <t>9</t>
  </si>
  <si>
    <t>8</t>
  </si>
  <si>
    <t>Produção de Coque de Petróleo Calcinado</t>
  </si>
  <si>
    <t>106</t>
  </si>
  <si>
    <t>242</t>
  </si>
  <si>
    <t>231</t>
  </si>
  <si>
    <t>234</t>
  </si>
  <si>
    <t>Produção de Eteno</t>
  </si>
  <si>
    <t>Produção de Ferro Gusa e Aço</t>
  </si>
  <si>
    <t>Produção de Ferroligas</t>
  </si>
  <si>
    <t>Produção de Magnésio</t>
  </si>
  <si>
    <t>Produção de Metanol</t>
  </si>
  <si>
    <t>384</t>
  </si>
  <si>
    <t>265</t>
  </si>
  <si>
    <t>184</t>
  </si>
  <si>
    <t>Produção de Negro-de-fumo</t>
  </si>
  <si>
    <t>24</t>
  </si>
  <si>
    <t>Produção de Outros Não-Ferrosos</t>
  </si>
  <si>
    <t>CH4 (t)</t>
  </si>
  <si>
    <t>C2F6</t>
  </si>
  <si>
    <t>C2F6 (t)</t>
  </si>
  <si>
    <t>CF4 (t)</t>
  </si>
  <si>
    <t>CO2 (t)</t>
  </si>
  <si>
    <t>Produção de Vidro</t>
  </si>
  <si>
    <t>Produção de Ácido Adípico</t>
  </si>
  <si>
    <t>Produção de Ácido Fosfórico</t>
  </si>
  <si>
    <t>Produção de Ácido Nítrico</t>
  </si>
  <si>
    <t>Produção de Óxido de Eteno</t>
  </si>
  <si>
    <t>N2O (t)</t>
  </si>
  <si>
    <t>961</t>
  </si>
  <si>
    <t>986</t>
  </si>
  <si>
    <t>76</t>
  </si>
  <si>
    <t>49</t>
  </si>
  <si>
    <t>60</t>
  </si>
  <si>
    <t>97</t>
  </si>
  <si>
    <t>102</t>
  </si>
  <si>
    <t>104</t>
  </si>
  <si>
    <t>105</t>
  </si>
  <si>
    <t>113</t>
  </si>
  <si>
    <t>116</t>
  </si>
  <si>
    <t>90</t>
  </si>
  <si>
    <t>95</t>
  </si>
  <si>
    <t>93</t>
  </si>
  <si>
    <t>87</t>
  </si>
  <si>
    <t>81</t>
  </si>
  <si>
    <t>73</t>
  </si>
  <si>
    <t>70</t>
  </si>
  <si>
    <t>77</t>
  </si>
  <si>
    <t>83</t>
  </si>
  <si>
    <t>82</t>
  </si>
  <si>
    <t>74</t>
  </si>
  <si>
    <t>746</t>
  </si>
  <si>
    <t>SF6 (t)</t>
  </si>
  <si>
    <t>Equipamentos Elétricos</t>
  </si>
  <si>
    <t>CO2(t)</t>
  </si>
  <si>
    <t>Emissões de HFCs</t>
  </si>
  <si>
    <t>514</t>
  </si>
  <si>
    <t>561</t>
  </si>
  <si>
    <t>607</t>
  </si>
  <si>
    <t>653</t>
  </si>
  <si>
    <t>699</t>
  </si>
  <si>
    <t>6.670</t>
  </si>
  <si>
    <t>7.083</t>
  </si>
  <si>
    <t>7.495</t>
  </si>
  <si>
    <t>7.908</t>
  </si>
  <si>
    <t>8.321</t>
  </si>
  <si>
    <t>8.733</t>
  </si>
  <si>
    <t>HFC125 (t)</t>
  </si>
  <si>
    <t>HFC134 (t)</t>
  </si>
  <si>
    <t>HFC143a (t)</t>
  </si>
  <si>
    <t>HFC32 (t)</t>
  </si>
  <si>
    <t>SF6(t)</t>
  </si>
  <si>
    <t>Período</t>
  </si>
  <si>
    <t>2016-2020</t>
  </si>
  <si>
    <t>2021-2025</t>
  </si>
  <si>
    <t>2026-2030</t>
  </si>
  <si>
    <t>2031-2035</t>
  </si>
  <si>
    <t>2036-2040</t>
  </si>
  <si>
    <t>2041-2045</t>
  </si>
  <si>
    <t>2046-2050</t>
  </si>
  <si>
    <t>Crescimento médio anual (%)</t>
  </si>
  <si>
    <t>HFC 125</t>
  </si>
  <si>
    <t>HFC 134</t>
  </si>
  <si>
    <t>HFC 143a</t>
  </si>
  <si>
    <t>HFC 32</t>
  </si>
  <si>
    <t>Global warming potentials are taken from the IPCC's Fifth Assessment Report.</t>
  </si>
  <si>
    <t>growth rate(%)</t>
  </si>
  <si>
    <t>CF4</t>
  </si>
  <si>
    <t>growth rate (%)</t>
  </si>
  <si>
    <t>vidro</t>
  </si>
  <si>
    <t>produção (t)</t>
  </si>
  <si>
    <t>917,93</t>
  </si>
  <si>
    <t>Ferroalloys</t>
  </si>
  <si>
    <t>Modelagem setorial de opções de baixo carbono para o setor de ferroligas</t>
  </si>
  <si>
    <t>Non-ferrous metallurgy</t>
  </si>
  <si>
    <t>Modelagem setorial de opções de baixo carbono para o setor de metalurgia de metais não-ferrosos</t>
  </si>
  <si>
    <t>Modelagem setorial de opções de baixo carbono para o setor de outras indústrias</t>
  </si>
  <si>
    <t>AFOLU</t>
  </si>
  <si>
    <t>Tables 47-55</t>
  </si>
  <si>
    <t>Modelagem setorial de opções de baixo carbono para o setor de ferro-gusa e aço</t>
  </si>
  <si>
    <t>When data was not available in the primary source (Opções de Mitigação), SEEG process emissions data until  2017 was used. The assumptions on industry growth rate until 2050 were then applied to calculate process emissions until 2050.</t>
  </si>
  <si>
    <t>Modelagem setorial de opções de baixo carbono para Agricultura, Floresta e Outros Usos do Solo (AFOLU)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</si>
</sst>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E+00"/>
    <numFmt numFmtId="166" formatCode="0.000"/>
    <numFmt numFmtId="167" formatCode="#,##0.000"/>
    <numFmt numFmtId="168" formatCode="0.0000"/>
  </numFmts>
  <fonts count="32" x14ac:knownFonts="1">
    <font>
      <sz val="11"/>
      <color theme="1"/>
      <name val="Calibri"/>
      <family val="2"/>
      <scheme val="minor"/>
    </font>
    <font>
      <b/>
      <sz val="11"/>
      <color theme="1"/>
      <name val="Calibri"/>
      <family val="2"/>
      <scheme val="minor"/>
    </font>
    <font>
      <u/>
      <sz val="11"/>
      <color theme="10"/>
      <name val="Calibri"/>
      <family val="2"/>
      <scheme val="minor"/>
    </font>
    <font>
      <sz val="9"/>
      <color indexed="8"/>
      <name val="Calibri"/>
      <family val="2"/>
    </font>
    <font>
      <b/>
      <sz val="9"/>
      <color indexed="8"/>
      <name val="Calibri"/>
      <family val="2"/>
    </font>
    <font>
      <b/>
      <sz val="12"/>
      <color indexed="30"/>
      <name val="Calibri"/>
      <family val="2"/>
    </font>
    <font>
      <sz val="9"/>
      <name val="Times New Roman"/>
      <family val="1"/>
    </font>
    <font>
      <sz val="11"/>
      <color theme="1"/>
      <name val="Calibri"/>
      <family val="2"/>
      <scheme val="minor"/>
    </font>
    <font>
      <i/>
      <sz val="11"/>
      <color theme="1"/>
      <name val="Calibri"/>
      <family val="2"/>
      <scheme val="minor"/>
    </font>
    <font>
      <sz val="10"/>
      <name val="Arial"/>
      <family val="2"/>
    </font>
    <font>
      <sz val="11"/>
      <color rgb="FFFF0000"/>
      <name val="Calibri"/>
      <family val="2"/>
      <scheme val="minor"/>
    </font>
    <font>
      <sz val="11"/>
      <name val="Calibri"/>
      <family val="2"/>
      <scheme val="minor"/>
    </font>
    <font>
      <sz val="12"/>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name val="Calibri"/>
      <family val="2"/>
    </font>
    <font>
      <sz val="11"/>
      <name val="Calibri"/>
      <family val="2"/>
    </font>
    <font>
      <u/>
      <sz val="11"/>
      <color theme="1"/>
      <name val="Calibri"/>
      <family val="2"/>
      <scheme val="minor"/>
    </font>
    <font>
      <u/>
      <sz val="10"/>
      <color indexed="12"/>
      <name val="Arial"/>
      <family val="2"/>
    </font>
    <font>
      <b/>
      <sz val="11"/>
      <name val="Calibri"/>
      <family val="2"/>
      <scheme val="minor"/>
    </font>
    <font>
      <b/>
      <sz val="11"/>
      <color rgb="FFFF0000"/>
      <name val="Calibri"/>
      <family val="2"/>
      <scheme val="minor"/>
    </font>
    <font>
      <b/>
      <u/>
      <sz val="11"/>
      <color theme="1"/>
      <name val="Calibri"/>
      <family val="2"/>
      <scheme val="minor"/>
    </font>
    <font>
      <sz val="8"/>
      <name val="Calibri"/>
      <family val="2"/>
      <scheme val="minor"/>
    </font>
    <font>
      <sz val="10"/>
      <name val="Verdana"/>
    </font>
    <font>
      <b/>
      <sz val="10"/>
      <name val="Verdana"/>
    </font>
    <font>
      <b/>
      <sz val="10"/>
      <name val="Verdana"/>
      <family val="2"/>
    </font>
    <font>
      <sz val="9"/>
      <color theme="1"/>
      <name val="Calibri"/>
      <family val="2"/>
      <scheme val="minor"/>
    </font>
    <font>
      <b/>
      <sz val="9"/>
      <name val="Verdana"/>
      <family val="2"/>
    </font>
    <font>
      <sz val="9"/>
      <name val="Verdana"/>
      <family val="2"/>
    </font>
  </fonts>
  <fills count="10">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
      <patternFill patternType="solid">
        <fgColor theme="9" tint="0.39997558519241921"/>
        <bgColor indexed="64"/>
      </patternFill>
    </fill>
    <fill>
      <patternFill patternType="solid">
        <fgColor theme="8"/>
        <bgColor indexed="64"/>
      </patternFill>
    </fill>
    <fill>
      <patternFill patternType="solid">
        <fgColor theme="0" tint="-0.14999847407452621"/>
        <bgColor indexed="64"/>
      </patternFill>
    </fill>
  </fills>
  <borders count="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0" fontId="9" fillId="0" borderId="0"/>
    <xf numFmtId="0" fontId="9" fillId="0" borderId="0" applyNumberFormat="0" applyFont="0" applyFill="0" applyBorder="0" applyProtection="0">
      <alignment horizontal="left" vertical="center" indent="2"/>
    </xf>
    <xf numFmtId="0" fontId="6" fillId="0" borderId="0"/>
    <xf numFmtId="0" fontId="12" fillId="0" borderId="0"/>
    <xf numFmtId="0" fontId="3" fillId="0" borderId="0"/>
    <xf numFmtId="0" fontId="21" fillId="0" borderId="0" applyNumberFormat="0" applyFill="0" applyBorder="0" applyAlignment="0" applyProtection="0"/>
    <xf numFmtId="0" fontId="26" fillId="0" borderId="0"/>
  </cellStyleXfs>
  <cellXfs count="116">
    <xf numFmtId="0" fontId="0" fillId="0" borderId="0" xfId="0"/>
    <xf numFmtId="0" fontId="1" fillId="0" borderId="0" xfId="0" applyFont="1"/>
    <xf numFmtId="0" fontId="1" fillId="2" borderId="0" xfId="0" applyFont="1" applyFill="1"/>
    <xf numFmtId="0" fontId="0" fillId="2" borderId="0" xfId="0" applyFill="1"/>
    <xf numFmtId="0" fontId="0" fillId="0" borderId="0" xfId="0" applyFont="1"/>
    <xf numFmtId="0" fontId="8" fillId="0" borderId="0" xfId="0" applyFont="1"/>
    <xf numFmtId="0" fontId="1" fillId="3" borderId="0" xfId="0" applyFont="1" applyFill="1"/>
    <xf numFmtId="0" fontId="0" fillId="0" borderId="0" xfId="0" applyAlignment="1">
      <alignment horizontal="left"/>
    </xf>
    <xf numFmtId="0" fontId="10" fillId="0" borderId="0" xfId="0" applyFont="1"/>
    <xf numFmtId="0" fontId="11" fillId="0" borderId="0" xfId="0" applyFont="1"/>
    <xf numFmtId="0" fontId="7" fillId="0" borderId="0" xfId="11" applyFont="1"/>
    <xf numFmtId="0" fontId="1" fillId="4" borderId="0" xfId="11" applyFont="1" applyFill="1"/>
    <xf numFmtId="0" fontId="7" fillId="0" borderId="0" xfId="11" applyFont="1" applyAlignment="1">
      <alignment horizontal="left"/>
    </xf>
    <xf numFmtId="0" fontId="13" fillId="2" borderId="0" xfId="11" applyFont="1" applyFill="1"/>
    <xf numFmtId="0" fontId="14" fillId="2" borderId="0" xfId="11" applyFont="1" applyFill="1" applyAlignment="1">
      <alignment horizontal="left"/>
    </xf>
    <xf numFmtId="0" fontId="14" fillId="0" borderId="0" xfId="11" applyFont="1" applyFill="1" applyBorder="1"/>
    <xf numFmtId="0" fontId="15" fillId="0" borderId="0" xfId="11" applyFont="1" applyAlignment="1">
      <alignment horizontal="left"/>
    </xf>
    <xf numFmtId="0" fontId="16" fillId="0" borderId="0" xfId="11" applyFont="1" applyFill="1" applyBorder="1"/>
    <xf numFmtId="164" fontId="13" fillId="0" borderId="0" xfId="11" quotePrefix="1" applyNumberFormat="1" applyFont="1" applyAlignment="1">
      <alignment horizontal="left"/>
    </xf>
    <xf numFmtId="0" fontId="13" fillId="0" borderId="0" xfId="11" applyFont="1" applyAlignment="1">
      <alignment horizontal="left"/>
    </xf>
    <xf numFmtId="164" fontId="13" fillId="0" borderId="0" xfId="11" applyNumberFormat="1" applyFont="1" applyAlignment="1">
      <alignment horizontal="left"/>
    </xf>
    <xf numFmtId="0" fontId="8" fillId="0" borderId="0" xfId="11" applyFont="1" applyFill="1" applyBorder="1" applyAlignment="1">
      <alignment horizontal="left" indent="1"/>
    </xf>
    <xf numFmtId="164" fontId="17" fillId="0" borderId="0" xfId="11" applyNumberFormat="1" applyFont="1" applyAlignment="1">
      <alignment horizontal="left"/>
    </xf>
    <xf numFmtId="0" fontId="18" fillId="0" borderId="0" xfId="11" applyFont="1" applyFill="1" applyBorder="1" applyAlignment="1">
      <alignment horizontal="left" vertical="center" indent="1"/>
    </xf>
    <xf numFmtId="0" fontId="19" fillId="0" borderId="0" xfId="11" applyFont="1" applyFill="1" applyBorder="1" applyAlignment="1">
      <alignment horizontal="left" vertical="center" indent="1"/>
    </xf>
    <xf numFmtId="0" fontId="17" fillId="0" borderId="0" xfId="11" applyFont="1" applyFill="1" applyBorder="1" applyAlignment="1">
      <alignment horizontal="left" indent="1"/>
    </xf>
    <xf numFmtId="164" fontId="13" fillId="0" borderId="0" xfId="11" applyNumberFormat="1" applyFont="1" applyBorder="1" applyAlignment="1">
      <alignment horizontal="left"/>
    </xf>
    <xf numFmtId="164" fontId="17" fillId="0" borderId="0" xfId="11" applyNumberFormat="1" applyFont="1" applyBorder="1" applyAlignment="1">
      <alignment horizontal="left"/>
    </xf>
    <xf numFmtId="0" fontId="20" fillId="0" borderId="0" xfId="11" applyFont="1" applyFill="1" applyBorder="1"/>
    <xf numFmtId="0" fontId="20" fillId="0" borderId="0" xfId="11" applyFont="1" applyFill="1" applyBorder="1" applyAlignment="1">
      <alignment horizontal="left"/>
    </xf>
    <xf numFmtId="0" fontId="13" fillId="0" borderId="0" xfId="11" applyFont="1" applyFill="1" applyBorder="1" applyAlignment="1">
      <alignment horizontal="left"/>
    </xf>
    <xf numFmtId="0" fontId="14" fillId="0" borderId="0" xfId="11" applyFont="1" applyFill="1" applyBorder="1" applyAlignment="1">
      <alignment horizontal="left"/>
    </xf>
    <xf numFmtId="0" fontId="16" fillId="0" borderId="0" xfId="11" applyFont="1" applyFill="1" applyBorder="1" applyAlignment="1">
      <alignment horizontal="left"/>
    </xf>
    <xf numFmtId="0" fontId="1" fillId="0" borderId="0" xfId="11" applyFont="1" applyFill="1" applyBorder="1"/>
    <xf numFmtId="164" fontId="7" fillId="0" borderId="0" xfId="11" applyNumberFormat="1" applyFont="1" applyBorder="1" applyAlignment="1">
      <alignment horizontal="left"/>
    </xf>
    <xf numFmtId="0" fontId="8" fillId="0" borderId="0" xfId="11" applyFont="1"/>
    <xf numFmtId="0" fontId="17" fillId="0" borderId="0" xfId="11" applyFont="1" applyFill="1" applyBorder="1"/>
    <xf numFmtId="164" fontId="7" fillId="0" borderId="0" xfId="11" applyNumberFormat="1" applyFont="1" applyAlignment="1">
      <alignment horizontal="left"/>
    </xf>
    <xf numFmtId="164" fontId="8" fillId="0" borderId="0" xfId="11" applyNumberFormat="1" applyFont="1" applyAlignment="1">
      <alignment horizontal="left"/>
    </xf>
    <xf numFmtId="0" fontId="0" fillId="0" borderId="0" xfId="0" applyAlignment="1">
      <alignment wrapText="1"/>
    </xf>
    <xf numFmtId="164" fontId="17" fillId="0" borderId="0" xfId="11" quotePrefix="1" applyNumberFormat="1" applyFont="1" applyAlignment="1">
      <alignment horizontal="left"/>
    </xf>
    <xf numFmtId="0" fontId="17" fillId="0" borderId="0" xfId="11" applyFont="1" applyFill="1" applyBorder="1" applyAlignment="1">
      <alignment horizontal="left"/>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0" fillId="0" borderId="0" xfId="0" applyFill="1"/>
    <xf numFmtId="0" fontId="2" fillId="0" borderId="0" xfId="1" applyAlignment="1">
      <alignment wrapText="1"/>
    </xf>
    <xf numFmtId="165" fontId="0" fillId="0" borderId="0" xfId="0" applyNumberFormat="1"/>
    <xf numFmtId="0" fontId="0" fillId="0" borderId="0" xfId="0" applyFill="1" applyAlignment="1">
      <alignment horizontal="left"/>
    </xf>
    <xf numFmtId="0" fontId="2" fillId="0" borderId="0" xfId="1" applyFill="1"/>
    <xf numFmtId="0" fontId="0" fillId="0" borderId="0" xfId="0" applyFill="1" applyAlignment="1">
      <alignment wrapText="1"/>
    </xf>
    <xf numFmtId="0" fontId="24" fillId="0" borderId="0" xfId="0" applyFont="1"/>
    <xf numFmtId="0" fontId="0" fillId="5" borderId="5" xfId="0" applyFill="1" applyBorder="1"/>
    <xf numFmtId="0" fontId="0" fillId="5" borderId="7" xfId="0" applyFill="1" applyBorder="1"/>
    <xf numFmtId="0" fontId="0" fillId="0" borderId="0" xfId="0" applyAlignment="1">
      <alignment horizontal="right"/>
    </xf>
    <xf numFmtId="0" fontId="0" fillId="0" borderId="0" xfId="0" applyAlignment="1">
      <alignment horizontal="center"/>
    </xf>
    <xf numFmtId="3" fontId="0" fillId="0" borderId="0" xfId="0" applyNumberFormat="1"/>
    <xf numFmtId="0" fontId="0" fillId="0" borderId="0" xfId="0" applyAlignment="1">
      <alignment horizontal="center"/>
    </xf>
    <xf numFmtId="1" fontId="0" fillId="0" borderId="0" xfId="0" applyNumberFormat="1"/>
    <xf numFmtId="0" fontId="0" fillId="5" borderId="0" xfId="0" applyFill="1"/>
    <xf numFmtId="3" fontId="0" fillId="5" borderId="0" xfId="0" applyNumberFormat="1" applyFill="1"/>
    <xf numFmtId="0" fontId="1" fillId="0" borderId="0" xfId="0" applyFont="1" applyFill="1"/>
    <xf numFmtId="0" fontId="2" fillId="0" borderId="0" xfId="1" applyFill="1" applyAlignment="1">
      <alignment wrapText="1"/>
    </xf>
    <xf numFmtId="0" fontId="22" fillId="0" borderId="0" xfId="0" applyFont="1" applyFill="1"/>
    <xf numFmtId="166" fontId="0" fillId="0" borderId="0" xfId="0" applyNumberFormat="1"/>
    <xf numFmtId="0" fontId="26" fillId="0" borderId="0" xfId="14"/>
    <xf numFmtId="0" fontId="27" fillId="0" borderId="0" xfId="14" applyFont="1"/>
    <xf numFmtId="0" fontId="27" fillId="0" borderId="0" xfId="14" applyFont="1"/>
    <xf numFmtId="0" fontId="27" fillId="0" borderId="0" xfId="14" applyFont="1" applyFill="1"/>
    <xf numFmtId="0" fontId="27" fillId="0" borderId="0" xfId="0" applyFont="1"/>
    <xf numFmtId="0" fontId="26" fillId="0" borderId="0" xfId="14"/>
    <xf numFmtId="0" fontId="27" fillId="0" borderId="0" xfId="14" applyFont="1"/>
    <xf numFmtId="0" fontId="26" fillId="0" borderId="0" xfId="14"/>
    <xf numFmtId="0" fontId="27" fillId="0" borderId="0" xfId="14" applyFont="1"/>
    <xf numFmtId="0" fontId="26" fillId="0" borderId="0" xfId="14"/>
    <xf numFmtId="0" fontId="26" fillId="0" borderId="0" xfId="14"/>
    <xf numFmtId="0" fontId="27" fillId="0" borderId="0" xfId="14" applyFont="1"/>
    <xf numFmtId="10" fontId="0" fillId="0" borderId="0" xfId="0" applyNumberFormat="1"/>
    <xf numFmtId="3" fontId="26" fillId="0" borderId="0" xfId="14" applyNumberFormat="1"/>
    <xf numFmtId="11" fontId="26" fillId="0" borderId="0" xfId="14" applyNumberFormat="1"/>
    <xf numFmtId="11" fontId="0" fillId="0" borderId="0" xfId="0" applyNumberFormat="1"/>
    <xf numFmtId="0" fontId="0" fillId="7" borderId="0" xfId="0" applyFill="1"/>
    <xf numFmtId="0" fontId="0" fillId="8" borderId="0" xfId="0" applyFill="1"/>
    <xf numFmtId="0" fontId="0" fillId="9" borderId="0" xfId="0" applyFill="1"/>
    <xf numFmtId="0" fontId="28" fillId="0" borderId="0" xfId="14" applyFont="1"/>
    <xf numFmtId="0" fontId="27" fillId="7" borderId="0" xfId="14" applyFont="1" applyFill="1"/>
    <xf numFmtId="0" fontId="28" fillId="7" borderId="0" xfId="14" applyFont="1" applyFill="1"/>
    <xf numFmtId="0" fontId="28" fillId="9" borderId="0" xfId="14" applyFont="1" applyFill="1"/>
    <xf numFmtId="0" fontId="27" fillId="9" borderId="0" xfId="14" applyFont="1" applyFill="1"/>
    <xf numFmtId="0" fontId="27" fillId="8" borderId="0" xfId="14" applyFont="1" applyFill="1"/>
    <xf numFmtId="2" fontId="13" fillId="0" borderId="0" xfId="11" applyNumberFormat="1" applyFont="1" applyAlignment="1">
      <alignment horizontal="left"/>
    </xf>
    <xf numFmtId="0" fontId="26" fillId="0" borderId="0" xfId="14" applyNumberFormat="1"/>
    <xf numFmtId="2" fontId="0" fillId="0" borderId="0" xfId="0" applyNumberFormat="1"/>
    <xf numFmtId="166" fontId="8" fillId="0" borderId="0" xfId="11" applyNumberFormat="1" applyFont="1" applyAlignment="1">
      <alignment horizontal="left"/>
    </xf>
    <xf numFmtId="2" fontId="29" fillId="0" borderId="0" xfId="0" applyNumberFormat="1" applyFont="1"/>
    <xf numFmtId="2" fontId="30" fillId="0" borderId="0" xfId="14" applyNumberFormat="1" applyFont="1"/>
    <xf numFmtId="2" fontId="31" fillId="0" borderId="0" xfId="14" applyNumberFormat="1" applyFont="1"/>
    <xf numFmtId="2" fontId="31" fillId="0" borderId="0" xfId="14" applyNumberFormat="1" applyFont="1" applyFill="1"/>
    <xf numFmtId="2" fontId="30" fillId="0" borderId="0" xfId="14" applyNumberFormat="1" applyFont="1" applyFill="1"/>
    <xf numFmtId="167" fontId="0" fillId="0" borderId="0" xfId="0" applyNumberFormat="1"/>
    <xf numFmtId="2" fontId="17" fillId="0" borderId="0" xfId="11" applyNumberFormat="1" applyFont="1" applyAlignment="1">
      <alignment horizontal="left"/>
    </xf>
    <xf numFmtId="166" fontId="17" fillId="0" borderId="0" xfId="11" applyNumberFormat="1" applyFont="1" applyAlignment="1">
      <alignment horizontal="left"/>
    </xf>
    <xf numFmtId="168" fontId="17" fillId="0" borderId="0" xfId="11" applyNumberFormat="1" applyFont="1" applyAlignment="1">
      <alignment horizontal="left"/>
    </xf>
    <xf numFmtId="168" fontId="17" fillId="0" borderId="0" xfId="11" applyNumberFormat="1" applyFont="1" applyBorder="1"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23" fillId="6" borderId="5" xfId="0" applyFont="1" applyFill="1" applyBorder="1" applyAlignment="1">
      <alignment horizontal="center"/>
    </xf>
    <xf numFmtId="0" fontId="23" fillId="6" borderId="6" xfId="0" applyFont="1" applyFill="1" applyBorder="1" applyAlignment="1">
      <alignment horizontal="center"/>
    </xf>
    <xf numFmtId="0" fontId="23" fillId="6" borderId="7" xfId="0" applyFont="1"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6" borderId="7" xfId="0" applyFill="1" applyBorder="1" applyAlignment="1">
      <alignment horizontal="center"/>
    </xf>
    <xf numFmtId="0" fontId="0" fillId="0" borderId="0" xfId="0" applyAlignment="1">
      <alignment horizontal="center"/>
    </xf>
  </cellXfs>
  <cellStyles count="15">
    <cellStyle name="2x indented GHG Textfiels" xfId="9" xr:uid="{00000000-0005-0000-0000-000000000000}"/>
    <cellStyle name="Body: normal cell" xfId="6" xr:uid="{00000000-0005-0000-0000-000001000000}"/>
    <cellStyle name="Font: Calibri, 9pt regular" xfId="2" xr:uid="{00000000-0005-0000-0000-000002000000}"/>
    <cellStyle name="Footnotes: top row" xfId="7" xr:uid="{00000000-0005-0000-0000-000003000000}"/>
    <cellStyle name="Header: bottom row" xfId="3" xr:uid="{00000000-0005-0000-0000-000004000000}"/>
    <cellStyle name="Hiperlink" xfId="1" builtinId="8"/>
    <cellStyle name="Hyperlink 2" xfId="13" xr:uid="{00000000-0005-0000-0000-000006000000}"/>
    <cellStyle name="Normal" xfId="0" builtinId="0"/>
    <cellStyle name="Normal 2" xfId="8" xr:uid="{00000000-0005-0000-0000-000008000000}"/>
    <cellStyle name="Normal 3" xfId="11" xr:uid="{00000000-0005-0000-0000-000009000000}"/>
    <cellStyle name="Normal 4" xfId="12" xr:uid="{00000000-0005-0000-0000-00000A000000}"/>
    <cellStyle name="Normal 5" xfId="14" xr:uid="{61510229-F347-4618-9ECA-C5DEF6D6325B}"/>
    <cellStyle name="Parent row" xfId="5" xr:uid="{00000000-0005-0000-0000-00000B000000}"/>
    <cellStyle name="Table title" xfId="4" xr:uid="{00000000-0005-0000-0000-00000D000000}"/>
    <cellStyle name="Обычный_CRF2002 (1)" xfId="10"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spPr>
            <a:ln w="28575" cap="rnd">
              <a:solidFill>
                <a:schemeClr val="accent1"/>
              </a:solidFill>
              <a:round/>
            </a:ln>
            <a:effectLst/>
          </c:spPr>
          <c:marker>
            <c:symbol val="none"/>
          </c:marker>
          <c:cat>
            <c:numRef>
              <c:f>'Iron and steel'!$B$1:$AN$1</c:f>
              <c:numCache>
                <c:formatCode>General</c:formatCode>
                <c:ptCount val="39"/>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pt idx="14">
                  <c:v>2026</c:v>
                </c:pt>
                <c:pt idx="15">
                  <c:v>2027</c:v>
                </c:pt>
                <c:pt idx="16">
                  <c:v>2028</c:v>
                </c:pt>
                <c:pt idx="17">
                  <c:v>2029</c:v>
                </c:pt>
                <c:pt idx="18">
                  <c:v>2030</c:v>
                </c:pt>
                <c:pt idx="19">
                  <c:v>2031</c:v>
                </c:pt>
                <c:pt idx="20">
                  <c:v>2032</c:v>
                </c:pt>
                <c:pt idx="21">
                  <c:v>2033</c:v>
                </c:pt>
                <c:pt idx="22">
                  <c:v>2034</c:v>
                </c:pt>
                <c:pt idx="23">
                  <c:v>2035</c:v>
                </c:pt>
                <c:pt idx="24">
                  <c:v>2036</c:v>
                </c:pt>
                <c:pt idx="25">
                  <c:v>2037</c:v>
                </c:pt>
                <c:pt idx="26">
                  <c:v>2038</c:v>
                </c:pt>
                <c:pt idx="27">
                  <c:v>2039</c:v>
                </c:pt>
                <c:pt idx="28">
                  <c:v>2040</c:v>
                </c:pt>
                <c:pt idx="29">
                  <c:v>2041</c:v>
                </c:pt>
                <c:pt idx="30">
                  <c:v>2042</c:v>
                </c:pt>
                <c:pt idx="31">
                  <c:v>2043</c:v>
                </c:pt>
                <c:pt idx="32">
                  <c:v>2044</c:v>
                </c:pt>
                <c:pt idx="33">
                  <c:v>2045</c:v>
                </c:pt>
                <c:pt idx="34">
                  <c:v>2046</c:v>
                </c:pt>
                <c:pt idx="35">
                  <c:v>2047</c:v>
                </c:pt>
                <c:pt idx="36">
                  <c:v>2048</c:v>
                </c:pt>
                <c:pt idx="37">
                  <c:v>2049</c:v>
                </c:pt>
                <c:pt idx="38">
                  <c:v>2050</c:v>
                </c:pt>
              </c:numCache>
            </c:numRef>
          </c:cat>
          <c:val>
            <c:numRef>
              <c:f>'Iron and steel'!$B$7:$AN$7</c:f>
              <c:numCache>
                <c:formatCode>0.00E+00</c:formatCode>
                <c:ptCount val="39"/>
                <c:pt idx="0">
                  <c:v>41537305</c:v>
                </c:pt>
                <c:pt idx="1">
                  <c:v>40401221</c:v>
                </c:pt>
                <c:pt idx="2">
                  <c:v>21201502</c:v>
                </c:pt>
                <c:pt idx="3">
                  <c:v>42477642</c:v>
                </c:pt>
                <c:pt idx="4">
                  <c:v>38440899</c:v>
                </c:pt>
                <c:pt idx="5">
                  <c:v>42042046</c:v>
                </c:pt>
                <c:pt idx="6" formatCode="General">
                  <c:v>42857661.692400001</c:v>
                </c:pt>
                <c:pt idx="7" formatCode="General">
                  <c:v>43689100.329232559</c:v>
                </c:pt>
                <c:pt idx="8" formatCode="General">
                  <c:v>44536668.875619672</c:v>
                </c:pt>
                <c:pt idx="9" formatCode="General">
                  <c:v>45561012.259758927</c:v>
                </c:pt>
                <c:pt idx="10" formatCode="General">
                  <c:v>46608915.541733384</c:v>
                </c:pt>
                <c:pt idx="11" formatCode="General">
                  <c:v>47680920.599193253</c:v>
                </c:pt>
                <c:pt idx="12" formatCode="General">
                  <c:v>48777581.7729747</c:v>
                </c:pt>
                <c:pt idx="13" formatCode="General">
                  <c:v>49899466.153753117</c:v>
                </c:pt>
                <c:pt idx="14" formatCode="General">
                  <c:v>50957334.83621268</c:v>
                </c:pt>
                <c:pt idx="15" formatCode="General">
                  <c:v>52037630.334740385</c:v>
                </c:pt>
                <c:pt idx="16" formatCode="General">
                  <c:v>53140828.097836882</c:v>
                </c:pt>
                <c:pt idx="17" formatCode="General">
                  <c:v>54267413.653511025</c:v>
                </c:pt>
                <c:pt idx="18" formatCode="General">
                  <c:v>55417882.822965458</c:v>
                </c:pt>
                <c:pt idx="19" formatCode="General">
                  <c:v>56498531.538013287</c:v>
                </c:pt>
                <c:pt idx="20" formatCode="General">
                  <c:v>57600252.903004549</c:v>
                </c:pt>
                <c:pt idx="21" formatCode="General">
                  <c:v>58723457.834613137</c:v>
                </c:pt>
                <c:pt idx="22" formatCode="General">
                  <c:v>59868565.262388095</c:v>
                </c:pt>
                <c:pt idx="23" formatCode="General">
                  <c:v>61036002.28500466</c:v>
                </c:pt>
                <c:pt idx="24" formatCode="General">
                  <c:v>62140753.926363245</c:v>
                </c:pt>
                <c:pt idx="25" formatCode="General">
                  <c:v>63265501.572430417</c:v>
                </c:pt>
                <c:pt idx="26" formatCode="General">
                  <c:v>64410607.150891408</c:v>
                </c:pt>
                <c:pt idx="27" formatCode="General">
                  <c:v>65576439.140322544</c:v>
                </c:pt>
                <c:pt idx="28" formatCode="General">
                  <c:v>66763372.688762382</c:v>
                </c:pt>
                <c:pt idx="29" formatCode="General">
                  <c:v>67898350.024471343</c:v>
                </c:pt>
                <c:pt idx="30" formatCode="General">
                  <c:v>69052621.974887356</c:v>
                </c:pt>
                <c:pt idx="31" formatCode="General">
                  <c:v>70226516.548460439</c:v>
                </c:pt>
                <c:pt idx="32" formatCode="General">
                  <c:v>71420367.329784259</c:v>
                </c:pt>
                <c:pt idx="33" formatCode="General">
                  <c:v>72634513.57439059</c:v>
                </c:pt>
                <c:pt idx="34" formatCode="General">
                  <c:v>73789402.340223402</c:v>
                </c:pt>
                <c:pt idx="35" formatCode="General">
                  <c:v>74962653.837432951</c:v>
                </c:pt>
                <c:pt idx="36" formatCode="General">
                  <c:v>76154560.03344813</c:v>
                </c:pt>
                <c:pt idx="37" formatCode="General">
                  <c:v>77365417.53797996</c:v>
                </c:pt>
                <c:pt idx="38" formatCode="General">
                  <c:v>78595527.676833838</c:v>
                </c:pt>
              </c:numCache>
            </c:numRef>
          </c:val>
          <c:smooth val="0"/>
          <c:extLst>
            <c:ext xmlns:c16="http://schemas.microsoft.com/office/drawing/2014/chart" uri="{C3380CC4-5D6E-409C-BE32-E72D297353CC}">
              <c16:uniqueId val="{00000000-D7AB-457B-B4DB-F0619469F27F}"/>
            </c:ext>
          </c:extLst>
        </c:ser>
        <c:dLbls>
          <c:showLegendKey val="0"/>
          <c:showVal val="0"/>
          <c:showCatName val="0"/>
          <c:showSerName val="0"/>
          <c:showPercent val="0"/>
          <c:showBubbleSize val="0"/>
        </c:dLbls>
        <c:smooth val="0"/>
        <c:axId val="637480280"/>
        <c:axId val="637481920"/>
      </c:lineChart>
      <c:catAx>
        <c:axId val="63748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37481920"/>
        <c:crosses val="autoZero"/>
        <c:auto val="1"/>
        <c:lblAlgn val="ctr"/>
        <c:lblOffset val="100"/>
        <c:noMultiLvlLbl val="0"/>
      </c:catAx>
      <c:valAx>
        <c:axId val="63748192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637480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26</xdr:col>
      <xdr:colOff>285750</xdr:colOff>
      <xdr:row>24</xdr:row>
      <xdr:rowOff>160337</xdr:rowOff>
    </xdr:from>
    <xdr:to>
      <xdr:col>34</xdr:col>
      <xdr:colOff>31750</xdr:colOff>
      <xdr:row>39</xdr:row>
      <xdr:rowOff>46037</xdr:rowOff>
    </xdr:to>
    <xdr:graphicFrame macro="">
      <xdr:nvGraphicFramePr>
        <xdr:cNvPr id="2" name="Gráfico 1">
          <a:extLst>
            <a:ext uri="{FF2B5EF4-FFF2-40B4-BE49-F238E27FC236}">
              <a16:creationId xmlns:a16="http://schemas.microsoft.com/office/drawing/2014/main" id="{A1957396-DE7C-428C-86AD-2DC5147E5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mctic.gov.br/mctic/opencms/ciencia/SEPED/clima/opcoes_mitigacao/Opcoes_de_Mitigacao_de_Emissoes_de_Gases_de_Efeito_Estufa_GEE_em_SetoresChave_do_Brasil.html" TargetMode="External"/><Relationship Id="rId3" Type="http://schemas.openxmlformats.org/officeDocument/2006/relationships/hyperlink" Target="http://www.mctic.gov.br/mctic/opencms/ciencia/SEPED/clima/opcoes_mitigacao/Opcoes_de_Mitigacao_de_Emissoes_de_Gases_de_Efeito_Estufa_GEE_em_SetoresChave_do_Brasil.html" TargetMode="External"/><Relationship Id="rId7" Type="http://schemas.openxmlformats.org/officeDocument/2006/relationships/hyperlink" Target="http://www.mctic.gov.br/mctic/opencms/ciencia/SEPED/clima/opcoes_mitigacao/Opcoes_de_Mitigacao_de_Emissoes_de_Gases_de_Efeito_Estufa_GEE_em_SetoresChave_do_Brasil.html" TargetMode="External"/><Relationship Id="rId2" Type="http://schemas.openxmlformats.org/officeDocument/2006/relationships/hyperlink" Target="http://www.mctic.gov.br/mctic/opencms/ciencia/SEPED/clima/opcoes_mitigacao/Opcoes_de_Mitigacao_de_Emissoes_de_Gases_de_Efeito_Estufa_GEE_em_SetoresChave_do_Brasil.html" TargetMode="External"/><Relationship Id="rId1" Type="http://schemas.openxmlformats.org/officeDocument/2006/relationships/hyperlink" Target="http://www.mctic.gov.br/mctic/opencms/ciencia/SEPED/clima/opcoes_mitigacao/Opcoes_de_Mitigacao_de_Emissoes_de_Gases_de_Efeito_Estufa_GEE_em_SetoresChave_do_Brasil.html" TargetMode="External"/><Relationship Id="rId6" Type="http://schemas.openxmlformats.org/officeDocument/2006/relationships/hyperlink" Target="http://www.mctic.gov.br/mctic/opencms/ciencia/SEPED/clima/opcoes_mitigacao/Opcoes_de_Mitigacao_de_Emissoes_de_Gases_de_Efeito_Estufa_GEE_em_SetoresChave_do_Brasil.html" TargetMode="External"/><Relationship Id="rId11" Type="http://schemas.openxmlformats.org/officeDocument/2006/relationships/printerSettings" Target="../printerSettings/printerSettings1.bin"/><Relationship Id="rId5" Type="http://schemas.openxmlformats.org/officeDocument/2006/relationships/hyperlink" Target="http://www.mctic.gov.br/mctic/opencms/ciencia/SEPED/clima/opcoes_mitigacao/Opcoes_de_Mitigacao_de_Emissoes_de_Gases_de_Efeito_Estufa_GEE_em_SetoresChave_do_Brasil.html" TargetMode="External"/><Relationship Id="rId10" Type="http://schemas.openxmlformats.org/officeDocument/2006/relationships/hyperlink" Target="http://www.mctic.gov.br/mctic/opencms/ciencia/SEPED/clima/opcoes_mitigacao/Opcoes_de_Mitigacao_de_Emissoes_de_Gases_de_Efeito_Estufa_GEE_em_SetoresChave_do_Brasil.html" TargetMode="External"/><Relationship Id="rId4" Type="http://schemas.openxmlformats.org/officeDocument/2006/relationships/hyperlink" Target="http://www.mctic.gov.br/mctic/opencms/ciencia/SEPED/clima/opcoes_mitigacao/Opcoes_de_Mitigacao_de_Emissoes_de_Gases_de_Efeito_Estufa_GEE_em_SetoresChave_do_Brasil.html" TargetMode="External"/><Relationship Id="rId9" Type="http://schemas.openxmlformats.org/officeDocument/2006/relationships/hyperlink" Target="http://www.mctic.gov.br/mctic/opencms/ciencia/SEPED/clima/opcoes_mitigacao/Opcoes_de_Mitigacao_de_Emissoes_de_Gases_de_Efeito_Estufa_GEE_em_SetoresChave_do_Brasil.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112"/>
  <sheetViews>
    <sheetView tabSelected="1" topLeftCell="A10" zoomScale="55" zoomScaleNormal="55" workbookViewId="0">
      <selection activeCell="F45" sqref="F45"/>
    </sheetView>
  </sheetViews>
  <sheetFormatPr defaultRowHeight="15" x14ac:dyDescent="0.25"/>
  <cols>
    <col min="1" max="1" width="9.85546875" customWidth="1"/>
    <col min="2" max="2" width="88" customWidth="1"/>
    <col min="3" max="3" width="21.28515625" customWidth="1"/>
    <col min="4" max="4" width="104.140625" customWidth="1"/>
    <col min="5" max="5" width="18" customWidth="1"/>
    <col min="6" max="6" width="89.7109375" customWidth="1"/>
    <col min="7" max="7" width="5.5703125" customWidth="1"/>
    <col min="8" max="8" width="106" customWidth="1"/>
    <col min="9" max="15" width="74" customWidth="1"/>
  </cols>
  <sheetData>
    <row r="1" spans="1:8" x14ac:dyDescent="0.25">
      <c r="A1" s="1" t="s">
        <v>86</v>
      </c>
    </row>
    <row r="2" spans="1:8" x14ac:dyDescent="0.25">
      <c r="A2" s="1" t="s">
        <v>87</v>
      </c>
      <c r="F2" s="45"/>
      <c r="G2" s="45"/>
      <c r="H2" s="45"/>
    </row>
    <row r="3" spans="1:8" x14ac:dyDescent="0.25">
      <c r="F3" s="45"/>
      <c r="G3" s="45"/>
      <c r="H3" s="45"/>
    </row>
    <row r="4" spans="1:8" x14ac:dyDescent="0.25">
      <c r="A4" s="1" t="s">
        <v>3</v>
      </c>
      <c r="B4" s="6" t="s">
        <v>5</v>
      </c>
      <c r="D4" s="6" t="s">
        <v>265</v>
      </c>
      <c r="F4" s="61"/>
      <c r="G4" s="45"/>
      <c r="H4" s="61"/>
    </row>
    <row r="5" spans="1:8" x14ac:dyDescent="0.25">
      <c r="B5" s="2" t="s">
        <v>99</v>
      </c>
      <c r="D5" s="2" t="s">
        <v>148</v>
      </c>
      <c r="F5" s="61"/>
      <c r="G5" s="45"/>
      <c r="H5" s="61"/>
    </row>
    <row r="6" spans="1:8" x14ac:dyDescent="0.25">
      <c r="B6" t="s">
        <v>102</v>
      </c>
      <c r="D6" t="s">
        <v>149</v>
      </c>
      <c r="F6" s="45"/>
      <c r="G6" s="45"/>
      <c r="H6" s="45"/>
    </row>
    <row r="7" spans="1:8" x14ac:dyDescent="0.25">
      <c r="B7" t="s">
        <v>100</v>
      </c>
      <c r="D7" s="7">
        <v>2017</v>
      </c>
      <c r="F7" s="48"/>
      <c r="G7" s="45"/>
      <c r="H7" s="48"/>
    </row>
    <row r="8" spans="1:8" x14ac:dyDescent="0.25">
      <c r="B8" s="7">
        <v>2017</v>
      </c>
      <c r="D8" s="39" t="s">
        <v>147</v>
      </c>
      <c r="F8" s="45"/>
      <c r="G8" s="45"/>
      <c r="H8" s="45"/>
    </row>
    <row r="9" spans="1:8" ht="30" x14ac:dyDescent="0.25">
      <c r="B9" s="46" t="s">
        <v>101</v>
      </c>
      <c r="D9" s="39"/>
      <c r="F9" s="49"/>
      <c r="G9" s="45"/>
      <c r="H9" s="45"/>
    </row>
    <row r="10" spans="1:8" x14ac:dyDescent="0.25">
      <c r="B10" t="s">
        <v>103</v>
      </c>
      <c r="D10" s="2" t="s">
        <v>266</v>
      </c>
      <c r="F10" s="50"/>
      <c r="G10" s="45"/>
      <c r="H10" s="45"/>
    </row>
    <row r="11" spans="1:8" x14ac:dyDescent="0.25">
      <c r="D11" t="s">
        <v>102</v>
      </c>
      <c r="F11" s="50"/>
      <c r="G11" s="45"/>
      <c r="H11" s="45"/>
    </row>
    <row r="12" spans="1:8" x14ac:dyDescent="0.25">
      <c r="B12" s="2" t="s">
        <v>6</v>
      </c>
      <c r="D12" t="s">
        <v>100</v>
      </c>
      <c r="F12" s="61"/>
      <c r="G12" s="45"/>
      <c r="H12" s="61"/>
    </row>
    <row r="13" spans="1:8" x14ac:dyDescent="0.25">
      <c r="B13" t="s">
        <v>61</v>
      </c>
      <c r="D13" s="7">
        <v>2017</v>
      </c>
      <c r="F13" s="45"/>
      <c r="G13" s="45"/>
      <c r="H13" s="45"/>
    </row>
    <row r="14" spans="1:8" ht="30" x14ac:dyDescent="0.25">
      <c r="B14" s="7">
        <v>2013</v>
      </c>
      <c r="D14" s="46" t="s">
        <v>101</v>
      </c>
      <c r="F14" s="48"/>
      <c r="G14" s="45"/>
      <c r="H14" s="48"/>
    </row>
    <row r="15" spans="1:8" ht="30" x14ac:dyDescent="0.25">
      <c r="B15" s="39" t="s">
        <v>62</v>
      </c>
      <c r="F15" s="45"/>
      <c r="G15" s="45"/>
      <c r="H15" s="45"/>
    </row>
    <row r="16" spans="1:8" ht="30" x14ac:dyDescent="0.25">
      <c r="B16" s="39" t="s">
        <v>0</v>
      </c>
      <c r="F16" s="49"/>
      <c r="G16" s="45"/>
      <c r="H16" s="45"/>
    </row>
    <row r="17" spans="2:8" x14ac:dyDescent="0.25">
      <c r="B17" t="s">
        <v>63</v>
      </c>
      <c r="D17" s="6" t="s">
        <v>267</v>
      </c>
      <c r="F17" s="50"/>
      <c r="G17" s="45"/>
      <c r="H17" s="45"/>
    </row>
    <row r="18" spans="2:8" x14ac:dyDescent="0.25">
      <c r="C18" s="45"/>
      <c r="D18" s="2" t="s">
        <v>148</v>
      </c>
      <c r="F18" s="45"/>
      <c r="G18" s="45"/>
      <c r="H18" s="45"/>
    </row>
    <row r="19" spans="2:8" x14ac:dyDescent="0.25">
      <c r="B19" s="6" t="s">
        <v>69</v>
      </c>
      <c r="C19" s="45"/>
      <c r="D19" t="s">
        <v>149</v>
      </c>
      <c r="F19" s="61"/>
      <c r="G19" s="45"/>
      <c r="H19" s="45"/>
    </row>
    <row r="20" spans="2:8" x14ac:dyDescent="0.25">
      <c r="B20" s="2" t="s">
        <v>142</v>
      </c>
      <c r="C20" s="45"/>
      <c r="D20" s="7">
        <v>2017</v>
      </c>
      <c r="F20" s="45"/>
      <c r="G20" s="45"/>
      <c r="H20" s="61"/>
    </row>
    <row r="21" spans="2:8" x14ac:dyDescent="0.25">
      <c r="B21" t="s">
        <v>102</v>
      </c>
      <c r="C21" s="45"/>
      <c r="D21" s="39" t="s">
        <v>147</v>
      </c>
      <c r="F21" s="48"/>
      <c r="G21" s="45"/>
      <c r="H21" s="45"/>
    </row>
    <row r="22" spans="2:8" x14ac:dyDescent="0.25">
      <c r="B22" t="s">
        <v>100</v>
      </c>
      <c r="C22" s="45"/>
      <c r="D22" s="39"/>
      <c r="F22" s="45"/>
      <c r="G22" s="45"/>
      <c r="H22" s="48"/>
    </row>
    <row r="23" spans="2:8" x14ac:dyDescent="0.25">
      <c r="B23" s="7">
        <v>2017</v>
      </c>
      <c r="C23" s="45"/>
      <c r="D23" s="2" t="s">
        <v>268</v>
      </c>
      <c r="F23" s="62"/>
      <c r="G23" s="45"/>
      <c r="H23" s="45"/>
    </row>
    <row r="24" spans="2:8" ht="30" x14ac:dyDescent="0.25">
      <c r="B24" s="46" t="s">
        <v>101</v>
      </c>
      <c r="C24" s="45"/>
      <c r="D24" t="s">
        <v>102</v>
      </c>
      <c r="F24" s="50"/>
      <c r="G24" s="45"/>
      <c r="H24" s="50"/>
    </row>
    <row r="25" spans="2:8" x14ac:dyDescent="0.25">
      <c r="C25" s="45"/>
      <c r="D25" t="s">
        <v>100</v>
      </c>
      <c r="F25" s="45"/>
      <c r="G25" s="45"/>
      <c r="H25" s="50"/>
    </row>
    <row r="26" spans="2:8" x14ac:dyDescent="0.25">
      <c r="C26" s="45"/>
      <c r="D26" s="7">
        <v>2017</v>
      </c>
      <c r="F26" s="61"/>
      <c r="G26" s="45"/>
      <c r="H26" s="45"/>
    </row>
    <row r="27" spans="2:8" ht="30" x14ac:dyDescent="0.25">
      <c r="B27" s="6" t="s">
        <v>143</v>
      </c>
      <c r="C27" s="45"/>
      <c r="D27" s="46" t="s">
        <v>101</v>
      </c>
      <c r="F27" s="45"/>
      <c r="G27" s="45"/>
      <c r="H27" s="45"/>
    </row>
    <row r="28" spans="2:8" x14ac:dyDescent="0.25">
      <c r="B28" s="2" t="s">
        <v>144</v>
      </c>
      <c r="C28" s="45"/>
      <c r="F28" s="48"/>
      <c r="G28" s="45"/>
      <c r="H28" s="61"/>
    </row>
    <row r="29" spans="2:8" x14ac:dyDescent="0.25">
      <c r="B29" t="s">
        <v>102</v>
      </c>
      <c r="C29" s="45"/>
      <c r="D29" s="48"/>
      <c r="F29" s="45"/>
      <c r="G29" s="45"/>
      <c r="H29" s="61"/>
    </row>
    <row r="30" spans="2:8" x14ac:dyDescent="0.25">
      <c r="B30" t="s">
        <v>100</v>
      </c>
      <c r="C30" s="45"/>
      <c r="D30" s="45"/>
      <c r="F30" s="50"/>
      <c r="G30" s="45"/>
      <c r="H30" s="45"/>
    </row>
    <row r="31" spans="2:8" x14ac:dyDescent="0.25">
      <c r="B31" s="7">
        <v>2017</v>
      </c>
      <c r="C31" s="45"/>
      <c r="D31" s="6" t="s">
        <v>30</v>
      </c>
      <c r="F31" s="50"/>
      <c r="G31" s="45"/>
      <c r="H31" s="48"/>
    </row>
    <row r="32" spans="2:8" ht="30" x14ac:dyDescent="0.25">
      <c r="B32" s="46" t="s">
        <v>101</v>
      </c>
      <c r="C32" s="45"/>
      <c r="D32" s="2" t="s">
        <v>148</v>
      </c>
      <c r="F32" s="45"/>
      <c r="G32" s="45"/>
      <c r="H32" s="45"/>
    </row>
    <row r="33" spans="2:8" x14ac:dyDescent="0.25">
      <c r="B33" t="s">
        <v>145</v>
      </c>
      <c r="C33" s="45"/>
      <c r="D33" t="s">
        <v>149</v>
      </c>
      <c r="F33" s="63"/>
      <c r="G33" s="45"/>
      <c r="H33" s="45"/>
    </row>
    <row r="34" spans="2:8" x14ac:dyDescent="0.25">
      <c r="C34" s="45"/>
      <c r="D34" s="7">
        <v>2017</v>
      </c>
      <c r="F34" s="50"/>
      <c r="G34" s="45"/>
      <c r="H34" s="45"/>
    </row>
    <row r="35" spans="2:8" x14ac:dyDescent="0.25">
      <c r="B35" s="6" t="s">
        <v>146</v>
      </c>
      <c r="C35" s="45"/>
      <c r="D35" s="39" t="s">
        <v>147</v>
      </c>
      <c r="F35" s="45"/>
      <c r="G35" s="45"/>
      <c r="H35" s="45"/>
    </row>
    <row r="36" spans="2:8" x14ac:dyDescent="0.25">
      <c r="B36" s="2" t="s">
        <v>148</v>
      </c>
      <c r="C36" s="45"/>
      <c r="D36" s="39"/>
      <c r="F36" s="61"/>
      <c r="G36" s="45"/>
      <c r="H36" s="61"/>
    </row>
    <row r="37" spans="2:8" x14ac:dyDescent="0.25">
      <c r="B37" t="s">
        <v>149</v>
      </c>
      <c r="C37" s="45"/>
      <c r="D37" s="2" t="s">
        <v>269</v>
      </c>
      <c r="F37" s="61"/>
      <c r="G37" s="45"/>
      <c r="H37" s="61"/>
    </row>
    <row r="38" spans="2:8" x14ac:dyDescent="0.25">
      <c r="B38" s="7">
        <v>2017</v>
      </c>
      <c r="C38" s="45"/>
      <c r="D38" t="s">
        <v>102</v>
      </c>
      <c r="F38" s="45"/>
      <c r="G38" s="45"/>
      <c r="H38" s="45"/>
    </row>
    <row r="39" spans="2:8" x14ac:dyDescent="0.25">
      <c r="B39" s="39" t="s">
        <v>147</v>
      </c>
      <c r="C39" s="45"/>
      <c r="D39" t="s">
        <v>100</v>
      </c>
      <c r="F39" s="48"/>
      <c r="G39" s="45"/>
      <c r="H39" s="48"/>
    </row>
    <row r="40" spans="2:8" x14ac:dyDescent="0.25">
      <c r="B40" s="39"/>
      <c r="C40" s="45"/>
      <c r="D40" s="7">
        <v>2017</v>
      </c>
      <c r="F40" s="45"/>
      <c r="G40" s="45"/>
      <c r="H40" s="45"/>
    </row>
    <row r="41" spans="2:8" ht="30" x14ac:dyDescent="0.25">
      <c r="B41" s="2" t="s">
        <v>150</v>
      </c>
      <c r="C41" s="45"/>
      <c r="D41" s="46" t="s">
        <v>101</v>
      </c>
      <c r="F41" s="45"/>
      <c r="G41" s="45"/>
      <c r="H41" s="50"/>
    </row>
    <row r="42" spans="2:8" x14ac:dyDescent="0.25">
      <c r="B42" t="s">
        <v>102</v>
      </c>
      <c r="C42" s="45"/>
      <c r="D42" s="61"/>
      <c r="F42" s="45"/>
      <c r="G42" s="45"/>
      <c r="H42" s="50"/>
    </row>
    <row r="43" spans="2:8" x14ac:dyDescent="0.25">
      <c r="B43" t="s">
        <v>100</v>
      </c>
      <c r="C43" s="45"/>
      <c r="D43" s="61"/>
      <c r="F43" s="45"/>
      <c r="G43" s="45"/>
      <c r="H43" s="45"/>
    </row>
    <row r="44" spans="2:8" x14ac:dyDescent="0.25">
      <c r="B44" s="7">
        <v>2017</v>
      </c>
      <c r="C44" s="45"/>
      <c r="D44" s="6" t="s">
        <v>270</v>
      </c>
      <c r="F44" s="61"/>
      <c r="G44" s="45"/>
      <c r="H44" s="61"/>
    </row>
    <row r="45" spans="2:8" ht="30" x14ac:dyDescent="0.25">
      <c r="B45" s="46" t="s">
        <v>101</v>
      </c>
      <c r="C45" s="45"/>
      <c r="D45" s="2"/>
      <c r="F45" s="45"/>
      <c r="G45" s="45"/>
      <c r="H45" s="61"/>
    </row>
    <row r="46" spans="2:8" x14ac:dyDescent="0.25">
      <c r="C46" s="45"/>
      <c r="D46" s="2" t="s">
        <v>274</v>
      </c>
      <c r="F46" s="48"/>
      <c r="G46" s="45"/>
      <c r="H46" s="45"/>
    </row>
    <row r="47" spans="2:8" x14ac:dyDescent="0.25">
      <c r="C47" s="45"/>
      <c r="D47" t="s">
        <v>102</v>
      </c>
      <c r="F47" s="50"/>
      <c r="G47" s="45"/>
      <c r="H47" s="48"/>
    </row>
    <row r="48" spans="2:8" x14ac:dyDescent="0.25">
      <c r="B48" s="6" t="s">
        <v>12</v>
      </c>
      <c r="C48" s="45"/>
      <c r="D48" t="s">
        <v>100</v>
      </c>
      <c r="F48" s="50"/>
      <c r="G48" s="45"/>
      <c r="H48" s="45"/>
    </row>
    <row r="49" spans="2:8" x14ac:dyDescent="0.25">
      <c r="B49" s="2" t="s">
        <v>148</v>
      </c>
      <c r="C49" s="45"/>
      <c r="D49" s="7">
        <v>2017</v>
      </c>
      <c r="F49" s="45"/>
      <c r="G49" s="45"/>
      <c r="H49" s="50"/>
    </row>
    <row r="50" spans="2:8" ht="30" x14ac:dyDescent="0.25">
      <c r="B50" t="s">
        <v>149</v>
      </c>
      <c r="C50" s="45"/>
      <c r="D50" s="46" t="s">
        <v>101</v>
      </c>
      <c r="F50" s="45"/>
      <c r="G50" s="45"/>
      <c r="H50" s="50"/>
    </row>
    <row r="51" spans="2:8" x14ac:dyDescent="0.25">
      <c r="B51" s="7">
        <v>2017</v>
      </c>
      <c r="C51" s="45"/>
      <c r="D51" t="s">
        <v>271</v>
      </c>
      <c r="F51" s="45"/>
      <c r="G51" s="45"/>
      <c r="H51" s="45"/>
    </row>
    <row r="52" spans="2:8" x14ac:dyDescent="0.25">
      <c r="B52" s="39" t="s">
        <v>147</v>
      </c>
      <c r="C52" s="45"/>
      <c r="F52" s="61"/>
      <c r="G52" s="45"/>
      <c r="H52" s="61"/>
    </row>
    <row r="53" spans="2:8" x14ac:dyDescent="0.25">
      <c r="B53" s="39"/>
      <c r="C53" s="45"/>
      <c r="D53" s="6" t="s">
        <v>1</v>
      </c>
      <c r="F53" s="45"/>
      <c r="G53" s="45"/>
      <c r="H53" s="45"/>
    </row>
    <row r="54" spans="2:8" x14ac:dyDescent="0.25">
      <c r="B54" s="2" t="s">
        <v>272</v>
      </c>
      <c r="C54" s="45"/>
      <c r="D54" s="2" t="s">
        <v>148</v>
      </c>
      <c r="F54" s="48"/>
      <c r="G54" s="45"/>
      <c r="H54" s="48"/>
    </row>
    <row r="55" spans="2:8" x14ac:dyDescent="0.25">
      <c r="B55" t="s">
        <v>102</v>
      </c>
      <c r="C55" s="45"/>
      <c r="D55" t="s">
        <v>149</v>
      </c>
      <c r="F55" s="45"/>
      <c r="G55" s="45"/>
      <c r="H55" s="45"/>
    </row>
    <row r="56" spans="2:8" x14ac:dyDescent="0.25">
      <c r="B56" t="s">
        <v>100</v>
      </c>
      <c r="C56" s="45"/>
      <c r="D56" s="7">
        <v>2017</v>
      </c>
      <c r="F56" s="50"/>
      <c r="G56" s="45"/>
      <c r="H56" s="45"/>
    </row>
    <row r="57" spans="2:8" x14ac:dyDescent="0.25">
      <c r="B57" s="7">
        <v>2017</v>
      </c>
      <c r="D57" s="39" t="s">
        <v>147</v>
      </c>
      <c r="F57" s="50"/>
      <c r="G57" s="45"/>
      <c r="H57" s="45"/>
    </row>
    <row r="58" spans="2:8" ht="30" x14ac:dyDescent="0.25">
      <c r="B58" s="46" t="s">
        <v>101</v>
      </c>
      <c r="D58" s="39"/>
      <c r="F58" s="45"/>
      <c r="G58" s="45"/>
      <c r="H58" s="45"/>
    </row>
    <row r="59" spans="2:8" x14ac:dyDescent="0.25">
      <c r="D59" s="2" t="s">
        <v>151</v>
      </c>
      <c r="F59" s="61"/>
      <c r="G59" s="45"/>
      <c r="H59" s="45"/>
    </row>
    <row r="60" spans="2:8" x14ac:dyDescent="0.25">
      <c r="D60" t="s">
        <v>102</v>
      </c>
      <c r="F60" s="45"/>
      <c r="G60" s="45"/>
      <c r="H60" s="45"/>
    </row>
    <row r="61" spans="2:8" x14ac:dyDescent="0.25">
      <c r="D61" t="s">
        <v>100</v>
      </c>
      <c r="F61" s="48"/>
      <c r="G61" s="45"/>
      <c r="H61" s="45"/>
    </row>
    <row r="62" spans="2:8" x14ac:dyDescent="0.25">
      <c r="D62" s="7">
        <v>2017</v>
      </c>
      <c r="F62" s="45"/>
      <c r="G62" s="45"/>
      <c r="H62" s="45"/>
    </row>
    <row r="63" spans="2:8" ht="30" x14ac:dyDescent="0.25">
      <c r="D63" s="46" t="s">
        <v>101</v>
      </c>
      <c r="F63" s="50"/>
      <c r="G63" s="45"/>
      <c r="H63" s="45"/>
    </row>
    <row r="64" spans="2:8" x14ac:dyDescent="0.25">
      <c r="F64" s="50"/>
      <c r="G64" s="45"/>
      <c r="H64" s="45"/>
    </row>
    <row r="65" spans="1:8" x14ac:dyDescent="0.25">
      <c r="A65" s="1"/>
      <c r="F65" s="45"/>
      <c r="G65" s="45"/>
      <c r="H65" s="45"/>
    </row>
    <row r="66" spans="1:8" x14ac:dyDescent="0.25">
      <c r="F66" s="45"/>
      <c r="G66" s="45"/>
      <c r="H66" s="45"/>
    </row>
    <row r="67" spans="1:8" x14ac:dyDescent="0.25">
      <c r="A67" t="s">
        <v>258</v>
      </c>
      <c r="F67" s="45"/>
      <c r="G67" s="45"/>
      <c r="H67" s="45"/>
    </row>
    <row r="68" spans="1:8" x14ac:dyDescent="0.25">
      <c r="A68" t="s">
        <v>273</v>
      </c>
      <c r="F68" s="45"/>
      <c r="G68" s="45"/>
      <c r="H68" s="45"/>
    </row>
    <row r="69" spans="1:8" x14ac:dyDescent="0.25">
      <c r="A69" t="s">
        <v>88</v>
      </c>
    </row>
    <row r="71" spans="1:8" x14ac:dyDescent="0.25">
      <c r="A71" s="2"/>
      <c r="B71" s="2"/>
      <c r="C71" s="2"/>
      <c r="D71" s="2"/>
      <c r="E71" s="2"/>
      <c r="F71" s="3"/>
    </row>
    <row r="72" spans="1:8" x14ac:dyDescent="0.25">
      <c r="E72" s="43"/>
    </row>
    <row r="73" spans="1:8" x14ac:dyDescent="0.25">
      <c r="E73" s="43"/>
    </row>
    <row r="74" spans="1:8" x14ac:dyDescent="0.25">
      <c r="E74" s="43"/>
    </row>
    <row r="75" spans="1:8" x14ac:dyDescent="0.25">
      <c r="D75" s="39"/>
      <c r="E75" s="43"/>
    </row>
    <row r="76" spans="1:8" x14ac:dyDescent="0.25">
      <c r="D76" s="39"/>
      <c r="E76" s="43"/>
      <c r="H76" s="39"/>
    </row>
    <row r="77" spans="1:8" x14ac:dyDescent="0.25">
      <c r="D77" s="39"/>
      <c r="E77" s="43"/>
      <c r="F77" s="39"/>
      <c r="H77" s="39"/>
    </row>
    <row r="78" spans="1:8" x14ac:dyDescent="0.25">
      <c r="D78" s="39"/>
      <c r="E78" s="43"/>
    </row>
    <row r="79" spans="1:8" x14ac:dyDescent="0.25">
      <c r="D79" s="39"/>
      <c r="E79" s="43"/>
    </row>
    <row r="80" spans="1:8" x14ac:dyDescent="0.25">
      <c r="D80" s="39"/>
      <c r="E80" s="43"/>
    </row>
    <row r="81" spans="2:5" x14ac:dyDescent="0.25">
      <c r="D81" s="39"/>
      <c r="E81" s="43"/>
    </row>
    <row r="82" spans="2:5" x14ac:dyDescent="0.25">
      <c r="D82" s="39"/>
      <c r="E82" s="43"/>
    </row>
    <row r="83" spans="2:5" x14ac:dyDescent="0.25">
      <c r="D83" s="39"/>
      <c r="E83" s="43"/>
    </row>
    <row r="84" spans="2:5" x14ac:dyDescent="0.25">
      <c r="D84" s="39"/>
      <c r="E84" s="43"/>
    </row>
    <row r="85" spans="2:5" x14ac:dyDescent="0.25">
      <c r="D85" s="39"/>
      <c r="E85" s="43"/>
    </row>
    <row r="86" spans="2:5" x14ac:dyDescent="0.25">
      <c r="D86" s="44"/>
      <c r="E86" s="42"/>
    </row>
    <row r="87" spans="2:5" x14ac:dyDescent="0.25">
      <c r="D87" s="44"/>
      <c r="E87" s="42"/>
    </row>
    <row r="88" spans="2:5" x14ac:dyDescent="0.25">
      <c r="D88" s="44"/>
      <c r="E88" s="42"/>
    </row>
    <row r="89" spans="2:5" x14ac:dyDescent="0.25">
      <c r="D89" s="44"/>
      <c r="E89" s="42"/>
    </row>
    <row r="90" spans="2:5" x14ac:dyDescent="0.25">
      <c r="D90" s="44"/>
      <c r="E90" s="42"/>
    </row>
    <row r="91" spans="2:5" x14ac:dyDescent="0.25">
      <c r="D91" s="44"/>
      <c r="E91" s="42"/>
    </row>
    <row r="92" spans="2:5" x14ac:dyDescent="0.25">
      <c r="D92" s="44"/>
      <c r="E92" s="42"/>
    </row>
    <row r="93" spans="2:5" ht="315" customHeight="1" x14ac:dyDescent="0.25">
      <c r="B93" s="4"/>
      <c r="D93" s="44"/>
      <c r="E93" s="42"/>
    </row>
    <row r="94" spans="2:5" x14ac:dyDescent="0.25">
      <c r="D94" s="104"/>
      <c r="E94" s="105"/>
    </row>
    <row r="95" spans="2:5" x14ac:dyDescent="0.25">
      <c r="D95" s="104"/>
      <c r="E95" s="105"/>
    </row>
    <row r="96" spans="2:5" x14ac:dyDescent="0.25">
      <c r="D96" s="104"/>
      <c r="E96" s="105"/>
    </row>
    <row r="97" spans="1:5" x14ac:dyDescent="0.25">
      <c r="D97" s="104"/>
      <c r="E97" s="105"/>
    </row>
    <row r="98" spans="1:5" x14ac:dyDescent="0.25">
      <c r="D98" s="104"/>
      <c r="E98" s="105"/>
    </row>
    <row r="99" spans="1:5" x14ac:dyDescent="0.25">
      <c r="D99" s="104"/>
      <c r="E99" s="105"/>
    </row>
    <row r="100" spans="1:5" x14ac:dyDescent="0.25">
      <c r="D100" s="104"/>
      <c r="E100" s="105"/>
    </row>
    <row r="101" spans="1:5" x14ac:dyDescent="0.25">
      <c r="D101" s="104"/>
      <c r="E101" s="105"/>
    </row>
    <row r="102" spans="1:5" x14ac:dyDescent="0.25">
      <c r="D102" s="104"/>
      <c r="E102" s="105"/>
    </row>
    <row r="103" spans="1:5" x14ac:dyDescent="0.25">
      <c r="D103" s="104"/>
      <c r="E103" s="105"/>
    </row>
    <row r="104" spans="1:5" x14ac:dyDescent="0.25">
      <c r="D104" s="104"/>
      <c r="E104" s="105"/>
    </row>
    <row r="105" spans="1:5" x14ac:dyDescent="0.25">
      <c r="D105" s="104"/>
      <c r="E105" s="105"/>
    </row>
    <row r="106" spans="1:5" x14ac:dyDescent="0.25">
      <c r="D106" s="104"/>
      <c r="E106" s="105"/>
    </row>
    <row r="107" spans="1:5" x14ac:dyDescent="0.25">
      <c r="D107" s="104"/>
      <c r="E107" s="105"/>
    </row>
    <row r="108" spans="1:5" x14ac:dyDescent="0.25">
      <c r="D108" s="104"/>
      <c r="E108" s="105"/>
    </row>
    <row r="109" spans="1:5" x14ac:dyDescent="0.25">
      <c r="D109" s="104"/>
      <c r="E109" s="105"/>
    </row>
    <row r="110" spans="1:5" s="8" customFormat="1" x14ac:dyDescent="0.25">
      <c r="A110" s="9"/>
      <c r="B110" s="9"/>
      <c r="C110" s="9"/>
      <c r="D110" s="104"/>
      <c r="E110" s="105"/>
    </row>
    <row r="111" spans="1:5" x14ac:dyDescent="0.25">
      <c r="D111" s="104"/>
      <c r="E111" s="105"/>
    </row>
    <row r="112" spans="1:5" x14ac:dyDescent="0.25">
      <c r="D112" s="104"/>
      <c r="E112" s="105"/>
    </row>
  </sheetData>
  <mergeCells count="2">
    <mergeCell ref="D94:D112"/>
    <mergeCell ref="E94:E112"/>
  </mergeCells>
  <hyperlinks>
    <hyperlink ref="B9" r:id="rId1" xr:uid="{A8CAF57E-8DAE-4A26-A792-7A3A8ADBA711}"/>
    <hyperlink ref="B24" r:id="rId2" xr:uid="{7BA3E34B-7ADE-4F8F-9DA6-3D89BCD3033F}"/>
    <hyperlink ref="B32" r:id="rId3" xr:uid="{5556065F-204A-4E22-95CB-42593B4B13B3}"/>
    <hyperlink ref="B45" r:id="rId4" xr:uid="{81589668-13FA-4AE2-A616-2A3BD734B661}"/>
    <hyperlink ref="D63" r:id="rId5" xr:uid="{B24446A4-A986-4ACC-84CC-620AFBA212A2}"/>
    <hyperlink ref="D14" r:id="rId6" xr:uid="{18F65331-70D5-4C45-AB07-B16CE0058FB3}"/>
    <hyperlink ref="D27" r:id="rId7" xr:uid="{130069FE-F54D-413B-9335-02659789C671}"/>
    <hyperlink ref="D41" r:id="rId8" xr:uid="{5C4BE2C5-CFA4-47E9-92EB-C504F485CB1E}"/>
    <hyperlink ref="D50" r:id="rId9" xr:uid="{FBA27B98-27BD-4917-9A37-11F63762EFD6}"/>
    <hyperlink ref="B58" r:id="rId10" xr:uid="{6645EBED-68D3-44E4-AE71-EBB71A0454EE}"/>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9744-9930-4EAD-A463-FBE69DAC4E6C}">
  <dimension ref="A1:D22"/>
  <sheetViews>
    <sheetView workbookViewId="0">
      <selection activeCell="A23" sqref="A23"/>
    </sheetView>
  </sheetViews>
  <sheetFormatPr defaultRowHeight="15" x14ac:dyDescent="0.25"/>
  <cols>
    <col min="1" max="1" width="13.140625" customWidth="1"/>
  </cols>
  <sheetData>
    <row r="1" spans="1:4" x14ac:dyDescent="0.25">
      <c r="A1" s="2" t="s">
        <v>104</v>
      </c>
      <c r="B1" s="2"/>
      <c r="C1" s="2"/>
      <c r="D1" s="3"/>
    </row>
    <row r="2" spans="1:4" x14ac:dyDescent="0.25">
      <c r="A2" t="s">
        <v>105</v>
      </c>
      <c r="B2" t="s">
        <v>106</v>
      </c>
      <c r="C2" t="s">
        <v>107</v>
      </c>
      <c r="D2" t="s">
        <v>108</v>
      </c>
    </row>
    <row r="3" spans="1:4" x14ac:dyDescent="0.25">
      <c r="A3" t="s">
        <v>109</v>
      </c>
      <c r="B3" s="55">
        <v>1</v>
      </c>
      <c r="C3" s="55">
        <v>1</v>
      </c>
      <c r="D3">
        <v>1</v>
      </c>
    </row>
    <row r="4" spans="1:4" x14ac:dyDescent="0.25">
      <c r="A4" t="s">
        <v>110</v>
      </c>
      <c r="B4" s="55">
        <v>16.2</v>
      </c>
      <c r="C4" s="55">
        <v>5</v>
      </c>
    </row>
    <row r="5" spans="1:4" x14ac:dyDescent="0.25">
      <c r="A5" t="s">
        <v>111</v>
      </c>
      <c r="B5" s="55">
        <v>5.6</v>
      </c>
      <c r="C5" s="55">
        <v>1.8</v>
      </c>
    </row>
    <row r="6" spans="1:4" x14ac:dyDescent="0.25">
      <c r="A6" t="s">
        <v>112</v>
      </c>
      <c r="B6" s="55">
        <v>-2.4</v>
      </c>
      <c r="C6" s="55">
        <v>-8.1999999999999993</v>
      </c>
    </row>
    <row r="7" spans="1:4" x14ac:dyDescent="0.25">
      <c r="A7" t="s">
        <v>113</v>
      </c>
      <c r="B7" s="55">
        <v>0</v>
      </c>
      <c r="C7" s="55">
        <v>0</v>
      </c>
    </row>
    <row r="8" spans="1:4" x14ac:dyDescent="0.25">
      <c r="A8" t="s">
        <v>114</v>
      </c>
      <c r="B8" s="55">
        <v>0</v>
      </c>
      <c r="C8" s="55">
        <v>0</v>
      </c>
    </row>
    <row r="9" spans="1:4" x14ac:dyDescent="0.25">
      <c r="A9" t="s">
        <v>115</v>
      </c>
      <c r="B9" s="55">
        <v>0</v>
      </c>
      <c r="C9" s="55">
        <v>0</v>
      </c>
    </row>
    <row r="10" spans="1:4" x14ac:dyDescent="0.25">
      <c r="A10" t="s">
        <v>116</v>
      </c>
      <c r="B10" s="55">
        <v>1200</v>
      </c>
      <c r="C10" s="55">
        <v>345</v>
      </c>
    </row>
    <row r="11" spans="1:4" x14ac:dyDescent="0.25">
      <c r="A11" t="s">
        <v>117</v>
      </c>
      <c r="B11" s="55">
        <v>-160</v>
      </c>
      <c r="C11" s="55">
        <v>-46</v>
      </c>
    </row>
    <row r="12" spans="1:4" x14ac:dyDescent="0.25">
      <c r="A12" t="s">
        <v>118</v>
      </c>
      <c r="B12" s="55">
        <v>84</v>
      </c>
      <c r="C12" s="55">
        <v>28</v>
      </c>
      <c r="D12">
        <v>25</v>
      </c>
    </row>
    <row r="13" spans="1:4" x14ac:dyDescent="0.25">
      <c r="A13" t="s">
        <v>119</v>
      </c>
      <c r="B13" s="55">
        <v>264</v>
      </c>
      <c r="C13" s="55">
        <v>265</v>
      </c>
      <c r="D13">
        <v>298</v>
      </c>
    </row>
    <row r="14" spans="1:4" x14ac:dyDescent="0.25">
      <c r="A14" t="s">
        <v>120</v>
      </c>
      <c r="B14" s="55">
        <v>1</v>
      </c>
      <c r="C14" s="55">
        <f>#REF!+#REF!</f>
        <v>151.79999999999998</v>
      </c>
    </row>
    <row r="15" spans="1:4" x14ac:dyDescent="0.25">
      <c r="A15" t="s">
        <v>121</v>
      </c>
      <c r="B15" s="55">
        <v>17500</v>
      </c>
      <c r="C15" s="55">
        <v>23500</v>
      </c>
      <c r="D15">
        <v>22800</v>
      </c>
    </row>
    <row r="16" spans="1:4" x14ac:dyDescent="0.25">
      <c r="A16" t="s">
        <v>122</v>
      </c>
      <c r="B16" s="55">
        <v>10800</v>
      </c>
      <c r="C16" s="55">
        <v>12400</v>
      </c>
      <c r="D16">
        <v>14800</v>
      </c>
    </row>
    <row r="17" spans="1:3" x14ac:dyDescent="0.25">
      <c r="A17" t="s">
        <v>254</v>
      </c>
      <c r="C17" s="57">
        <v>3170</v>
      </c>
    </row>
    <row r="18" spans="1:3" x14ac:dyDescent="0.25">
      <c r="A18" t="s">
        <v>255</v>
      </c>
      <c r="C18" s="57">
        <v>1120</v>
      </c>
    </row>
    <row r="19" spans="1:3" x14ac:dyDescent="0.25">
      <c r="A19" t="s">
        <v>256</v>
      </c>
      <c r="C19" s="57">
        <v>4800</v>
      </c>
    </row>
    <row r="20" spans="1:3" x14ac:dyDescent="0.25">
      <c r="A20" t="s">
        <v>257</v>
      </c>
      <c r="C20" s="57">
        <v>677</v>
      </c>
    </row>
    <row r="21" spans="1:3" x14ac:dyDescent="0.25">
      <c r="A21" t="s">
        <v>192</v>
      </c>
      <c r="C21" s="57">
        <v>11100</v>
      </c>
    </row>
    <row r="22" spans="1:3" x14ac:dyDescent="0.25">
      <c r="A22" t="s">
        <v>260</v>
      </c>
      <c r="C22" s="57">
        <v>6630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6">
    <outlinePr summaryBelow="0"/>
  </sheetPr>
  <dimension ref="A1:AR84"/>
  <sheetViews>
    <sheetView zoomScale="70" zoomScaleNormal="70" workbookViewId="0">
      <pane ySplit="2" topLeftCell="A3" activePane="bottomLeft" state="frozen"/>
      <selection pane="bottomLeft" activeCell="F1" sqref="F1"/>
    </sheetView>
  </sheetViews>
  <sheetFormatPr defaultColWidth="12.5703125" defaultRowHeight="15" x14ac:dyDescent="0.25"/>
  <cols>
    <col min="1" max="1" width="61.28515625" style="10" customWidth="1"/>
    <col min="2" max="5" width="17.42578125" style="10" customWidth="1"/>
    <col min="6" max="6" width="13.140625" style="10" customWidth="1"/>
    <col min="7" max="7" width="10.28515625" style="10" customWidth="1"/>
    <col min="8" max="8" width="10.42578125" style="12" customWidth="1"/>
    <col min="9" max="40" width="12.5703125" style="10"/>
    <col min="43" max="16384" width="12.5703125" style="10"/>
  </cols>
  <sheetData>
    <row r="1" spans="1:40" x14ac:dyDescent="0.25">
      <c r="A1" s="11" t="s">
        <v>123</v>
      </c>
      <c r="B1" s="11"/>
      <c r="C1" s="11"/>
      <c r="D1" s="11"/>
      <c r="E1" s="11"/>
      <c r="F1" s="11"/>
      <c r="H1" s="10"/>
    </row>
    <row r="2" spans="1:40" x14ac:dyDescent="0.25">
      <c r="A2" s="13"/>
      <c r="B2" s="14">
        <v>2012</v>
      </c>
      <c r="C2" s="14">
        <v>2013</v>
      </c>
      <c r="D2" s="14">
        <v>2014</v>
      </c>
      <c r="E2" s="14">
        <v>2015</v>
      </c>
      <c r="F2" s="14">
        <v>2016</v>
      </c>
      <c r="G2" s="14">
        <v>2017</v>
      </c>
      <c r="H2" s="14">
        <v>2018</v>
      </c>
      <c r="I2" s="14">
        <v>2019</v>
      </c>
      <c r="J2" s="14">
        <v>2020</v>
      </c>
      <c r="K2" s="14">
        <v>2021</v>
      </c>
      <c r="L2" s="14">
        <v>2022</v>
      </c>
      <c r="M2" s="14">
        <v>2023</v>
      </c>
      <c r="N2" s="14">
        <v>2024</v>
      </c>
      <c r="O2" s="14">
        <v>2025</v>
      </c>
      <c r="P2" s="14">
        <v>2026</v>
      </c>
      <c r="Q2" s="14">
        <v>2027</v>
      </c>
      <c r="R2" s="14">
        <v>2028</v>
      </c>
      <c r="S2" s="14">
        <v>2029</v>
      </c>
      <c r="T2" s="14">
        <v>2030</v>
      </c>
      <c r="U2" s="14">
        <v>2031</v>
      </c>
      <c r="V2" s="14">
        <v>2032</v>
      </c>
      <c r="W2" s="14">
        <v>2033</v>
      </c>
      <c r="X2" s="14">
        <v>2034</v>
      </c>
      <c r="Y2" s="14">
        <v>2035</v>
      </c>
      <c r="Z2" s="14">
        <v>2036</v>
      </c>
      <c r="AA2" s="14">
        <v>2037</v>
      </c>
      <c r="AB2" s="14">
        <v>2038</v>
      </c>
      <c r="AC2" s="14">
        <v>2039</v>
      </c>
      <c r="AD2" s="14">
        <v>2040</v>
      </c>
      <c r="AE2" s="14">
        <v>2041</v>
      </c>
      <c r="AF2" s="14">
        <v>2042</v>
      </c>
      <c r="AG2" s="14">
        <v>2043</v>
      </c>
      <c r="AH2" s="14">
        <v>2044</v>
      </c>
      <c r="AI2" s="14">
        <v>2045</v>
      </c>
      <c r="AJ2" s="14">
        <v>2046</v>
      </c>
      <c r="AK2" s="14">
        <v>2047</v>
      </c>
      <c r="AL2" s="14">
        <v>2048</v>
      </c>
      <c r="AM2" s="14">
        <v>2049</v>
      </c>
      <c r="AN2" s="14">
        <v>2050</v>
      </c>
    </row>
    <row r="3" spans="1:40" x14ac:dyDescent="0.25">
      <c r="A3" s="15" t="s">
        <v>7</v>
      </c>
      <c r="B3" s="15"/>
      <c r="C3" s="15"/>
      <c r="D3" s="15"/>
      <c r="E3" s="15"/>
      <c r="F3" s="15"/>
      <c r="G3" s="16"/>
      <c r="H3" s="16"/>
      <c r="I3" s="16"/>
      <c r="J3" s="16"/>
      <c r="K3" s="16"/>
      <c r="L3" s="16"/>
      <c r="M3" s="16"/>
      <c r="O3" s="12"/>
    </row>
    <row r="4" spans="1:40" x14ac:dyDescent="0.25">
      <c r="A4" s="17" t="s">
        <v>8</v>
      </c>
      <c r="B4" s="18">
        <v>21.594624000000003</v>
      </c>
      <c r="C4" s="18">
        <v>21.745856000000003</v>
      </c>
      <c r="D4" s="18">
        <v>21.897088000000004</v>
      </c>
      <c r="E4" s="18">
        <v>22.048320000000004</v>
      </c>
      <c r="F4" s="18">
        <v>22.364928000000003</v>
      </c>
      <c r="G4" s="18">
        <f t="shared" ref="G4:AN4" si="0">SUM(G5:G6)</f>
        <v>22.681535999999998</v>
      </c>
      <c r="H4" s="18">
        <f t="shared" si="0"/>
        <v>22.998144</v>
      </c>
      <c r="I4" s="18">
        <f t="shared" si="0"/>
        <v>23.314751999999999</v>
      </c>
      <c r="J4" s="18">
        <f t="shared" si="0"/>
        <v>23.631360000000001</v>
      </c>
      <c r="K4" s="18">
        <f t="shared" si="0"/>
        <v>24.013248000000001</v>
      </c>
      <c r="L4" s="18">
        <f t="shared" si="0"/>
        <v>24.395136000000001</v>
      </c>
      <c r="M4" s="18">
        <f t="shared" si="0"/>
        <v>24.777024000000001</v>
      </c>
      <c r="N4" s="18">
        <f t="shared" si="0"/>
        <v>25.158912000000004</v>
      </c>
      <c r="O4" s="18">
        <f t="shared" si="0"/>
        <v>25.540800000000004</v>
      </c>
      <c r="P4" s="18">
        <f t="shared" si="0"/>
        <v>25.900928000000004</v>
      </c>
      <c r="Q4" s="18">
        <f t="shared" si="0"/>
        <v>26.261056000000004</v>
      </c>
      <c r="R4" s="18">
        <f t="shared" si="0"/>
        <v>26.621184000000003</v>
      </c>
      <c r="S4" s="18">
        <f t="shared" si="0"/>
        <v>26.981312000000003</v>
      </c>
      <c r="T4" s="18">
        <f t="shared" si="0"/>
        <v>27.341440000000002</v>
      </c>
      <c r="U4" s="18">
        <f t="shared" si="0"/>
        <v>27.678719999999998</v>
      </c>
      <c r="V4" s="18">
        <f t="shared" si="0"/>
        <v>28.016000000000002</v>
      </c>
      <c r="W4" s="18">
        <f t="shared" si="0"/>
        <v>28.353280000000002</v>
      </c>
      <c r="X4" s="18">
        <f t="shared" si="0"/>
        <v>28.690559999999998</v>
      </c>
      <c r="Y4" s="18">
        <f t="shared" si="0"/>
        <v>29.027840000000001</v>
      </c>
      <c r="Z4" s="18">
        <f t="shared" si="0"/>
        <v>29.331392000000001</v>
      </c>
      <c r="AA4" s="18">
        <f t="shared" si="0"/>
        <v>29.634944000000001</v>
      </c>
      <c r="AB4" s="18">
        <f t="shared" si="0"/>
        <v>29.938496000000001</v>
      </c>
      <c r="AC4" s="18">
        <f t="shared" si="0"/>
        <v>30.242048</v>
      </c>
      <c r="AD4" s="18">
        <f t="shared" si="0"/>
        <v>30.5456</v>
      </c>
      <c r="AE4" s="18">
        <f t="shared" si="0"/>
        <v>30.804544</v>
      </c>
      <c r="AF4" s="18">
        <f t="shared" si="0"/>
        <v>31.063488000000003</v>
      </c>
      <c r="AG4" s="18">
        <f t="shared" si="0"/>
        <v>31.322432000000003</v>
      </c>
      <c r="AH4" s="18">
        <f t="shared" si="0"/>
        <v>31.581376000000002</v>
      </c>
      <c r="AI4" s="18">
        <f t="shared" si="0"/>
        <v>31.840320000000002</v>
      </c>
      <c r="AJ4" s="18">
        <f t="shared" si="0"/>
        <v>32.052480000000003</v>
      </c>
      <c r="AK4" s="18">
        <f t="shared" si="0"/>
        <v>32.264640000000007</v>
      </c>
      <c r="AL4" s="18">
        <f t="shared" si="0"/>
        <v>32.476799999999997</v>
      </c>
      <c r="AM4" s="18">
        <f t="shared" si="0"/>
        <v>32.688960000000002</v>
      </c>
      <c r="AN4" s="18">
        <f t="shared" si="0"/>
        <v>32.901119999999999</v>
      </c>
    </row>
    <row r="5" spans="1:40" x14ac:dyDescent="0.25">
      <c r="A5" s="36" t="s">
        <v>71</v>
      </c>
      <c r="B5" s="40">
        <v>21.594624000000003</v>
      </c>
      <c r="C5" s="40">
        <v>21.745856000000003</v>
      </c>
      <c r="D5" s="40">
        <v>21.897088000000004</v>
      </c>
      <c r="E5" s="40">
        <v>22.048320000000004</v>
      </c>
      <c r="F5" s="40">
        <v>22.364928000000003</v>
      </c>
      <c r="G5" s="40">
        <f>Cement!K15</f>
        <v>22.681535999999998</v>
      </c>
      <c r="H5" s="40">
        <f>Cement!L15</f>
        <v>22.998144</v>
      </c>
      <c r="I5" s="40">
        <f>Cement!M15</f>
        <v>23.314751999999999</v>
      </c>
      <c r="J5" s="40">
        <f>Cement!N15</f>
        <v>23.631360000000001</v>
      </c>
      <c r="K5" s="40">
        <f>Cement!O15</f>
        <v>24.013248000000001</v>
      </c>
      <c r="L5" s="40">
        <f>Cement!P15</f>
        <v>24.395136000000001</v>
      </c>
      <c r="M5" s="40">
        <f>Cement!Q15</f>
        <v>24.777024000000001</v>
      </c>
      <c r="N5" s="40">
        <f>Cement!R15</f>
        <v>25.158912000000004</v>
      </c>
      <c r="O5" s="40">
        <f>Cement!S15</f>
        <v>25.540800000000004</v>
      </c>
      <c r="P5" s="40">
        <f>Cement!T15</f>
        <v>25.900928000000004</v>
      </c>
      <c r="Q5" s="40">
        <f>Cement!U15</f>
        <v>26.261056000000004</v>
      </c>
      <c r="R5" s="40">
        <f>Cement!V15</f>
        <v>26.621184000000003</v>
      </c>
      <c r="S5" s="40">
        <f>Cement!W15</f>
        <v>26.981312000000003</v>
      </c>
      <c r="T5" s="40">
        <f>Cement!X15</f>
        <v>27.341440000000002</v>
      </c>
      <c r="U5" s="40">
        <f>Cement!Y15</f>
        <v>27.678719999999998</v>
      </c>
      <c r="V5" s="40">
        <f>Cement!Z15</f>
        <v>28.016000000000002</v>
      </c>
      <c r="W5" s="40">
        <f>Cement!AA15</f>
        <v>28.353280000000002</v>
      </c>
      <c r="X5" s="40">
        <f>Cement!AB15</f>
        <v>28.690559999999998</v>
      </c>
      <c r="Y5" s="40">
        <f>Cement!AC15</f>
        <v>29.027840000000001</v>
      </c>
      <c r="Z5" s="40">
        <f>Cement!AD15</f>
        <v>29.331392000000001</v>
      </c>
      <c r="AA5" s="40">
        <f>Cement!AE15</f>
        <v>29.634944000000001</v>
      </c>
      <c r="AB5" s="40">
        <f>Cement!AF15</f>
        <v>29.938496000000001</v>
      </c>
      <c r="AC5" s="40">
        <f>Cement!AG15</f>
        <v>30.242048</v>
      </c>
      <c r="AD5" s="40">
        <f>Cement!AH15</f>
        <v>30.5456</v>
      </c>
      <c r="AE5" s="40">
        <f>Cement!AI15</f>
        <v>30.804544</v>
      </c>
      <c r="AF5" s="40">
        <f>Cement!AJ15</f>
        <v>31.063488000000003</v>
      </c>
      <c r="AG5" s="40">
        <f>Cement!AK15</f>
        <v>31.322432000000003</v>
      </c>
      <c r="AH5" s="40">
        <f>Cement!AL15</f>
        <v>31.581376000000002</v>
      </c>
      <c r="AI5" s="40">
        <f>Cement!AM15</f>
        <v>31.840320000000002</v>
      </c>
      <c r="AJ5" s="40">
        <f>Cement!AN15</f>
        <v>32.052480000000003</v>
      </c>
      <c r="AK5" s="40">
        <f>Cement!AO15</f>
        <v>32.264640000000007</v>
      </c>
      <c r="AL5" s="40">
        <f>Cement!AP15</f>
        <v>32.476799999999997</v>
      </c>
      <c r="AM5" s="40">
        <f>Cement!AQ15</f>
        <v>32.688960000000002</v>
      </c>
      <c r="AN5" s="40">
        <f>Cement!AR15</f>
        <v>32.901119999999999</v>
      </c>
    </row>
    <row r="6" spans="1:40" x14ac:dyDescent="0.25">
      <c r="A6" s="36" t="s">
        <v>70</v>
      </c>
      <c r="G6" s="40"/>
      <c r="H6" s="40"/>
      <c r="I6" s="40"/>
      <c r="J6" s="40"/>
      <c r="K6" s="40"/>
      <c r="L6" s="40"/>
      <c r="M6" s="40"/>
      <c r="N6" s="40"/>
      <c r="O6" s="40"/>
      <c r="P6" s="40"/>
      <c r="Q6" s="40"/>
      <c r="R6" s="40"/>
      <c r="S6" s="40"/>
      <c r="T6" s="40"/>
      <c r="U6" s="40"/>
      <c r="V6" s="40"/>
      <c r="W6" s="40"/>
      <c r="X6" s="40"/>
      <c r="Y6" s="40"/>
      <c r="Z6" s="40"/>
      <c r="AA6" s="40"/>
      <c r="AB6" s="40"/>
      <c r="AC6" s="40"/>
      <c r="AD6" s="40"/>
      <c r="AE6" s="40"/>
      <c r="AF6" s="40"/>
      <c r="AG6" s="40"/>
    </row>
    <row r="7" spans="1:40" x14ac:dyDescent="0.25">
      <c r="A7" s="15"/>
      <c r="B7" s="15"/>
      <c r="C7" s="15"/>
      <c r="D7" s="15"/>
      <c r="E7" s="15"/>
      <c r="F7" s="15"/>
    </row>
    <row r="8" spans="1:40" x14ac:dyDescent="0.25">
      <c r="A8" s="15" t="s">
        <v>9</v>
      </c>
      <c r="B8" s="15"/>
      <c r="C8" s="15"/>
      <c r="D8" s="15"/>
      <c r="E8" s="15"/>
      <c r="F8" s="15"/>
    </row>
    <row r="9" spans="1:40" x14ac:dyDescent="0.25">
      <c r="A9" s="17" t="s">
        <v>10</v>
      </c>
      <c r="B9" s="17"/>
      <c r="C9" s="17"/>
      <c r="D9" s="17"/>
      <c r="E9" s="17"/>
      <c r="F9" s="17"/>
      <c r="G9" s="20"/>
      <c r="H9" s="20"/>
      <c r="I9" s="20"/>
      <c r="J9" s="20"/>
      <c r="K9" s="20"/>
      <c r="L9" s="20"/>
      <c r="M9" s="20"/>
      <c r="N9" s="20"/>
      <c r="O9" s="20"/>
      <c r="P9" s="20"/>
      <c r="Q9" s="20"/>
      <c r="R9" s="20"/>
      <c r="S9" s="20"/>
      <c r="T9" s="20"/>
      <c r="U9" s="20"/>
      <c r="V9" s="20"/>
      <c r="W9" s="20"/>
      <c r="X9" s="20"/>
      <c r="Y9" s="20"/>
      <c r="Z9" s="20"/>
      <c r="AA9" s="20"/>
      <c r="AB9" s="20"/>
      <c r="AC9" s="20"/>
      <c r="AD9" s="20"/>
      <c r="AE9" s="20"/>
      <c r="AF9" s="20"/>
      <c r="AG9" s="20"/>
    </row>
    <row r="10" spans="1:40" x14ac:dyDescent="0.25">
      <c r="A10" s="17" t="s">
        <v>11</v>
      </c>
      <c r="B10" s="17"/>
      <c r="C10" s="17"/>
      <c r="D10" s="17"/>
      <c r="E10" s="17"/>
      <c r="F10" s="17"/>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row>
    <row r="11" spans="1:40" x14ac:dyDescent="0.25">
      <c r="A11" s="23" t="s">
        <v>45</v>
      </c>
      <c r="B11" s="23"/>
      <c r="C11" s="23"/>
      <c r="D11" s="23"/>
      <c r="E11" s="23"/>
      <c r="F11" s="23"/>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row>
    <row r="12" spans="1:40" x14ac:dyDescent="0.25">
      <c r="A12" s="35" t="s">
        <v>47</v>
      </c>
      <c r="B12" s="35"/>
      <c r="C12" s="35"/>
      <c r="D12" s="35"/>
      <c r="E12" s="35"/>
      <c r="F12" s="35"/>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row>
    <row r="13" spans="1:40" x14ac:dyDescent="0.25">
      <c r="A13" s="21" t="s">
        <v>46</v>
      </c>
      <c r="B13" s="21"/>
      <c r="C13" s="21"/>
      <c r="D13" s="21"/>
      <c r="E13" s="21"/>
      <c r="F13" s="21"/>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row>
    <row r="14" spans="1:40" x14ac:dyDescent="0.25">
      <c r="A14" s="23" t="s">
        <v>72</v>
      </c>
      <c r="B14" s="23"/>
      <c r="C14" s="23"/>
      <c r="D14" s="23"/>
      <c r="E14" s="23"/>
      <c r="F14" s="23"/>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row>
    <row r="15" spans="1:40" x14ac:dyDescent="0.25">
      <c r="A15" s="23" t="s">
        <v>73</v>
      </c>
      <c r="B15" s="23"/>
      <c r="C15" s="23"/>
      <c r="D15" s="23"/>
      <c r="E15" s="23"/>
      <c r="F15" s="23"/>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row>
    <row r="16" spans="1:40" x14ac:dyDescent="0.25">
      <c r="A16" s="23" t="s">
        <v>82</v>
      </c>
      <c r="B16" s="23"/>
      <c r="C16" s="23"/>
      <c r="D16" s="23"/>
      <c r="E16" s="23"/>
      <c r="F16" s="23"/>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row>
    <row r="17" spans="1:40" x14ac:dyDescent="0.25">
      <c r="A17" s="24"/>
      <c r="B17" s="24"/>
      <c r="C17" s="24"/>
      <c r="D17" s="24"/>
      <c r="E17" s="24"/>
      <c r="F17" s="24"/>
    </row>
    <row r="18" spans="1:40" x14ac:dyDescent="0.25">
      <c r="A18" s="15" t="s">
        <v>12</v>
      </c>
      <c r="B18" s="15"/>
      <c r="C18" s="15"/>
      <c r="D18" s="15"/>
      <c r="E18" s="15"/>
      <c r="F18" s="15"/>
    </row>
    <row r="19" spans="1:40" x14ac:dyDescent="0.25">
      <c r="A19" s="17" t="s">
        <v>13</v>
      </c>
      <c r="B19" s="18">
        <v>41.841260000000005</v>
      </c>
      <c r="C19" s="18">
        <v>40.687156000000002</v>
      </c>
      <c r="D19" s="18">
        <v>21.487702000000002</v>
      </c>
      <c r="E19" s="18">
        <v>42.769672</v>
      </c>
      <c r="F19" s="18">
        <v>38.695564000000005</v>
      </c>
      <c r="G19" s="18">
        <f t="shared" ref="G19:AN19" si="1">SUM(G21:G22)</f>
        <v>42.303336000000002</v>
      </c>
      <c r="H19" s="18">
        <f t="shared" si="1"/>
        <v>43.124020718400004</v>
      </c>
      <c r="I19" s="18">
        <f t="shared" si="1"/>
        <v>43.960626720336961</v>
      </c>
      <c r="J19" s="18">
        <f t="shared" si="1"/>
        <v>44.813462878711498</v>
      </c>
      <c r="K19" s="18">
        <f t="shared" si="1"/>
        <v>45.844172524921859</v>
      </c>
      <c r="L19" s="18">
        <f t="shared" si="1"/>
        <v>46.898588492995067</v>
      </c>
      <c r="M19" s="18">
        <f t="shared" si="1"/>
        <v>47.977256028333954</v>
      </c>
      <c r="N19" s="18">
        <f t="shared" si="1"/>
        <v>49.080732916985639</v>
      </c>
      <c r="O19" s="18">
        <f t="shared" si="1"/>
        <v>50.209589774076306</v>
      </c>
      <c r="P19" s="18">
        <f t="shared" si="1"/>
        <v>51.274033077286724</v>
      </c>
      <c r="Q19" s="18">
        <f t="shared" si="1"/>
        <v>52.3610425785252</v>
      </c>
      <c r="R19" s="18">
        <f t="shared" si="1"/>
        <v>53.471096681189934</v>
      </c>
      <c r="S19" s="18">
        <f t="shared" si="1"/>
        <v>54.604683930831165</v>
      </c>
      <c r="T19" s="18">
        <f t="shared" si="1"/>
        <v>55.762303230164783</v>
      </c>
      <c r="U19" s="18">
        <f t="shared" si="1"/>
        <v>56.849668143152996</v>
      </c>
      <c r="V19" s="18">
        <f t="shared" si="1"/>
        <v>57.958236671944483</v>
      </c>
      <c r="W19" s="18">
        <f t="shared" si="1"/>
        <v>59.088422287047401</v>
      </c>
      <c r="X19" s="18">
        <f t="shared" si="1"/>
        <v>60.240646521644827</v>
      </c>
      <c r="Y19" s="18">
        <f t="shared" si="1"/>
        <v>61.415339128816903</v>
      </c>
      <c r="Z19" s="18">
        <f t="shared" si="1"/>
        <v>62.526956767048482</v>
      </c>
      <c r="AA19" s="18">
        <f t="shared" si="1"/>
        <v>63.658694684532058</v>
      </c>
      <c r="AB19" s="18">
        <f t="shared" si="1"/>
        <v>64.81091705832209</v>
      </c>
      <c r="AC19" s="18">
        <f t="shared" si="1"/>
        <v>65.98399465707773</v>
      </c>
      <c r="AD19" s="18">
        <f t="shared" si="1"/>
        <v>67.178304960370838</v>
      </c>
      <c r="AE19" s="18">
        <f t="shared" si="1"/>
        <v>68.320336144697123</v>
      </c>
      <c r="AF19" s="18">
        <f t="shared" si="1"/>
        <v>69.481781859156982</v>
      </c>
      <c r="AG19" s="18">
        <f t="shared" si="1"/>
        <v>70.662972150762656</v>
      </c>
      <c r="AH19" s="18">
        <f t="shared" si="1"/>
        <v>71.864242677325606</v>
      </c>
      <c r="AI19" s="18">
        <f t="shared" si="1"/>
        <v>73.085934802840143</v>
      </c>
      <c r="AJ19" s="18">
        <f t="shared" si="1"/>
        <v>74.248001166205299</v>
      </c>
      <c r="AK19" s="18">
        <f t="shared" si="1"/>
        <v>75.428544384747966</v>
      </c>
      <c r="AL19" s="18">
        <f t="shared" si="1"/>
        <v>76.627858240465457</v>
      </c>
      <c r="AM19" s="18">
        <f t="shared" si="1"/>
        <v>77.846241186488854</v>
      </c>
      <c r="AN19" s="18">
        <f t="shared" si="1"/>
        <v>79.08399642135403</v>
      </c>
    </row>
    <row r="20" spans="1:40" x14ac:dyDescent="0.25">
      <c r="A20" s="17" t="s">
        <v>48</v>
      </c>
      <c r="B20" s="37">
        <v>0.89241599999999999</v>
      </c>
      <c r="C20" s="37">
        <v>0.81535999999999997</v>
      </c>
      <c r="D20" s="37">
        <v>0.80348799999999998</v>
      </c>
      <c r="E20" s="37">
        <v>0.81278399999999995</v>
      </c>
      <c r="F20" s="37">
        <v>0.68541200000000002</v>
      </c>
      <c r="G20" s="37">
        <f t="shared" ref="G20:AN20" si="2">G23</f>
        <v>0.658196</v>
      </c>
      <c r="H20" s="37">
        <f t="shared" si="2"/>
        <v>0.67096500240000001</v>
      </c>
      <c r="I20" s="37">
        <f t="shared" si="2"/>
        <v>0.68398172344656005</v>
      </c>
      <c r="J20" s="37">
        <f t="shared" si="2"/>
        <v>0.69725096888142335</v>
      </c>
      <c r="K20" s="37">
        <f t="shared" si="2"/>
        <v>0.71328774116569604</v>
      </c>
      <c r="L20" s="37">
        <f t="shared" si="2"/>
        <v>0.729693359212507</v>
      </c>
      <c r="M20" s="37">
        <f t="shared" si="2"/>
        <v>0.74647630647439478</v>
      </c>
      <c r="N20" s="37">
        <f t="shared" si="2"/>
        <v>0.76364526152330581</v>
      </c>
      <c r="O20" s="37">
        <f t="shared" si="2"/>
        <v>0.78120910253834175</v>
      </c>
      <c r="P20" s="37">
        <f t="shared" si="2"/>
        <v>0.79777073551215461</v>
      </c>
      <c r="Q20" s="37">
        <f t="shared" si="2"/>
        <v>0.81468347510501227</v>
      </c>
      <c r="R20" s="37">
        <f t="shared" si="2"/>
        <v>0.83195476477723862</v>
      </c>
      <c r="S20" s="37">
        <f t="shared" si="2"/>
        <v>0.84959220579051609</v>
      </c>
      <c r="T20" s="37">
        <f t="shared" si="2"/>
        <v>0.86760356055327503</v>
      </c>
      <c r="U20" s="37">
        <f t="shared" si="2"/>
        <v>0.88452182998406403</v>
      </c>
      <c r="V20" s="37">
        <f t="shared" si="2"/>
        <v>0.90177000566875321</v>
      </c>
      <c r="W20" s="37">
        <f t="shared" si="2"/>
        <v>0.9193545207792938</v>
      </c>
      <c r="X20" s="37">
        <f t="shared" si="2"/>
        <v>0.93728193393449022</v>
      </c>
      <c r="Y20" s="37">
        <f t="shared" si="2"/>
        <v>0.95555893164621275</v>
      </c>
      <c r="Z20" s="37">
        <f t="shared" si="2"/>
        <v>0.97285454830900908</v>
      </c>
      <c r="AA20" s="37">
        <f t="shared" si="2"/>
        <v>0.99046321563340212</v>
      </c>
      <c r="AB20" s="37">
        <f t="shared" si="2"/>
        <v>1.0083905998363667</v>
      </c>
      <c r="AC20" s="37">
        <f t="shared" si="2"/>
        <v>1.0266424696934049</v>
      </c>
      <c r="AD20" s="37">
        <f t="shared" si="2"/>
        <v>1.0452246983948557</v>
      </c>
      <c r="AE20" s="37">
        <f t="shared" si="2"/>
        <v>1.0629935182675683</v>
      </c>
      <c r="AF20" s="37">
        <f t="shared" si="2"/>
        <v>1.0810644080781169</v>
      </c>
      <c r="AG20" s="37">
        <f t="shared" si="2"/>
        <v>1.0994425030154447</v>
      </c>
      <c r="AH20" s="37">
        <f t="shared" si="2"/>
        <v>1.1181330255667072</v>
      </c>
      <c r="AI20" s="37">
        <f t="shared" si="2"/>
        <v>1.1371412870013411</v>
      </c>
      <c r="AJ20" s="37">
        <f t="shared" si="2"/>
        <v>1.1552218334646625</v>
      </c>
      <c r="AK20" s="37">
        <f t="shared" si="2"/>
        <v>1.1735898606167505</v>
      </c>
      <c r="AL20" s="37">
        <f t="shared" si="2"/>
        <v>1.192249939400557</v>
      </c>
      <c r="AM20" s="37">
        <f t="shared" si="2"/>
        <v>1.2112067134370257</v>
      </c>
      <c r="AN20" s="37">
        <f t="shared" si="2"/>
        <v>1.2304649001806744</v>
      </c>
    </row>
    <row r="21" spans="1:40" x14ac:dyDescent="0.25">
      <c r="A21" s="36" t="s">
        <v>64</v>
      </c>
      <c r="B21" s="38">
        <v>0.30395499999999998</v>
      </c>
      <c r="C21" s="38">
        <v>0.28593499999999999</v>
      </c>
      <c r="D21" s="38">
        <v>0.28620000000000001</v>
      </c>
      <c r="E21" s="38">
        <v>0.29203000000000001</v>
      </c>
      <c r="F21" s="38">
        <v>0.25466499999999997</v>
      </c>
      <c r="G21" s="38">
        <f>'Iron and steel'!G11*'Emissions Factors'!$C$13/10^6</f>
        <v>0.26129000000000002</v>
      </c>
      <c r="H21" s="38">
        <f>'Iron and steel'!H11*'Emissions Factors'!$C$13/10^6</f>
        <v>0.266359026</v>
      </c>
      <c r="I21" s="38">
        <f>'Iron and steel'!I11*'Emissions Factors'!$C$13/10^6</f>
        <v>0.27152639110440002</v>
      </c>
      <c r="J21" s="38">
        <f>'Iron and steel'!J11*'Emissions Factors'!$C$13/10^6</f>
        <v>0.27679400309182539</v>
      </c>
      <c r="K21" s="38">
        <f>'Iron and steel'!K11*'Emissions Factors'!$C$13/10^6</f>
        <v>0.28316026516293741</v>
      </c>
      <c r="L21" s="38">
        <f>'Iron and steel'!L11*'Emissions Factors'!$C$13/10^6</f>
        <v>0.28967295126168502</v>
      </c>
      <c r="M21" s="38">
        <f>'Iron and steel'!M11*'Emissions Factors'!$C$13/10^6</f>
        <v>0.29633542914070371</v>
      </c>
      <c r="N21" s="38">
        <f>'Iron and steel'!N11*'Emissions Factors'!$C$13/10^6</f>
        <v>0.3031511440109399</v>
      </c>
      <c r="O21" s="38">
        <f>'Iron and steel'!O11*'Emissions Factors'!$C$13/10^6</f>
        <v>0.31012362032319152</v>
      </c>
      <c r="P21" s="38">
        <f>'Iron and steel'!P11*'Emissions Factors'!$C$13/10^6</f>
        <v>0.31669824107404315</v>
      </c>
      <c r="Q21" s="38">
        <f>'Iron and steel'!Q11*'Emissions Factors'!$C$13/10^6</f>
        <v>0.32341224378481293</v>
      </c>
      <c r="R21" s="38">
        <f>'Iron and steel'!R11*'Emissions Factors'!$C$13/10^6</f>
        <v>0.33026858335305093</v>
      </c>
      <c r="S21" s="38">
        <f>'Iron and steel'!S11*'Emissions Factors'!$C$13/10^6</f>
        <v>0.33727027732013559</v>
      </c>
      <c r="T21" s="38">
        <f>'Iron and steel'!T11*'Emissions Factors'!$C$13/10^6</f>
        <v>0.34442040719932254</v>
      </c>
      <c r="U21" s="38">
        <f>'Iron and steel'!U11*'Emissions Factors'!$C$13/10^6</f>
        <v>0.35113660513970929</v>
      </c>
      <c r="V21" s="38">
        <f>'Iron and steel'!V11*'Emissions Factors'!$C$13/10^6</f>
        <v>0.35798376893993361</v>
      </c>
      <c r="W21" s="38">
        <f>'Iron and steel'!W11*'Emissions Factors'!$C$13/10^6</f>
        <v>0.36496445243426234</v>
      </c>
      <c r="X21" s="38">
        <f>'Iron and steel'!X11*'Emissions Factors'!$C$13/10^6</f>
        <v>0.37208125925673041</v>
      </c>
      <c r="Y21" s="38">
        <f>'Iron and steel'!Y11*'Emissions Factors'!$C$13/10^6</f>
        <v>0.37933684381223676</v>
      </c>
      <c r="Z21" s="38">
        <f>'Iron and steel'!Z11*'Emissions Factors'!$C$13/10^6</f>
        <v>0.38620284068523819</v>
      </c>
      <c r="AA21" s="38">
        <f>'Iron and steel'!AA11*'Emissions Factors'!$C$13/10^6</f>
        <v>0.39319311210164104</v>
      </c>
      <c r="AB21" s="38">
        <f>'Iron and steel'!AB11*'Emissions Factors'!$C$13/10^6</f>
        <v>0.40030990743068068</v>
      </c>
      <c r="AC21" s="38">
        <f>'Iron and steel'!AC11*'Emissions Factors'!$C$13/10^6</f>
        <v>0.40755551675517609</v>
      </c>
      <c r="AD21" s="38">
        <f>'Iron and steel'!AD11*'Emissions Factors'!$C$13/10^6</f>
        <v>0.41493227160844476</v>
      </c>
      <c r="AE21" s="38">
        <f>'Iron and steel'!AE11*'Emissions Factors'!$C$13/10^6</f>
        <v>0.42198612022578835</v>
      </c>
      <c r="AF21" s="38">
        <f>'Iron and steel'!AF11*'Emissions Factors'!$C$13/10^6</f>
        <v>0.42915988426962676</v>
      </c>
      <c r="AG21" s="38">
        <f>'Iron and steel'!AG11*'Emissions Factors'!$C$13/10^6</f>
        <v>0.43645560230221042</v>
      </c>
      <c r="AH21" s="38">
        <f>'Iron and steel'!AH11*'Emissions Factors'!$C$13/10^6</f>
        <v>0.44387534754134794</v>
      </c>
      <c r="AI21" s="38">
        <f>'Iron and steel'!AI11*'Emissions Factors'!$C$13/10^6</f>
        <v>0.4514212284495509</v>
      </c>
      <c r="AJ21" s="38">
        <f>'Iron and steel'!AJ11*'Emissions Factors'!$C$13/10^6</f>
        <v>0.45859882598189883</v>
      </c>
      <c r="AK21" s="38">
        <f>'Iron and steel'!AK11*'Emissions Factors'!$C$13/10^6</f>
        <v>0.46589054731501095</v>
      </c>
      <c r="AL21" s="38">
        <f>'Iron and steel'!AL11*'Emissions Factors'!$C$13/10^6</f>
        <v>0.47329820701731967</v>
      </c>
      <c r="AM21" s="38">
        <f>'Iron and steel'!AM11*'Emissions Factors'!$C$13/10^6</f>
        <v>0.48082364850889509</v>
      </c>
      <c r="AN21" s="38">
        <f>'Iron and steel'!AN11*'Emissions Factors'!$C$13/10^6</f>
        <v>0.48846874452018652</v>
      </c>
    </row>
    <row r="22" spans="1:40" x14ac:dyDescent="0.25">
      <c r="A22" s="35" t="s">
        <v>68</v>
      </c>
      <c r="B22" s="38">
        <v>41.537305000000003</v>
      </c>
      <c r="C22" s="38">
        <v>40.401221</v>
      </c>
      <c r="D22" s="38">
        <v>21.201502000000001</v>
      </c>
      <c r="E22" s="38">
        <v>42.477642000000003</v>
      </c>
      <c r="F22" s="38">
        <v>38.440899000000002</v>
      </c>
      <c r="G22" s="38">
        <f>'Iron and steel'!G7/10^6</f>
        <v>42.042045999999999</v>
      </c>
      <c r="H22" s="38">
        <f>'Iron and steel'!H7/10^6</f>
        <v>42.857661692400001</v>
      </c>
      <c r="I22" s="38">
        <f>'Iron and steel'!I7/10^6</f>
        <v>43.689100329232559</v>
      </c>
      <c r="J22" s="38">
        <f>'Iron and steel'!J7/10^6</f>
        <v>44.536668875619675</v>
      </c>
      <c r="K22" s="38">
        <f>'Iron and steel'!K7/10^6</f>
        <v>45.561012259758925</v>
      </c>
      <c r="L22" s="38">
        <f>'Iron and steel'!L7/10^6</f>
        <v>46.608915541733381</v>
      </c>
      <c r="M22" s="38">
        <f>'Iron and steel'!M7/10^6</f>
        <v>47.68092059919325</v>
      </c>
      <c r="N22" s="38">
        <f>'Iron and steel'!N7/10^6</f>
        <v>48.777581772974699</v>
      </c>
      <c r="O22" s="38">
        <f>'Iron and steel'!O7/10^6</f>
        <v>49.899466153753117</v>
      </c>
      <c r="P22" s="38">
        <f>'Iron and steel'!P7/10^6</f>
        <v>50.957334836212681</v>
      </c>
      <c r="Q22" s="38">
        <f>'Iron and steel'!Q7/10^6</f>
        <v>52.037630334740385</v>
      </c>
      <c r="R22" s="38">
        <f>'Iron and steel'!R7/10^6</f>
        <v>53.140828097836881</v>
      </c>
      <c r="S22" s="38">
        <f>'Iron and steel'!S7/10^6</f>
        <v>54.267413653511028</v>
      </c>
      <c r="T22" s="38">
        <f>'Iron and steel'!T7/10^6</f>
        <v>55.41788282296546</v>
      </c>
      <c r="U22" s="38">
        <f>'Iron and steel'!U7/10^6</f>
        <v>56.498531538013289</v>
      </c>
      <c r="V22" s="38">
        <f>'Iron and steel'!V7/10^6</f>
        <v>57.600252903004552</v>
      </c>
      <c r="W22" s="38">
        <f>'Iron and steel'!W7/10^6</f>
        <v>58.723457834613136</v>
      </c>
      <c r="X22" s="38">
        <f>'Iron and steel'!X7/10^6</f>
        <v>59.868565262388096</v>
      </c>
      <c r="Y22" s="38">
        <f>'Iron and steel'!Y7/10^6</f>
        <v>61.036002285004663</v>
      </c>
      <c r="Z22" s="38">
        <f>'Iron and steel'!Z7/10^6</f>
        <v>62.140753926363246</v>
      </c>
      <c r="AA22" s="38">
        <f>'Iron and steel'!AA7/10^6</f>
        <v>63.265501572430416</v>
      </c>
      <c r="AB22" s="38">
        <f>'Iron and steel'!AB7/10^6</f>
        <v>64.410607150891408</v>
      </c>
      <c r="AC22" s="38">
        <f>'Iron and steel'!AC7/10^6</f>
        <v>65.576439140322549</v>
      </c>
      <c r="AD22" s="38">
        <f>'Iron and steel'!AD7/10^6</f>
        <v>66.763372688762388</v>
      </c>
      <c r="AE22" s="38">
        <f>'Iron and steel'!AE7/10^6</f>
        <v>67.898350024471341</v>
      </c>
      <c r="AF22" s="38">
        <f>'Iron and steel'!AF7/10^6</f>
        <v>69.052621974887359</v>
      </c>
      <c r="AG22" s="38">
        <f>'Iron and steel'!AG7/10^6</f>
        <v>70.226516548460438</v>
      </c>
      <c r="AH22" s="38">
        <f>'Iron and steel'!AH7/10^6</f>
        <v>71.420367329784256</v>
      </c>
      <c r="AI22" s="38">
        <f>'Iron and steel'!AI7/10^6</f>
        <v>72.634513574390596</v>
      </c>
      <c r="AJ22" s="38">
        <f>'Iron and steel'!AJ7/10^6</f>
        <v>73.789402340223404</v>
      </c>
      <c r="AK22" s="38">
        <f>'Iron and steel'!AK7/10^6</f>
        <v>74.962653837432953</v>
      </c>
      <c r="AL22" s="38">
        <f>'Iron and steel'!AL7/10^6</f>
        <v>76.154560033448135</v>
      </c>
      <c r="AM22" s="38">
        <f>'Iron and steel'!AM7/10^6</f>
        <v>77.365417537979965</v>
      </c>
      <c r="AN22" s="38">
        <f>'Iron and steel'!AN7/10^6</f>
        <v>78.595527676833839</v>
      </c>
    </row>
    <row r="23" spans="1:40" x14ac:dyDescent="0.25">
      <c r="A23" s="35" t="s">
        <v>85</v>
      </c>
      <c r="B23" s="38">
        <v>0.89241599999999999</v>
      </c>
      <c r="C23" s="38">
        <v>0.81535999999999997</v>
      </c>
      <c r="D23" s="38">
        <v>0.80348799999999998</v>
      </c>
      <c r="E23" s="38">
        <v>0.81278399999999995</v>
      </c>
      <c r="F23" s="38">
        <v>0.68541200000000002</v>
      </c>
      <c r="G23" s="38">
        <f>'Iron and steel'!G3*'Emissions Factors'!$C$12/10^6</f>
        <v>0.658196</v>
      </c>
      <c r="H23" s="38">
        <f>'Iron and steel'!H3*'Emissions Factors'!$C$12/10^6</f>
        <v>0.67096500240000001</v>
      </c>
      <c r="I23" s="38">
        <f>'Iron and steel'!I3*'Emissions Factors'!$C$12/10^6</f>
        <v>0.68398172344656005</v>
      </c>
      <c r="J23" s="38">
        <f>'Iron and steel'!J3*'Emissions Factors'!$C$12/10^6</f>
        <v>0.69725096888142335</v>
      </c>
      <c r="K23" s="38">
        <f>'Iron and steel'!K3*'Emissions Factors'!$C$12/10^6</f>
        <v>0.71328774116569604</v>
      </c>
      <c r="L23" s="38">
        <f>'Iron and steel'!L3*'Emissions Factors'!$C$12/10^6</f>
        <v>0.729693359212507</v>
      </c>
      <c r="M23" s="38">
        <f>'Iron and steel'!M3*'Emissions Factors'!$C$12/10^6</f>
        <v>0.74647630647439478</v>
      </c>
      <c r="N23" s="38">
        <f>'Iron and steel'!N3*'Emissions Factors'!$C$12/10^6</f>
        <v>0.76364526152330581</v>
      </c>
      <c r="O23" s="38">
        <f>'Iron and steel'!O3*'Emissions Factors'!$C$12/10^6</f>
        <v>0.78120910253834175</v>
      </c>
      <c r="P23" s="38">
        <f>'Iron and steel'!P3*'Emissions Factors'!$C$12/10^6</f>
        <v>0.79777073551215461</v>
      </c>
      <c r="Q23" s="38">
        <f>'Iron and steel'!Q3*'Emissions Factors'!$C$12/10^6</f>
        <v>0.81468347510501227</v>
      </c>
      <c r="R23" s="38">
        <f>'Iron and steel'!R3*'Emissions Factors'!$C$12/10^6</f>
        <v>0.83195476477723862</v>
      </c>
      <c r="S23" s="38">
        <f>'Iron and steel'!S3*'Emissions Factors'!$C$12/10^6</f>
        <v>0.84959220579051609</v>
      </c>
      <c r="T23" s="38">
        <f>'Iron and steel'!T3*'Emissions Factors'!$C$12/10^6</f>
        <v>0.86760356055327503</v>
      </c>
      <c r="U23" s="38">
        <f>'Iron and steel'!U3*'Emissions Factors'!$C$12/10^6</f>
        <v>0.88452182998406403</v>
      </c>
      <c r="V23" s="38">
        <f>'Iron and steel'!V3*'Emissions Factors'!$C$12/10^6</f>
        <v>0.90177000566875321</v>
      </c>
      <c r="W23" s="38">
        <f>'Iron and steel'!W3*'Emissions Factors'!$C$12/10^6</f>
        <v>0.9193545207792938</v>
      </c>
      <c r="X23" s="38">
        <f>'Iron and steel'!X3*'Emissions Factors'!$C$12/10^6</f>
        <v>0.93728193393449022</v>
      </c>
      <c r="Y23" s="38">
        <f>'Iron and steel'!Y3*'Emissions Factors'!$C$12/10^6</f>
        <v>0.95555893164621275</v>
      </c>
      <c r="Z23" s="38">
        <f>'Iron and steel'!Z3*'Emissions Factors'!$C$12/10^6</f>
        <v>0.97285454830900908</v>
      </c>
      <c r="AA23" s="38">
        <f>'Iron and steel'!AA3*'Emissions Factors'!$C$12/10^6</f>
        <v>0.99046321563340212</v>
      </c>
      <c r="AB23" s="38">
        <f>'Iron and steel'!AB3*'Emissions Factors'!$C$12/10^6</f>
        <v>1.0083905998363667</v>
      </c>
      <c r="AC23" s="38">
        <f>'Iron and steel'!AC3*'Emissions Factors'!$C$12/10^6</f>
        <v>1.0266424696934049</v>
      </c>
      <c r="AD23" s="38">
        <f>'Iron and steel'!AD3*'Emissions Factors'!$C$12/10^6</f>
        <v>1.0452246983948557</v>
      </c>
      <c r="AE23" s="38">
        <f>'Iron and steel'!AE3*'Emissions Factors'!$C$12/10^6</f>
        <v>1.0629935182675683</v>
      </c>
      <c r="AF23" s="38">
        <f>'Iron and steel'!AF3*'Emissions Factors'!$C$12/10^6</f>
        <v>1.0810644080781169</v>
      </c>
      <c r="AG23" s="38">
        <f>'Iron and steel'!AG3*'Emissions Factors'!$C$12/10^6</f>
        <v>1.0994425030154447</v>
      </c>
      <c r="AH23" s="38">
        <f>'Iron and steel'!AH3*'Emissions Factors'!$C$12/10^6</f>
        <v>1.1181330255667072</v>
      </c>
      <c r="AI23" s="38">
        <f>'Iron and steel'!AI3*'Emissions Factors'!$C$12/10^6</f>
        <v>1.1371412870013411</v>
      </c>
      <c r="AJ23" s="38">
        <f>'Iron and steel'!AJ3*'Emissions Factors'!$C$12/10^6</f>
        <v>1.1552218334646625</v>
      </c>
      <c r="AK23" s="38">
        <f>'Iron and steel'!AK3*'Emissions Factors'!$C$12/10^6</f>
        <v>1.1735898606167505</v>
      </c>
      <c r="AL23" s="38">
        <f>'Iron and steel'!AL3*'Emissions Factors'!$C$12/10^6</f>
        <v>1.192249939400557</v>
      </c>
      <c r="AM23" s="38">
        <f>'Iron and steel'!AM3*'Emissions Factors'!$C$12/10^6</f>
        <v>1.2112067134370257</v>
      </c>
      <c r="AN23" s="38">
        <f>'Iron and steel'!AN3*'Emissions Factors'!$C$12/10^6</f>
        <v>1.2304649001806744</v>
      </c>
    </row>
    <row r="26" spans="1:40" x14ac:dyDescent="0.25">
      <c r="A26" s="15" t="s">
        <v>1</v>
      </c>
      <c r="B26" s="15"/>
      <c r="C26" s="15"/>
      <c r="D26" s="15"/>
      <c r="E26" s="15"/>
      <c r="F26" s="15"/>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row>
    <row r="27" spans="1:40" x14ac:dyDescent="0.25">
      <c r="A27" s="17" t="s">
        <v>14</v>
      </c>
      <c r="B27" s="20">
        <v>0.237175</v>
      </c>
      <c r="C27" s="20">
        <v>0.23214000000000001</v>
      </c>
      <c r="D27" s="20">
        <v>0.24565500000000001</v>
      </c>
      <c r="E27" s="20">
        <v>0.24565500000000001</v>
      </c>
      <c r="F27" s="20">
        <v>0.24565500000000001</v>
      </c>
      <c r="G27" s="20">
        <f t="shared" ref="G27:AN27" si="3">G34</f>
        <v>0.24565500000000001</v>
      </c>
      <c r="H27" s="20">
        <f t="shared" si="3"/>
        <v>0.25268073299999999</v>
      </c>
      <c r="I27" s="20">
        <f t="shared" si="3"/>
        <v>0.25990740196379997</v>
      </c>
      <c r="J27" s="20">
        <f t="shared" si="3"/>
        <v>0.26734075365996468</v>
      </c>
      <c r="K27" s="20">
        <f t="shared" si="3"/>
        <v>0.27707195709318738</v>
      </c>
      <c r="L27" s="20">
        <f t="shared" si="3"/>
        <v>0.28715737633137944</v>
      </c>
      <c r="M27" s="20">
        <f t="shared" si="3"/>
        <v>0.29760990482984157</v>
      </c>
      <c r="N27" s="20">
        <f t="shared" si="3"/>
        <v>0.30844290536564789</v>
      </c>
      <c r="O27" s="20">
        <f t="shared" si="3"/>
        <v>0.31967022712095744</v>
      </c>
      <c r="P27" s="20">
        <f t="shared" si="3"/>
        <v>0.32868492752576839</v>
      </c>
      <c r="Q27" s="20">
        <f t="shared" si="3"/>
        <v>0.33795384248199511</v>
      </c>
      <c r="R27" s="20">
        <f t="shared" si="3"/>
        <v>0.34748414083998735</v>
      </c>
      <c r="S27" s="20">
        <f t="shared" si="3"/>
        <v>0.35728319361167504</v>
      </c>
      <c r="T27" s="20">
        <f t="shared" si="3"/>
        <v>0.3673585796715243</v>
      </c>
      <c r="U27" s="20">
        <f t="shared" si="3"/>
        <v>0.37529352499242924</v>
      </c>
      <c r="V27" s="20">
        <f t="shared" si="3"/>
        <v>0.38339986513226565</v>
      </c>
      <c r="W27" s="20">
        <f t="shared" si="3"/>
        <v>0.39168130221912267</v>
      </c>
      <c r="X27" s="20">
        <f t="shared" si="3"/>
        <v>0.40014161834705575</v>
      </c>
      <c r="Y27" s="20">
        <f t="shared" si="3"/>
        <v>0.40878467730335211</v>
      </c>
      <c r="Z27" s="20">
        <f t="shared" si="3"/>
        <v>0.41561138141431808</v>
      </c>
      <c r="AA27" s="20">
        <f t="shared" si="3"/>
        <v>0.42255209148393724</v>
      </c>
      <c r="AB27" s="20">
        <f t="shared" si="3"/>
        <v>0.42960871141171897</v>
      </c>
      <c r="AC27" s="20">
        <f t="shared" si="3"/>
        <v>0.43678317689229473</v>
      </c>
      <c r="AD27" s="20">
        <f t="shared" si="3"/>
        <v>0.44407745594639603</v>
      </c>
      <c r="AE27" s="20">
        <f t="shared" si="3"/>
        <v>0.44980605512810456</v>
      </c>
      <c r="AF27" s="20">
        <f t="shared" si="3"/>
        <v>0.45560855323925714</v>
      </c>
      <c r="AG27" s="20">
        <f t="shared" si="3"/>
        <v>0.46148590357604358</v>
      </c>
      <c r="AH27" s="20">
        <f t="shared" si="3"/>
        <v>0.46743907173217447</v>
      </c>
      <c r="AI27" s="20">
        <f t="shared" si="3"/>
        <v>0.47346903575751947</v>
      </c>
      <c r="AJ27" s="20">
        <f t="shared" si="3"/>
        <v>0.47815637921151904</v>
      </c>
      <c r="AK27" s="20">
        <f t="shared" si="3"/>
        <v>0.48289012736571302</v>
      </c>
      <c r="AL27" s="20">
        <f t="shared" si="3"/>
        <v>0.4876707396266336</v>
      </c>
      <c r="AM27" s="20">
        <f t="shared" si="3"/>
        <v>0.49249867994893726</v>
      </c>
      <c r="AN27" s="20">
        <f t="shared" si="3"/>
        <v>0.49737441688043177</v>
      </c>
    </row>
    <row r="28" spans="1:40" x14ac:dyDescent="0.25">
      <c r="A28" s="17" t="s">
        <v>15</v>
      </c>
      <c r="B28" s="20">
        <f t="shared" ref="B28:F28" si="4">SUM(B30:B31)</f>
        <v>11.471235999999999</v>
      </c>
      <c r="C28" s="20">
        <f t="shared" si="4"/>
        <v>12.299341</v>
      </c>
      <c r="D28" s="20">
        <f t="shared" si="4"/>
        <v>13.127279</v>
      </c>
      <c r="E28" s="20">
        <f t="shared" si="4"/>
        <v>13.952214</v>
      </c>
      <c r="F28" s="20">
        <f t="shared" si="4"/>
        <v>14.781948999999999</v>
      </c>
      <c r="G28" s="20">
        <f>SUM(G30:G31)</f>
        <v>15.613733999999999</v>
      </c>
      <c r="H28" s="20">
        <f t="shared" ref="H28:AN28" si="5">SUM(H30:H31)</f>
        <v>6.0096520318560005</v>
      </c>
      <c r="I28" s="20">
        <f t="shared" si="5"/>
        <v>6.181528079967082</v>
      </c>
      <c r="J28" s="20">
        <f t="shared" si="5"/>
        <v>6.3583197830541396</v>
      </c>
      <c r="K28" s="20">
        <f t="shared" si="5"/>
        <v>6.5897626231573101</v>
      </c>
      <c r="L28" s="20">
        <f t="shared" si="5"/>
        <v>6.8296299826402374</v>
      </c>
      <c r="M28" s="20">
        <f t="shared" si="5"/>
        <v>7.078228514008341</v>
      </c>
      <c r="N28" s="20">
        <f t="shared" si="5"/>
        <v>7.3358760319182457</v>
      </c>
      <c r="O28" s="20">
        <f t="shared" si="5"/>
        <v>7.6029019194800682</v>
      </c>
      <c r="P28" s="20">
        <f t="shared" si="5"/>
        <v>7.8173037536094068</v>
      </c>
      <c r="Q28" s="20">
        <f t="shared" si="5"/>
        <v>8.0377517194611912</v>
      </c>
      <c r="R28" s="20">
        <f t="shared" si="5"/>
        <v>8.2644163179499976</v>
      </c>
      <c r="S28" s="20">
        <f t="shared" si="5"/>
        <v>8.497472858116188</v>
      </c>
      <c r="T28" s="20">
        <f t="shared" si="5"/>
        <v>8.7371015927150637</v>
      </c>
      <c r="U28" s="20">
        <f t="shared" si="5"/>
        <v>8.9258229871177104</v>
      </c>
      <c r="V28" s="20">
        <f t="shared" si="5"/>
        <v>9.1186207636394521</v>
      </c>
      <c r="W28" s="20">
        <f t="shared" si="5"/>
        <v>9.3155829721340631</v>
      </c>
      <c r="X28" s="20">
        <f t="shared" si="5"/>
        <v>9.5167995643321586</v>
      </c>
      <c r="Y28" s="20">
        <f t="shared" si="5"/>
        <v>9.7223624349217346</v>
      </c>
      <c r="Z28" s="20">
        <f t="shared" si="5"/>
        <v>9.884725887584926</v>
      </c>
      <c r="AA28" s="20">
        <f t="shared" si="5"/>
        <v>10.049800809907595</v>
      </c>
      <c r="AB28" s="20">
        <f t="shared" si="5"/>
        <v>10.217632483433054</v>
      </c>
      <c r="AC28" s="20">
        <f t="shared" si="5"/>
        <v>10.388266945906382</v>
      </c>
      <c r="AD28" s="20">
        <f t="shared" si="5"/>
        <v>10.561751003903016</v>
      </c>
      <c r="AE28" s="20">
        <f t="shared" si="5"/>
        <v>10.697997591853367</v>
      </c>
      <c r="AF28" s="20">
        <f t="shared" si="5"/>
        <v>10.836001760788276</v>
      </c>
      <c r="AG28" s="20">
        <f t="shared" si="5"/>
        <v>10.975786183502445</v>
      </c>
      <c r="AH28" s="20">
        <f t="shared" si="5"/>
        <v>11.117373825269626</v>
      </c>
      <c r="AI28" s="20">
        <f t="shared" si="5"/>
        <v>11.260787947615604</v>
      </c>
      <c r="AJ28" s="20">
        <f t="shared" si="5"/>
        <v>11.372269748296999</v>
      </c>
      <c r="AK28" s="90">
        <f>SUM(AK30:AK31)</f>
        <v>11.484855218805137</v>
      </c>
      <c r="AL28" s="20">
        <f t="shared" si="5"/>
        <v>11.598555285471312</v>
      </c>
      <c r="AM28" s="20">
        <f t="shared" si="5"/>
        <v>11.713380982797478</v>
      </c>
      <c r="AN28" s="20">
        <f t="shared" si="5"/>
        <v>11.829343454527171</v>
      </c>
    </row>
    <row r="29" spans="1:40" x14ac:dyDescent="0.25">
      <c r="A29" s="17" t="s">
        <v>16</v>
      </c>
      <c r="B29" s="20">
        <v>3.2567470000000003</v>
      </c>
      <c r="C29" s="20">
        <v>3.3080400000000001</v>
      </c>
      <c r="D29" s="20">
        <v>3.4669810000000001</v>
      </c>
      <c r="E29" s="20">
        <v>3.4669810000000001</v>
      </c>
      <c r="F29" s="20">
        <v>3.4669810000000001</v>
      </c>
      <c r="G29" s="20">
        <f t="shared" ref="G29:AN29" si="6">SUM(G32:G33)</f>
        <v>3.4669810000000001</v>
      </c>
      <c r="H29" s="20">
        <f t="shared" si="6"/>
        <v>3.5749381805999998</v>
      </c>
      <c r="I29" s="20">
        <f t="shared" si="6"/>
        <v>3.6722634505864797</v>
      </c>
      <c r="J29" s="20">
        <f t="shared" si="6"/>
        <v>3.7723031836470717</v>
      </c>
      <c r="K29" s="20">
        <f t="shared" si="6"/>
        <v>3.9050687157840263</v>
      </c>
      <c r="L29" s="20">
        <f t="shared" si="6"/>
        <v>4.0425617109031062</v>
      </c>
      <c r="M29" s="20">
        <f t="shared" si="6"/>
        <v>4.1849516738058146</v>
      </c>
      <c r="N29" s="20">
        <f t="shared" si="6"/>
        <v>4.3324142117506241</v>
      </c>
      <c r="O29" s="20">
        <f t="shared" si="6"/>
        <v>4.4851312546757782</v>
      </c>
      <c r="P29" s="20">
        <f t="shared" si="6"/>
        <v>4.6080155475252571</v>
      </c>
      <c r="Q29" s="20">
        <f t="shared" si="6"/>
        <v>4.7342977315388479</v>
      </c>
      <c r="R29" s="20">
        <f t="shared" si="6"/>
        <v>4.8640723053339858</v>
      </c>
      <c r="S29" s="20">
        <f t="shared" si="6"/>
        <v>4.9974364050423334</v>
      </c>
      <c r="T29" s="20">
        <f t="shared" si="6"/>
        <v>5.1344898780872725</v>
      </c>
      <c r="U29" s="20">
        <f t="shared" si="6"/>
        <v>5.2427482667161325</v>
      </c>
      <c r="V29" s="20">
        <f t="shared" si="6"/>
        <v>5.3533061995274629</v>
      </c>
      <c r="W29" s="20">
        <f t="shared" si="6"/>
        <v>5.4662127594245398</v>
      </c>
      <c r="X29" s="20">
        <f t="shared" si="6"/>
        <v>5.5815180802750826</v>
      </c>
      <c r="Y29" s="20">
        <f t="shared" si="6"/>
        <v>5.699273369460399</v>
      </c>
      <c r="Z29" s="20">
        <f t="shared" si="6"/>
        <v>5.7923249002288886</v>
      </c>
      <c r="AA29" s="20">
        <f t="shared" si="6"/>
        <v>5.8869047788519495</v>
      </c>
      <c r="AB29" s="20">
        <f t="shared" si="6"/>
        <v>5.9830382112661429</v>
      </c>
      <c r="AC29" s="20">
        <f t="shared" si="6"/>
        <v>6.0807508202758864</v>
      </c>
      <c r="AD29" s="20">
        <f t="shared" si="6"/>
        <v>6.1800686524609452</v>
      </c>
      <c r="AE29" s="20">
        <f t="shared" si="6"/>
        <v>6.2585337561799221</v>
      </c>
      <c r="AF29" s="20">
        <f t="shared" si="6"/>
        <v>6.337999613921605</v>
      </c>
      <c r="AG29" s="20">
        <f t="shared" si="6"/>
        <v>6.4184790312559654</v>
      </c>
      <c r="AH29" s="20">
        <f t="shared" si="6"/>
        <v>6.4999849779970056</v>
      </c>
      <c r="AI29" s="20">
        <f t="shared" si="6"/>
        <v>6.5825305903128672</v>
      </c>
      <c r="AJ29" s="20">
        <f t="shared" si="6"/>
        <v>6.6466164217827375</v>
      </c>
      <c r="AK29" s="20">
        <f t="shared" si="6"/>
        <v>6.7113281850074245</v>
      </c>
      <c r="AL29" s="20">
        <f t="shared" si="6"/>
        <v>6.7766720086122776</v>
      </c>
      <c r="AM29" s="20">
        <f t="shared" si="6"/>
        <v>6.8426540813424532</v>
      </c>
      <c r="AN29" s="20">
        <f t="shared" si="6"/>
        <v>6.9092806526535258</v>
      </c>
    </row>
    <row r="30" spans="1:40" x14ac:dyDescent="0.25">
      <c r="A30" s="25" t="s">
        <v>17</v>
      </c>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row>
    <row r="31" spans="1:40" x14ac:dyDescent="0.25">
      <c r="A31" s="25" t="s">
        <v>18</v>
      </c>
      <c r="B31" s="22">
        <f>(Chemicals!B37*'Emissions Factors'!$C$17+Chemicals!B39*'Emissions Factors'!$C$18+Chemicals!B41*'Emissions Factors'!$C$19+Chemicals!B43*'Emissions Factors'!$C$20)/10^6</f>
        <v>11.471235999999999</v>
      </c>
      <c r="C31" s="22">
        <f>(Chemicals!C37*'Emissions Factors'!$C$17+Chemicals!C39*'Emissions Factors'!$C$18+Chemicals!C41*'Emissions Factors'!$C$19+Chemicals!C43*'Emissions Factors'!$C$20)/10^6</f>
        <v>12.299341</v>
      </c>
      <c r="D31" s="22">
        <f>(Chemicals!D37*'Emissions Factors'!$C$17+Chemicals!D39*'Emissions Factors'!$C$18+Chemicals!D41*'Emissions Factors'!$C$19+Chemicals!D43*'Emissions Factors'!$C$20)/10^6</f>
        <v>13.127279</v>
      </c>
      <c r="E31" s="22">
        <f>(Chemicals!E37*'Emissions Factors'!$C$17+Chemicals!E39*'Emissions Factors'!$C$18+Chemicals!E41*'Emissions Factors'!$C$19+Chemicals!E43*'Emissions Factors'!$C$20)/10^6</f>
        <v>13.952214</v>
      </c>
      <c r="F31" s="22">
        <f>(Chemicals!F37*'Emissions Factors'!$C$17+Chemicals!F39*'Emissions Factors'!$C$18+Chemicals!F41*'Emissions Factors'!$C$19+Chemicals!F43*'Emissions Factors'!$C$20)/10^6</f>
        <v>14.781948999999999</v>
      </c>
      <c r="G31" s="22">
        <f>(Chemicals!G37*'Emissions Factors'!$C$17+Chemicals!G39*'Emissions Factors'!$C$18+Chemicals!G41*'Emissions Factors'!$C$19+Chemicals!G43*'Emissions Factors'!$C$20)/10^6</f>
        <v>15.613733999999999</v>
      </c>
      <c r="H31" s="22">
        <f>(Chemicals!H37*'Emissions Factors'!$C$17+Chemicals!H39*'Emissions Factors'!$C$18+Chemicals!H41*'Emissions Factors'!$C$19+Chemicals!H43*'Emissions Factors'!$C$20)/10^6</f>
        <v>6.0096520318560005</v>
      </c>
      <c r="I31" s="22">
        <f>(Chemicals!I37*'Emissions Factors'!$C$17+Chemicals!I39*'Emissions Factors'!$C$18+Chemicals!I41*'Emissions Factors'!$C$19+Chemicals!I43*'Emissions Factors'!$C$20)/10^6</f>
        <v>6.181528079967082</v>
      </c>
      <c r="J31" s="22">
        <f>(Chemicals!J37*'Emissions Factors'!$C$17+Chemicals!J39*'Emissions Factors'!$C$18+Chemicals!J41*'Emissions Factors'!$C$19+Chemicals!J43*'Emissions Factors'!$C$20)/10^6</f>
        <v>6.3583197830541396</v>
      </c>
      <c r="K31" s="22">
        <f>(Chemicals!K37*'Emissions Factors'!$C$17+Chemicals!K39*'Emissions Factors'!$C$18+Chemicals!K41*'Emissions Factors'!$C$19+Chemicals!K43*'Emissions Factors'!$C$20)/10^6</f>
        <v>6.5897626231573101</v>
      </c>
      <c r="L31" s="22">
        <f>(Chemicals!L37*'Emissions Factors'!$C$17+Chemicals!L39*'Emissions Factors'!$C$18+Chemicals!L41*'Emissions Factors'!$C$19+Chemicals!L43*'Emissions Factors'!$C$20)/10^6</f>
        <v>6.8296299826402374</v>
      </c>
      <c r="M31" s="22">
        <f>(Chemicals!M37*'Emissions Factors'!$C$17+Chemicals!M39*'Emissions Factors'!$C$18+Chemicals!M41*'Emissions Factors'!$C$19+Chemicals!M43*'Emissions Factors'!$C$20)/10^6</f>
        <v>7.078228514008341</v>
      </c>
      <c r="N31" s="22">
        <f>(Chemicals!N37*'Emissions Factors'!$C$17+Chemicals!N39*'Emissions Factors'!$C$18+Chemicals!N41*'Emissions Factors'!$C$19+Chemicals!N43*'Emissions Factors'!$C$20)/10^6</f>
        <v>7.3358760319182457</v>
      </c>
      <c r="O31" s="22">
        <f>(Chemicals!O37*'Emissions Factors'!$C$17+Chemicals!O39*'Emissions Factors'!$C$18+Chemicals!O41*'Emissions Factors'!$C$19+Chemicals!O43*'Emissions Factors'!$C$20)/10^6</f>
        <v>7.6029019194800682</v>
      </c>
      <c r="P31" s="22">
        <f>(Chemicals!P37*'Emissions Factors'!$C$17+Chemicals!P39*'Emissions Factors'!$C$18+Chemicals!P41*'Emissions Factors'!$C$19+Chemicals!P43*'Emissions Factors'!$C$20)/10^6</f>
        <v>7.8173037536094068</v>
      </c>
      <c r="Q31" s="22">
        <f>(Chemicals!Q37*'Emissions Factors'!$C$17+Chemicals!Q39*'Emissions Factors'!$C$18+Chemicals!Q41*'Emissions Factors'!$C$19+Chemicals!Q43*'Emissions Factors'!$C$20)/10^6</f>
        <v>8.0377517194611912</v>
      </c>
      <c r="R31" s="22">
        <f>(Chemicals!R37*'Emissions Factors'!$C$17+Chemicals!R39*'Emissions Factors'!$C$18+Chemicals!R41*'Emissions Factors'!$C$19+Chemicals!R43*'Emissions Factors'!$C$20)/10^6</f>
        <v>8.2644163179499976</v>
      </c>
      <c r="S31" s="22">
        <f>(Chemicals!S37*'Emissions Factors'!$C$17+Chemicals!S39*'Emissions Factors'!$C$18+Chemicals!S41*'Emissions Factors'!$C$19+Chemicals!S43*'Emissions Factors'!$C$20)/10^6</f>
        <v>8.497472858116188</v>
      </c>
      <c r="T31" s="22">
        <f>(Chemicals!T37*'Emissions Factors'!$C$17+Chemicals!T39*'Emissions Factors'!$C$18+Chemicals!T41*'Emissions Factors'!$C$19+Chemicals!T43*'Emissions Factors'!$C$20)/10^6</f>
        <v>8.7371015927150637</v>
      </c>
      <c r="U31" s="22">
        <f>(Chemicals!U37*'Emissions Factors'!$C$17+Chemicals!U39*'Emissions Factors'!$C$18+Chemicals!U41*'Emissions Factors'!$C$19+Chemicals!U43*'Emissions Factors'!$C$20)/10^6</f>
        <v>8.9258229871177104</v>
      </c>
      <c r="V31" s="22">
        <f>(Chemicals!V37*'Emissions Factors'!$C$17+Chemicals!V39*'Emissions Factors'!$C$18+Chemicals!V41*'Emissions Factors'!$C$19+Chemicals!V43*'Emissions Factors'!$C$20)/10^6</f>
        <v>9.1186207636394521</v>
      </c>
      <c r="W31" s="22">
        <f>(Chemicals!W37*'Emissions Factors'!$C$17+Chemicals!W39*'Emissions Factors'!$C$18+Chemicals!W41*'Emissions Factors'!$C$19+Chemicals!W43*'Emissions Factors'!$C$20)/10^6</f>
        <v>9.3155829721340631</v>
      </c>
      <c r="X31" s="22">
        <f>(Chemicals!X37*'Emissions Factors'!$C$17+Chemicals!X39*'Emissions Factors'!$C$18+Chemicals!X41*'Emissions Factors'!$C$19+Chemicals!X43*'Emissions Factors'!$C$20)/10^6</f>
        <v>9.5167995643321586</v>
      </c>
      <c r="Y31" s="22">
        <f>(Chemicals!Y37*'Emissions Factors'!$C$17+Chemicals!Y39*'Emissions Factors'!$C$18+Chemicals!Y41*'Emissions Factors'!$C$19+Chemicals!Y43*'Emissions Factors'!$C$20)/10^6</f>
        <v>9.7223624349217346</v>
      </c>
      <c r="Z31" s="22">
        <f>(Chemicals!Z37*'Emissions Factors'!$C$17+Chemicals!Z39*'Emissions Factors'!$C$18+Chemicals!Z41*'Emissions Factors'!$C$19+Chemicals!Z43*'Emissions Factors'!$C$20)/10^6</f>
        <v>9.884725887584926</v>
      </c>
      <c r="AA31" s="22">
        <f>(Chemicals!AA37*'Emissions Factors'!$C$17+Chemicals!AA39*'Emissions Factors'!$C$18+Chemicals!AA41*'Emissions Factors'!$C$19+Chemicals!AA43*'Emissions Factors'!$C$20)/10^6</f>
        <v>10.049800809907595</v>
      </c>
      <c r="AB31" s="22">
        <f>(Chemicals!AB37*'Emissions Factors'!$C$17+Chemicals!AB39*'Emissions Factors'!$C$18+Chemicals!AB41*'Emissions Factors'!$C$19+Chemicals!AB43*'Emissions Factors'!$C$20)/10^6</f>
        <v>10.217632483433054</v>
      </c>
      <c r="AC31" s="22">
        <f>(Chemicals!AC37*'Emissions Factors'!$C$17+Chemicals!AC39*'Emissions Factors'!$C$18+Chemicals!AC41*'Emissions Factors'!$C$19+Chemicals!AC43*'Emissions Factors'!$C$20)/10^6</f>
        <v>10.388266945906382</v>
      </c>
      <c r="AD31" s="22">
        <f>(Chemicals!AD37*'Emissions Factors'!$C$17+Chemicals!AD39*'Emissions Factors'!$C$18+Chemicals!AD41*'Emissions Factors'!$C$19+Chemicals!AD43*'Emissions Factors'!$C$20)/10^6</f>
        <v>10.561751003903016</v>
      </c>
      <c r="AE31" s="22">
        <f>(Chemicals!AE37*'Emissions Factors'!$C$17+Chemicals!AE39*'Emissions Factors'!$C$18+Chemicals!AE41*'Emissions Factors'!$C$19+Chemicals!AE43*'Emissions Factors'!$C$20)/10^6</f>
        <v>10.697997591853367</v>
      </c>
      <c r="AF31" s="22">
        <f>(Chemicals!AF37*'Emissions Factors'!$C$17+Chemicals!AF39*'Emissions Factors'!$C$18+Chemicals!AF41*'Emissions Factors'!$C$19+Chemicals!AF43*'Emissions Factors'!$C$20)/10^6</f>
        <v>10.836001760788276</v>
      </c>
      <c r="AG31" s="22">
        <f>(Chemicals!AG37*'Emissions Factors'!$C$17+Chemicals!AG39*'Emissions Factors'!$C$18+Chemicals!AG41*'Emissions Factors'!$C$19+Chemicals!AG43*'Emissions Factors'!$C$20)/10^6</f>
        <v>10.975786183502445</v>
      </c>
      <c r="AH31" s="22">
        <f>(Chemicals!AH37*'Emissions Factors'!$C$17+Chemicals!AH39*'Emissions Factors'!$C$18+Chemicals!AH41*'Emissions Factors'!$C$19+Chemicals!AH43*'Emissions Factors'!$C$20)/10^6</f>
        <v>11.117373825269626</v>
      </c>
      <c r="AI31" s="22">
        <f>(Chemicals!AI37*'Emissions Factors'!$C$17+Chemicals!AI39*'Emissions Factors'!$C$18+Chemicals!AI41*'Emissions Factors'!$C$19+Chemicals!AI43*'Emissions Factors'!$C$20)/10^6</f>
        <v>11.260787947615604</v>
      </c>
      <c r="AJ31" s="22">
        <f>(Chemicals!AJ37*'Emissions Factors'!$C$17+Chemicals!AJ39*'Emissions Factors'!$C$18+Chemicals!AJ41*'Emissions Factors'!$C$19+Chemicals!AJ43*'Emissions Factors'!$C$20)/10^6</f>
        <v>11.372269748296999</v>
      </c>
      <c r="AK31" s="22">
        <f>(Chemicals!AK37*'Emissions Factors'!$C$17+Chemicals!AK39*'Emissions Factors'!$C$18+Chemicals!AK41*'Emissions Factors'!$C$19+Chemicals!AK43*'Emissions Factors'!$C$20)/10^6</f>
        <v>11.484855218805137</v>
      </c>
      <c r="AL31" s="22">
        <f>(Chemicals!AL37*'Emissions Factors'!$C$17+Chemicals!AL39*'Emissions Factors'!$C$18+Chemicals!AL41*'Emissions Factors'!$C$19+Chemicals!AL43*'Emissions Factors'!$C$20)/10^6</f>
        <v>11.598555285471312</v>
      </c>
      <c r="AM31" s="22">
        <f>(Chemicals!AM37*'Emissions Factors'!$C$17+Chemicals!AM39*'Emissions Factors'!$C$18+Chemicals!AM41*'Emissions Factors'!$C$19+Chemicals!AM43*'Emissions Factors'!$C$20)/10^6</f>
        <v>11.713380982797478</v>
      </c>
      <c r="AN31" s="22">
        <f>(Chemicals!AN37*'Emissions Factors'!$C$17+Chemicals!AN39*'Emissions Factors'!$C$18+Chemicals!AN41*'Emissions Factors'!$C$19+Chemicals!AN43*'Emissions Factors'!$C$20)/10^6</f>
        <v>11.829343454527171</v>
      </c>
    </row>
    <row r="32" spans="1:40" x14ac:dyDescent="0.25">
      <c r="A32" s="36" t="s">
        <v>64</v>
      </c>
      <c r="B32" s="22">
        <v>0.28859600000000002</v>
      </c>
      <c r="C32" s="22">
        <v>0.30690800000000001</v>
      </c>
      <c r="D32" s="22">
        <v>0.29464400000000002</v>
      </c>
      <c r="E32" s="22">
        <v>0.29464400000000002</v>
      </c>
      <c r="F32" s="22">
        <v>0.29464400000000002</v>
      </c>
      <c r="G32" s="22">
        <f>SUM(Chemicals!G12:G17)*'Emissions Factors'!$C$12/10^6</f>
        <v>0.29464400000000002</v>
      </c>
      <c r="H32" s="22">
        <f>SUM(Chemicals!H12:H17)*'Emissions Factors'!$C$12/10^6</f>
        <v>0.31649198280000002</v>
      </c>
      <c r="I32" s="22">
        <f>SUM(Chemicals!I12:I17)*'Emissions Factors'!$C$12/10^6</f>
        <v>0.32530706744844001</v>
      </c>
      <c r="J32" s="22">
        <f>SUM(Chemicals!J12:J17)*'Emissions Factors'!$C$12/10^6</f>
        <v>0.33436792298768148</v>
      </c>
      <c r="K32" s="22">
        <f>SUM(Chemicals!K12:K17)*'Emissions Factors'!$C$12/10^6</f>
        <v>0.34632430117489477</v>
      </c>
      <c r="L32" s="22">
        <f>SUM(Chemicals!L12:L17)*'Emissions Factors'!$C$12/10^6</f>
        <v>0.3587084280366763</v>
      </c>
      <c r="M32" s="22">
        <f>SUM(Chemicals!M12:M17)*'Emissions Factors'!$C$12/10^6</f>
        <v>0.37153561097952004</v>
      </c>
      <c r="N32" s="22">
        <f>SUM(Chemicals!N12:N17)*'Emissions Factors'!$C$12/10^6</f>
        <v>0.38482170529095339</v>
      </c>
      <c r="O32" s="22">
        <f>SUM(Chemicals!O12:O17)*'Emissions Factors'!$C$12/10^6</f>
        <v>0.39858313375111026</v>
      </c>
      <c r="P32" s="22">
        <f>SUM(Chemicals!P12:P17)*'Emissions Factors'!$C$12/10^6</f>
        <v>0.40965265663594652</v>
      </c>
      <c r="Q32" s="22">
        <f>SUM(Chemicals!Q12:Q17)*'Emissions Factors'!$C$12/10^6</f>
        <v>0.42102972375701259</v>
      </c>
      <c r="R32" s="22">
        <f>SUM(Chemicals!R12:R17)*'Emissions Factors'!$C$12/10^6</f>
        <v>0.43272288163957634</v>
      </c>
      <c r="S32" s="22">
        <f>SUM(Chemicals!S12:S17)*'Emissions Factors'!$C$12/10^6</f>
        <v>0.44474091434783125</v>
      </c>
      <c r="T32" s="22">
        <f>SUM(Chemicals!T12:T17)*'Emissions Factors'!$C$12/10^6</f>
        <v>0.45709285008755335</v>
      </c>
      <c r="U32" s="22">
        <f>SUM(Chemicals!U12:U17)*'Emissions Factors'!$C$12/10^6</f>
        <v>0.46686603637357149</v>
      </c>
      <c r="V32" s="22">
        <f>SUM(Chemicals!V12:V17)*'Emissions Factors'!$C$12/10^6</f>
        <v>0.47684825101644041</v>
      </c>
      <c r="W32" s="22">
        <f>SUM(Chemicals!W12:W17)*'Emissions Factors'!$C$12/10^6</f>
        <v>0.48704396560872992</v>
      </c>
      <c r="X32" s="22">
        <f>SUM(Chemicals!X12:X17)*'Emissions Factors'!$C$12/10^6</f>
        <v>0.49745774741297577</v>
      </c>
      <c r="Y32" s="22">
        <f>SUM(Chemicals!Y12:Y17)*'Emissions Factors'!$C$12/10^6</f>
        <v>0.5080942614087135</v>
      </c>
      <c r="Z32" s="22">
        <f>SUM(Chemicals!Z12:Z17)*'Emissions Factors'!$C$12/10^6</f>
        <v>0.5164713604121467</v>
      </c>
      <c r="AA32" s="22">
        <f>SUM(Chemicals!AA12:AA17)*'Emissions Factors'!$C$12/10^6</f>
        <v>0.52498660988409762</v>
      </c>
      <c r="AB32" s="22">
        <f>SUM(Chemicals!AB12:AB17)*'Emissions Factors'!$C$12/10^6</f>
        <v>0.53364228851181483</v>
      </c>
      <c r="AC32" s="22">
        <f>SUM(Chemicals!AC12:AC17)*'Emissions Factors'!$C$12/10^6</f>
        <v>0.54244071257205662</v>
      </c>
      <c r="AD32" s="22">
        <f>SUM(Chemicals!AD12:AD17)*'Emissions Factors'!$C$12/10^6</f>
        <v>0.55138423655122026</v>
      </c>
      <c r="AE32" s="22">
        <f>SUM(Chemicals!AE12:AE17)*'Emissions Factors'!$C$12/10^6</f>
        <v>0.55849229205852102</v>
      </c>
      <c r="AF32" s="22">
        <f>SUM(Chemicals!AF12:AF17)*'Emissions Factors'!$C$12/10^6</f>
        <v>0.56569199779145374</v>
      </c>
      <c r="AG32" s="22">
        <f>SUM(Chemicals!AG12:AG17)*'Emissions Factors'!$C$12/10^6</f>
        <v>0.57298453564034624</v>
      </c>
      <c r="AH32" s="22">
        <f>SUM(Chemicals!AH12:AH17)*'Emissions Factors'!$C$12/10^6</f>
        <v>0.58037110273829362</v>
      </c>
      <c r="AI32" s="22">
        <f>SUM(Chemicals!AI12:AI17)*'Emissions Factors'!$C$12/10^6</f>
        <v>0.58785291165775688</v>
      </c>
      <c r="AJ32" s="22">
        <f>SUM(Chemicals!AJ12:AJ17)*'Emissions Factors'!$C$12/10^6</f>
        <v>0.59361069738666994</v>
      </c>
      <c r="AK32" s="22">
        <f>SUM(Chemicals!AK12:AK17)*'Emissions Factors'!$C$12/10^6</f>
        <v>0.59942488593696686</v>
      </c>
      <c r="AL32" s="22">
        <f>SUM(Chemicals!AL12:AL17)*'Emissions Factors'!$C$12/10^6</f>
        <v>0.60529602988255427</v>
      </c>
      <c r="AM32" s="22">
        <f>SUM(Chemicals!AM12:AM17)*'Emissions Factors'!$C$12/10^6</f>
        <v>0.61122468721127776</v>
      </c>
      <c r="AN32" s="22">
        <f>SUM(Chemicals!AN12:AN17)*'Emissions Factors'!$C$12/10^6</f>
        <v>0.61721142137796825</v>
      </c>
    </row>
    <row r="33" spans="1:40" x14ac:dyDescent="0.25">
      <c r="A33" s="25" t="s">
        <v>74</v>
      </c>
      <c r="B33" s="22">
        <v>2.9681510000000002</v>
      </c>
      <c r="C33" s="22">
        <v>3.0011320000000001</v>
      </c>
      <c r="D33" s="22">
        <v>3.1723370000000002</v>
      </c>
      <c r="E33" s="22">
        <v>3.1723370000000002</v>
      </c>
      <c r="F33" s="22">
        <v>3.1723370000000002</v>
      </c>
      <c r="G33" s="22">
        <f>SUM(Chemicals!G20:G28)/10^6</f>
        <v>3.1723370000000002</v>
      </c>
      <c r="H33" s="22">
        <f>SUM(Chemicals!H20:H28)/10^6</f>
        <v>3.2584461977999997</v>
      </c>
      <c r="I33" s="22">
        <f>SUM(Chemicals!I20:I28)/10^6</f>
        <v>3.3469563831380396</v>
      </c>
      <c r="J33" s="22">
        <f>SUM(Chemicals!J20:J28)/10^6</f>
        <v>3.4379352606593905</v>
      </c>
      <c r="K33" s="22">
        <f>SUM(Chemicals!K20:K28)/10^6</f>
        <v>3.5587444146091314</v>
      </c>
      <c r="L33" s="22">
        <f>SUM(Chemicals!L20:L28)/10^6</f>
        <v>3.6838532828664299</v>
      </c>
      <c r="M33" s="22">
        <f>SUM(Chemicals!M20:M28)/10^6</f>
        <v>3.8134160628262941</v>
      </c>
      <c r="N33" s="22">
        <f>SUM(Chemicals!N20:N28)/10^6</f>
        <v>3.9475925064596709</v>
      </c>
      <c r="O33" s="22">
        <f>SUM(Chemicals!O20:O28)/10^6</f>
        <v>4.0865481209246681</v>
      </c>
      <c r="P33" s="22">
        <f>SUM(Chemicals!P20:P28)/10^6</f>
        <v>4.1983628908893103</v>
      </c>
      <c r="Q33" s="22">
        <f>SUM(Chemicals!Q20:Q28)/10^6</f>
        <v>4.3132680077818355</v>
      </c>
      <c r="R33" s="22">
        <f>SUM(Chemicals!R20:R28)/10^6</f>
        <v>4.4313494236944093</v>
      </c>
      <c r="S33" s="22">
        <f>SUM(Chemicals!S20:S28)/10^6</f>
        <v>4.5526954906945019</v>
      </c>
      <c r="T33" s="22">
        <f>SUM(Chemicals!T20:T28)/10^6</f>
        <v>4.677397027999719</v>
      </c>
      <c r="U33" s="22">
        <f>SUM(Chemicals!U20:U28)/10^6</f>
        <v>4.7758822303425612</v>
      </c>
      <c r="V33" s="22">
        <f>SUM(Chemicals!V20:V28)/10^6</f>
        <v>4.8764579485110229</v>
      </c>
      <c r="W33" s="22">
        <f>SUM(Chemicals!W20:W28)/10^6</f>
        <v>4.97916879381581</v>
      </c>
      <c r="X33" s="22">
        <f>SUM(Chemicals!X20:X28)/10^6</f>
        <v>5.0840603328621068</v>
      </c>
      <c r="Y33" s="22">
        <f>SUM(Chemicals!Y20:Y28)/10^6</f>
        <v>5.1911791080516858</v>
      </c>
      <c r="Z33" s="22">
        <f>SUM(Chemicals!Z20:Z28)/10^6</f>
        <v>5.2758535398167421</v>
      </c>
      <c r="AA33" s="22">
        <f>SUM(Chemicals!AA20:AA28)/10^6</f>
        <v>5.3619181689678523</v>
      </c>
      <c r="AB33" s="22">
        <f>SUM(Chemicals!AB20:AB28)/10^6</f>
        <v>5.449395922754328</v>
      </c>
      <c r="AC33" s="22">
        <f>SUM(Chemicals!AC20:AC28)/10^6</f>
        <v>5.5383101077038299</v>
      </c>
      <c r="AD33" s="22">
        <f>SUM(Chemicals!AD20:AD28)/10^6</f>
        <v>5.6286844159097251</v>
      </c>
      <c r="AE33" s="22">
        <f>SUM(Chemicals!AE20:AE28)/10^6</f>
        <v>5.7000414641214014</v>
      </c>
      <c r="AF33" s="22">
        <f>SUM(Chemicals!AF20:AF28)/10^6</f>
        <v>5.772307616130151</v>
      </c>
      <c r="AG33" s="22">
        <f>SUM(Chemicals!AG20:AG28)/10^6</f>
        <v>5.8454944956156192</v>
      </c>
      <c r="AH33" s="22">
        <f>SUM(Chemicals!AH20:AH28)/10^6</f>
        <v>5.9196138752587117</v>
      </c>
      <c r="AI33" s="22">
        <f>SUM(Chemicals!AI20:AI28)/10^6</f>
        <v>5.9946776786551101</v>
      </c>
      <c r="AJ33" s="22">
        <f>SUM(Chemicals!AJ20:AJ28)/10^6</f>
        <v>6.0530057243960673</v>
      </c>
      <c r="AK33" s="22">
        <f>SUM(Chemicals!AK20:AK28)/10^6</f>
        <v>6.111903299070458</v>
      </c>
      <c r="AL33" s="22">
        <f>SUM(Chemicals!AL20:AL28)/10^6</f>
        <v>6.1713759787297233</v>
      </c>
      <c r="AM33" s="22">
        <f>SUM(Chemicals!AM20:AM28)/10^6</f>
        <v>6.2314293941311751</v>
      </c>
      <c r="AN33" s="22">
        <f>SUM(Chemicals!AN20:AN28)/10^6</f>
        <v>6.2920692312755575</v>
      </c>
    </row>
    <row r="34" spans="1:40" x14ac:dyDescent="0.25">
      <c r="A34" s="25" t="s">
        <v>75</v>
      </c>
      <c r="B34" s="22">
        <v>0.237175</v>
      </c>
      <c r="C34" s="22">
        <v>0.23214000000000001</v>
      </c>
      <c r="D34" s="22">
        <v>0.24565500000000001</v>
      </c>
      <c r="E34" s="100">
        <v>0.24565500000000001</v>
      </c>
      <c r="F34" s="22">
        <v>0.24565500000000001</v>
      </c>
      <c r="G34" s="22">
        <f>SUM(Chemicals!G31:G33)*'Emissions Factors'!$C$13/10^6</f>
        <v>0.24565500000000001</v>
      </c>
      <c r="H34" s="22">
        <f>SUM(Chemicals!H31:H33)*'Emissions Factors'!$C$13/10^6</f>
        <v>0.25268073299999999</v>
      </c>
      <c r="I34" s="22">
        <f>SUM(Chemicals!I31:I33)*'Emissions Factors'!$C$13/10^6</f>
        <v>0.25990740196379997</v>
      </c>
      <c r="J34" s="22">
        <f>SUM(Chemicals!J31:J33)*'Emissions Factors'!$C$13/10^6</f>
        <v>0.26734075365996468</v>
      </c>
      <c r="K34" s="22">
        <f>SUM(Chemicals!K31:K33)*'Emissions Factors'!$C$13/10^6</f>
        <v>0.27707195709318738</v>
      </c>
      <c r="L34" s="22">
        <f>SUM(Chemicals!L31:L33)*'Emissions Factors'!$C$13/10^6</f>
        <v>0.28715737633137944</v>
      </c>
      <c r="M34" s="22">
        <f>SUM(Chemicals!M31:M33)*'Emissions Factors'!$C$13/10^6</f>
        <v>0.29760990482984157</v>
      </c>
      <c r="N34" s="22">
        <f>SUM(Chemicals!N31:N33)*'Emissions Factors'!$C$13/10^6</f>
        <v>0.30844290536564789</v>
      </c>
      <c r="O34" s="22">
        <f>SUM(Chemicals!O31:O33)*'Emissions Factors'!$C$13/10^6</f>
        <v>0.31967022712095744</v>
      </c>
      <c r="P34" s="22">
        <f>SUM(Chemicals!P31:P33)*'Emissions Factors'!$C$13/10^6</f>
        <v>0.32868492752576839</v>
      </c>
      <c r="Q34" s="22">
        <f>SUM(Chemicals!Q31:Q33)*'Emissions Factors'!$C$13/10^6</f>
        <v>0.33795384248199511</v>
      </c>
      <c r="R34" s="22">
        <f>SUM(Chemicals!R31:R33)*'Emissions Factors'!$C$13/10^6</f>
        <v>0.34748414083998735</v>
      </c>
      <c r="S34" s="22">
        <f>SUM(Chemicals!S31:S33)*'Emissions Factors'!$C$13/10^6</f>
        <v>0.35728319361167504</v>
      </c>
      <c r="T34" s="22">
        <f>SUM(Chemicals!T31:T33)*'Emissions Factors'!$C$13/10^6</f>
        <v>0.3673585796715243</v>
      </c>
      <c r="U34" s="22">
        <f>SUM(Chemicals!U31:U33)*'Emissions Factors'!$C$13/10^6</f>
        <v>0.37529352499242924</v>
      </c>
      <c r="V34" s="22">
        <f>SUM(Chemicals!V31:V33)*'Emissions Factors'!$C$13/10^6</f>
        <v>0.38339986513226565</v>
      </c>
      <c r="W34" s="22">
        <f>SUM(Chemicals!W31:W33)*'Emissions Factors'!$C$13/10^6</f>
        <v>0.39168130221912267</v>
      </c>
      <c r="X34" s="22">
        <f>SUM(Chemicals!X31:X33)*'Emissions Factors'!$C$13/10^6</f>
        <v>0.40014161834705575</v>
      </c>
      <c r="Y34" s="22">
        <f>SUM(Chemicals!Y31:Y33)*'Emissions Factors'!$C$13/10^6</f>
        <v>0.40878467730335211</v>
      </c>
      <c r="Z34" s="22">
        <f>SUM(Chemicals!Z31:Z33)*'Emissions Factors'!$C$13/10^6</f>
        <v>0.41561138141431808</v>
      </c>
      <c r="AA34" s="22">
        <f>SUM(Chemicals!AA31:AA33)*'Emissions Factors'!$C$13/10^6</f>
        <v>0.42255209148393724</v>
      </c>
      <c r="AB34" s="22">
        <f>SUM(Chemicals!AB31:AB33)*'Emissions Factors'!$C$13/10^6</f>
        <v>0.42960871141171897</v>
      </c>
      <c r="AC34" s="22">
        <f>SUM(Chemicals!AC31:AC33)*'Emissions Factors'!$C$13/10^6</f>
        <v>0.43678317689229473</v>
      </c>
      <c r="AD34" s="22">
        <f>SUM(Chemicals!AD31:AD33)*'Emissions Factors'!$C$13/10^6</f>
        <v>0.44407745594639603</v>
      </c>
      <c r="AE34" s="22">
        <f>SUM(Chemicals!AE31:AE33)*'Emissions Factors'!$C$13/10^6</f>
        <v>0.44980605512810456</v>
      </c>
      <c r="AF34" s="22">
        <f>SUM(Chemicals!AF31:AF33)*'Emissions Factors'!$C$13/10^6</f>
        <v>0.45560855323925714</v>
      </c>
      <c r="AG34" s="22">
        <f>SUM(Chemicals!AG31:AG33)*'Emissions Factors'!$C$13/10^6</f>
        <v>0.46148590357604358</v>
      </c>
      <c r="AH34" s="22">
        <f>SUM(Chemicals!AH31:AH33)*'Emissions Factors'!$C$13/10^6</f>
        <v>0.46743907173217447</v>
      </c>
      <c r="AI34" s="22">
        <f>SUM(Chemicals!AI31:AI33)*'Emissions Factors'!$C$13/10^6</f>
        <v>0.47346903575751947</v>
      </c>
      <c r="AJ34" s="22">
        <f>SUM(Chemicals!AJ31:AJ33)*'Emissions Factors'!$C$13/10^6</f>
        <v>0.47815637921151904</v>
      </c>
      <c r="AK34" s="22">
        <f>SUM(Chemicals!AK31:AK33)*'Emissions Factors'!$C$13/10^6</f>
        <v>0.48289012736571302</v>
      </c>
      <c r="AL34" s="22">
        <f>SUM(Chemicals!AL31:AL33)*'Emissions Factors'!$C$13/10^6</f>
        <v>0.4876707396266336</v>
      </c>
      <c r="AM34" s="22">
        <f>SUM(Chemicals!AM31:AM33)*'Emissions Factors'!$C$13/10^6</f>
        <v>0.49249867994893726</v>
      </c>
      <c r="AN34" s="22">
        <f>SUM(Chemicals!AN31:AN33)*'Emissions Factors'!$C$13/10^6</f>
        <v>0.49737441688043177</v>
      </c>
    </row>
    <row r="35" spans="1:40" x14ac:dyDescent="0.25">
      <c r="A35" s="25"/>
      <c r="B35" s="25"/>
      <c r="C35" s="25"/>
      <c r="D35" s="25"/>
      <c r="E35" s="25"/>
      <c r="F35" s="25"/>
    </row>
    <row r="36" spans="1:40" x14ac:dyDescent="0.25">
      <c r="A36" s="25"/>
      <c r="B36" s="25"/>
      <c r="C36" s="25"/>
      <c r="D36" s="25"/>
      <c r="E36" s="25"/>
      <c r="F36" s="25"/>
    </row>
    <row r="37" spans="1:40" x14ac:dyDescent="0.25">
      <c r="A37" s="15" t="s">
        <v>19</v>
      </c>
      <c r="B37" s="15"/>
      <c r="C37" s="15"/>
      <c r="D37" s="15"/>
      <c r="E37" s="15"/>
      <c r="F37" s="15"/>
    </row>
    <row r="38" spans="1:40" x14ac:dyDescent="0.25">
      <c r="A38" s="17" t="s">
        <v>20</v>
      </c>
      <c r="B38" s="17"/>
      <c r="C38" s="17"/>
      <c r="D38" s="17"/>
      <c r="E38" s="17"/>
      <c r="F38" s="17"/>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row>
    <row r="39" spans="1:40" x14ac:dyDescent="0.25">
      <c r="A39" t="s">
        <v>65</v>
      </c>
      <c r="B39"/>
      <c r="C39"/>
      <c r="D39"/>
      <c r="E39"/>
      <c r="F39"/>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row>
    <row r="40" spans="1:40" x14ac:dyDescent="0.25">
      <c r="A40" s="5" t="s">
        <v>66</v>
      </c>
      <c r="B40" s="5"/>
      <c r="C40" s="5"/>
      <c r="D40" s="5"/>
      <c r="E40" s="5"/>
      <c r="F40" s="5"/>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row>
    <row r="41" spans="1:40" x14ac:dyDescent="0.25">
      <c r="A41" s="25" t="s">
        <v>67</v>
      </c>
      <c r="B41" s="25"/>
      <c r="C41" s="25"/>
      <c r="D41" s="25"/>
      <c r="E41" s="25"/>
      <c r="F41" s="25"/>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row>
    <row r="42" spans="1:40" x14ac:dyDescent="0.25">
      <c r="A42" s="25" t="s">
        <v>76</v>
      </c>
      <c r="B42" s="25"/>
      <c r="C42" s="25"/>
      <c r="D42" s="25"/>
      <c r="E42" s="25"/>
      <c r="F42" s="25"/>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row>
    <row r="43" spans="1:40" x14ac:dyDescent="0.25">
      <c r="A43" s="25"/>
      <c r="B43" s="25"/>
      <c r="C43" s="25"/>
      <c r="D43" s="25"/>
      <c r="E43" s="25"/>
      <c r="F43" s="25"/>
    </row>
    <row r="44" spans="1:40" x14ac:dyDescent="0.25">
      <c r="A44" s="15" t="s">
        <v>78</v>
      </c>
      <c r="B44" s="15"/>
      <c r="C44" s="15"/>
      <c r="D44" s="15"/>
      <c r="E44" s="15"/>
      <c r="F44" s="15"/>
    </row>
    <row r="45" spans="1:40" x14ac:dyDescent="0.25">
      <c r="A45" s="28" t="s">
        <v>21</v>
      </c>
      <c r="B45" s="26">
        <f t="shared" ref="B45:F45" si="7">B47+B48+B54</f>
        <v>2.0367999999999999</v>
      </c>
      <c r="C45" s="26">
        <f t="shared" si="7"/>
        <v>2.0781999999999998</v>
      </c>
      <c r="D45" s="26">
        <f t="shared" si="7"/>
        <v>2.1196000000000002</v>
      </c>
      <c r="E45" s="26">
        <f t="shared" si="7"/>
        <v>2.161</v>
      </c>
      <c r="F45" s="26">
        <f t="shared" si="7"/>
        <v>2.1854</v>
      </c>
      <c r="G45" s="26">
        <f t="shared" ref="G45:AN45" si="8">G47+G48+G54</f>
        <v>2.2098</v>
      </c>
      <c r="H45" s="26">
        <f t="shared" si="8"/>
        <v>2.2342</v>
      </c>
      <c r="I45" s="26">
        <f t="shared" si="8"/>
        <v>2.2585999999999999</v>
      </c>
      <c r="J45" s="26">
        <f t="shared" si="8"/>
        <v>2.2829999999999999</v>
      </c>
      <c r="K45" s="26">
        <f t="shared" si="8"/>
        <v>2.3050000000000002</v>
      </c>
      <c r="L45" s="26">
        <f t="shared" si="8"/>
        <v>2.327</v>
      </c>
      <c r="M45" s="26">
        <f t="shared" si="8"/>
        <v>2.3490000000000002</v>
      </c>
      <c r="N45" s="26">
        <f t="shared" si="8"/>
        <v>2.371</v>
      </c>
      <c r="O45" s="26">
        <f t="shared" si="8"/>
        <v>2.3929999999999998</v>
      </c>
      <c r="P45" s="26">
        <f t="shared" si="8"/>
        <v>2.4123999999999999</v>
      </c>
      <c r="Q45" s="26">
        <f t="shared" si="8"/>
        <v>2.4318</v>
      </c>
      <c r="R45" s="26">
        <f t="shared" si="8"/>
        <v>2.4512</v>
      </c>
      <c r="S45" s="26">
        <f t="shared" si="8"/>
        <v>2.4706000000000001</v>
      </c>
      <c r="T45" s="26">
        <f t="shared" si="8"/>
        <v>2.4900000000000007</v>
      </c>
      <c r="U45" s="26">
        <f t="shared" si="8"/>
        <v>2.5066000000000006</v>
      </c>
      <c r="V45" s="26">
        <f t="shared" si="8"/>
        <v>2.5232000000000006</v>
      </c>
      <c r="W45" s="26">
        <f t="shared" si="8"/>
        <v>2.5398000000000005</v>
      </c>
      <c r="X45" s="26">
        <f t="shared" si="8"/>
        <v>2.5564000000000004</v>
      </c>
      <c r="Y45" s="26">
        <f t="shared" si="8"/>
        <v>2.5730000000000004</v>
      </c>
      <c r="Z45" s="26">
        <f t="shared" si="8"/>
        <v>2.5862000000000003</v>
      </c>
      <c r="AA45" s="26">
        <f t="shared" si="8"/>
        <v>2.5994000000000002</v>
      </c>
      <c r="AB45" s="26">
        <f t="shared" si="8"/>
        <v>2.6126</v>
      </c>
      <c r="AC45" s="26">
        <f t="shared" si="8"/>
        <v>2.6257999999999999</v>
      </c>
      <c r="AD45" s="26">
        <f t="shared" si="8"/>
        <v>2.6389999999999998</v>
      </c>
      <c r="AE45" s="26">
        <f t="shared" si="8"/>
        <v>2.6486000000000001</v>
      </c>
      <c r="AF45" s="26">
        <f t="shared" si="8"/>
        <v>2.6581999999999999</v>
      </c>
      <c r="AG45" s="26">
        <f t="shared" si="8"/>
        <v>2.6678000000000002</v>
      </c>
      <c r="AH45" s="26">
        <f t="shared" si="8"/>
        <v>2.6774</v>
      </c>
      <c r="AI45" s="26">
        <f t="shared" si="8"/>
        <v>2.6869999999999998</v>
      </c>
      <c r="AJ45" s="26">
        <f t="shared" si="8"/>
        <v>2.6924000000000001</v>
      </c>
      <c r="AK45" s="26">
        <f t="shared" si="8"/>
        <v>2.6978</v>
      </c>
      <c r="AL45" s="26">
        <f t="shared" si="8"/>
        <v>2.7032000000000003</v>
      </c>
      <c r="AM45" s="26">
        <f t="shared" si="8"/>
        <v>2.7086000000000001</v>
      </c>
      <c r="AN45" s="26">
        <f t="shared" si="8"/>
        <v>2.714</v>
      </c>
    </row>
    <row r="46" spans="1:40" x14ac:dyDescent="0.25">
      <c r="A46" s="29" t="s">
        <v>22</v>
      </c>
      <c r="B46" s="26">
        <f t="shared" ref="B46:AN46" si="9">SUM(B49:B53,B55)</f>
        <v>78.065599999999989</v>
      </c>
      <c r="C46" s="26">
        <f t="shared" si="9"/>
        <v>80.512399999999985</v>
      </c>
      <c r="D46" s="26">
        <f t="shared" si="9"/>
        <v>82.959199999999996</v>
      </c>
      <c r="E46" s="26">
        <f t="shared" si="9"/>
        <v>85.405999999999977</v>
      </c>
      <c r="F46" s="26">
        <f t="shared" si="9"/>
        <v>88.751799999999974</v>
      </c>
      <c r="G46" s="26">
        <f t="shared" si="9"/>
        <v>92.097599999999971</v>
      </c>
      <c r="H46" s="26">
        <f t="shared" si="9"/>
        <v>95.443399999999983</v>
      </c>
      <c r="I46" s="26">
        <f t="shared" si="9"/>
        <v>98.789199999999994</v>
      </c>
      <c r="J46" s="26">
        <f t="shared" si="9"/>
        <v>102.13500000000001</v>
      </c>
      <c r="K46" s="26">
        <f t="shared" si="9"/>
        <v>105.1724</v>
      </c>
      <c r="L46" s="26">
        <f t="shared" si="9"/>
        <v>108.2098</v>
      </c>
      <c r="M46" s="26">
        <f t="shared" si="9"/>
        <v>111.24719999999999</v>
      </c>
      <c r="N46" s="26">
        <f t="shared" si="9"/>
        <v>114.28460000000001</v>
      </c>
      <c r="O46" s="26">
        <f t="shared" si="9"/>
        <v>117.322</v>
      </c>
      <c r="P46" s="26">
        <f t="shared" si="9"/>
        <v>120.351</v>
      </c>
      <c r="Q46" s="26">
        <f t="shared" si="9"/>
        <v>123.38</v>
      </c>
      <c r="R46" s="26">
        <f t="shared" si="9"/>
        <v>126.40900000000001</v>
      </c>
      <c r="S46" s="26">
        <f t="shared" si="9"/>
        <v>129.43799999999999</v>
      </c>
      <c r="T46" s="26">
        <f t="shared" si="9"/>
        <v>132.46699999999998</v>
      </c>
      <c r="U46" s="26">
        <f t="shared" si="9"/>
        <v>313.70740000000001</v>
      </c>
      <c r="V46" s="26">
        <f t="shared" si="9"/>
        <v>494.94779999999992</v>
      </c>
      <c r="W46" s="26">
        <f t="shared" si="9"/>
        <v>676.18820000000005</v>
      </c>
      <c r="X46" s="26">
        <f t="shared" si="9"/>
        <v>857.42860000000007</v>
      </c>
      <c r="Y46" s="26">
        <f t="shared" si="9"/>
        <v>1038.6689999999999</v>
      </c>
      <c r="Z46" s="26">
        <f t="shared" si="9"/>
        <v>1040.1109999999999</v>
      </c>
      <c r="AA46" s="26">
        <f t="shared" si="9"/>
        <v>1041.5529999999999</v>
      </c>
      <c r="AB46" s="26">
        <f t="shared" si="9"/>
        <v>1042.9949999999999</v>
      </c>
      <c r="AC46" s="26">
        <f t="shared" si="9"/>
        <v>1044.4369999999999</v>
      </c>
      <c r="AD46" s="26">
        <f t="shared" si="9"/>
        <v>782.71100000000001</v>
      </c>
      <c r="AE46" s="26">
        <f t="shared" si="9"/>
        <v>746.8904</v>
      </c>
      <c r="AF46" s="26">
        <f t="shared" si="9"/>
        <v>711.0698000000001</v>
      </c>
      <c r="AG46" s="26">
        <f t="shared" si="9"/>
        <v>675.24920000000009</v>
      </c>
      <c r="AH46" s="26">
        <f t="shared" si="9"/>
        <v>639.42860000000007</v>
      </c>
      <c r="AI46" s="26">
        <f t="shared" si="9"/>
        <v>603.60799999999983</v>
      </c>
      <c r="AJ46" s="26">
        <f t="shared" si="9"/>
        <v>578.49979999999994</v>
      </c>
      <c r="AK46" s="26">
        <f t="shared" si="9"/>
        <v>553.39159999999993</v>
      </c>
      <c r="AL46" s="26">
        <f t="shared" si="9"/>
        <v>528.28339999999992</v>
      </c>
      <c r="AM46" s="26">
        <f t="shared" si="9"/>
        <v>503.17519999999996</v>
      </c>
      <c r="AN46" s="26">
        <f t="shared" si="9"/>
        <v>478.06699999999995</v>
      </c>
    </row>
    <row r="47" spans="1:40" x14ac:dyDescent="0.25">
      <c r="A47" s="23" t="s">
        <v>23</v>
      </c>
      <c r="B47" s="22">
        <v>2.0367999999999999</v>
      </c>
      <c r="C47" s="22">
        <v>2.0781999999999998</v>
      </c>
      <c r="D47" s="22">
        <v>2.1196000000000002</v>
      </c>
      <c r="E47" s="22">
        <v>2.161</v>
      </c>
      <c r="F47" s="22">
        <v>2.1854</v>
      </c>
      <c r="G47" s="27">
        <v>2.2098</v>
      </c>
      <c r="H47" s="27">
        <v>2.2342</v>
      </c>
      <c r="I47" s="27">
        <v>2.2585999999999999</v>
      </c>
      <c r="J47" s="27">
        <v>2.2829999999999999</v>
      </c>
      <c r="K47" s="27">
        <v>2.3050000000000002</v>
      </c>
      <c r="L47" s="27">
        <v>2.327</v>
      </c>
      <c r="M47" s="27">
        <v>2.3490000000000002</v>
      </c>
      <c r="N47" s="27">
        <v>2.371</v>
      </c>
      <c r="O47" s="27">
        <v>2.3929999999999998</v>
      </c>
      <c r="P47" s="27">
        <v>2.4123999999999999</v>
      </c>
      <c r="Q47" s="27">
        <v>2.4318</v>
      </c>
      <c r="R47" s="27">
        <v>2.4512</v>
      </c>
      <c r="S47" s="27">
        <v>2.4706000000000001</v>
      </c>
      <c r="T47" s="27">
        <v>2.4900000000000007</v>
      </c>
      <c r="U47" s="27">
        <v>2.5066000000000006</v>
      </c>
      <c r="V47" s="27">
        <v>2.5232000000000006</v>
      </c>
      <c r="W47" s="27">
        <v>2.5398000000000005</v>
      </c>
      <c r="X47" s="27">
        <v>2.5564000000000004</v>
      </c>
      <c r="Y47" s="27">
        <v>2.5730000000000004</v>
      </c>
      <c r="Z47" s="27">
        <v>2.5862000000000003</v>
      </c>
      <c r="AA47" s="27">
        <v>2.5994000000000002</v>
      </c>
      <c r="AB47" s="27">
        <v>2.6126</v>
      </c>
      <c r="AC47" s="27">
        <v>2.6257999999999999</v>
      </c>
      <c r="AD47" s="27">
        <v>2.6389999999999998</v>
      </c>
      <c r="AE47" s="27">
        <v>2.6486000000000001</v>
      </c>
      <c r="AF47" s="27">
        <v>2.6581999999999999</v>
      </c>
      <c r="AG47" s="27">
        <v>2.6678000000000002</v>
      </c>
      <c r="AH47" s="27">
        <v>2.6774</v>
      </c>
      <c r="AI47" s="27">
        <v>2.6869999999999998</v>
      </c>
      <c r="AJ47" s="27">
        <v>2.6924000000000001</v>
      </c>
      <c r="AK47" s="27">
        <v>2.6978</v>
      </c>
      <c r="AL47" s="27">
        <v>2.7032000000000003</v>
      </c>
      <c r="AM47" s="27">
        <v>2.7086000000000001</v>
      </c>
      <c r="AN47" s="27">
        <v>2.714</v>
      </c>
    </row>
    <row r="48" spans="1:40" x14ac:dyDescent="0.25">
      <c r="A48" s="25" t="s">
        <v>59</v>
      </c>
      <c r="B48" s="22"/>
      <c r="D48" s="22"/>
      <c r="E48" s="22"/>
      <c r="Q48" s="27"/>
      <c r="R48" s="27"/>
      <c r="S48" s="27"/>
      <c r="T48" s="27"/>
      <c r="U48" s="27"/>
      <c r="V48" s="27"/>
      <c r="W48" s="27"/>
      <c r="X48" s="27"/>
      <c r="Y48" s="27"/>
      <c r="Z48" s="27"/>
      <c r="AA48" s="27"/>
      <c r="AB48" s="27"/>
      <c r="AC48" s="27"/>
      <c r="AD48" s="27"/>
      <c r="AE48" s="27"/>
      <c r="AF48" s="27"/>
      <c r="AG48" s="27"/>
    </row>
    <row r="49" spans="1:44" x14ac:dyDescent="0.25">
      <c r="A49" s="23" t="s">
        <v>81</v>
      </c>
      <c r="B49" s="22">
        <v>42.0334</v>
      </c>
      <c r="C49" s="22">
        <v>43.246599999999994</v>
      </c>
      <c r="D49" s="22">
        <v>44.459800000000001</v>
      </c>
      <c r="E49" s="22">
        <v>45.672999999999988</v>
      </c>
      <c r="F49" s="22">
        <v>47.37299999999999</v>
      </c>
      <c r="G49" s="27">
        <v>49.072999999999986</v>
      </c>
      <c r="H49" s="27">
        <v>50.772999999999989</v>
      </c>
      <c r="I49" s="27">
        <v>52.472999999999992</v>
      </c>
      <c r="J49" s="27">
        <v>54.173000000000002</v>
      </c>
      <c r="K49" s="27">
        <v>55.478999999999999</v>
      </c>
      <c r="L49" s="27">
        <v>56.785000000000004</v>
      </c>
      <c r="M49" s="27">
        <v>58.091000000000001</v>
      </c>
      <c r="N49" s="27">
        <v>59.397000000000006</v>
      </c>
      <c r="O49" s="27">
        <v>60.70300000000001</v>
      </c>
      <c r="P49" s="27">
        <v>61.939800000000005</v>
      </c>
      <c r="Q49" s="27">
        <v>63.176600000000008</v>
      </c>
      <c r="R49" s="27">
        <v>64.41340000000001</v>
      </c>
      <c r="S49" s="27">
        <v>65.650199999999998</v>
      </c>
      <c r="T49" s="27">
        <v>66.887</v>
      </c>
      <c r="U49" s="27">
        <v>246.827</v>
      </c>
      <c r="V49" s="27">
        <v>426.76699999999994</v>
      </c>
      <c r="W49" s="27">
        <v>606.70699999999999</v>
      </c>
      <c r="X49" s="27">
        <v>786.64700000000005</v>
      </c>
      <c r="Y49" s="27">
        <v>966.58699999999988</v>
      </c>
      <c r="Z49" s="27">
        <v>967.58699999999988</v>
      </c>
      <c r="AA49" s="27">
        <v>968.58699999999988</v>
      </c>
      <c r="AB49" s="27">
        <v>969.58699999999988</v>
      </c>
      <c r="AC49" s="27">
        <v>970.58699999999988</v>
      </c>
      <c r="AD49" s="27">
        <v>708.41800000000001</v>
      </c>
      <c r="AE49" s="27">
        <v>672.25940000000003</v>
      </c>
      <c r="AF49" s="27">
        <v>636.10080000000005</v>
      </c>
      <c r="AG49" s="27">
        <v>599.94220000000007</v>
      </c>
      <c r="AH49" s="27">
        <v>563.78360000000009</v>
      </c>
      <c r="AI49" s="27">
        <v>527.62499999999989</v>
      </c>
      <c r="AJ49" s="27">
        <v>502.28899999999993</v>
      </c>
      <c r="AK49" s="27">
        <v>476.95299999999992</v>
      </c>
      <c r="AL49" s="27">
        <v>451.61699999999996</v>
      </c>
      <c r="AM49" s="27">
        <v>426.28099999999995</v>
      </c>
      <c r="AN49" s="27">
        <v>400.94499999999994</v>
      </c>
    </row>
    <row r="50" spans="1:44" x14ac:dyDescent="0.25">
      <c r="A50" s="23" t="s">
        <v>56</v>
      </c>
      <c r="B50" s="22"/>
      <c r="D50" s="22"/>
      <c r="E50" s="22"/>
      <c r="T50" s="12"/>
    </row>
    <row r="51" spans="1:44" x14ac:dyDescent="0.25">
      <c r="A51" s="23" t="s">
        <v>57</v>
      </c>
      <c r="T51" s="12"/>
    </row>
    <row r="52" spans="1:44" x14ac:dyDescent="0.25">
      <c r="A52" s="23" t="s">
        <v>58</v>
      </c>
      <c r="AM52" s="103">
        <v>0.1052</v>
      </c>
      <c r="AN52" s="103">
        <v>0.106</v>
      </c>
    </row>
    <row r="53" spans="1:44" x14ac:dyDescent="0.25">
      <c r="A53" s="23" t="s">
        <v>73</v>
      </c>
      <c r="B53" s="102">
        <v>3.1400000000000004E-2</v>
      </c>
      <c r="C53" s="102">
        <v>4.1599999999999998E-2</v>
      </c>
      <c r="D53" s="102">
        <v>5.1800000000000006E-2</v>
      </c>
      <c r="E53" s="102">
        <v>6.2E-2</v>
      </c>
      <c r="F53" s="102">
        <v>6.3600000000000004E-2</v>
      </c>
      <c r="G53" s="103">
        <v>6.5200000000000008E-2</v>
      </c>
      <c r="H53" s="103">
        <v>6.6799999999999998E-2</v>
      </c>
      <c r="I53" s="103">
        <v>6.8399999999999989E-2</v>
      </c>
      <c r="J53" s="103">
        <v>7.0000000000000007E-2</v>
      </c>
      <c r="K53" s="103">
        <v>7.1399999999999991E-2</v>
      </c>
      <c r="L53" s="103">
        <v>7.2800000000000004E-2</v>
      </c>
      <c r="M53" s="103">
        <v>7.4199999999999988E-2</v>
      </c>
      <c r="N53" s="103">
        <v>7.5600000000000001E-2</v>
      </c>
      <c r="O53" s="103">
        <v>7.6999999999999999E-2</v>
      </c>
      <c r="P53" s="103">
        <v>7.8399999999999997E-2</v>
      </c>
      <c r="Q53" s="103">
        <v>7.9799999999999996E-2</v>
      </c>
      <c r="R53" s="103">
        <v>8.1199999999999994E-2</v>
      </c>
      <c r="S53" s="103">
        <v>8.2599999999999993E-2</v>
      </c>
      <c r="T53" s="103">
        <v>8.4000000000000005E-2</v>
      </c>
      <c r="U53" s="103">
        <v>8.539999999999999E-2</v>
      </c>
      <c r="V53" s="103">
        <v>8.6800000000000002E-2</v>
      </c>
      <c r="W53" s="103">
        <v>8.8199999999999987E-2</v>
      </c>
      <c r="X53" s="103">
        <v>8.9599999999999999E-2</v>
      </c>
      <c r="Y53" s="103">
        <v>9.0999999999999998E-2</v>
      </c>
      <c r="Z53" s="103">
        <v>9.1999999999999998E-2</v>
      </c>
      <c r="AA53" s="103">
        <v>9.2999999999999999E-2</v>
      </c>
      <c r="AB53" s="103">
        <v>9.4E-2</v>
      </c>
      <c r="AC53" s="103">
        <v>9.5000000000000001E-2</v>
      </c>
      <c r="AD53" s="103">
        <v>9.7000000000000003E-2</v>
      </c>
      <c r="AE53" s="103">
        <v>9.8000000000000004E-2</v>
      </c>
      <c r="AF53" s="103">
        <v>9.9000000000000005E-2</v>
      </c>
      <c r="AG53" s="103">
        <v>0.1</v>
      </c>
      <c r="AH53" s="103">
        <v>0.10100000000000001</v>
      </c>
      <c r="AI53" s="103">
        <v>0.10199999999999999</v>
      </c>
      <c r="AJ53" s="103">
        <v>0.1028</v>
      </c>
      <c r="AK53" s="103">
        <v>0.10360000000000001</v>
      </c>
      <c r="AL53" s="103">
        <v>0.10440000000000001</v>
      </c>
      <c r="AM53" s="101"/>
      <c r="AN53" s="101"/>
    </row>
    <row r="54" spans="1:44" x14ac:dyDescent="0.25">
      <c r="A54" s="23" t="s">
        <v>77</v>
      </c>
      <c r="B54" s="22"/>
      <c r="C54" s="22"/>
      <c r="D54" s="22"/>
      <c r="E54" s="22"/>
      <c r="F54" s="22"/>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44" x14ac:dyDescent="0.25">
      <c r="A55" s="41" t="s">
        <v>80</v>
      </c>
      <c r="B55" s="22">
        <v>36.000799999999998</v>
      </c>
      <c r="C55" s="22">
        <v>37.224199999999996</v>
      </c>
      <c r="D55" s="22">
        <v>38.447599999999994</v>
      </c>
      <c r="E55" s="22">
        <v>39.670999999999992</v>
      </c>
      <c r="F55" s="22">
        <v>41.31519999999999</v>
      </c>
      <c r="G55" s="27">
        <v>42.959399999999995</v>
      </c>
      <c r="H55" s="27">
        <v>44.603599999999993</v>
      </c>
      <c r="I55" s="27">
        <v>46.247799999999998</v>
      </c>
      <c r="J55" s="27">
        <v>47.892000000000003</v>
      </c>
      <c r="K55" s="27">
        <v>49.622</v>
      </c>
      <c r="L55" s="27">
        <v>51.352000000000004</v>
      </c>
      <c r="M55" s="27">
        <v>53.082000000000001</v>
      </c>
      <c r="N55" s="27">
        <v>54.812000000000005</v>
      </c>
      <c r="O55" s="27">
        <v>56.542000000000002</v>
      </c>
      <c r="P55" s="27">
        <v>58.332799999999999</v>
      </c>
      <c r="Q55" s="27">
        <v>60.123599999999996</v>
      </c>
      <c r="R55" s="27">
        <v>61.914400000000001</v>
      </c>
      <c r="S55" s="27">
        <v>63.705199999999991</v>
      </c>
      <c r="T55" s="27">
        <v>65.495999999999995</v>
      </c>
      <c r="U55" s="27">
        <v>66.794999999999987</v>
      </c>
      <c r="V55" s="27">
        <v>68.093999999999994</v>
      </c>
      <c r="W55" s="27">
        <v>69.392999999999986</v>
      </c>
      <c r="X55" s="27">
        <v>70.691999999999993</v>
      </c>
      <c r="Y55" s="27">
        <v>71.991000000000014</v>
      </c>
      <c r="Z55" s="27">
        <v>72.432000000000016</v>
      </c>
      <c r="AA55" s="27">
        <v>72.873000000000005</v>
      </c>
      <c r="AB55" s="27">
        <v>73.314000000000007</v>
      </c>
      <c r="AC55" s="27">
        <v>73.75500000000001</v>
      </c>
      <c r="AD55" s="27">
        <v>74.196000000000012</v>
      </c>
      <c r="AE55" s="27">
        <v>74.533000000000001</v>
      </c>
      <c r="AF55" s="27">
        <v>74.87</v>
      </c>
      <c r="AG55" s="27">
        <v>75.206999999999994</v>
      </c>
      <c r="AH55" s="27">
        <v>75.543999999999997</v>
      </c>
      <c r="AI55" s="27">
        <v>75.881</v>
      </c>
      <c r="AJ55" s="27">
        <v>76.108000000000004</v>
      </c>
      <c r="AK55" s="27">
        <v>76.334999999999994</v>
      </c>
      <c r="AL55" s="27">
        <v>76.561999999999998</v>
      </c>
      <c r="AM55" s="27">
        <v>76.789000000000001</v>
      </c>
      <c r="AN55" s="27">
        <v>77.016000000000005</v>
      </c>
    </row>
    <row r="56" spans="1:44" x14ac:dyDescent="0.25">
      <c r="A56" s="30"/>
      <c r="B56" s="30"/>
      <c r="C56" s="30"/>
      <c r="D56" s="30"/>
      <c r="E56" s="30"/>
      <c r="F56" s="30"/>
    </row>
    <row r="57" spans="1:44" x14ac:dyDescent="0.25">
      <c r="A57" s="31" t="s">
        <v>4</v>
      </c>
      <c r="B57" s="31"/>
      <c r="C57" s="31"/>
      <c r="D57" s="31"/>
      <c r="E57" s="31"/>
      <c r="F57" s="31"/>
    </row>
    <row r="58" spans="1:44" x14ac:dyDescent="0.25">
      <c r="A58" s="32" t="s">
        <v>24</v>
      </c>
      <c r="B58" s="26">
        <f t="shared" ref="B58:F58" si="10">B60+B61+B62+B65+B67</f>
        <v>121.46200938148048</v>
      </c>
      <c r="C58" s="26">
        <f t="shared" si="10"/>
        <v>125.86884438862377</v>
      </c>
      <c r="D58" s="26">
        <f t="shared" si="10"/>
        <v>130.01364280413159</v>
      </c>
      <c r="E58" s="26">
        <f t="shared" si="10"/>
        <v>134.39913857988782</v>
      </c>
      <c r="F58" s="26">
        <f t="shared" si="10"/>
        <v>138.47701802911354</v>
      </c>
      <c r="G58" s="26">
        <f>G60+G61+G62+G65+G67</f>
        <v>142.55489747833923</v>
      </c>
      <c r="H58" s="26">
        <f t="shared" ref="H58:AN58" si="11">H60+H61+H62+H65+H67</f>
        <v>146.63277692756498</v>
      </c>
      <c r="I58" s="26">
        <f t="shared" si="11"/>
        <v>150.71065637679069</v>
      </c>
      <c r="J58" s="26">
        <f t="shared" si="11"/>
        <v>154.78853582601641</v>
      </c>
      <c r="K58" s="26">
        <f t="shared" si="11"/>
        <v>158.95110005785088</v>
      </c>
      <c r="L58" s="26">
        <f t="shared" si="11"/>
        <v>163.11366428968526</v>
      </c>
      <c r="M58" s="26">
        <f t="shared" si="11"/>
        <v>167.27622852151967</v>
      </c>
      <c r="N58" s="26">
        <f t="shared" si="11"/>
        <v>171.43879275335411</v>
      </c>
      <c r="O58" s="26">
        <f t="shared" si="11"/>
        <v>179.85154175976365</v>
      </c>
      <c r="P58" s="26">
        <f t="shared" si="11"/>
        <v>184.13117753417123</v>
      </c>
      <c r="Q58" s="26">
        <f t="shared" si="11"/>
        <v>188.41081330857878</v>
      </c>
      <c r="R58" s="26">
        <f t="shared" si="11"/>
        <v>192.69044908298633</v>
      </c>
      <c r="S58" s="26">
        <f t="shared" si="11"/>
        <v>196.97008485739389</v>
      </c>
      <c r="T58" s="26">
        <f t="shared" si="11"/>
        <v>201.24972063180144</v>
      </c>
      <c r="U58" s="26">
        <f t="shared" si="11"/>
        <v>204.47562558779467</v>
      </c>
      <c r="V58" s="26">
        <f t="shared" si="11"/>
        <v>207.70153054378795</v>
      </c>
      <c r="W58" s="26">
        <f t="shared" si="11"/>
        <v>210.92743549978115</v>
      </c>
      <c r="X58" s="26">
        <f t="shared" si="11"/>
        <v>214.15334045577438</v>
      </c>
      <c r="Y58" s="26">
        <f t="shared" si="11"/>
        <v>217.37924541176764</v>
      </c>
      <c r="Z58" s="26">
        <f t="shared" si="11"/>
        <v>220.60515036776087</v>
      </c>
      <c r="AA58" s="26">
        <f t="shared" si="11"/>
        <v>223.83105532375407</v>
      </c>
      <c r="AB58" s="26">
        <f t="shared" si="11"/>
        <v>227.05696027974733</v>
      </c>
      <c r="AC58" s="26">
        <f t="shared" si="11"/>
        <v>230.28286523574056</v>
      </c>
      <c r="AD58" s="26">
        <f t="shared" si="11"/>
        <v>233.50877019173382</v>
      </c>
      <c r="AE58" s="26">
        <f t="shared" si="11"/>
        <v>236.70414253903138</v>
      </c>
      <c r="AF58" s="26">
        <f t="shared" si="11"/>
        <v>239.89951488632894</v>
      </c>
      <c r="AG58" s="26">
        <f t="shared" si="11"/>
        <v>243.09488723362654</v>
      </c>
      <c r="AH58" s="26">
        <f t="shared" si="11"/>
        <v>246.29025958092413</v>
      </c>
      <c r="AI58" s="26">
        <f t="shared" si="11"/>
        <v>249.48563192822169</v>
      </c>
      <c r="AJ58" s="26">
        <f t="shared" si="11"/>
        <v>252.6521999276932</v>
      </c>
      <c r="AK58" s="26">
        <f t="shared" si="11"/>
        <v>255.81876792716469</v>
      </c>
      <c r="AL58" s="26">
        <f t="shared" si="11"/>
        <v>258.9853359266362</v>
      </c>
      <c r="AM58" s="26">
        <f t="shared" si="11"/>
        <v>262.15190392610771</v>
      </c>
      <c r="AN58" s="26">
        <f t="shared" si="11"/>
        <v>265.31847192557922</v>
      </c>
    </row>
    <row r="59" spans="1:44" x14ac:dyDescent="0.25">
      <c r="A59" s="32" t="s">
        <v>25</v>
      </c>
      <c r="B59" s="26">
        <f t="shared" ref="B59:F59" si="12">B63+B64+B66+B68</f>
        <v>303.22239999999999</v>
      </c>
      <c r="C59" s="26">
        <f t="shared" si="12"/>
        <v>307.69615652173911</v>
      </c>
      <c r="D59" s="26">
        <f t="shared" si="12"/>
        <v>312.16991304347829</v>
      </c>
      <c r="E59" s="26">
        <f t="shared" si="12"/>
        <v>317.03006956521739</v>
      </c>
      <c r="F59" s="26">
        <f t="shared" si="12"/>
        <v>321.26732322981371</v>
      </c>
      <c r="G59" s="26">
        <f>G63+G64+G66+G68</f>
        <v>325.50457689440987</v>
      </c>
      <c r="H59" s="26">
        <f t="shared" ref="H59:AN59" si="13">H63+H64+H66+H68</f>
        <v>329.74183055900619</v>
      </c>
      <c r="I59" s="26">
        <f t="shared" si="13"/>
        <v>333.97908422360246</v>
      </c>
      <c r="J59" s="26">
        <f t="shared" si="13"/>
        <v>338.21633788819872</v>
      </c>
      <c r="K59" s="26">
        <f t="shared" si="13"/>
        <v>342.45359155279499</v>
      </c>
      <c r="L59" s="26">
        <f t="shared" si="13"/>
        <v>346.69084521739137</v>
      </c>
      <c r="M59" s="26">
        <f t="shared" si="13"/>
        <v>350.92809888198752</v>
      </c>
      <c r="N59" s="26">
        <f t="shared" si="13"/>
        <v>355.16535254658385</v>
      </c>
      <c r="O59" s="26">
        <f t="shared" si="13"/>
        <v>359.40260621118011</v>
      </c>
      <c r="P59" s="26">
        <f t="shared" si="13"/>
        <v>363.63985987577638</v>
      </c>
      <c r="Q59" s="26">
        <f t="shared" si="13"/>
        <v>367.8771135403727</v>
      </c>
      <c r="R59" s="26">
        <f t="shared" si="13"/>
        <v>372.11436720496897</v>
      </c>
      <c r="S59" s="26">
        <f t="shared" si="13"/>
        <v>376.35162086956512</v>
      </c>
      <c r="T59" s="26">
        <f t="shared" si="13"/>
        <v>380.5888745341615</v>
      </c>
      <c r="U59" s="26">
        <f t="shared" si="13"/>
        <v>384.82612819875783</v>
      </c>
      <c r="V59" s="26">
        <f t="shared" si="13"/>
        <v>389.06338186335404</v>
      </c>
      <c r="W59" s="26">
        <f t="shared" si="13"/>
        <v>393.30063552795031</v>
      </c>
      <c r="X59" s="26">
        <f t="shared" si="13"/>
        <v>397.53788919254663</v>
      </c>
      <c r="Y59" s="26">
        <f t="shared" si="13"/>
        <v>401.79287619047614</v>
      </c>
      <c r="Z59" s="26">
        <f t="shared" si="13"/>
        <v>401.85370666666671</v>
      </c>
      <c r="AA59" s="26">
        <f t="shared" si="13"/>
        <v>401.91453714285717</v>
      </c>
      <c r="AB59" s="26">
        <f t="shared" si="13"/>
        <v>401.97536761904763</v>
      </c>
      <c r="AC59" s="26">
        <f t="shared" si="13"/>
        <v>402.03619809523815</v>
      </c>
      <c r="AD59" s="26">
        <f t="shared" si="13"/>
        <v>402.09702857142855</v>
      </c>
      <c r="AE59" s="26">
        <f t="shared" si="13"/>
        <v>402.15132571428575</v>
      </c>
      <c r="AF59" s="26">
        <f t="shared" si="13"/>
        <v>402.20562285714288</v>
      </c>
      <c r="AG59" s="26">
        <f t="shared" si="13"/>
        <v>402.25991999999997</v>
      </c>
      <c r="AH59" s="26">
        <f t="shared" si="13"/>
        <v>402.31421714285716</v>
      </c>
      <c r="AI59" s="26">
        <f t="shared" si="13"/>
        <v>402.3685142857143</v>
      </c>
      <c r="AJ59" s="26">
        <f t="shared" si="13"/>
        <v>402.42281142857138</v>
      </c>
      <c r="AK59" s="26">
        <f t="shared" si="13"/>
        <v>402.47710857142857</v>
      </c>
      <c r="AL59" s="26">
        <f t="shared" si="13"/>
        <v>402.53140571428571</v>
      </c>
      <c r="AM59" s="26">
        <f t="shared" si="13"/>
        <v>402.58570285714285</v>
      </c>
      <c r="AN59" s="26">
        <f t="shared" si="13"/>
        <v>402.64</v>
      </c>
    </row>
    <row r="60" spans="1:44" x14ac:dyDescent="0.25">
      <c r="A60" s="21" t="s">
        <v>49</v>
      </c>
      <c r="B60" s="22">
        <v>23.878726287262861</v>
      </c>
      <c r="C60" s="22">
        <v>26.140921409214069</v>
      </c>
      <c r="D60" s="22">
        <v>27.671901946292156</v>
      </c>
      <c r="E60" s="22">
        <v>29.202882483370246</v>
      </c>
      <c r="F60" s="22">
        <v>30.733863020448332</v>
      </c>
      <c r="G60" s="27">
        <f>AFOLU!H16*'Emissions Factors'!$C$13/1000</f>
        <v>32.264843557526419</v>
      </c>
      <c r="H60" s="27">
        <f>AFOLU!I16*'Emissions Factors'!$C$13/1000</f>
        <v>33.795824094604505</v>
      </c>
      <c r="I60" s="27">
        <f>AFOLU!J16*'Emissions Factors'!$C$13/1000</f>
        <v>35.326804631682592</v>
      </c>
      <c r="J60" s="27">
        <f>AFOLU!K16*'Emissions Factors'!$C$13/1000</f>
        <v>36.857785168760685</v>
      </c>
      <c r="K60" s="27">
        <f>AFOLU!L16*'Emissions Factors'!$C$13/1000</f>
        <v>38.388765705838772</v>
      </c>
      <c r="L60" s="27">
        <f>AFOLU!M16*'Emissions Factors'!$C$13/1000</f>
        <v>39.919746242916858</v>
      </c>
      <c r="M60" s="27">
        <f>AFOLU!N16*'Emissions Factors'!$C$13/1000</f>
        <v>41.450726779994945</v>
      </c>
      <c r="N60" s="27">
        <f>AFOLU!O16*'Emissions Factors'!$C$13/1000</f>
        <v>42.981707317073038</v>
      </c>
      <c r="O60" s="27">
        <f>AFOLU!P16*'Emissions Factors'!$C$13/1000</f>
        <v>48.762872628726257</v>
      </c>
      <c r="P60" s="27">
        <f>AFOLU!Q16*'Emissions Factors'!$C$13/1000</f>
        <v>50.401707317073139</v>
      </c>
      <c r="Q60" s="27">
        <f>AFOLU!R16*'Emissions Factors'!$C$13/1000</f>
        <v>52.040542005420015</v>
      </c>
      <c r="R60" s="27">
        <f>AFOLU!S16*'Emissions Factors'!$C$13/1000</f>
        <v>53.679376693766883</v>
      </c>
      <c r="S60" s="27">
        <f>AFOLU!T16*'Emissions Factors'!$C$13/1000</f>
        <v>55.318211382113759</v>
      </c>
      <c r="T60" s="27">
        <f>AFOLU!U16*'Emissions Factors'!$C$13/1000</f>
        <v>56.957046070460642</v>
      </c>
      <c r="U60" s="27">
        <f>AFOLU!V16*'Emissions Factors'!$C$13/1000</f>
        <v>58.595880758807517</v>
      </c>
      <c r="V60" s="27">
        <f>AFOLU!W16*'Emissions Factors'!$C$13/1000</f>
        <v>60.234715447154393</v>
      </c>
      <c r="W60" s="27">
        <f>AFOLU!X16*'Emissions Factors'!$C$13/1000</f>
        <v>61.873550135501276</v>
      </c>
      <c r="X60" s="27">
        <f>AFOLU!Y16*'Emissions Factors'!$C$13/1000</f>
        <v>63.512384823848144</v>
      </c>
      <c r="Y60" s="27">
        <f>AFOLU!Z16*'Emissions Factors'!$C$13/1000</f>
        <v>65.151219512195027</v>
      </c>
      <c r="Z60" s="27">
        <f>AFOLU!AA16*'Emissions Factors'!$C$13/1000</f>
        <v>66.790054200541903</v>
      </c>
      <c r="AA60" s="27">
        <f>AFOLU!AB16*'Emissions Factors'!$C$13/1000</f>
        <v>68.428888888888778</v>
      </c>
      <c r="AB60" s="27">
        <f>AFOLU!AC16*'Emissions Factors'!$C$13/1000</f>
        <v>70.067723577235654</v>
      </c>
      <c r="AC60" s="27">
        <f>AFOLU!AD16*'Emissions Factors'!$C$13/1000</f>
        <v>71.70655826558253</v>
      </c>
      <c r="AD60" s="27">
        <f>AFOLU!AE16*'Emissions Factors'!$C$13/1000</f>
        <v>73.345392953929405</v>
      </c>
      <c r="AE60" s="27">
        <f>AFOLU!AF16*'Emissions Factors'!$C$13/1000</f>
        <v>74.984227642276281</v>
      </c>
      <c r="AF60" s="27">
        <f>AFOLU!AG16*'Emissions Factors'!$C$13/1000</f>
        <v>76.623062330623156</v>
      </c>
      <c r="AG60" s="27">
        <f>AFOLU!AH16*'Emissions Factors'!$C$13/1000</f>
        <v>78.261897018970032</v>
      </c>
      <c r="AH60" s="27">
        <f>AFOLU!AI16*'Emissions Factors'!$C$13/1000</f>
        <v>79.900731707316908</v>
      </c>
      <c r="AI60" s="27">
        <f>AFOLU!AJ16*'Emissions Factors'!$C$13/1000</f>
        <v>81.539566395663769</v>
      </c>
      <c r="AJ60" s="27">
        <f>AFOLU!AK16*'Emissions Factors'!$C$13/1000</f>
        <v>83.178401084010659</v>
      </c>
      <c r="AK60" s="27">
        <f>AFOLU!AL16*'Emissions Factors'!$C$13/1000</f>
        <v>84.81723577235752</v>
      </c>
      <c r="AL60" s="27">
        <f>AFOLU!AM16*'Emissions Factors'!$C$13/1000</f>
        <v>86.45607046070441</v>
      </c>
      <c r="AM60" s="27">
        <f>AFOLU!AN16*'Emissions Factors'!$C$13/1000</f>
        <v>88.0949051490513</v>
      </c>
      <c r="AN60" s="27">
        <f>AFOLU!AO16*'Emissions Factors'!$C$13/1000</f>
        <v>89.733739837398176</v>
      </c>
    </row>
    <row r="61" spans="1:44" x14ac:dyDescent="0.25">
      <c r="A61" s="21" t="s">
        <v>50</v>
      </c>
      <c r="B61" s="22">
        <v>11.570422535211263</v>
      </c>
      <c r="C61" s="22">
        <v>13.138028169014085</v>
      </c>
      <c r="D61" s="22">
        <v>13.553635325466304</v>
      </c>
      <c r="E61" s="22">
        <v>13.969242481918526</v>
      </c>
      <c r="F61" s="22">
        <v>14.384849638370746</v>
      </c>
      <c r="G61" s="27">
        <f>AFOLU!H18*'Emissions Factors'!$C$13/1000</f>
        <v>14.800456794822967</v>
      </c>
      <c r="H61" s="27">
        <f>AFOLU!I18*'Emissions Factors'!$C$13/1000</f>
        <v>15.216063951275189</v>
      </c>
      <c r="I61" s="27">
        <f>AFOLU!J18*'Emissions Factors'!$C$13/1000</f>
        <v>15.631671107727408</v>
      </c>
      <c r="J61" s="27">
        <f>AFOLU!K18*'Emissions Factors'!$C$13/1000</f>
        <v>16.047278264179628</v>
      </c>
      <c r="K61" s="27">
        <f>AFOLU!L18*'Emissions Factors'!$C$13/1000</f>
        <v>16.462885420631846</v>
      </c>
      <c r="L61" s="27">
        <f>AFOLU!M18*'Emissions Factors'!$C$13/1000</f>
        <v>16.878492577084067</v>
      </c>
      <c r="M61" s="27">
        <f>AFOLU!N18*'Emissions Factors'!$C$13/1000</f>
        <v>17.294099733536289</v>
      </c>
      <c r="N61" s="27">
        <f>AFOLU!O18*'Emissions Factors'!$C$13/1000</f>
        <v>17.70970688998851</v>
      </c>
      <c r="O61" s="27">
        <f>AFOLU!P18*'Emissions Factors'!$C$13/1000</f>
        <v>18.125314046440725</v>
      </c>
      <c r="P61" s="27">
        <f>AFOLU!Q18*'Emissions Factors'!$C$13/1000</f>
        <v>18.540921202892953</v>
      </c>
      <c r="Q61" s="27">
        <f>AFOLU!R18*'Emissions Factors'!$C$13/1000</f>
        <v>18.956528359345171</v>
      </c>
      <c r="R61" s="27">
        <f>AFOLU!S18*'Emissions Factors'!$C$13/1000</f>
        <v>19.372135515797392</v>
      </c>
      <c r="S61" s="27">
        <f>AFOLU!T18*'Emissions Factors'!$C$13/1000</f>
        <v>19.787742672249614</v>
      </c>
      <c r="T61" s="27">
        <f>AFOLU!U18*'Emissions Factors'!$C$13/1000</f>
        <v>20.203349828701832</v>
      </c>
      <c r="U61" s="27">
        <f>AFOLU!V18*'Emissions Factors'!$C$13/1000</f>
        <v>20.618956985154053</v>
      </c>
      <c r="V61" s="27">
        <f>AFOLU!W18*'Emissions Factors'!$C$13/1000</f>
        <v>21.034564141606271</v>
      </c>
      <c r="W61" s="27">
        <f>AFOLU!X18*'Emissions Factors'!$C$13/1000</f>
        <v>21.450171298058493</v>
      </c>
      <c r="X61" s="27">
        <f>AFOLU!Y18*'Emissions Factors'!$C$13/1000</f>
        <v>21.865778454510714</v>
      </c>
      <c r="Y61" s="27">
        <f>AFOLU!Z18*'Emissions Factors'!$C$13/1000</f>
        <v>22.281385610962932</v>
      </c>
      <c r="Z61" s="27">
        <f>AFOLU!AA18*'Emissions Factors'!$C$13/1000</f>
        <v>22.696992767415153</v>
      </c>
      <c r="AA61" s="27">
        <f>AFOLU!AB18*'Emissions Factors'!$C$13/1000</f>
        <v>23.112599923867371</v>
      </c>
      <c r="AB61" s="27">
        <f>AFOLU!AC18*'Emissions Factors'!$C$13/1000</f>
        <v>23.528207080319593</v>
      </c>
      <c r="AC61" s="27">
        <f>AFOLU!AD18*'Emissions Factors'!$C$13/1000</f>
        <v>23.943814236771818</v>
      </c>
      <c r="AD61" s="27">
        <f>AFOLU!AE18*'Emissions Factors'!$C$13/1000</f>
        <v>24.359421393224039</v>
      </c>
      <c r="AE61" s="27">
        <f>AFOLU!AF18*'Emissions Factors'!$C$13/1000</f>
        <v>24.775028549676257</v>
      </c>
      <c r="AF61" s="27">
        <f>AFOLU!AG18*'Emissions Factors'!$C$13/1000</f>
        <v>25.190635706128475</v>
      </c>
      <c r="AG61" s="27">
        <f>AFOLU!AH18*'Emissions Factors'!$C$13/1000</f>
        <v>25.606242862580697</v>
      </c>
      <c r="AH61" s="27">
        <f>AFOLU!AI18*'Emissions Factors'!$C$13/1000</f>
        <v>26.021850019032918</v>
      </c>
      <c r="AI61" s="27">
        <f>AFOLU!AJ18*'Emissions Factors'!$C$13/1000</f>
        <v>26.43745717548514</v>
      </c>
      <c r="AJ61" s="27">
        <f>AFOLU!AK18*'Emissions Factors'!$C$13/1000</f>
        <v>26.853064331937361</v>
      </c>
      <c r="AK61" s="27">
        <f>AFOLU!AL18*'Emissions Factors'!$C$13/1000</f>
        <v>27.268671488389575</v>
      </c>
      <c r="AL61" s="27">
        <f>AFOLU!AM18*'Emissions Factors'!$C$13/1000</f>
        <v>27.684278644841797</v>
      </c>
      <c r="AM61" s="27">
        <f>AFOLU!AN18*'Emissions Factors'!$C$13/1000</f>
        <v>28.099885801294018</v>
      </c>
      <c r="AN61" s="27">
        <f>AFOLU!AO18*'Emissions Factors'!$C$13/1000</f>
        <v>28.51549295774624</v>
      </c>
    </row>
    <row r="62" spans="1:44" x14ac:dyDescent="0.25">
      <c r="A62" s="21" t="s">
        <v>26</v>
      </c>
      <c r="B62" s="22">
        <v>3.71</v>
      </c>
      <c r="C62" s="22">
        <v>3.7971710526315787</v>
      </c>
      <c r="D62" s="22">
        <v>3.8843421052631575</v>
      </c>
      <c r="E62" s="22">
        <v>3.9715131578947367</v>
      </c>
      <c r="F62" s="22">
        <v>4.0586842105263159</v>
      </c>
      <c r="G62" s="27">
        <f>AFOLU!H20*'Emissions Factors'!$C$13/1000</f>
        <v>4.1458552631578947</v>
      </c>
      <c r="H62" s="27">
        <f>AFOLU!I20*'Emissions Factors'!$C$13/1000</f>
        <v>4.2330263157894734</v>
      </c>
      <c r="I62" s="27">
        <f>AFOLU!J20*'Emissions Factors'!$C$13/1000</f>
        <v>4.3201973684210531</v>
      </c>
      <c r="J62" s="27">
        <f>AFOLU!K20*'Emissions Factors'!$C$13/1000</f>
        <v>4.4073684210526318</v>
      </c>
      <c r="K62" s="27">
        <f>AFOLU!L20*'Emissions Factors'!$C$13/1000</f>
        <v>4.4945394736842097</v>
      </c>
      <c r="L62" s="27">
        <f>AFOLU!M20*'Emissions Factors'!$C$13/1000</f>
        <v>4.5817105263157902</v>
      </c>
      <c r="M62" s="27">
        <f>AFOLU!N20*'Emissions Factors'!$C$13/1000</f>
        <v>4.6688815789473681</v>
      </c>
      <c r="N62" s="27">
        <f>AFOLU!O20*'Emissions Factors'!$C$13/1000</f>
        <v>4.7560526315789469</v>
      </c>
      <c r="O62" s="27">
        <f>AFOLU!P20*'Emissions Factors'!$C$13/1000</f>
        <v>4.8432236842105265</v>
      </c>
      <c r="P62" s="27">
        <f>AFOLU!Q20*'Emissions Factors'!$C$13/1000</f>
        <v>4.9303947368421053</v>
      </c>
      <c r="Q62" s="27">
        <f>AFOLU!R20*'Emissions Factors'!$C$13/1000</f>
        <v>5.017565789473684</v>
      </c>
      <c r="R62" s="27">
        <f>AFOLU!S20*'Emissions Factors'!$C$13/1000</f>
        <v>5.1047368421052637</v>
      </c>
      <c r="S62" s="27">
        <f>AFOLU!T20*'Emissions Factors'!$C$13/1000</f>
        <v>5.1919078947368416</v>
      </c>
      <c r="T62" s="27">
        <f>AFOLU!U20*'Emissions Factors'!$C$13/1000</f>
        <v>5.2790789473684212</v>
      </c>
      <c r="U62" s="27">
        <f>AFOLU!V20*'Emissions Factors'!$C$13/1000</f>
        <v>5.36625</v>
      </c>
      <c r="V62" s="27">
        <f>AFOLU!W20*'Emissions Factors'!$C$13/1000</f>
        <v>5.4534210526315796</v>
      </c>
      <c r="W62" s="27">
        <f>AFOLU!X20*'Emissions Factors'!$C$13/1000</f>
        <v>5.5405921052631584</v>
      </c>
      <c r="X62" s="27">
        <f>AFOLU!Y20*'Emissions Factors'!$C$13/1000</f>
        <v>5.6277631578947362</v>
      </c>
      <c r="Y62" s="27">
        <f>AFOLU!Z20*'Emissions Factors'!$C$13/1000</f>
        <v>5.7149342105263159</v>
      </c>
      <c r="Z62" s="27">
        <f>AFOLU!AA20*'Emissions Factors'!$C$13/1000</f>
        <v>5.8021052631578947</v>
      </c>
      <c r="AA62" s="27">
        <f>AFOLU!AB20*'Emissions Factors'!$C$13/1000</f>
        <v>5.8892763157894734</v>
      </c>
      <c r="AB62" s="27">
        <f>AFOLU!AC20*'Emissions Factors'!$C$13/1000</f>
        <v>5.9764473684210531</v>
      </c>
      <c r="AC62" s="27">
        <f>AFOLU!AD20*'Emissions Factors'!$C$13/1000</f>
        <v>6.0636184210526318</v>
      </c>
      <c r="AD62" s="27">
        <f>AFOLU!AE20*'Emissions Factors'!$C$13/1000</f>
        <v>6.1507894736842097</v>
      </c>
      <c r="AE62" s="27">
        <f>AFOLU!AF20*'Emissions Factors'!$C$13/1000</f>
        <v>6.2379605263157902</v>
      </c>
      <c r="AF62" s="27">
        <f>AFOLU!AG20*'Emissions Factors'!$C$13/1000</f>
        <v>6.3251315789473681</v>
      </c>
      <c r="AG62" s="27">
        <f>AFOLU!AH20*'Emissions Factors'!$C$13/1000</f>
        <v>6.4123026315789469</v>
      </c>
      <c r="AH62" s="27">
        <f>AFOLU!AI20*'Emissions Factors'!$C$13/1000</f>
        <v>6.4994736842105265</v>
      </c>
      <c r="AI62" s="27">
        <f>AFOLU!AJ20*'Emissions Factors'!$C$13/1000</f>
        <v>6.5866447368421062</v>
      </c>
      <c r="AJ62" s="27">
        <f>AFOLU!AK20*'Emissions Factors'!$C$13/1000</f>
        <v>6.673815789473684</v>
      </c>
      <c r="AK62" s="27">
        <f>AFOLU!AL20*'Emissions Factors'!$C$13/1000</f>
        <v>6.7609868421052637</v>
      </c>
      <c r="AL62" s="27">
        <f>AFOLU!AM20*'Emissions Factors'!$C$13/1000</f>
        <v>6.8481578947368424</v>
      </c>
      <c r="AM62" s="27">
        <f>AFOLU!AN20*'Emissions Factors'!$C$13/1000</f>
        <v>6.9353289473684212</v>
      </c>
      <c r="AN62" s="27">
        <f>AFOLU!AO20*'Emissions Factors'!$C$13/1000</f>
        <v>7.0225</v>
      </c>
    </row>
    <row r="63" spans="1:44" x14ac:dyDescent="0.25">
      <c r="A63" s="21" t="s">
        <v>27</v>
      </c>
      <c r="B63" s="22">
        <v>13.468</v>
      </c>
      <c r="C63" s="22">
        <v>13.426</v>
      </c>
      <c r="D63" s="22">
        <v>13.384</v>
      </c>
      <c r="E63" s="22">
        <v>13.3756</v>
      </c>
      <c r="F63" s="22">
        <v>13.3672</v>
      </c>
      <c r="G63" s="27">
        <f>AFOLU!H27*'Emissions Factors'!$C$12/1000</f>
        <v>13.3588</v>
      </c>
      <c r="H63" s="27">
        <f>AFOLU!I27*'Emissions Factors'!$C$12/1000</f>
        <v>13.3504</v>
      </c>
      <c r="I63" s="27">
        <f>AFOLU!J27*'Emissions Factors'!$C$12/1000</f>
        <v>13.342000000000001</v>
      </c>
      <c r="J63" s="27">
        <f>AFOLU!K27*'Emissions Factors'!$C$12/1000</f>
        <v>13.333600000000001</v>
      </c>
      <c r="K63" s="27">
        <f>AFOLU!L27*'Emissions Factors'!$C$12/1000</f>
        <v>13.325200000000001</v>
      </c>
      <c r="L63" s="27">
        <f>AFOLU!M27*'Emissions Factors'!$C$12/1000</f>
        <v>13.316800000000001</v>
      </c>
      <c r="M63" s="27">
        <f>AFOLU!N27*'Emissions Factors'!$C$12/1000</f>
        <v>13.308399999999999</v>
      </c>
      <c r="N63" s="27">
        <f>AFOLU!O27*'Emissions Factors'!$C$12/1000</f>
        <v>13.3</v>
      </c>
      <c r="O63" s="27">
        <f>AFOLU!P27*'Emissions Factors'!$C$12/1000</f>
        <v>13.291600000000001</v>
      </c>
      <c r="P63" s="27">
        <f>AFOLU!Q27*'Emissions Factors'!$C$12/1000</f>
        <v>13.283200000000001</v>
      </c>
      <c r="Q63" s="27">
        <f>AFOLU!R27*'Emissions Factors'!$C$12/1000</f>
        <v>13.274800000000001</v>
      </c>
      <c r="R63" s="27">
        <f>AFOLU!S27*'Emissions Factors'!$C$12/1000</f>
        <v>13.266399999999999</v>
      </c>
      <c r="S63" s="27">
        <f>AFOLU!T27*'Emissions Factors'!$C$12/1000</f>
        <v>13.257999999999999</v>
      </c>
      <c r="T63" s="27">
        <f>AFOLU!U27*'Emissions Factors'!$C$12/1000</f>
        <v>13.249600000000001</v>
      </c>
      <c r="U63" s="27">
        <f>AFOLU!V27*'Emissions Factors'!$C$12/1000</f>
        <v>13.241200000000001</v>
      </c>
      <c r="V63" s="27">
        <f>AFOLU!W27*'Emissions Factors'!$C$12/1000</f>
        <v>13.232800000000001</v>
      </c>
      <c r="W63" s="27">
        <f>AFOLU!X27*'Emissions Factors'!$C$12/1000</f>
        <v>13.224399999999999</v>
      </c>
      <c r="X63" s="27">
        <f>AFOLU!Y27*'Emissions Factors'!$C$12/1000</f>
        <v>13.215999999999999</v>
      </c>
      <c r="Y63" s="27">
        <f>AFOLU!Z27*'Emissions Factors'!$C$12/1000</f>
        <v>13.225333333333333</v>
      </c>
      <c r="Z63" s="27">
        <f>AFOLU!AA27*'Emissions Factors'!$C$12/1000</f>
        <v>13.234666666666667</v>
      </c>
      <c r="AA63" s="27">
        <f>AFOLU!AB27*'Emissions Factors'!$C$12/1000</f>
        <v>13.244</v>
      </c>
      <c r="AB63" s="27">
        <f>AFOLU!AC27*'Emissions Factors'!$C$12/1000</f>
        <v>13.253333333333334</v>
      </c>
      <c r="AC63" s="27">
        <f>AFOLU!AD27*'Emissions Factors'!$C$12/1000</f>
        <v>13.262666666666668</v>
      </c>
      <c r="AD63" s="27">
        <f>AFOLU!AE27*'Emissions Factors'!$C$12/1000</f>
        <v>13.272</v>
      </c>
      <c r="AE63" s="27">
        <f>AFOLU!AF27*'Emissions Factors'!$C$12/1000</f>
        <v>13.274799999999999</v>
      </c>
      <c r="AF63" s="27">
        <f>AFOLU!AG27*'Emissions Factors'!$C$12/1000</f>
        <v>13.2776</v>
      </c>
      <c r="AG63" s="27">
        <f>AFOLU!AH27*'Emissions Factors'!$C$12/1000</f>
        <v>13.280399999999998</v>
      </c>
      <c r="AH63" s="27">
        <f>AFOLU!AI27*'Emissions Factors'!$C$12/1000</f>
        <v>13.283199999999999</v>
      </c>
      <c r="AI63" s="27">
        <f>AFOLU!AJ27*'Emissions Factors'!$C$12/1000</f>
        <v>13.286</v>
      </c>
      <c r="AJ63" s="27">
        <f>AFOLU!AK27*'Emissions Factors'!$C$12/1000</f>
        <v>13.288799999999998</v>
      </c>
      <c r="AK63" s="27">
        <f>AFOLU!AL27*'Emissions Factors'!$C$12/1000</f>
        <v>13.291600000000001</v>
      </c>
      <c r="AL63" s="27">
        <f>AFOLU!AM27*'Emissions Factors'!$C$12/1000</f>
        <v>13.294399999999998</v>
      </c>
      <c r="AM63" s="27">
        <f>AFOLU!AN27*'Emissions Factors'!$C$12/1000</f>
        <v>13.297199999999998</v>
      </c>
      <c r="AN63" s="27">
        <f>AFOLU!AO27*'Emissions Factors'!$C$12/1000</f>
        <v>13.3</v>
      </c>
    </row>
    <row r="64" spans="1:44" x14ac:dyDescent="0.25">
      <c r="A64" s="21" t="s">
        <v>28</v>
      </c>
      <c r="B64" s="22">
        <v>264.71199999999999</v>
      </c>
      <c r="C64" s="22">
        <v>268.73182608695652</v>
      </c>
      <c r="D64" s="22">
        <v>272.75165217391304</v>
      </c>
      <c r="E64" s="22">
        <v>276.77147826086957</v>
      </c>
      <c r="F64" s="22">
        <v>280.7913043478261</v>
      </c>
      <c r="G64" s="27">
        <f>AFOLU!H28*'Emissions Factors'!$C$12/1000</f>
        <v>284.81113043478257</v>
      </c>
      <c r="H64" s="27">
        <f>AFOLU!I28*'Emissions Factors'!$C$12/1000</f>
        <v>288.83095652173915</v>
      </c>
      <c r="I64" s="27">
        <f>AFOLU!J28*'Emissions Factors'!$C$12/1000</f>
        <v>292.85078260869562</v>
      </c>
      <c r="J64" s="27">
        <f>AFOLU!K28*'Emissions Factors'!$C$12/1000</f>
        <v>296.87060869565221</v>
      </c>
      <c r="K64" s="27">
        <f>AFOLU!L28*'Emissions Factors'!$C$12/1000</f>
        <v>300.89043478260868</v>
      </c>
      <c r="L64" s="27">
        <f>AFOLU!M28*'Emissions Factors'!$C$12/1000</f>
        <v>304.91026086956526</v>
      </c>
      <c r="M64" s="27">
        <f>AFOLU!N28*'Emissions Factors'!$C$12/1000</f>
        <v>308.93008695652173</v>
      </c>
      <c r="N64" s="27">
        <f>AFOLU!O28*'Emissions Factors'!$C$12/1000</f>
        <v>312.94991304347826</v>
      </c>
      <c r="O64" s="27">
        <f>AFOLU!P28*'Emissions Factors'!$C$12/1000</f>
        <v>316.96973913043473</v>
      </c>
      <c r="P64" s="27">
        <f>AFOLU!Q28*'Emissions Factors'!$C$12/1000</f>
        <v>320.98956521739132</v>
      </c>
      <c r="Q64" s="27">
        <f>AFOLU!R28*'Emissions Factors'!$C$12/1000</f>
        <v>325.00939130434784</v>
      </c>
      <c r="R64" s="27">
        <f>AFOLU!S28*'Emissions Factors'!$C$12/1000</f>
        <v>329.02921739130437</v>
      </c>
      <c r="S64" s="27">
        <f>AFOLU!T28*'Emissions Factors'!$C$12/1000</f>
        <v>333.04904347826084</v>
      </c>
      <c r="T64" s="27">
        <f>AFOLU!U28*'Emissions Factors'!$C$12/1000</f>
        <v>337.06886956521743</v>
      </c>
      <c r="U64" s="27">
        <f>AFOLU!V28*'Emissions Factors'!$C$12/1000</f>
        <v>341.08869565217395</v>
      </c>
      <c r="V64" s="27">
        <f>AFOLU!W28*'Emissions Factors'!$C$12/1000</f>
        <v>345.10852173913048</v>
      </c>
      <c r="W64" s="27">
        <f>AFOLU!X28*'Emissions Factors'!$C$12/1000</f>
        <v>349.12834782608695</v>
      </c>
      <c r="X64" s="27">
        <f>AFOLU!Y28*'Emissions Factors'!$C$12/1000</f>
        <v>353.14817391304348</v>
      </c>
      <c r="Y64" s="27">
        <f>AFOLU!Z28*'Emissions Factors'!$C$12/1000</f>
        <v>357.16800000000001</v>
      </c>
      <c r="Z64" s="27">
        <f>AFOLU!AA28*'Emissions Factors'!$C$12/1000</f>
        <v>357.16800000000001</v>
      </c>
      <c r="AA64" s="27">
        <f>AFOLU!AB28*'Emissions Factors'!$C$12/1000</f>
        <v>357.16800000000001</v>
      </c>
      <c r="AB64" s="27">
        <f>AFOLU!AC28*'Emissions Factors'!$C$12/1000</f>
        <v>357.16800000000001</v>
      </c>
      <c r="AC64" s="27">
        <f>AFOLU!AD28*'Emissions Factors'!$C$12/1000</f>
        <v>357.16800000000001</v>
      </c>
      <c r="AD64" s="27">
        <f>AFOLU!AE28*'Emissions Factors'!$C$12/1000</f>
        <v>357.16800000000001</v>
      </c>
      <c r="AE64" s="27">
        <f>AFOLU!AF28*'Emissions Factors'!$C$12/1000</f>
        <v>357.16800000000001</v>
      </c>
      <c r="AF64" s="27">
        <f>AFOLU!AG28*'Emissions Factors'!$C$12/1000</f>
        <v>357.16800000000001</v>
      </c>
      <c r="AG64" s="27">
        <f>AFOLU!AH28*'Emissions Factors'!$C$12/1000</f>
        <v>357.16800000000001</v>
      </c>
      <c r="AH64" s="27">
        <f>AFOLU!AI28*'Emissions Factors'!$C$12/1000</f>
        <v>357.16800000000001</v>
      </c>
      <c r="AI64" s="27">
        <f>AFOLU!AJ28*'Emissions Factors'!$C$12/1000</f>
        <v>357.16800000000001</v>
      </c>
      <c r="AJ64" s="27">
        <f>AFOLU!AK28*'Emissions Factors'!$C$12/1000</f>
        <v>357.16800000000001</v>
      </c>
      <c r="AK64" s="27">
        <f>AFOLU!AL28*'Emissions Factors'!$C$12/1000</f>
        <v>357.16800000000001</v>
      </c>
      <c r="AL64" s="27">
        <f>AFOLU!AM28*'Emissions Factors'!$C$12/1000</f>
        <v>357.16800000000001</v>
      </c>
      <c r="AM64" s="27">
        <f>AFOLU!AN28*'Emissions Factors'!$C$12/1000</f>
        <v>357.16800000000001</v>
      </c>
      <c r="AN64" s="27">
        <f>AFOLU!AO28*'Emissions Factors'!$C$12/1000</f>
        <v>357.16800000000001</v>
      </c>
      <c r="AQ64" s="27"/>
      <c r="AR64" s="27"/>
    </row>
    <row r="65" spans="1:44" x14ac:dyDescent="0.25">
      <c r="A65" s="21" t="s">
        <v>51</v>
      </c>
      <c r="B65" s="22">
        <v>79.5</v>
      </c>
      <c r="C65" s="22">
        <v>80.03</v>
      </c>
      <c r="D65" s="22">
        <v>82.181176470588241</v>
      </c>
      <c r="E65" s="22">
        <v>84.332352941176481</v>
      </c>
      <c r="F65" s="22">
        <v>86.483529411764707</v>
      </c>
      <c r="G65" s="27">
        <f>AFOLU!H19*'Emissions Factors'!$C$13/1000</f>
        <v>88.634705882352932</v>
      </c>
      <c r="H65" s="27">
        <f>AFOLU!I19*'Emissions Factors'!$C$13/1000</f>
        <v>90.785882352941172</v>
      </c>
      <c r="I65" s="27">
        <f>AFOLU!J19*'Emissions Factors'!$C$13/1000</f>
        <v>92.937058823529412</v>
      </c>
      <c r="J65" s="27">
        <f>AFOLU!K19*'Emissions Factors'!$C$13/1000</f>
        <v>95.088235294117652</v>
      </c>
      <c r="K65" s="27">
        <f>AFOLU!L19*'Emissions Factors'!$C$13/1000</f>
        <v>97.239411764705892</v>
      </c>
      <c r="L65" s="27">
        <f>AFOLU!M19*'Emissions Factors'!$C$13/1000</f>
        <v>99.390588235294118</v>
      </c>
      <c r="M65" s="27">
        <f>AFOLU!N19*'Emissions Factors'!$C$13/1000</f>
        <v>101.54176470588233</v>
      </c>
      <c r="N65" s="27">
        <f>AFOLU!O19*'Emissions Factors'!$C$13/1000</f>
        <v>103.69294117647057</v>
      </c>
      <c r="O65" s="27">
        <f>AFOLU!P19*'Emissions Factors'!$C$13/1000</f>
        <v>105.84411764705881</v>
      </c>
      <c r="P65" s="27">
        <f>AFOLU!Q19*'Emissions Factors'!$C$13/1000</f>
        <v>107.99529411764705</v>
      </c>
      <c r="Q65" s="27">
        <f>AFOLU!R19*'Emissions Factors'!$C$13/1000</f>
        <v>110.14647058823529</v>
      </c>
      <c r="R65" s="27">
        <f>AFOLU!S19*'Emissions Factors'!$C$13/1000</f>
        <v>112.29764705882353</v>
      </c>
      <c r="S65" s="27">
        <f>AFOLU!T19*'Emissions Factors'!$C$13/1000</f>
        <v>114.44882352941177</v>
      </c>
      <c r="T65" s="27">
        <f>AFOLU!U19*'Emissions Factors'!$C$13/1000</f>
        <v>116.6</v>
      </c>
      <c r="U65" s="27">
        <f>AFOLU!V19*'Emissions Factors'!$C$13/1000</f>
        <v>117.66</v>
      </c>
      <c r="V65" s="27">
        <f>AFOLU!W19*'Emissions Factors'!$C$13/1000</f>
        <v>118.72</v>
      </c>
      <c r="W65" s="27">
        <f>AFOLU!X19*'Emissions Factors'!$C$13/1000</f>
        <v>119.78</v>
      </c>
      <c r="X65" s="27">
        <f>AFOLU!Y19*'Emissions Factors'!$C$13/1000</f>
        <v>120.84</v>
      </c>
      <c r="Y65" s="27">
        <f>AFOLU!Z19*'Emissions Factors'!$C$13/1000</f>
        <v>121.9</v>
      </c>
      <c r="Z65" s="27">
        <f>AFOLU!AA19*'Emissions Factors'!$C$13/1000</f>
        <v>122.96</v>
      </c>
      <c r="AA65" s="27">
        <f>AFOLU!AB19*'Emissions Factors'!$C$13/1000</f>
        <v>124.02</v>
      </c>
      <c r="AB65" s="27">
        <f>AFOLU!AC19*'Emissions Factors'!$C$13/1000</f>
        <v>125.08</v>
      </c>
      <c r="AC65" s="27">
        <f>AFOLU!AD19*'Emissions Factors'!$C$13/1000</f>
        <v>126.14</v>
      </c>
      <c r="AD65" s="27">
        <f>AFOLU!AE19*'Emissions Factors'!$C$13/1000</f>
        <v>127.2</v>
      </c>
      <c r="AE65" s="27">
        <f>AFOLU!AF19*'Emissions Factors'!$C$13/1000</f>
        <v>128.26</v>
      </c>
      <c r="AF65" s="27">
        <f>AFOLU!AG19*'Emissions Factors'!$C$13/1000</f>
        <v>129.32</v>
      </c>
      <c r="AG65" s="27">
        <f>AFOLU!AH19*'Emissions Factors'!$C$13/1000</f>
        <v>130.38</v>
      </c>
      <c r="AH65" s="27">
        <f>AFOLU!AI19*'Emissions Factors'!$C$13/1000</f>
        <v>131.44</v>
      </c>
      <c r="AI65" s="27">
        <f>AFOLU!AJ19*'Emissions Factors'!$C$13/1000</f>
        <v>132.5</v>
      </c>
      <c r="AJ65" s="27">
        <f>AFOLU!AK19*'Emissions Factors'!$C$13/1000</f>
        <v>133.56</v>
      </c>
      <c r="AK65" s="27">
        <f>AFOLU!AL19*'Emissions Factors'!$C$13/1000</f>
        <v>134.62</v>
      </c>
      <c r="AL65" s="27">
        <f>AFOLU!AM19*'Emissions Factors'!$C$13/1000</f>
        <v>135.68</v>
      </c>
      <c r="AM65" s="27">
        <f>AFOLU!AN19*'Emissions Factors'!$C$13/1000</f>
        <v>136.74</v>
      </c>
      <c r="AN65" s="27">
        <f>AFOLU!AO19*'Emissions Factors'!$C$13/1000</f>
        <v>137.80000000000001</v>
      </c>
      <c r="AQ65" s="27"/>
      <c r="AR65" s="27"/>
    </row>
    <row r="66" spans="1:44" x14ac:dyDescent="0.25">
      <c r="A66" s="21" t="s">
        <v>29</v>
      </c>
      <c r="B66" s="22">
        <v>21.14</v>
      </c>
      <c r="C66" s="22">
        <v>21.499130434782607</v>
      </c>
      <c r="D66" s="22">
        <v>21.858260869565218</v>
      </c>
      <c r="E66" s="22">
        <v>22.217391304347828</v>
      </c>
      <c r="F66" s="22">
        <v>22.576521739130431</v>
      </c>
      <c r="G66" s="27">
        <f>AFOLU!H29*'Emissions Factors'!$C$12/1000</f>
        <v>22.935652173913041</v>
      </c>
      <c r="H66" s="27">
        <f>AFOLU!I29*'Emissions Factors'!$C$12/1000</f>
        <v>23.294782608695652</v>
      </c>
      <c r="I66" s="27">
        <f>AFOLU!J29*'Emissions Factors'!$C$12/1000</f>
        <v>23.653913043478259</v>
      </c>
      <c r="J66" s="27">
        <f>AFOLU!K29*'Emissions Factors'!$C$12/1000</f>
        <v>24.013043478260869</v>
      </c>
      <c r="K66" s="27">
        <f>AFOLU!L29*'Emissions Factors'!$C$12/1000</f>
        <v>24.372173913043476</v>
      </c>
      <c r="L66" s="27">
        <f>AFOLU!M29*'Emissions Factors'!$C$12/1000</f>
        <v>24.731304347826086</v>
      </c>
      <c r="M66" s="27">
        <f>AFOLU!N29*'Emissions Factors'!$C$12/1000</f>
        <v>25.090434782608693</v>
      </c>
      <c r="N66" s="27">
        <f>AFOLU!O29*'Emissions Factors'!$C$12/1000</f>
        <v>25.449565217391299</v>
      </c>
      <c r="O66" s="27">
        <f>AFOLU!P29*'Emissions Factors'!$C$12/1000</f>
        <v>25.808695652173913</v>
      </c>
      <c r="P66" s="27">
        <f>AFOLU!Q29*'Emissions Factors'!$C$12/1000</f>
        <v>26.16782608695652</v>
      </c>
      <c r="Q66" s="27">
        <f>AFOLU!R29*'Emissions Factors'!$C$12/1000</f>
        <v>26.526956521739127</v>
      </c>
      <c r="R66" s="27">
        <f>AFOLU!S29*'Emissions Factors'!$C$12/1000</f>
        <v>26.886086956521737</v>
      </c>
      <c r="S66" s="27">
        <f>AFOLU!T29*'Emissions Factors'!$C$12/1000</f>
        <v>27.245217391304344</v>
      </c>
      <c r="T66" s="27">
        <f>AFOLU!U29*'Emissions Factors'!$C$12/1000</f>
        <v>27.604347826086958</v>
      </c>
      <c r="U66" s="27">
        <f>AFOLU!V29*'Emissions Factors'!$C$12/1000</f>
        <v>27.963478260869564</v>
      </c>
      <c r="V66" s="27">
        <f>AFOLU!W29*'Emissions Factors'!$C$12/1000</f>
        <v>28.322608695652171</v>
      </c>
      <c r="W66" s="27">
        <f>AFOLU!X29*'Emissions Factors'!$C$12/1000</f>
        <v>28.681739130434785</v>
      </c>
      <c r="X66" s="27">
        <f>AFOLU!Y29*'Emissions Factors'!$C$12/1000</f>
        <v>29.040869565217385</v>
      </c>
      <c r="Y66" s="27">
        <f>AFOLU!Z29*'Emissions Factors'!$C$12/1000</f>
        <v>29.4</v>
      </c>
      <c r="Z66" s="27">
        <f>AFOLU!AA29*'Emissions Factors'!$C$12/1000</f>
        <v>29.584800000000001</v>
      </c>
      <c r="AA66" s="27">
        <f>AFOLU!AB29*'Emissions Factors'!$C$12/1000</f>
        <v>29.769600000000001</v>
      </c>
      <c r="AB66" s="27">
        <f>AFOLU!AC29*'Emissions Factors'!$C$12/1000</f>
        <v>29.954400000000007</v>
      </c>
      <c r="AC66" s="27">
        <f>AFOLU!AD29*'Emissions Factors'!$C$12/1000</f>
        <v>30.139200000000006</v>
      </c>
      <c r="AD66" s="27">
        <f>AFOLU!AE29*'Emissions Factors'!$C$12/1000</f>
        <v>30.324000000000002</v>
      </c>
      <c r="AE66" s="27">
        <f>AFOLU!AF29*'Emissions Factors'!$C$12/1000</f>
        <v>30.508800000000004</v>
      </c>
      <c r="AF66" s="27">
        <f>AFOLU!AG29*'Emissions Factors'!$C$12/1000</f>
        <v>30.693600000000004</v>
      </c>
      <c r="AG66" s="27">
        <f>AFOLU!AH29*'Emissions Factors'!$C$12/1000</f>
        <v>30.878399999999999</v>
      </c>
      <c r="AH66" s="27">
        <f>AFOLU!AI29*'Emissions Factors'!$C$12/1000</f>
        <v>31.063200000000005</v>
      </c>
      <c r="AI66" s="27">
        <f>AFOLU!AJ29*'Emissions Factors'!$C$12/1000</f>
        <v>31.248000000000001</v>
      </c>
      <c r="AJ66" s="27">
        <f>AFOLU!AK29*'Emissions Factors'!$C$12/1000</f>
        <v>31.432800000000004</v>
      </c>
      <c r="AK66" s="27">
        <f>AFOLU!AL29*'Emissions Factors'!$C$12/1000</f>
        <v>31.617600000000003</v>
      </c>
      <c r="AL66" s="27">
        <f>AFOLU!AM29*'Emissions Factors'!$C$12/1000</f>
        <v>31.802399999999999</v>
      </c>
      <c r="AM66" s="27">
        <f>AFOLU!AN29*'Emissions Factors'!$C$12/1000</f>
        <v>31.987200000000005</v>
      </c>
      <c r="AN66" s="27">
        <f>AFOLU!AO29*'Emissions Factors'!$C$12/1000</f>
        <v>32.171999999999997</v>
      </c>
      <c r="AQ66" s="27"/>
      <c r="AR66" s="27"/>
    </row>
    <row r="67" spans="1:44" x14ac:dyDescent="0.25">
      <c r="A67" s="21" t="s">
        <v>52</v>
      </c>
      <c r="B67" s="22">
        <v>2.8028605590063607</v>
      </c>
      <c r="C67" s="22">
        <v>2.7627237577640491</v>
      </c>
      <c r="D67" s="22">
        <v>2.7225869565217375</v>
      </c>
      <c r="E67" s="22">
        <v>2.9231475155278308</v>
      </c>
      <c r="F67" s="22">
        <v>2.8160917480034331</v>
      </c>
      <c r="G67" s="27">
        <f>(AFOLU!H17+AFOLU!H23)*'Emissions Factors'!$C$13/1000</f>
        <v>2.7090359804790354</v>
      </c>
      <c r="H67" s="27">
        <f>(AFOLU!I17+AFOLU!I23)*'Emissions Factors'!$C$13/1000</f>
        <v>2.6019802129546377</v>
      </c>
      <c r="I67" s="27">
        <f>(AFOLU!J17+AFOLU!J23)*'Emissions Factors'!$C$13/1000</f>
        <v>2.4949244454302395</v>
      </c>
      <c r="J67" s="27">
        <f>(AFOLU!K17+AFOLU!K23)*'Emissions Factors'!$C$13/1000</f>
        <v>2.3878686779058418</v>
      </c>
      <c r="K67" s="27">
        <f>(AFOLU!L17+AFOLU!L23)*'Emissions Factors'!$C$13/1000</f>
        <v>2.3654976929901399</v>
      </c>
      <c r="L67" s="27">
        <f>(AFOLU!M17+AFOLU!M23)*'Emissions Factors'!$C$13/1000</f>
        <v>2.343126708074438</v>
      </c>
      <c r="M67" s="27">
        <f>(AFOLU!N17+AFOLU!N23)*'Emissions Factors'!$C$13/1000</f>
        <v>2.3207557231587361</v>
      </c>
      <c r="N67" s="27">
        <f>(AFOLU!O17+AFOLU!O23)*'Emissions Factors'!$C$13/1000</f>
        <v>2.2983847382430338</v>
      </c>
      <c r="O67" s="27">
        <f>(AFOLU!P17+AFOLU!P23)*'Emissions Factors'!$C$13/1000</f>
        <v>2.2760137533273324</v>
      </c>
      <c r="P67" s="27">
        <f>(AFOLU!Q17+AFOLU!Q23)*'Emissions Factors'!$C$13/1000</f>
        <v>2.2628601597159776</v>
      </c>
      <c r="Q67" s="27">
        <f>(AFOLU!R17+AFOLU!R23)*'Emissions Factors'!$C$13/1000</f>
        <v>2.2497065661046234</v>
      </c>
      <c r="R67" s="27">
        <f>(AFOLU!S17+AFOLU!S23)*'Emissions Factors'!$C$13/1000</f>
        <v>2.23655297249327</v>
      </c>
      <c r="S67" s="27">
        <f>(AFOLU!T17+AFOLU!T23)*'Emissions Factors'!$C$13/1000</f>
        <v>2.2233993788819153</v>
      </c>
      <c r="T67" s="27">
        <f>(AFOLU!U17+AFOLU!U23)*'Emissions Factors'!$C$13/1000</f>
        <v>2.210245785270561</v>
      </c>
      <c r="U67" s="27">
        <f>(AFOLU!V17+AFOLU!V23)*'Emissions Factors'!$C$13/1000</f>
        <v>2.2345378438331198</v>
      </c>
      <c r="V67" s="27">
        <f>(AFOLU!W17+AFOLU!W23)*'Emissions Factors'!$C$13/1000</f>
        <v>2.2588299023956786</v>
      </c>
      <c r="W67" s="27">
        <f>(AFOLU!X17+AFOLU!X23)*'Emissions Factors'!$C$13/1000</f>
        <v>2.2831219609582383</v>
      </c>
      <c r="X67" s="27">
        <f>(AFOLU!Y17+AFOLU!Y23)*'Emissions Factors'!$C$13/1000</f>
        <v>2.3074140195207971</v>
      </c>
      <c r="Y67" s="27">
        <f>(AFOLU!Z17+AFOLU!Z23)*'Emissions Factors'!$C$13/1000</f>
        <v>2.3317060780833554</v>
      </c>
      <c r="Z67" s="27">
        <f>(AFOLU!AA17+AFOLU!AA23)*'Emissions Factors'!$C$13/1000</f>
        <v>2.3559981366459146</v>
      </c>
      <c r="AA67" s="27">
        <f>(AFOLU!AB17+AFOLU!AB23)*'Emissions Factors'!$C$13/1000</f>
        <v>2.3802901952084734</v>
      </c>
      <c r="AB67" s="27">
        <f>(AFOLU!AC17+AFOLU!AC23)*'Emissions Factors'!$C$13/1000</f>
        <v>2.4045822537710317</v>
      </c>
      <c r="AC67" s="27">
        <f>(AFOLU!AD17+AFOLU!AD23)*'Emissions Factors'!$C$13/1000</f>
        <v>2.4288743123335914</v>
      </c>
      <c r="AD67" s="27">
        <f>(AFOLU!AE17+AFOLU!AE23)*'Emissions Factors'!$C$13/1000</f>
        <v>2.4531663708961502</v>
      </c>
      <c r="AE67" s="27">
        <f>(AFOLU!AF17+AFOLU!AF23)*'Emissions Factors'!$C$13/1000</f>
        <v>2.4469258207630564</v>
      </c>
      <c r="AF67" s="27">
        <f>(AFOLU!AG17+AFOLU!AG23)*'Emissions Factors'!$C$13/1000</f>
        <v>2.4406852706299627</v>
      </c>
      <c r="AG67" s="27">
        <f>(AFOLU!AH17+AFOLU!AH23)*'Emissions Factors'!$C$13/1000</f>
        <v>2.4344447204968698</v>
      </c>
      <c r="AH67" s="27">
        <f>(AFOLU!AI17+AFOLU!AI23)*'Emissions Factors'!$C$13/1000</f>
        <v>2.4282041703637751</v>
      </c>
      <c r="AI67" s="27">
        <f>(AFOLU!AJ17+AFOLU!AJ23)*'Emissions Factors'!$C$13/1000</f>
        <v>2.4219636202306818</v>
      </c>
      <c r="AJ67" s="27">
        <f>(AFOLU!AK17+AFOLU!AK23)*'Emissions Factors'!$C$13/1000</f>
        <v>2.3869187222715014</v>
      </c>
      <c r="AK67" s="27">
        <f>(AFOLU!AL17+AFOLU!AL23)*'Emissions Factors'!$C$13/1000</f>
        <v>2.3518738243123214</v>
      </c>
      <c r="AL67" s="27">
        <f>(AFOLU!AM17+AFOLU!AM23)*'Emissions Factors'!$C$13/1000</f>
        <v>2.316828926353141</v>
      </c>
      <c r="AM67" s="27">
        <f>(AFOLU!AN17+AFOLU!AN23)*'Emissions Factors'!$C$13/1000</f>
        <v>2.281784028393961</v>
      </c>
      <c r="AN67" s="27">
        <f>(AFOLU!AO17+AFOLU!AO23)*'Emissions Factors'!$C$13/1000</f>
        <v>2.2467391304347806</v>
      </c>
    </row>
    <row r="68" spans="1:44" x14ac:dyDescent="0.25">
      <c r="A68" s="41" t="s">
        <v>79</v>
      </c>
      <c r="B68" s="22">
        <v>3.9023999999999841</v>
      </c>
      <c r="C68" s="22">
        <v>4.0391999999999895</v>
      </c>
      <c r="D68" s="22">
        <v>4.1759999999999966</v>
      </c>
      <c r="E68" s="22">
        <v>4.6655999999999889</v>
      </c>
      <c r="F68" s="22">
        <v>4.5322971428571313</v>
      </c>
      <c r="G68" s="27">
        <f>AFOLU!H24*'Emissions Factors'!$C$12/1000</f>
        <v>4.3989942857142745</v>
      </c>
      <c r="H68" s="27">
        <f>AFOLU!I24*'Emissions Factors'!$C$12/1000</f>
        <v>4.2656914285714178</v>
      </c>
      <c r="I68" s="27">
        <f>AFOLU!J24*'Emissions Factors'!$C$12/1000</f>
        <v>4.1323885714285611</v>
      </c>
      <c r="J68" s="27">
        <f>AFOLU!K24*'Emissions Factors'!$C$12/1000</f>
        <v>3.9990857142857039</v>
      </c>
      <c r="K68" s="27">
        <f>AFOLU!L24*'Emissions Factors'!$C$12/1000</f>
        <v>3.8657828571428481</v>
      </c>
      <c r="L68" s="27">
        <f>AFOLU!M24*'Emissions Factors'!$C$12/1000</f>
        <v>3.7324799999999905</v>
      </c>
      <c r="M68" s="27">
        <f>AFOLU!N24*'Emissions Factors'!$C$12/1000</f>
        <v>3.5991771428571342</v>
      </c>
      <c r="N68" s="27">
        <f>AFOLU!O24*'Emissions Factors'!$C$12/1000</f>
        <v>3.465874285714277</v>
      </c>
      <c r="O68" s="27">
        <f>AFOLU!P24*'Emissions Factors'!$C$12/1000</f>
        <v>3.3325714285714203</v>
      </c>
      <c r="P68" s="27">
        <f>AFOLU!Q24*'Emissions Factors'!$C$12/1000</f>
        <v>3.1992685714285636</v>
      </c>
      <c r="Q68" s="27">
        <f>AFOLU!R24*'Emissions Factors'!$C$12/1000</f>
        <v>3.0659657142857069</v>
      </c>
      <c r="R68" s="27">
        <f>AFOLU!S24*'Emissions Factors'!$C$12/1000</f>
        <v>2.9326628571428501</v>
      </c>
      <c r="S68" s="27">
        <f>AFOLU!T24*'Emissions Factors'!$C$12/1000</f>
        <v>2.7993599999999934</v>
      </c>
      <c r="T68" s="27">
        <f>AFOLU!U24*'Emissions Factors'!$C$12/1000</f>
        <v>2.6660571428571362</v>
      </c>
      <c r="U68" s="27">
        <f>AFOLU!V24*'Emissions Factors'!$C$12/1000</f>
        <v>2.5327542857142795</v>
      </c>
      <c r="V68" s="27">
        <f>AFOLU!W24*'Emissions Factors'!$C$12/1000</f>
        <v>2.3994514285714228</v>
      </c>
      <c r="W68" s="27">
        <f>AFOLU!X24*'Emissions Factors'!$C$12/1000</f>
        <v>2.2661485714285656</v>
      </c>
      <c r="X68" s="27">
        <f>AFOLU!Y24*'Emissions Factors'!$C$12/1000</f>
        <v>2.1328457142857089</v>
      </c>
      <c r="Y68" s="27">
        <f>AFOLU!Z24*'Emissions Factors'!$C$12/1000</f>
        <v>1.9995428571428524</v>
      </c>
      <c r="Z68" s="27">
        <f>AFOLU!AA24*'Emissions Factors'!$C$12/1000</f>
        <v>1.8662399999999955</v>
      </c>
      <c r="AA68" s="27">
        <f>AFOLU!AB24*'Emissions Factors'!$C$12/1000</f>
        <v>1.7329371428571387</v>
      </c>
      <c r="AB68" s="27">
        <f>AFOLU!AC24*'Emissions Factors'!$C$12/1000</f>
        <v>1.5996342857142818</v>
      </c>
      <c r="AC68" s="27">
        <f>AFOLU!AD24*'Emissions Factors'!$C$12/1000</f>
        <v>1.4663314285714251</v>
      </c>
      <c r="AD68" s="27">
        <f>AFOLU!AE24*'Emissions Factors'!$C$12/1000</f>
        <v>1.3330285714285681</v>
      </c>
      <c r="AE68" s="27">
        <f>AFOLU!AF24*'Emissions Factors'!$C$12/1000</f>
        <v>1.1997257142857116</v>
      </c>
      <c r="AF68" s="27">
        <f>AFOLU!AG24*'Emissions Factors'!$C$12/1000</f>
        <v>1.0664228571428549</v>
      </c>
      <c r="AG68" s="27">
        <f>AFOLU!AH24*'Emissions Factors'!$C$12/1000</f>
        <v>0.93311999999999795</v>
      </c>
      <c r="AH68" s="27">
        <f>AFOLU!AI24*'Emissions Factors'!$C$12/1000</f>
        <v>0.79981714285714112</v>
      </c>
      <c r="AI68" s="27">
        <f>AFOLU!AJ24*'Emissions Factors'!$C$12/1000</f>
        <v>0.66651428571428428</v>
      </c>
      <c r="AJ68" s="27">
        <f>AFOLU!AK24*'Emissions Factors'!$C$12/1000</f>
        <v>0.53321142857142745</v>
      </c>
      <c r="AK68" s="27">
        <f>AFOLU!AL24*'Emissions Factors'!$C$12/1000</f>
        <v>0.39990857142857056</v>
      </c>
      <c r="AL68" s="27">
        <f>AFOLU!AM24*'Emissions Factors'!$C$12/1000</f>
        <v>0.26660571428571372</v>
      </c>
      <c r="AM68" s="27">
        <f>AFOLU!AN24*'Emissions Factors'!$C$12/1000</f>
        <v>0.13330285714285686</v>
      </c>
      <c r="AN68" s="27">
        <f>AFOLU!AO24*'Emissions Factors'!$C$12/1000</f>
        <v>0</v>
      </c>
    </row>
    <row r="69" spans="1:44" x14ac:dyDescent="0.25">
      <c r="A69" s="30"/>
      <c r="B69" s="30"/>
      <c r="C69" s="30"/>
      <c r="D69" s="30"/>
      <c r="E69" s="30"/>
      <c r="F69" s="30"/>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row>
    <row r="70" spans="1:44" x14ac:dyDescent="0.25">
      <c r="A70" s="33" t="s">
        <v>30</v>
      </c>
      <c r="B70" s="33"/>
      <c r="C70" s="33"/>
      <c r="D70" s="33"/>
      <c r="E70" s="33"/>
      <c r="F70" s="33"/>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row>
    <row r="71" spans="1:44" x14ac:dyDescent="0.25">
      <c r="A71" s="29" t="s">
        <v>31</v>
      </c>
      <c r="B71" s="26">
        <f t="shared" ref="B71:F71" si="14">B75+B77+B79+B81</f>
        <v>0.70760000000000001</v>
      </c>
      <c r="C71" s="26">
        <f t="shared" si="14"/>
        <v>0.64345999999999992</v>
      </c>
      <c r="D71" s="26">
        <f t="shared" si="14"/>
        <v>0.51302000000000003</v>
      </c>
      <c r="E71" s="26">
        <f t="shared" si="14"/>
        <v>0.44888</v>
      </c>
      <c r="F71" s="26">
        <f t="shared" si="14"/>
        <v>0.51</v>
      </c>
      <c r="G71" s="26">
        <f t="shared" ref="G71:AN71" si="15">G75+G77+G79+G81</f>
        <v>0.51663000000000003</v>
      </c>
      <c r="H71" s="26">
        <f t="shared" si="15"/>
        <v>0.51798099575499568</v>
      </c>
      <c r="I71" s="26">
        <f t="shared" si="15"/>
        <v>0.51935556213715139</v>
      </c>
      <c r="J71" s="26">
        <f t="shared" si="15"/>
        <v>0.52075381958813449</v>
      </c>
      <c r="K71" s="26">
        <f t="shared" si="15"/>
        <v>0.52882843138453273</v>
      </c>
      <c r="L71" s="26">
        <f t="shared" si="15"/>
        <v>0.53702827454144964</v>
      </c>
      <c r="M71" s="26">
        <f t="shared" si="15"/>
        <v>0.54535529176046738</v>
      </c>
      <c r="N71" s="26">
        <f t="shared" si="15"/>
        <v>0.55381145588709912</v>
      </c>
      <c r="O71" s="26">
        <f t="shared" si="15"/>
        <v>0.56239877037862496</v>
      </c>
      <c r="P71" s="26">
        <f t="shared" si="15"/>
        <v>0.57091377188991188</v>
      </c>
      <c r="Q71" s="26">
        <f t="shared" si="15"/>
        <v>0.57955779277095454</v>
      </c>
      <c r="R71" s="26">
        <f t="shared" si="15"/>
        <v>0.58833278942281186</v>
      </c>
      <c r="S71" s="26">
        <f t="shared" si="15"/>
        <v>0.59724074793558091</v>
      </c>
      <c r="T71" s="26">
        <f t="shared" si="15"/>
        <v>0.60628368453928738</v>
      </c>
      <c r="U71" s="26">
        <f t="shared" si="15"/>
        <v>0.61490079592012858</v>
      </c>
      <c r="V71" s="26">
        <f t="shared" si="15"/>
        <v>0.62364072309999563</v>
      </c>
      <c r="W71" s="26">
        <f t="shared" si="15"/>
        <v>0.6325052214505702</v>
      </c>
      <c r="X71" s="26">
        <f t="shared" si="15"/>
        <v>0.64149607150379362</v>
      </c>
      <c r="Y71" s="26">
        <f t="shared" si="15"/>
        <v>0.65061507931352269</v>
      </c>
      <c r="Z71" s="26">
        <f t="shared" si="15"/>
        <v>0.65911893258974952</v>
      </c>
      <c r="AA71" s="26">
        <f t="shared" si="15"/>
        <v>0.66773436953778476</v>
      </c>
      <c r="AB71" s="26">
        <f t="shared" si="15"/>
        <v>0.6764628601016498</v>
      </c>
      <c r="AC71" s="26">
        <f t="shared" si="15"/>
        <v>0.68530589366664563</v>
      </c>
      <c r="AD71" s="26">
        <f t="shared" si="15"/>
        <v>0.69426497931750009</v>
      </c>
      <c r="AE71" s="26">
        <f t="shared" si="15"/>
        <v>0.70249895283755615</v>
      </c>
      <c r="AF71" s="26">
        <f t="shared" si="15"/>
        <v>0.7108309017312584</v>
      </c>
      <c r="AG71" s="26">
        <f t="shared" si="15"/>
        <v>0.71926199567362703</v>
      </c>
      <c r="AH71" s="26">
        <f t="shared" si="15"/>
        <v>0.72779341835046851</v>
      </c>
      <c r="AI71" s="26">
        <f t="shared" si="15"/>
        <v>0.73642636762676061</v>
      </c>
      <c r="AJ71" s="26">
        <f t="shared" si="15"/>
        <v>0.74435383007789402</v>
      </c>
      <c r="AK71" s="26">
        <f t="shared" si="15"/>
        <v>0.75236686248876328</v>
      </c>
      <c r="AL71" s="26">
        <f t="shared" si="15"/>
        <v>0.76046639105890756</v>
      </c>
      <c r="AM71" s="26">
        <f t="shared" si="15"/>
        <v>0.7686533520407639</v>
      </c>
      <c r="AN71" s="26">
        <f t="shared" si="15"/>
        <v>0.77692869184908231</v>
      </c>
    </row>
    <row r="72" spans="1:44" x14ac:dyDescent="0.25">
      <c r="A72" s="29" t="s">
        <v>32</v>
      </c>
      <c r="B72" s="37">
        <f t="shared" ref="B72:F72" si="16">B78+B80+B82</f>
        <v>3.3405026893179857</v>
      </c>
      <c r="C72" s="37">
        <f t="shared" si="16"/>
        <v>3.1395955891356184</v>
      </c>
      <c r="D72" s="37">
        <f t="shared" si="16"/>
        <v>2.5954733344607677</v>
      </c>
      <c r="E72" s="37">
        <f t="shared" si="16"/>
        <v>2.3222348030195068</v>
      </c>
      <c r="F72" s="37">
        <f t="shared" si="16"/>
        <v>2.3894754194051187</v>
      </c>
      <c r="G72" s="37">
        <f t="shared" ref="G72:AN72" si="17">G78+G80+G82</f>
        <v>2.4215839157540779</v>
      </c>
      <c r="H72" s="37">
        <f t="shared" si="17"/>
        <v>2.4549368603091728</v>
      </c>
      <c r="I72" s="37">
        <f t="shared" si="17"/>
        <v>2.4888808470423402</v>
      </c>
      <c r="J72" s="37">
        <f t="shared" si="17"/>
        <v>2.5198935077093481</v>
      </c>
      <c r="K72" s="37">
        <f t="shared" si="17"/>
        <v>2.563195777275848</v>
      </c>
      <c r="L72" s="37">
        <f t="shared" si="17"/>
        <v>2.6072502784361493</v>
      </c>
      <c r="M72" s="37">
        <f t="shared" si="17"/>
        <v>2.6520702222448325</v>
      </c>
      <c r="N72" s="37">
        <f t="shared" si="17"/>
        <v>2.6976690542865205</v>
      </c>
      <c r="O72" s="37">
        <f t="shared" si="17"/>
        <v>2.7439461223825292</v>
      </c>
      <c r="P72" s="37">
        <f t="shared" si="17"/>
        <v>2.7895692207731635</v>
      </c>
      <c r="Q72" s="37">
        <f t="shared" si="17"/>
        <v>2.8359640421846306</v>
      </c>
      <c r="R72" s="37">
        <f t="shared" si="17"/>
        <v>2.8831438658954083</v>
      </c>
      <c r="S72" s="37">
        <f t="shared" si="17"/>
        <v>2.9311222034820261</v>
      </c>
      <c r="T72" s="37">
        <f t="shared" si="17"/>
        <v>2.977858403684877</v>
      </c>
      <c r="U72" s="37">
        <f t="shared" si="17"/>
        <v>3.0232558398057909</v>
      </c>
      <c r="V72" s="37">
        <f t="shared" si="17"/>
        <v>3.0693567046392443</v>
      </c>
      <c r="W72" s="37">
        <f t="shared" si="17"/>
        <v>3.1161720754747311</v>
      </c>
      <c r="X72" s="37">
        <f t="shared" si="17"/>
        <v>3.163713206781547</v>
      </c>
      <c r="Y72" s="37">
        <f t="shared" si="17"/>
        <v>3.2101121133491644</v>
      </c>
      <c r="Z72" s="37">
        <f t="shared" si="17"/>
        <v>3.2549611043910396</v>
      </c>
      <c r="AA72" s="37">
        <f t="shared" si="17"/>
        <v>3.3004476443297541</v>
      </c>
      <c r="AB72" s="37">
        <f t="shared" si="17"/>
        <v>3.3465809531987372</v>
      </c>
      <c r="AC72" s="37">
        <f t="shared" si="17"/>
        <v>3.3933703865792975</v>
      </c>
      <c r="AD72" s="37">
        <f t="shared" si="17"/>
        <v>3.4390934858616848</v>
      </c>
      <c r="AE72" s="37">
        <f t="shared" si="17"/>
        <v>3.4832586688280829</v>
      </c>
      <c r="AF72" s="37">
        <f t="shared" si="17"/>
        <v>3.5280021397160826</v>
      </c>
      <c r="AG72" s="37">
        <f t="shared" si="17"/>
        <v>3.5733316165693783</v>
      </c>
      <c r="AH72" s="37">
        <f t="shared" si="17"/>
        <v>3.6192549223227699</v>
      </c>
      <c r="AI72" s="37">
        <f t="shared" si="17"/>
        <v>2.0957112370453217</v>
      </c>
      <c r="AJ72" s="37">
        <f t="shared" si="17"/>
        <v>2.1172970627868883</v>
      </c>
      <c r="AK72" s="37">
        <f t="shared" si="17"/>
        <v>2.1391052225335931</v>
      </c>
      <c r="AL72" s="37">
        <f t="shared" si="17"/>
        <v>2.1611380063256891</v>
      </c>
      <c r="AM72" s="37">
        <f t="shared" si="17"/>
        <v>2.1833977277908434</v>
      </c>
      <c r="AN72" s="37">
        <f t="shared" si="17"/>
        <v>2.2058867243870894</v>
      </c>
    </row>
    <row r="73" spans="1:44" x14ac:dyDescent="0.25">
      <c r="A73" s="29" t="s">
        <v>60</v>
      </c>
      <c r="B73" s="26">
        <f t="shared" ref="B73:F73" si="18">B83</f>
        <v>2.4645E-2</v>
      </c>
      <c r="C73" s="26">
        <f t="shared" si="18"/>
        <v>2.3054999999999999E-2</v>
      </c>
      <c r="D73" s="26">
        <f t="shared" si="18"/>
        <v>2.1465000000000001E-2</v>
      </c>
      <c r="E73" s="26">
        <f t="shared" si="18"/>
        <v>1.9345000000000001E-2</v>
      </c>
      <c r="F73" s="26">
        <f t="shared" si="18"/>
        <v>1.8550000000000001E-2</v>
      </c>
      <c r="G73" s="26">
        <f t="shared" ref="G73:AN73" si="19">G83</f>
        <v>2.0405E-2</v>
      </c>
      <c r="H73" s="26">
        <f t="shared" si="19"/>
        <v>2.0848586802744908E-2</v>
      </c>
      <c r="I73" s="26">
        <f t="shared" si="19"/>
        <v>2.1301816793510862E-2</v>
      </c>
      <c r="J73" s="26">
        <f t="shared" si="19"/>
        <v>2.1764899606747382E-2</v>
      </c>
      <c r="K73" s="26">
        <f t="shared" si="19"/>
        <v>2.2262789311352355E-2</v>
      </c>
      <c r="L73" s="26">
        <f t="shared" si="19"/>
        <v>2.2772068646161495E-2</v>
      </c>
      <c r="M73" s="26">
        <f t="shared" si="19"/>
        <v>2.3292998158189505E-2</v>
      </c>
      <c r="N73" s="26">
        <f t="shared" si="19"/>
        <v>2.3825844354675052E-2</v>
      </c>
      <c r="O73" s="26">
        <f t="shared" si="19"/>
        <v>2.4370879839425721E-2</v>
      </c>
      <c r="P73" s="26">
        <f t="shared" si="19"/>
        <v>2.4842574269548636E-2</v>
      </c>
      <c r="Q73" s="26">
        <f t="shared" si="19"/>
        <v>2.5323398268931051E-2</v>
      </c>
      <c r="R73" s="26">
        <f t="shared" si="19"/>
        <v>2.5813528538906588E-2</v>
      </c>
      <c r="S73" s="26">
        <f t="shared" si="19"/>
        <v>2.6313145200834536E-2</v>
      </c>
      <c r="T73" s="26">
        <f t="shared" si="19"/>
        <v>2.6822431862293928E-2</v>
      </c>
      <c r="U73" s="26">
        <f t="shared" si="19"/>
        <v>2.7338799906045489E-2</v>
      </c>
      <c r="V73" s="26">
        <f t="shared" si="19"/>
        <v>2.7865108732123455E-2</v>
      </c>
      <c r="W73" s="26">
        <f t="shared" si="19"/>
        <v>2.8401549714015119E-2</v>
      </c>
      <c r="X73" s="26">
        <f t="shared" si="19"/>
        <v>2.8948317909405906E-2</v>
      </c>
      <c r="Y73" s="26">
        <f t="shared" si="19"/>
        <v>2.9505612131105158E-2</v>
      </c>
      <c r="Z73" s="26">
        <f t="shared" si="19"/>
        <v>3.0023759806172046E-2</v>
      </c>
      <c r="AA73" s="26">
        <f t="shared" si="19"/>
        <v>3.0551006665895202E-2</v>
      </c>
      <c r="AB73" s="26">
        <f t="shared" si="19"/>
        <v>3.1087512500939326E-2</v>
      </c>
      <c r="AC73" s="26">
        <f t="shared" si="19"/>
        <v>3.1633439908050912E-2</v>
      </c>
      <c r="AD73" s="26">
        <f t="shared" si="19"/>
        <v>3.218895433933585E-2</v>
      </c>
      <c r="AE73" s="26">
        <f t="shared" si="19"/>
        <v>3.2708596965073465E-2</v>
      </c>
      <c r="AF73" s="26">
        <f t="shared" si="19"/>
        <v>3.3236628445436081E-2</v>
      </c>
      <c r="AG73" s="26">
        <f t="shared" si="19"/>
        <v>3.3773184205961239E-2</v>
      </c>
      <c r="AH73" s="26">
        <f t="shared" si="19"/>
        <v>3.4318401858429659E-2</v>
      </c>
      <c r="AI73" s="26">
        <f t="shared" si="19"/>
        <v>3.4872421236158878E-2</v>
      </c>
      <c r="AJ73" s="26">
        <f t="shared" si="19"/>
        <v>3.5393337362878377E-2</v>
      </c>
      <c r="AK73" s="26">
        <f t="shared" si="19"/>
        <v>3.5922034813677409E-2</v>
      </c>
      <c r="AL73" s="26">
        <f t="shared" si="19"/>
        <v>3.6458629824167282E-2</v>
      </c>
      <c r="AM73" s="26">
        <f t="shared" si="19"/>
        <v>3.7003240366259869E-2</v>
      </c>
      <c r="AN73" s="26">
        <f t="shared" si="19"/>
        <v>3.7555986174104043E-2</v>
      </c>
    </row>
    <row r="74" spans="1:44" x14ac:dyDescent="0.25">
      <c r="A74" s="29" t="s">
        <v>84</v>
      </c>
      <c r="B74" s="26">
        <f t="shared" ref="B74:F74" si="20">B84</f>
        <v>0.135464</v>
      </c>
      <c r="C74" s="26">
        <f t="shared" si="20"/>
        <v>0.12826799999999999</v>
      </c>
      <c r="D74" s="26">
        <f t="shared" si="20"/>
        <v>0.121352</v>
      </c>
      <c r="E74" s="26">
        <f t="shared" si="20"/>
        <v>0.108444</v>
      </c>
      <c r="F74" s="26">
        <f t="shared" si="20"/>
        <v>0.10567199999999999</v>
      </c>
      <c r="G74" s="26">
        <f t="shared" ref="G74:AN74" si="21">G84</f>
        <v>0.114968</v>
      </c>
      <c r="H74" s="26">
        <f t="shared" si="21"/>
        <v>0.11725107980699817</v>
      </c>
      <c r="I74" s="26">
        <f t="shared" si="21"/>
        <v>0.11958210522184752</v>
      </c>
      <c r="J74" s="26">
        <f t="shared" si="21"/>
        <v>0.12196210538496123</v>
      </c>
      <c r="K74" s="26">
        <f t="shared" si="21"/>
        <v>0.12463815110273278</v>
      </c>
      <c r="L74" s="26">
        <f t="shared" si="21"/>
        <v>0.1273736247349283</v>
      </c>
      <c r="M74" s="26">
        <f t="shared" si="21"/>
        <v>0.13016985765908029</v>
      </c>
      <c r="N74" s="26">
        <f t="shared" si="21"/>
        <v>0.13302821126813963</v>
      </c>
      <c r="O74" s="26">
        <f t="shared" si="21"/>
        <v>0.13595007765017991</v>
      </c>
      <c r="P74" s="26">
        <f t="shared" si="21"/>
        <v>0.13850319020384841</v>
      </c>
      <c r="Q74" s="26">
        <f t="shared" si="21"/>
        <v>0.14110456078556982</v>
      </c>
      <c r="R74" s="26">
        <f t="shared" si="21"/>
        <v>0.14375510629729191</v>
      </c>
      <c r="S74" s="26">
        <f t="shared" si="21"/>
        <v>0.14645576113401043</v>
      </c>
      <c r="T74" s="26">
        <f t="shared" si="21"/>
        <v>0.1492074775185934</v>
      </c>
      <c r="U74" s="26">
        <f t="shared" si="21"/>
        <v>0.15197552969099012</v>
      </c>
      <c r="V74" s="26">
        <f t="shared" si="21"/>
        <v>0.15479545085761109</v>
      </c>
      <c r="W74" s="26">
        <f t="shared" si="21"/>
        <v>0.15766822025807017</v>
      </c>
      <c r="X74" s="26">
        <f t="shared" si="21"/>
        <v>0.16059483572106975</v>
      </c>
      <c r="Y74" s="26">
        <f t="shared" si="21"/>
        <v>0.16357631401869444</v>
      </c>
      <c r="Z74" s="26">
        <f t="shared" si="21"/>
        <v>0.16634687884651664</v>
      </c>
      <c r="AA74" s="26">
        <f t="shared" si="21"/>
        <v>0.16916483276833111</v>
      </c>
      <c r="AB74" s="26">
        <f t="shared" si="21"/>
        <v>0.17203099230039251</v>
      </c>
      <c r="AC74" s="26">
        <f t="shared" si="21"/>
        <v>0.17494618810331736</v>
      </c>
      <c r="AD74" s="26">
        <f t="shared" si="21"/>
        <v>0.17791126522806192</v>
      </c>
      <c r="AE74" s="26">
        <f t="shared" si="21"/>
        <v>0.18068157090651737</v>
      </c>
      <c r="AF74" s="26">
        <f t="shared" si="21"/>
        <v>0.18349544862579215</v>
      </c>
      <c r="AG74" s="26">
        <f t="shared" si="21"/>
        <v>0.18635358879182462</v>
      </c>
      <c r="AH74" s="26">
        <f t="shared" si="21"/>
        <v>0.18925669280923071</v>
      </c>
      <c r="AI74" s="26">
        <f t="shared" si="21"/>
        <v>0.1922054732572015</v>
      </c>
      <c r="AJ74" s="26">
        <f t="shared" si="21"/>
        <v>0.19497347865779532</v>
      </c>
      <c r="AK74" s="26">
        <f t="shared" si="21"/>
        <v>0.19778176979234777</v>
      </c>
      <c r="AL74" s="26">
        <f t="shared" si="21"/>
        <v>0.20063093750029062</v>
      </c>
      <c r="AM74" s="26">
        <f t="shared" si="21"/>
        <v>0.20352158133420095</v>
      </c>
      <c r="AN74" s="26">
        <f t="shared" si="21"/>
        <v>0.20645430968879558</v>
      </c>
    </row>
    <row r="75" spans="1:44" x14ac:dyDescent="0.25">
      <c r="A75" s="21" t="s">
        <v>33</v>
      </c>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row>
    <row r="76" spans="1:44" x14ac:dyDescent="0.25">
      <c r="A76" s="21" t="s">
        <v>53</v>
      </c>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row>
    <row r="77" spans="1:44" x14ac:dyDescent="0.25">
      <c r="A77" s="21" t="s">
        <v>34</v>
      </c>
      <c r="B77" s="22">
        <f>('Non-ferrous metallurgy'!B7*'Emissions Factors'!$C$21+'Non-ferrous metallurgy'!B10*'Emissions Factors'!$C$22)/10^6</f>
        <v>0.51959999999999995</v>
      </c>
      <c r="C77" s="22">
        <f>('Non-ferrous metallurgy'!C7*'Emissions Factors'!$C$21+'Non-ferrous metallurgy'!C10*'Emissions Factors'!$C$22)/10^6</f>
        <v>0.45545999999999998</v>
      </c>
      <c r="D77" s="22">
        <f>('Non-ferrous metallurgy'!D7*'Emissions Factors'!$C$21+'Non-ferrous metallurgy'!D10*'Emissions Factors'!$C$22)/10^6</f>
        <v>0.32501999999999998</v>
      </c>
      <c r="E77" s="22">
        <f>('Non-ferrous metallurgy'!E7*'Emissions Factors'!$C$21+'Non-ferrous metallurgy'!E10*'Emissions Factors'!$C$22)/10^6</f>
        <v>0.26088</v>
      </c>
      <c r="F77" s="22">
        <f>('Non-ferrous metallurgy'!F7*'Emissions Factors'!$C$21+'Non-ferrous metallurgy'!F10*'Emissions Factors'!$C$22)/10^6</f>
        <v>0.29849999999999999</v>
      </c>
      <c r="G77" s="22">
        <f>('Non-ferrous metallurgy'!G7*'Emissions Factors'!$C$21+'Non-ferrous metallurgy'!G10*'Emissions Factors'!$C$22)/10^6</f>
        <v>0.30513000000000001</v>
      </c>
      <c r="H77" s="22">
        <f>('Non-ferrous metallurgy'!H7*'Emissions Factors'!$C$21+'Non-ferrous metallurgy'!H10*'Emissions Factors'!$C$22)/10^6</f>
        <v>0.307510014</v>
      </c>
      <c r="I77" s="22">
        <f>('Non-ferrous metallurgy'!I7*'Emissions Factors'!$C$21+'Non-ferrous metallurgy'!I10*'Emissions Factors'!$C$22)/10^6</f>
        <v>0.30990859210920002</v>
      </c>
      <c r="J77" s="22">
        <f>('Non-ferrous metallurgy'!J7*'Emissions Factors'!$C$21+'Non-ferrous metallurgy'!J10*'Emissions Factors'!$C$22)/10^6</f>
        <v>0.31232587912765181</v>
      </c>
      <c r="K77" s="22">
        <f>('Non-ferrous metallurgy'!K7*'Emissions Factors'!$C$21+'Non-ferrous metallurgy'!K10*'Emissions Factors'!$C$22)/10^6</f>
        <v>0.31722939542995598</v>
      </c>
      <c r="L77" s="22">
        <f>('Non-ferrous metallurgy'!L7*'Emissions Factors'!$C$21+'Non-ferrous metallurgy'!L10*'Emissions Factors'!$C$22)/10^6</f>
        <v>0.32220989693820634</v>
      </c>
      <c r="M77" s="22">
        <f>('Non-ferrous metallurgy'!M7*'Emissions Factors'!$C$21+'Non-ferrous metallurgy'!M10*'Emissions Factors'!$C$22)/10^6</f>
        <v>0.32726859232013616</v>
      </c>
      <c r="N77" s="22">
        <f>('Non-ferrous metallurgy'!N7*'Emissions Factors'!$C$21+'Non-ferrous metallurgy'!N10*'Emissions Factors'!$C$22)/10^6</f>
        <v>0.33240670921956228</v>
      </c>
      <c r="O77" s="22">
        <f>('Non-ferrous metallurgy'!O7*'Emissions Factors'!$C$21+'Non-ferrous metallurgy'!O10*'Emissions Factors'!$C$22)/10^6</f>
        <v>0.3376254945543094</v>
      </c>
      <c r="P77" s="22">
        <f>('Non-ferrous metallurgy'!P7*'Emissions Factors'!$C$21+'Non-ferrous metallurgy'!P10*'Emissions Factors'!$C$22)/10^6</f>
        <v>0.3426223518737132</v>
      </c>
      <c r="Q77" s="22">
        <f>('Non-ferrous metallurgy'!Q7*'Emissions Factors'!$C$21+'Non-ferrous metallurgy'!Q10*'Emissions Factors'!$C$22)/10^6</f>
        <v>0.34769316268144407</v>
      </c>
      <c r="R77" s="22">
        <f>('Non-ferrous metallurgy'!R7*'Emissions Factors'!$C$21+'Non-ferrous metallurgy'!R10*'Emissions Factors'!$C$22)/10^6</f>
        <v>0.35283902148912943</v>
      </c>
      <c r="S77" s="22">
        <f>('Non-ferrous metallurgy'!S7*'Emissions Factors'!$C$21+'Non-ferrous metallurgy'!S10*'Emissions Factors'!$C$22)/10^6</f>
        <v>0.35806103900716862</v>
      </c>
      <c r="T77" s="22">
        <f>('Non-ferrous metallurgy'!T7*'Emissions Factors'!$C$21+'Non-ferrous metallurgy'!T10*'Emissions Factors'!$C$22)/10^6</f>
        <v>0.36336034238447462</v>
      </c>
      <c r="U77" s="22">
        <f>('Non-ferrous metallurgy'!U7*'Emissions Factors'!$C$21+'Non-ferrous metallurgy'!U10*'Emissions Factors'!$C$22)/10^6</f>
        <v>0.36830204304090353</v>
      </c>
      <c r="V77" s="22">
        <f>('Non-ferrous metallurgy'!V7*'Emissions Factors'!$C$21+'Non-ferrous metallurgy'!V10*'Emissions Factors'!$C$22)/10^6</f>
        <v>0.37331095082625981</v>
      </c>
      <c r="W77" s="22">
        <f>('Non-ferrous metallurgy'!W7*'Emissions Factors'!$C$21+'Non-ferrous metallurgy'!W10*'Emissions Factors'!$C$22)/10^6</f>
        <v>0.37838797975749699</v>
      </c>
      <c r="X77" s="22">
        <f>('Non-ferrous metallurgy'!X7*'Emissions Factors'!$C$21+'Non-ferrous metallurgy'!X10*'Emissions Factors'!$C$22)/10^6</f>
        <v>0.38353405628219894</v>
      </c>
      <c r="Y77" s="22">
        <f>('Non-ferrous metallurgy'!Y7*'Emissions Factors'!$C$21+'Non-ferrous metallurgy'!Y10*'Emissions Factors'!$C$22)/10^6</f>
        <v>0.38875011944763688</v>
      </c>
      <c r="Z77" s="22">
        <f>('Non-ferrous metallurgy'!Z7*'Emissions Factors'!$C$21+'Non-ferrous metallurgy'!Z10*'Emissions Factors'!$C$22)/10^6</f>
        <v>0.39357062092878758</v>
      </c>
      <c r="AA77" s="22">
        <f>('Non-ferrous metallurgy'!AA7*'Emissions Factors'!$C$21+'Non-ferrous metallurgy'!AA10*'Emissions Factors'!$C$22)/10^6</f>
        <v>0.39845089662830446</v>
      </c>
      <c r="AB77" s="22">
        <f>('Non-ferrous metallurgy'!AB7*'Emissions Factors'!$C$21+'Non-ferrous metallurgy'!AB10*'Emissions Factors'!$C$22)/10^6</f>
        <v>0.40339168774649542</v>
      </c>
      <c r="AC77" s="22">
        <f>('Non-ferrous metallurgy'!AC7*'Emissions Factors'!$C$21+'Non-ferrous metallurgy'!AC10*'Emissions Factors'!$C$22)/10^6</f>
        <v>0.40839374467455192</v>
      </c>
      <c r="AD77" s="22">
        <f>('Non-ferrous metallurgy'!AD7*'Emissions Factors'!$C$21+'Non-ferrous metallurgy'!AD10*'Emissions Factors'!$C$22)/10^6</f>
        <v>0.41345782710851636</v>
      </c>
      <c r="AE77" s="22">
        <f>('Non-ferrous metallurgy'!AE7*'Emissions Factors'!$C$21+'Non-ferrous metallurgy'!AE10*'Emissions Factors'!$C$22)/10^6</f>
        <v>0.41812990055484262</v>
      </c>
      <c r="AF77" s="22">
        <f>('Non-ferrous metallurgy'!AF7*'Emissions Factors'!$C$21+'Non-ferrous metallurgy'!AF10*'Emissions Factors'!$C$22)/10^6</f>
        <v>0.42285476843111242</v>
      </c>
      <c r="AG77" s="22">
        <f>('Non-ferrous metallurgy'!AG7*'Emissions Factors'!$C$21+'Non-ferrous metallurgy'!AG10*'Emissions Factors'!$C$22)/10^6</f>
        <v>0.42763302731438402</v>
      </c>
      <c r="AH77" s="22">
        <f>('Non-ferrous metallurgy'!AH7*'Emissions Factors'!$C$21+'Non-ferrous metallurgy'!AH10*'Emissions Factors'!$C$22)/10^6</f>
        <v>0.43246528052303662</v>
      </c>
      <c r="AI77" s="22">
        <f>('Non-ferrous metallurgy'!AI7*'Emissions Factors'!$C$21+'Non-ferrous metallurgy'!AI10*'Emissions Factors'!$C$22)/10^6</f>
        <v>0.43735213819294694</v>
      </c>
      <c r="AJ77" s="22">
        <f>('Non-ferrous metallurgy'!AJ7*'Emissions Factors'!$C$21+'Non-ferrous metallurgy'!AJ10*'Emissions Factors'!$C$22)/10^6</f>
        <v>0.44185686521633427</v>
      </c>
      <c r="AK77" s="22">
        <f>('Non-ferrous metallurgy'!AK7*'Emissions Factors'!$C$21+'Non-ferrous metallurgy'!AK10*'Emissions Factors'!$C$22)/10^6</f>
        <v>0.44640799092806255</v>
      </c>
      <c r="AL77" s="22">
        <f>('Non-ferrous metallurgy'!AL7*'Emissions Factors'!$C$21+'Non-ferrous metallurgy'!AL10*'Emissions Factors'!$C$22)/10^6</f>
        <v>0.45100599323462154</v>
      </c>
      <c r="AM77" s="22">
        <f>('Non-ferrous metallurgy'!AM7*'Emissions Factors'!$C$21+'Non-ferrous metallurgy'!AM10*'Emissions Factors'!$C$22)/10^6</f>
        <v>0.45565135496493814</v>
      </c>
      <c r="AN77" s="22">
        <f>('Non-ferrous metallurgy'!AN7*'Emissions Factors'!$C$21+'Non-ferrous metallurgy'!AN10*'Emissions Factors'!$C$22)/10^6</f>
        <v>0.46034456392107698</v>
      </c>
    </row>
    <row r="78" spans="1:44" x14ac:dyDescent="0.25">
      <c r="A78" s="21" t="s">
        <v>54</v>
      </c>
      <c r="B78" s="22">
        <f>'Non-ferrous metallurgy'!B13/10^6</f>
        <v>2.378927</v>
      </c>
      <c r="C78" s="22">
        <f>'Non-ferrous metallurgy'!C13/10^6</f>
        <v>2.156139</v>
      </c>
      <c r="D78" s="22">
        <f>'Non-ferrous metallurgy'!D13/10^6</f>
        <v>1.5863210000000001</v>
      </c>
      <c r="E78" s="22">
        <f>'Non-ferrous metallurgy'!E13/10^6</f>
        <v>1.276518</v>
      </c>
      <c r="F78" s="22">
        <f>'Non-ferrous metallurgy'!F13/10^6</f>
        <v>1.312063</v>
      </c>
      <c r="G78" s="22">
        <f>'Non-ferrous metallurgy'!G13/10^6</f>
        <v>1.332465</v>
      </c>
      <c r="H78" s="22">
        <f>'Non-ferrous metallurgy'!H13/10^6</f>
        <v>1.342858227</v>
      </c>
      <c r="I78" s="22">
        <f>'Non-ferrous metallurgy'!I13/10^6</f>
        <v>1.3533325211706</v>
      </c>
      <c r="J78" s="22">
        <f>'Non-ferrous metallurgy'!J13/10^6</f>
        <v>1.3638885148357309</v>
      </c>
      <c r="K78" s="22">
        <f>'Non-ferrous metallurgy'!K13/10^6</f>
        <v>1.3853015645186519</v>
      </c>
      <c r="L78" s="22">
        <f>'Non-ferrous metallurgy'!L13/10^6</f>
        <v>1.4070507990815948</v>
      </c>
      <c r="M78" s="22">
        <f>'Non-ferrous metallurgy'!M13/10^6</f>
        <v>1.429141496627176</v>
      </c>
      <c r="N78" s="22">
        <f>'Non-ferrous metallurgy'!N13/10^6</f>
        <v>1.4515790181242227</v>
      </c>
      <c r="O78" s="22">
        <f>'Non-ferrous metallurgy'!O13/10^6</f>
        <v>1.4743688087087732</v>
      </c>
      <c r="P78" s="22">
        <f>'Non-ferrous metallurgy'!P13/10^6</f>
        <v>1.496189467077663</v>
      </c>
      <c r="Q78" s="22">
        <f>'Non-ferrous metallurgy'!Q13/10^6</f>
        <v>1.5183330711904122</v>
      </c>
      <c r="R78" s="22">
        <f>'Non-ferrous metallurgy'!R13/10^6</f>
        <v>1.5408044006440302</v>
      </c>
      <c r="S78" s="22">
        <f>'Non-ferrous metallurgy'!S13/10^6</f>
        <v>1.5636083057735619</v>
      </c>
      <c r="T78" s="22">
        <f>'Non-ferrous metallurgy'!T13/10^6</f>
        <v>1.5867497086990103</v>
      </c>
      <c r="U78" s="22">
        <f>'Non-ferrous metallurgy'!U13/10^6</f>
        <v>1.608329504737317</v>
      </c>
      <c r="V78" s="22">
        <f>'Non-ferrous metallurgy'!V13/10^6</f>
        <v>1.6302027860017445</v>
      </c>
      <c r="W78" s="22">
        <f>'Non-ferrous metallurgy'!W13/10^6</f>
        <v>1.6523735438913683</v>
      </c>
      <c r="X78" s="22">
        <f>'Non-ferrous metallurgy'!X13/10^6</f>
        <v>1.6748458240882909</v>
      </c>
      <c r="Y78" s="22">
        <f>'Non-ferrous metallurgy'!Y13/10^6</f>
        <v>1.6976237272958916</v>
      </c>
      <c r="Z78" s="22">
        <f>'Non-ferrous metallurgy'!Z13/10^6</f>
        <v>1.7186742615143606</v>
      </c>
      <c r="AA78" s="22">
        <f>'Non-ferrous metallurgy'!AA13/10^6</f>
        <v>1.7399858223571387</v>
      </c>
      <c r="AB78" s="22">
        <f>'Non-ferrous metallurgy'!AB13/10^6</f>
        <v>1.7615616465543671</v>
      </c>
      <c r="AC78" s="22">
        <f>'Non-ferrous metallurgy'!AC13/10^6</f>
        <v>1.7834050109716411</v>
      </c>
      <c r="AD78" s="22">
        <f>'Non-ferrous metallurgy'!AD13/10^6</f>
        <v>1.8055192331076895</v>
      </c>
      <c r="AE78" s="22">
        <f>'Non-ferrous metallurgy'!AE13/10^6</f>
        <v>1.8259216004418064</v>
      </c>
      <c r="AF78" s="22">
        <f>'Non-ferrous metallurgy'!AF13/10^6</f>
        <v>1.8465545145267992</v>
      </c>
      <c r="AG78" s="22">
        <f>'Non-ferrous metallurgy'!AG13/10^6</f>
        <v>1.8674205805409521</v>
      </c>
      <c r="AH78" s="22">
        <f>'Non-ferrous metallurgy'!AH13/10^6</f>
        <v>1.888522433101065</v>
      </c>
      <c r="AI78" s="22">
        <f>'Non-ferrous metallurgy'!AI13/10^6</f>
        <v>1.9098627365951073</v>
      </c>
      <c r="AJ78" s="22">
        <f>'Non-ferrous metallurgy'!AJ13/10^6</f>
        <v>1.929534322782037</v>
      </c>
      <c r="AK78" s="22">
        <f>'Non-ferrous metallurgy'!AK13/10^6</f>
        <v>1.9494085263066918</v>
      </c>
      <c r="AL78" s="22">
        <f>'Non-ferrous metallurgy'!AL13/10^6</f>
        <v>1.9694874341276507</v>
      </c>
      <c r="AM78" s="22">
        <f>'Non-ferrous metallurgy'!AM13/10^6</f>
        <v>1.9897731546991653</v>
      </c>
      <c r="AN78" s="22">
        <f>'Non-ferrous metallurgy'!AN13/10^6</f>
        <v>2.0102678181925668</v>
      </c>
    </row>
    <row r="79" spans="1:44" x14ac:dyDescent="0.25">
      <c r="A79" s="21" t="s">
        <v>35</v>
      </c>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row>
    <row r="80" spans="1:44" x14ac:dyDescent="0.25">
      <c r="A80" s="21" t="s">
        <v>55</v>
      </c>
      <c r="B80" s="22">
        <f>'Non-ferrous metallurgy'!B15/10^6</f>
        <v>0.10280599999999999</v>
      </c>
      <c r="C80" s="22">
        <f>'Non-ferrous metallurgy'!C15/10^6</f>
        <v>0.106018</v>
      </c>
      <c r="D80" s="22">
        <f>'Non-ferrous metallurgy'!D15/10^6</f>
        <v>0.112639</v>
      </c>
      <c r="E80" s="22">
        <f>'Non-ferrous metallurgy'!E15/10^6</f>
        <v>0.128695</v>
      </c>
      <c r="F80" s="22">
        <f>'Non-ferrous metallurgy'!F15/10^6</f>
        <v>0.13941300000000001</v>
      </c>
      <c r="G80" s="22">
        <f>'Non-ferrous metallurgy'!G15/10^6</f>
        <v>0.129662</v>
      </c>
      <c r="H80" s="22">
        <f>'Non-ferrous metallurgy'!H15/10^6</f>
        <v>0.13067336360000001</v>
      </c>
      <c r="I80" s="22">
        <f>'Non-ferrous metallurgy'!I15/10^6</f>
        <v>0.13169261583608</v>
      </c>
      <c r="J80" s="22">
        <f>'Non-ferrous metallurgy'!J15/10^6</f>
        <v>0.13271981823960141</v>
      </c>
      <c r="K80" s="22">
        <f>'Non-ferrous metallurgy'!K15/10^6</f>
        <v>0.13480351938596316</v>
      </c>
      <c r="L80" s="22">
        <f>'Non-ferrous metallurgy'!L15/10^6</f>
        <v>0.13691993464032279</v>
      </c>
      <c r="M80" s="22">
        <f>'Non-ferrous metallurgy'!M15/10^6</f>
        <v>0.13906957761417585</v>
      </c>
      <c r="N80" s="22">
        <f>'Non-ferrous metallurgy'!N15/10^6</f>
        <v>0.14125296998271841</v>
      </c>
      <c r="O80" s="22">
        <f>'Non-ferrous metallurgy'!O15/10^6</f>
        <v>0.1434706416114471</v>
      </c>
      <c r="P80" s="22">
        <f>'Non-ferrous metallurgy'!P15/10^6</f>
        <v>0.1455940071072965</v>
      </c>
      <c r="Q80" s="22">
        <f>'Non-ferrous metallurgy'!Q15/10^6</f>
        <v>0.14774879841248448</v>
      </c>
      <c r="R80" s="22">
        <f>'Non-ferrous metallurgy'!R15/10^6</f>
        <v>0.14993548062898923</v>
      </c>
      <c r="S80" s="22">
        <f>'Non-ferrous metallurgy'!S15/10^6</f>
        <v>0.15215452574229826</v>
      </c>
      <c r="T80" s="22">
        <f>'Non-ferrous metallurgy'!T15/10^6</f>
        <v>0.15440641272328423</v>
      </c>
      <c r="U80" s="22">
        <f>'Non-ferrous metallurgy'!U15/10^6</f>
        <v>0.15650633993632093</v>
      </c>
      <c r="V80" s="22">
        <f>'Non-ferrous metallurgy'!V15/10^6</f>
        <v>0.1586348261594549</v>
      </c>
      <c r="W80" s="22">
        <f>'Non-ferrous metallurgy'!W15/10^6</f>
        <v>0.16079225979522352</v>
      </c>
      <c r="X80" s="22">
        <f>'Non-ferrous metallurgy'!X15/10^6</f>
        <v>0.16297903452843857</v>
      </c>
      <c r="Y80" s="22">
        <f>'Non-ferrous metallurgy'!Y15/10^6</f>
        <v>0.16519554939802533</v>
      </c>
      <c r="Z80" s="22">
        <f>'Non-ferrous metallurgy'!Z15/10^6</f>
        <v>0.16724397421056084</v>
      </c>
      <c r="AA80" s="22">
        <f>'Non-ferrous metallurgy'!AA15/10^6</f>
        <v>0.16931779949077178</v>
      </c>
      <c r="AB80" s="22">
        <f>'Non-ferrous metallurgy'!AB15/10^6</f>
        <v>0.17141734020445734</v>
      </c>
      <c r="AC80" s="22">
        <f>'Non-ferrous metallurgy'!AC15/10^6</f>
        <v>0.17354291522299259</v>
      </c>
      <c r="AD80" s="22">
        <f>'Non-ferrous metallurgy'!AD15/10^6</f>
        <v>0.1756948473717577</v>
      </c>
      <c r="AE80" s="22">
        <f>'Non-ferrous metallurgy'!AE15/10^6</f>
        <v>0.17768019914705857</v>
      </c>
      <c r="AF80" s="22">
        <f>'Non-ferrous metallurgy'!AF15/10^6</f>
        <v>0.17968798539742034</v>
      </c>
      <c r="AG80" s="22">
        <f>'Non-ferrous metallurgy'!AG15/10^6</f>
        <v>0.18171845963241118</v>
      </c>
      <c r="AH80" s="22">
        <f>'Non-ferrous metallurgy'!AH15/10^6</f>
        <v>0.18377187822625746</v>
      </c>
      <c r="AI80" s="22">
        <f>'Non-ferrous metallurgy'!AI15/10^6</f>
        <v>0.18584850045021417</v>
      </c>
      <c r="AJ80" s="22">
        <f>'Non-ferrous metallurgy'!AJ15/10^6</f>
        <v>0.18776274000485135</v>
      </c>
      <c r="AK80" s="22">
        <f>'Non-ferrous metallurgy'!AK15/10^6</f>
        <v>0.18969669622690133</v>
      </c>
      <c r="AL80" s="22">
        <f>'Non-ferrous metallurgy'!AL15/10^6</f>
        <v>0.19165057219803841</v>
      </c>
      <c r="AM80" s="22">
        <f>'Non-ferrous metallurgy'!AM15/10^6</f>
        <v>0.19362457309167819</v>
      </c>
      <c r="AN80" s="22">
        <f>'Non-ferrous metallurgy'!AN15/10^6</f>
        <v>0.19561890619452246</v>
      </c>
    </row>
    <row r="81" spans="1:40" x14ac:dyDescent="0.25">
      <c r="A81" s="21" t="s">
        <v>36</v>
      </c>
      <c r="B81" s="22">
        <f>Others!B7*'Emissions Factors'!$C$15/10^6</f>
        <v>0.188</v>
      </c>
      <c r="C81" s="22">
        <f>Others!C7*'Emissions Factors'!$C$15/10^6</f>
        <v>0.188</v>
      </c>
      <c r="D81" s="22">
        <f>Others!D7*'Emissions Factors'!$C$15/10^6</f>
        <v>0.188</v>
      </c>
      <c r="E81" s="22">
        <f>Others!E7*'Emissions Factors'!$C$15/10^6</f>
        <v>0.188</v>
      </c>
      <c r="F81" s="22">
        <f>Others!F7*'Emissions Factors'!$C$15/10^6</f>
        <v>0.21149999999999999</v>
      </c>
      <c r="G81" s="22">
        <f>Others!G7*'Emissions Factors'!$C$15/10^6</f>
        <v>0.21149999999999999</v>
      </c>
      <c r="H81" s="22">
        <f>Others!H7*'Emissions Factors'!$C$15/10^6</f>
        <v>0.21047098175499565</v>
      </c>
      <c r="I81" s="22">
        <f>Others!I7*'Emissions Factors'!$C$15/10^6</f>
        <v>0.2094469700279514</v>
      </c>
      <c r="J81" s="22">
        <f>Others!J7*'Emissions Factors'!$C$15/10^6</f>
        <v>0.20842794046048266</v>
      </c>
      <c r="K81" s="22">
        <f>Others!K7*'Emissions Factors'!$C$15/10^6</f>
        <v>0.21159903595457677</v>
      </c>
      <c r="L81" s="22">
        <f>Others!L7*'Emissions Factors'!$C$15/10^6</f>
        <v>0.21481837760324329</v>
      </c>
      <c r="M81" s="22">
        <f>Others!M7*'Emissions Factors'!$C$15/10^6</f>
        <v>0.21808669944033116</v>
      </c>
      <c r="N81" s="22">
        <f>Others!N7*'Emissions Factors'!$C$15/10^6</f>
        <v>0.22140474666753682</v>
      </c>
      <c r="O81" s="22">
        <f>Others!O7*'Emissions Factors'!$C$15/10^6</f>
        <v>0.22477327582431553</v>
      </c>
      <c r="P81" s="22">
        <f>Others!P7*'Emissions Factors'!$C$15/10^6</f>
        <v>0.22829142001619865</v>
      </c>
      <c r="Q81" s="22">
        <f>Others!Q7*'Emissions Factors'!$C$15/10^6</f>
        <v>0.23186463008951047</v>
      </c>
      <c r="R81" s="22">
        <f>Others!R7*'Emissions Factors'!$C$15/10^6</f>
        <v>0.23549376793368249</v>
      </c>
      <c r="S81" s="22">
        <f>Others!S7*'Emissions Factors'!$C$15/10^6</f>
        <v>0.23917970892841228</v>
      </c>
      <c r="T81" s="22">
        <f>Others!T7*'Emissions Factors'!$C$15/10^6</f>
        <v>0.24292334215481279</v>
      </c>
      <c r="U81" s="22">
        <f>Others!U7*'Emissions Factors'!$C$15/10^6</f>
        <v>0.24659875287922503</v>
      </c>
      <c r="V81" s="22">
        <f>Others!V7*'Emissions Factors'!$C$15/10^6</f>
        <v>0.25032977227373587</v>
      </c>
      <c r="W81" s="22">
        <f>Others!W7*'Emissions Factors'!$C$15/10^6</f>
        <v>0.2541172416930732</v>
      </c>
      <c r="X81" s="22">
        <f>Others!X7*'Emissions Factors'!$C$15/10^6</f>
        <v>0.25796201522159462</v>
      </c>
      <c r="Y81" s="22">
        <f>Others!Y7*'Emissions Factors'!$C$15/10^6</f>
        <v>0.26186495986588582</v>
      </c>
      <c r="Z81" s="22">
        <f>Others!Z7*'Emissions Factors'!$C$15/10^6</f>
        <v>0.26554831166096199</v>
      </c>
      <c r="AA81" s="22">
        <f>Others!AA7*'Emissions Factors'!$C$15/10^6</f>
        <v>0.26928347290948029</v>
      </c>
      <c r="AB81" s="22">
        <f>Others!AB7*'Emissions Factors'!$C$15/10^6</f>
        <v>0.27307117235515438</v>
      </c>
      <c r="AC81" s="22">
        <f>Others!AC7*'Emissions Factors'!$C$15/10^6</f>
        <v>0.27691214899209365</v>
      </c>
      <c r="AD81" s="22">
        <f>Others!AD7*'Emissions Factors'!$C$15/10^6</f>
        <v>0.28080715220898372</v>
      </c>
      <c r="AE81" s="22">
        <f>Others!AE7*'Emissions Factors'!$C$15/10^6</f>
        <v>0.28436905228271353</v>
      </c>
      <c r="AF81" s="22">
        <f>Others!AF7*'Emissions Factors'!$C$15/10^6</f>
        <v>0.28797613330014593</v>
      </c>
      <c r="AG81" s="22">
        <f>Others!AG7*'Emissions Factors'!$C$15/10^6</f>
        <v>0.29162896835924307</v>
      </c>
      <c r="AH81" s="22">
        <f>Others!AH7*'Emissions Factors'!$C$15/10^6</f>
        <v>0.29532813782743189</v>
      </c>
      <c r="AI81" s="22">
        <f>Others!AI7*'Emissions Factors'!$C$15/10^6</f>
        <v>0.29907422943381362</v>
      </c>
      <c r="AJ81" s="22">
        <f>Others!AJ7*'Emissions Factors'!$C$15/10^6</f>
        <v>0.30249696486155975</v>
      </c>
      <c r="AK81" s="22">
        <f>Others!AK7*'Emissions Factors'!$C$15/10^6</f>
        <v>0.30595887156070073</v>
      </c>
      <c r="AL81" s="22">
        <f>Others!AL7*'Emissions Factors'!$C$15/10^6</f>
        <v>0.30946039782428608</v>
      </c>
      <c r="AM81" s="22">
        <f>Others!AM7*'Emissions Factors'!$C$15/10^6</f>
        <v>0.31300199707582577</v>
      </c>
      <c r="AN81" s="22">
        <f>Others!AN7*'Emissions Factors'!$C$15/10^6</f>
        <v>0.31658412792800539</v>
      </c>
    </row>
    <row r="82" spans="1:40" x14ac:dyDescent="0.25">
      <c r="A82" s="21" t="s">
        <v>72</v>
      </c>
      <c r="B82" s="22">
        <f>Ferroalloys!T5/10^6</f>
        <v>0.85876968931798525</v>
      </c>
      <c r="C82" s="22">
        <f>Ferroalloys!U5/10^6</f>
        <v>0.87743858913561834</v>
      </c>
      <c r="D82" s="22">
        <f>Ferroalloys!V5/10^6</f>
        <v>0.89651333446076753</v>
      </c>
      <c r="E82" s="22">
        <f>Ferroalloys!W5/10^6</f>
        <v>0.91702180301950664</v>
      </c>
      <c r="F82" s="22">
        <f>Ferroalloys!X5/10^6</f>
        <v>0.93799941940511855</v>
      </c>
      <c r="G82" s="22">
        <f>Ferroalloys!Y5/10^6</f>
        <v>0.9594569157540781</v>
      </c>
      <c r="H82" s="22">
        <f>Ferroalloys!Z5/10^6</f>
        <v>0.98140526970917286</v>
      </c>
      <c r="I82" s="22">
        <f>Ferroalloys!AA5/10^6</f>
        <v>1.00385571003566</v>
      </c>
      <c r="J82" s="22">
        <f>Ferroalloys!AB5/10^6</f>
        <v>1.0232851746340157</v>
      </c>
      <c r="K82" s="22">
        <f>Ferroalloys!AC5/10^6</f>
        <v>1.0430906933712329</v>
      </c>
      <c r="L82" s="22">
        <f>Ferroalloys!AD5/10^6</f>
        <v>1.063279544714232</v>
      </c>
      <c r="M82" s="22">
        <f>Ferroalloys!AE5/10^6</f>
        <v>1.0838591480034807</v>
      </c>
      <c r="N82" s="22">
        <f>Ferroalloys!AF5/10^6</f>
        <v>1.1048370661795794</v>
      </c>
      <c r="O82" s="22">
        <f>Ferroalloys!AG5/10^6</f>
        <v>1.1261066720623092</v>
      </c>
      <c r="P82" s="22">
        <f>Ferroalloys!AH5/10^6</f>
        <v>1.1477857465882038</v>
      </c>
      <c r="Q82" s="22">
        <f>Ferroalloys!AI5/10^6</f>
        <v>1.1698821725817339</v>
      </c>
      <c r="R82" s="22">
        <f>Ferroalloys!AJ5/10^6</f>
        <v>1.1924039846223888</v>
      </c>
      <c r="S82" s="22">
        <f>Ferroalloys!AK5/10^6</f>
        <v>1.2153593719661662</v>
      </c>
      <c r="T82" s="22">
        <f>Ferroalloys!AL5/10^6</f>
        <v>1.2367022822625824</v>
      </c>
      <c r="U82" s="22">
        <f>Ferroalloys!AM5/10^6</f>
        <v>1.2584199951321533</v>
      </c>
      <c r="V82" s="22">
        <f>Ferroalloys!AN5/10^6</f>
        <v>1.2805190924780447</v>
      </c>
      <c r="W82" s="22">
        <f>Ferroalloys!AO5/10^6</f>
        <v>1.3030062717881394</v>
      </c>
      <c r="X82" s="22">
        <f>Ferroalloys!AP5/10^6</f>
        <v>1.3258883481648178</v>
      </c>
      <c r="Y82" s="22">
        <f>Ferroalloys!AQ5/10^6</f>
        <v>1.3472928366552472</v>
      </c>
      <c r="Z82" s="22">
        <f>Ferroalloys!AR5/10^6</f>
        <v>1.369042868666118</v>
      </c>
      <c r="AA82" s="22">
        <f>Ferroalloys!AS5/10^6</f>
        <v>1.3911440224818434</v>
      </c>
      <c r="AB82" s="22">
        <f>Ferroalloys!AT5/10^6</f>
        <v>1.4136019664399126</v>
      </c>
      <c r="AC82" s="22">
        <f>Ferroalloys!AU5/10^6</f>
        <v>1.4364224603846638</v>
      </c>
      <c r="AD82" s="22">
        <f>Ferroalloys!AV5/10^6</f>
        <v>1.4578794053822375</v>
      </c>
      <c r="AE82" s="22">
        <f>Ferroalloys!AW5/10^6</f>
        <v>1.4796568692392178</v>
      </c>
      <c r="AF82" s="22">
        <f>Ferroalloys!AX5/10^6</f>
        <v>1.5017596397918629</v>
      </c>
      <c r="AG82" s="22">
        <f>Ferroalloys!AY5/10^6</f>
        <v>1.5241925763960151</v>
      </c>
      <c r="AH82" s="22">
        <f>Ferroalloys!AZ5/10^6</f>
        <v>1.5469606109954472</v>
      </c>
      <c r="AI82" s="22">
        <f>Ferroalloys!BA5/10^6</f>
        <v>0</v>
      </c>
      <c r="AJ82" s="22">
        <f>Ferroalloys!BB5/10^6</f>
        <v>0</v>
      </c>
      <c r="AK82" s="22">
        <f>Ferroalloys!BC5/10^6</f>
        <v>0</v>
      </c>
      <c r="AL82" s="22">
        <f>Ferroalloys!BD5/10^6</f>
        <v>0</v>
      </c>
      <c r="AM82" s="22">
        <f>Ferroalloys!BE5/10^6</f>
        <v>0</v>
      </c>
      <c r="AN82" s="22">
        <f>Ferroalloys!BF5/10^6</f>
        <v>0</v>
      </c>
    </row>
    <row r="83" spans="1:40" x14ac:dyDescent="0.25">
      <c r="A83" s="35" t="s">
        <v>83</v>
      </c>
      <c r="B83" s="22">
        <f>Ferroalloys!N8*'Emissions Factors'!$C$13/10^6</f>
        <v>2.4645E-2</v>
      </c>
      <c r="C83" s="22">
        <f>Ferroalloys!O8*'Emissions Factors'!$C$13/10^6</f>
        <v>2.3054999999999999E-2</v>
      </c>
      <c r="D83" s="22">
        <f>Ferroalloys!P8*'Emissions Factors'!$C$13/10^6</f>
        <v>2.1465000000000001E-2</v>
      </c>
      <c r="E83" s="22">
        <f>Ferroalloys!Q8*'Emissions Factors'!$C$13/10^6</f>
        <v>1.9345000000000001E-2</v>
      </c>
      <c r="F83" s="22">
        <f>Ferroalloys!R8*'Emissions Factors'!$C$13/10^6</f>
        <v>1.8550000000000001E-2</v>
      </c>
      <c r="G83" s="22">
        <f>Ferroalloys!S8*'Emissions Factors'!$C$13/10^6</f>
        <v>2.0405E-2</v>
      </c>
      <c r="H83" s="22">
        <f>Ferroalloys!T8*'Emissions Factors'!$C$13/10^6</f>
        <v>2.0848586802744908E-2</v>
      </c>
      <c r="I83" s="22">
        <f>Ferroalloys!U8*'Emissions Factors'!$C$13/10^6</f>
        <v>2.1301816793510862E-2</v>
      </c>
      <c r="J83" s="22">
        <f>Ferroalloys!V8*'Emissions Factors'!$C$13/10^6</f>
        <v>2.1764899606747382E-2</v>
      </c>
      <c r="K83" s="22">
        <f>Ferroalloys!W8*'Emissions Factors'!$C$13/10^6</f>
        <v>2.2262789311352355E-2</v>
      </c>
      <c r="L83" s="22">
        <f>Ferroalloys!X8*'Emissions Factors'!$C$13/10^6</f>
        <v>2.2772068646161495E-2</v>
      </c>
      <c r="M83" s="22">
        <f>Ferroalloys!Y8*'Emissions Factors'!$C$13/10^6</f>
        <v>2.3292998158189505E-2</v>
      </c>
      <c r="N83" s="22">
        <f>Ferroalloys!Z8*'Emissions Factors'!$C$13/10^6</f>
        <v>2.3825844354675052E-2</v>
      </c>
      <c r="O83" s="22">
        <f>Ferroalloys!AA8*'Emissions Factors'!$C$13/10^6</f>
        <v>2.4370879839425721E-2</v>
      </c>
      <c r="P83" s="22">
        <f>Ferroalloys!AB8*'Emissions Factors'!$C$13/10^6</f>
        <v>2.4842574269548636E-2</v>
      </c>
      <c r="Q83" s="22">
        <f>Ferroalloys!AC8*'Emissions Factors'!$C$13/10^6</f>
        <v>2.5323398268931051E-2</v>
      </c>
      <c r="R83" s="22">
        <f>Ferroalloys!AD8*'Emissions Factors'!$C$13/10^6</f>
        <v>2.5813528538906588E-2</v>
      </c>
      <c r="S83" s="22">
        <f>Ferroalloys!AE8*'Emissions Factors'!$C$13/10^6</f>
        <v>2.6313145200834536E-2</v>
      </c>
      <c r="T83" s="22">
        <f>Ferroalloys!AF8*'Emissions Factors'!$C$13/10^6</f>
        <v>2.6822431862293928E-2</v>
      </c>
      <c r="U83" s="22">
        <f>Ferroalloys!AG8*'Emissions Factors'!$C$13/10^6</f>
        <v>2.7338799906045489E-2</v>
      </c>
      <c r="V83" s="22">
        <f>Ferroalloys!AH8*'Emissions Factors'!$C$13/10^6</f>
        <v>2.7865108732123455E-2</v>
      </c>
      <c r="W83" s="22">
        <f>Ferroalloys!AI8*'Emissions Factors'!$C$13/10^6</f>
        <v>2.8401549714015119E-2</v>
      </c>
      <c r="X83" s="22">
        <f>Ferroalloys!AJ8*'Emissions Factors'!$C$13/10^6</f>
        <v>2.8948317909405906E-2</v>
      </c>
      <c r="Y83" s="22">
        <f>Ferroalloys!AK8*'Emissions Factors'!$C$13/10^6</f>
        <v>2.9505612131105158E-2</v>
      </c>
      <c r="Z83" s="22">
        <f>Ferroalloys!AL8*'Emissions Factors'!$C$13/10^6</f>
        <v>3.0023759806172046E-2</v>
      </c>
      <c r="AA83" s="22">
        <f>Ferroalloys!AM8*'Emissions Factors'!$C$13/10^6</f>
        <v>3.0551006665895202E-2</v>
      </c>
      <c r="AB83" s="22">
        <f>Ferroalloys!AN8*'Emissions Factors'!$C$13/10^6</f>
        <v>3.1087512500939326E-2</v>
      </c>
      <c r="AC83" s="22">
        <f>Ferroalloys!AO8*'Emissions Factors'!$C$13/10^6</f>
        <v>3.1633439908050912E-2</v>
      </c>
      <c r="AD83" s="22">
        <f>Ferroalloys!AP8*'Emissions Factors'!$C$13/10^6</f>
        <v>3.218895433933585E-2</v>
      </c>
      <c r="AE83" s="22">
        <f>Ferroalloys!AQ8*'Emissions Factors'!$C$13/10^6</f>
        <v>3.2708596965073465E-2</v>
      </c>
      <c r="AF83" s="22">
        <f>Ferroalloys!AR8*'Emissions Factors'!$C$13/10^6</f>
        <v>3.3236628445436081E-2</v>
      </c>
      <c r="AG83" s="22">
        <f>Ferroalloys!AS8*'Emissions Factors'!$C$13/10^6</f>
        <v>3.3773184205961239E-2</v>
      </c>
      <c r="AH83" s="22">
        <f>Ferroalloys!AT8*'Emissions Factors'!$C$13/10^6</f>
        <v>3.4318401858429659E-2</v>
      </c>
      <c r="AI83" s="22">
        <f>Ferroalloys!AU8*'Emissions Factors'!$C$13/10^6</f>
        <v>3.4872421236158878E-2</v>
      </c>
      <c r="AJ83" s="22">
        <f>Ferroalloys!AV8*'Emissions Factors'!$C$13/10^6</f>
        <v>3.5393337362878377E-2</v>
      </c>
      <c r="AK83" s="22">
        <f>Ferroalloys!AW8*'Emissions Factors'!$C$13/10^6</f>
        <v>3.5922034813677409E-2</v>
      </c>
      <c r="AL83" s="22">
        <f>Ferroalloys!AX8*'Emissions Factors'!$C$13/10^6</f>
        <v>3.6458629824167282E-2</v>
      </c>
      <c r="AM83" s="22">
        <f>Ferroalloys!AY8*'Emissions Factors'!$C$13/10^6</f>
        <v>3.7003240366259869E-2</v>
      </c>
      <c r="AN83" s="22">
        <f>Ferroalloys!AZ8*'Emissions Factors'!$C$13/10^6</f>
        <v>3.7555986174104043E-2</v>
      </c>
    </row>
    <row r="84" spans="1:40" x14ac:dyDescent="0.25">
      <c r="A84" s="35" t="s">
        <v>79</v>
      </c>
      <c r="B84" s="93">
        <f>'Non-ferrous metallurgy'!B3*'Emissions Factors'!$C$12/10^6+Ferroalloys!N2*'Emissions Factors'!$C$12/10^6</f>
        <v>0.135464</v>
      </c>
      <c r="C84" s="93">
        <f>'Non-ferrous metallurgy'!C3*'Emissions Factors'!$C$12/10^6+Ferroalloys!O2*'Emissions Factors'!$C$12/10^6</f>
        <v>0.12826799999999999</v>
      </c>
      <c r="D84" s="93">
        <f>'Non-ferrous metallurgy'!D3*'Emissions Factors'!$C$12/10^6+Ferroalloys!P2*'Emissions Factors'!$C$12/10^6</f>
        <v>0.121352</v>
      </c>
      <c r="E84" s="93">
        <f>'Non-ferrous metallurgy'!E3*'Emissions Factors'!$C$12/10^6+Ferroalloys!Q2*'Emissions Factors'!$C$12/10^6</f>
        <v>0.108444</v>
      </c>
      <c r="F84" s="93">
        <f>'Non-ferrous metallurgy'!F3*'Emissions Factors'!$C$12/10^6+Ferroalloys!R2*'Emissions Factors'!$C$12/10^6</f>
        <v>0.10567199999999999</v>
      </c>
      <c r="G84" s="93">
        <f>'Non-ferrous metallurgy'!G3*'Emissions Factors'!$C$12/10^6+Ferroalloys!S2*'Emissions Factors'!$C$12/10^6</f>
        <v>0.114968</v>
      </c>
      <c r="H84" s="93">
        <f>'Non-ferrous metallurgy'!H3*'Emissions Factors'!$C$12/10^6+Ferroalloys!T2*'Emissions Factors'!$C$12/10^6</f>
        <v>0.11725107980699817</v>
      </c>
      <c r="I84" s="93">
        <f>'Non-ferrous metallurgy'!I3*'Emissions Factors'!$C$12/10^6+Ferroalloys!U2*'Emissions Factors'!$C$12/10^6</f>
        <v>0.11958210522184752</v>
      </c>
      <c r="J84" s="93">
        <f>'Non-ferrous metallurgy'!J3*'Emissions Factors'!$C$12/10^6+Ferroalloys!V2*'Emissions Factors'!$C$12/10^6</f>
        <v>0.12196210538496123</v>
      </c>
      <c r="K84" s="93">
        <f>'Non-ferrous metallurgy'!K3*'Emissions Factors'!$C$12/10^6+Ferroalloys!W2*'Emissions Factors'!$C$12/10^6</f>
        <v>0.12463815110273278</v>
      </c>
      <c r="L84" s="93">
        <f>'Non-ferrous metallurgy'!L3*'Emissions Factors'!$C$12/10^6+Ferroalloys!X2*'Emissions Factors'!$C$12/10^6</f>
        <v>0.1273736247349283</v>
      </c>
      <c r="M84" s="93">
        <f>'Non-ferrous metallurgy'!M3*'Emissions Factors'!$C$12/10^6+Ferroalloys!Y2*'Emissions Factors'!$C$12/10^6</f>
        <v>0.13016985765908029</v>
      </c>
      <c r="N84" s="93">
        <f>'Non-ferrous metallurgy'!N3*'Emissions Factors'!$C$12/10^6+Ferroalloys!Z2*'Emissions Factors'!$C$12/10^6</f>
        <v>0.13302821126813963</v>
      </c>
      <c r="O84" s="93">
        <f>'Non-ferrous metallurgy'!O3*'Emissions Factors'!$C$12/10^6+Ferroalloys!AA2*'Emissions Factors'!$C$12/10^6</f>
        <v>0.13595007765017991</v>
      </c>
      <c r="P84" s="93">
        <f>'Non-ferrous metallurgy'!P3*'Emissions Factors'!$C$12/10^6+Ferroalloys!AB2*'Emissions Factors'!$C$12/10^6</f>
        <v>0.13850319020384841</v>
      </c>
      <c r="Q84" s="93">
        <f>'Non-ferrous metallurgy'!Q3*'Emissions Factors'!$C$12/10^6+Ferroalloys!AC2*'Emissions Factors'!$C$12/10^6</f>
        <v>0.14110456078556982</v>
      </c>
      <c r="R84" s="93">
        <f>'Non-ferrous metallurgy'!R3*'Emissions Factors'!$C$12/10^6+Ferroalloys!AD2*'Emissions Factors'!$C$12/10^6</f>
        <v>0.14375510629729191</v>
      </c>
      <c r="S84" s="93">
        <f>'Non-ferrous metallurgy'!S3*'Emissions Factors'!$C$12/10^6+Ferroalloys!AE2*'Emissions Factors'!$C$12/10^6</f>
        <v>0.14645576113401043</v>
      </c>
      <c r="T84" s="93">
        <f>'Non-ferrous metallurgy'!T3*'Emissions Factors'!$C$12/10^6+Ferroalloys!AF2*'Emissions Factors'!$C$12/10^6</f>
        <v>0.1492074775185934</v>
      </c>
      <c r="U84" s="93">
        <f>'Non-ferrous metallurgy'!U3*'Emissions Factors'!$C$12/10^6+Ferroalloys!AG2*'Emissions Factors'!$C$12/10^6</f>
        <v>0.15197552969099012</v>
      </c>
      <c r="V84" s="93">
        <f>'Non-ferrous metallurgy'!V3*'Emissions Factors'!$C$12/10^6+Ferroalloys!AH2*'Emissions Factors'!$C$12/10^6</f>
        <v>0.15479545085761109</v>
      </c>
      <c r="W84" s="93">
        <f>'Non-ferrous metallurgy'!W3*'Emissions Factors'!$C$12/10^6+Ferroalloys!AI2*'Emissions Factors'!$C$12/10^6</f>
        <v>0.15766822025807017</v>
      </c>
      <c r="X84" s="93">
        <f>'Non-ferrous metallurgy'!X3*'Emissions Factors'!$C$12/10^6+Ferroalloys!AJ2*'Emissions Factors'!$C$12/10^6</f>
        <v>0.16059483572106975</v>
      </c>
      <c r="Y84" s="93">
        <f>'Non-ferrous metallurgy'!Y3*'Emissions Factors'!$C$12/10^6+Ferroalloys!AK2*'Emissions Factors'!$C$12/10^6</f>
        <v>0.16357631401869444</v>
      </c>
      <c r="Z84" s="93">
        <f>'Non-ferrous metallurgy'!Z3*'Emissions Factors'!$C$12/10^6+Ferroalloys!AL2*'Emissions Factors'!$C$12/10^6</f>
        <v>0.16634687884651664</v>
      </c>
      <c r="AA84" s="93">
        <f>'Non-ferrous metallurgy'!AA3*'Emissions Factors'!$C$12/10^6+Ferroalloys!AM2*'Emissions Factors'!$C$12/10^6</f>
        <v>0.16916483276833111</v>
      </c>
      <c r="AB84" s="93">
        <f>'Non-ferrous metallurgy'!AB3*'Emissions Factors'!$C$12/10^6+Ferroalloys!AN2*'Emissions Factors'!$C$12/10^6</f>
        <v>0.17203099230039251</v>
      </c>
      <c r="AC84" s="93">
        <f>'Non-ferrous metallurgy'!AC3*'Emissions Factors'!$C$12/10^6+Ferroalloys!AO2*'Emissions Factors'!$C$12/10^6</f>
        <v>0.17494618810331736</v>
      </c>
      <c r="AD84" s="93">
        <f>'Non-ferrous metallurgy'!AD3*'Emissions Factors'!$C$12/10^6+Ferroalloys!AP2*'Emissions Factors'!$C$12/10^6</f>
        <v>0.17791126522806192</v>
      </c>
      <c r="AE84" s="93">
        <f>'Non-ferrous metallurgy'!AE3*'Emissions Factors'!$C$12/10^6+Ferroalloys!AQ2*'Emissions Factors'!$C$12/10^6</f>
        <v>0.18068157090651737</v>
      </c>
      <c r="AF84" s="93">
        <f>'Non-ferrous metallurgy'!AF3*'Emissions Factors'!$C$12/10^6+Ferroalloys!AR2*'Emissions Factors'!$C$12/10^6</f>
        <v>0.18349544862579215</v>
      </c>
      <c r="AG84" s="93">
        <f>'Non-ferrous metallurgy'!AG3*'Emissions Factors'!$C$12/10^6+Ferroalloys!AS2*'Emissions Factors'!$C$12/10^6</f>
        <v>0.18635358879182462</v>
      </c>
      <c r="AH84" s="93">
        <f>'Non-ferrous metallurgy'!AH3*'Emissions Factors'!$C$12/10^6+Ferroalloys!AT2*'Emissions Factors'!$C$12/10^6</f>
        <v>0.18925669280923071</v>
      </c>
      <c r="AI84" s="93">
        <f>'Non-ferrous metallurgy'!AI3*'Emissions Factors'!$C$12/10^6+Ferroalloys!AU2*'Emissions Factors'!$C$12/10^6</f>
        <v>0.1922054732572015</v>
      </c>
      <c r="AJ84" s="93">
        <f>'Non-ferrous metallurgy'!AJ3*'Emissions Factors'!$C$12/10^6+Ferroalloys!AV2*'Emissions Factors'!$C$12/10^6</f>
        <v>0.19497347865779532</v>
      </c>
      <c r="AK84" s="93">
        <f>'Non-ferrous metallurgy'!AK3*'Emissions Factors'!$C$12/10^6+Ferroalloys!AW2*'Emissions Factors'!$C$12/10^6</f>
        <v>0.19778176979234777</v>
      </c>
      <c r="AL84" s="93">
        <f>'Non-ferrous metallurgy'!AL3*'Emissions Factors'!$C$12/10^6+Ferroalloys!AX2*'Emissions Factors'!$C$12/10^6</f>
        <v>0.20063093750029062</v>
      </c>
      <c r="AM84" s="93">
        <f>'Non-ferrous metallurgy'!AM3*'Emissions Factors'!$C$12/10^6+Ferroalloys!AY2*'Emissions Factors'!$C$12/10^6</f>
        <v>0.20352158133420095</v>
      </c>
      <c r="AN84" s="93">
        <f>'Non-ferrous metallurgy'!AN3*'Emissions Factors'!$C$12/10^6+Ferroalloys!AZ2*'Emissions Factors'!$C$12/10^6</f>
        <v>0.20645430968879558</v>
      </c>
    </row>
  </sheetData>
  <pageMargins left="0.75" right="0.75" top="1" bottom="1" header="0.5" footer="0.5"/>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8">
    <tabColor theme="3"/>
  </sheetPr>
  <dimension ref="A1:I39"/>
  <sheetViews>
    <sheetView topLeftCell="D1" workbookViewId="0">
      <selection activeCell="E2" sqref="D2:I3"/>
    </sheetView>
  </sheetViews>
  <sheetFormatPr defaultColWidth="10.28515625" defaultRowHeight="15" x14ac:dyDescent="0.25"/>
  <cols>
    <col min="1" max="1" width="10.28515625" style="12"/>
    <col min="2" max="9" width="20.140625" style="12" customWidth="1"/>
    <col min="10" max="16384" width="10.28515625" style="10"/>
  </cols>
  <sheetData>
    <row r="1" spans="1:9" x14ac:dyDescent="0.25">
      <c r="A1" s="12" t="s">
        <v>2</v>
      </c>
      <c r="B1" s="12" t="s">
        <v>37</v>
      </c>
      <c r="C1" s="12" t="s">
        <v>38</v>
      </c>
      <c r="D1" s="12" t="s">
        <v>39</v>
      </c>
      <c r="E1" s="12" t="s">
        <v>40</v>
      </c>
      <c r="F1" s="12" t="s">
        <v>41</v>
      </c>
      <c r="G1" s="12" t="s">
        <v>42</v>
      </c>
      <c r="H1" s="12" t="s">
        <v>43</v>
      </c>
      <c r="I1" s="12" t="s">
        <v>44</v>
      </c>
    </row>
    <row r="2" spans="1:9" x14ac:dyDescent="0.25">
      <c r="A2" s="12">
        <v>2015</v>
      </c>
      <c r="B2" s="47">
        <f>INDEX('Combined Data'!$E$4:$AG$4,1,MATCH('BPEiC-CO2'!$A2,'Combined Data'!$E$2:$AN$2))*10^12</f>
        <v>22048320000000.004</v>
      </c>
      <c r="C2" s="47">
        <f>INDEX('Combined Data'!$E$10:$AG$10,1,MATCH('BPEiC-CO2'!$A2,'Combined Data'!$E$2:$AN$2))*10^12</f>
        <v>0</v>
      </c>
      <c r="D2" s="47">
        <f>INDEX('Combined Data'!$E$19:$AE$19,1,MATCH('BPEiC-CO2'!$A2,'Combined Data'!$E$2:$AN$2))*10^12</f>
        <v>42769672000000</v>
      </c>
      <c r="E2" s="47">
        <f>INDEX('Combined Data'!$E$29:$AE$29,1,MATCH('BPEiC-CO2'!$A2,'Combined Data'!$E$2:$AN$2))*10^12</f>
        <v>3466981000000</v>
      </c>
      <c r="F2" s="47">
        <v>0</v>
      </c>
      <c r="G2" s="47">
        <v>0</v>
      </c>
      <c r="H2" s="47">
        <v>0</v>
      </c>
      <c r="I2" s="47">
        <f>INDEX('Combined Data'!$E$72:$AE$72,1,MATCH('BPEiC-CO2'!$A2,'Combined Data'!$E$2:$AN$2))*10^12</f>
        <v>2322234803019.5068</v>
      </c>
    </row>
    <row r="3" spans="1:9" x14ac:dyDescent="0.25">
      <c r="A3" s="12">
        <v>2016</v>
      </c>
      <c r="B3" s="47">
        <f>INDEX('Combined Data'!$E$4:$AG$4,1,MATCH('BPEiC-CO2'!$A3,'Combined Data'!$E$2:$AN$2))*10^12</f>
        <v>22364928000000.004</v>
      </c>
      <c r="C3" s="47">
        <f>INDEX('Combined Data'!$E$10:$AG$10,1,MATCH('BPEiC-CO2'!$A3,'Combined Data'!$E$2:$AN$2))*10^12</f>
        <v>0</v>
      </c>
      <c r="D3" s="47">
        <f>INDEX('Combined Data'!$E$19:$AE$19,1,MATCH('BPEiC-CO2'!$A3,'Combined Data'!$E$2:$AN$2))*10^12</f>
        <v>38695564000000.008</v>
      </c>
      <c r="E3" s="47">
        <f>INDEX('Combined Data'!$E$29:$AE$29,1,MATCH('BPEiC-CO2'!$A3,'Combined Data'!$E$2:$AN$2))*10^12</f>
        <v>3466981000000</v>
      </c>
      <c r="F3" s="47">
        <v>0</v>
      </c>
      <c r="G3" s="47">
        <v>0</v>
      </c>
      <c r="H3" s="47">
        <v>0</v>
      </c>
      <c r="I3" s="47">
        <f>INDEX('Combined Data'!$E$72:$AE$72,1,MATCH('BPEiC-CO2'!$A3,'Combined Data'!$E$2:$AN$2))*10^12</f>
        <v>2389475419405.1187</v>
      </c>
    </row>
    <row r="4" spans="1:9" x14ac:dyDescent="0.25">
      <c r="A4" s="12">
        <v>2017</v>
      </c>
      <c r="B4" s="47">
        <f>INDEX('Combined Data'!$G$4:$AG$4,1,MATCH('BPEiC-CO2'!$A4,'Combined Data'!$G$2:$AN$2))*10^12</f>
        <v>22681535999999.996</v>
      </c>
      <c r="C4" s="47">
        <f>INDEX('Combined Data'!$G$10:$AG$10,1,MATCH('BPEiC-CO2'!$A4,'Combined Data'!$G$2:$AN$2))*10^12</f>
        <v>0</v>
      </c>
      <c r="D4" s="47">
        <f>INDEX('Combined Data'!$G$19:$AG$19,1,MATCH('BPEiC-CO2'!$A4,'Combined Data'!$G$2:$AN$2))*10^12</f>
        <v>42303336000000</v>
      </c>
      <c r="E4" s="47">
        <f>INDEX('Combined Data'!$G$29:$AG$29,1,MATCH('BPEiC-CO2'!$A4,'Combined Data'!$G$2:$AN$2))*10^12</f>
        <v>3466981000000</v>
      </c>
      <c r="F4" s="47">
        <v>0</v>
      </c>
      <c r="G4" s="47">
        <v>0</v>
      </c>
      <c r="H4" s="47">
        <v>0</v>
      </c>
      <c r="I4" s="47">
        <f>INDEX('Combined Data'!$G$72:$AG$72,1,MATCH('BPEiC-CO2'!$A4,'Combined Data'!$G$2:$AN$2))*10^12</f>
        <v>2421583915754.0781</v>
      </c>
    </row>
    <row r="5" spans="1:9" x14ac:dyDescent="0.25">
      <c r="A5" s="12">
        <v>2018</v>
      </c>
      <c r="B5" s="47">
        <f>INDEX('Combined Data'!$G$4:$AG$4,1,MATCH('BPEiC-CO2'!$A5,'Combined Data'!$G$2:$AN$2))*10^12</f>
        <v>22998144000000</v>
      </c>
      <c r="C5" s="47">
        <f>INDEX('Combined Data'!$G$10:$AG$10,1,MATCH('BPEiC-CO2'!$A5,'Combined Data'!$G$2:$AN$2))*10^12</f>
        <v>0</v>
      </c>
      <c r="D5" s="47">
        <f>INDEX('Combined Data'!$G$19:$AG$19,1,MATCH('BPEiC-CO2'!$A5,'Combined Data'!$G$2:$AN$2))*10^12</f>
        <v>43124020718400.008</v>
      </c>
      <c r="E5" s="47">
        <f>INDEX('Combined Data'!$G$29:$AG$29,1,MATCH('BPEiC-CO2'!$A5,'Combined Data'!$G$2:$AN$2))*10^12</f>
        <v>3574938180600</v>
      </c>
      <c r="F5" s="47">
        <v>0</v>
      </c>
      <c r="G5" s="47">
        <v>0</v>
      </c>
      <c r="H5" s="47">
        <v>0</v>
      </c>
      <c r="I5" s="47">
        <f>INDEX('Combined Data'!$G$72:$AG$72,1,MATCH('BPEiC-CO2'!$A5,'Combined Data'!$G$2:$AN$2))*10^12</f>
        <v>2454936860309.1729</v>
      </c>
    </row>
    <row r="6" spans="1:9" x14ac:dyDescent="0.25">
      <c r="A6" s="12">
        <v>2019</v>
      </c>
      <c r="B6" s="47">
        <f>INDEX('Combined Data'!$G$4:$AG$4,1,MATCH('BPEiC-CO2'!$A6,'Combined Data'!$G$2:$AN$2))*10^12</f>
        <v>23314752000000</v>
      </c>
      <c r="C6" s="47">
        <f>INDEX('Combined Data'!$G$10:$AG$10,1,MATCH('BPEiC-CO2'!$A6,'Combined Data'!$G$2:$AN$2))*10^12</f>
        <v>0</v>
      </c>
      <c r="D6" s="47">
        <f>INDEX('Combined Data'!$G$19:$AG$19,1,MATCH('BPEiC-CO2'!$A6,'Combined Data'!$G$2:$AN$2))*10^12</f>
        <v>43960626720336.961</v>
      </c>
      <c r="E6" s="47">
        <f>INDEX('Combined Data'!$G$29:$AG$29,1,MATCH('BPEiC-CO2'!$A6,'Combined Data'!$G$2:$AN$2))*10^12</f>
        <v>3672263450586.48</v>
      </c>
      <c r="F6" s="47">
        <v>0</v>
      </c>
      <c r="G6" s="47">
        <v>0</v>
      </c>
      <c r="H6" s="47">
        <v>0</v>
      </c>
      <c r="I6" s="47">
        <f>INDEX('Combined Data'!$G$72:$AG$72,1,MATCH('BPEiC-CO2'!$A6,'Combined Data'!$G$2:$AN$2))*10^12</f>
        <v>2488880847042.3403</v>
      </c>
    </row>
    <row r="7" spans="1:9" x14ac:dyDescent="0.25">
      <c r="A7" s="12">
        <v>2020</v>
      </c>
      <c r="B7" s="47">
        <f>INDEX('Combined Data'!$G$4:$AG$4,1,MATCH('BPEiC-CO2'!$A7,'Combined Data'!$G$2:$AN$2))*10^12</f>
        <v>23631360000000</v>
      </c>
      <c r="C7" s="47">
        <f>INDEX('Combined Data'!$G$10:$AG$10,1,MATCH('BPEiC-CO2'!$A7,'Combined Data'!$G$2:$AN$2))*10^12</f>
        <v>0</v>
      </c>
      <c r="D7" s="47">
        <f>INDEX('Combined Data'!$G$19:$AG$19,1,MATCH('BPEiC-CO2'!$A7,'Combined Data'!$G$2:$AN$2))*10^12</f>
        <v>44813462878711.5</v>
      </c>
      <c r="E7" s="47">
        <f>INDEX('Combined Data'!$G$29:$AG$29,1,MATCH('BPEiC-CO2'!$A7,'Combined Data'!$G$2:$AN$2))*10^12</f>
        <v>3772303183647.0718</v>
      </c>
      <c r="F7" s="47">
        <v>0</v>
      </c>
      <c r="G7" s="47">
        <v>0</v>
      </c>
      <c r="H7" s="47">
        <v>0</v>
      </c>
      <c r="I7" s="47">
        <f>INDEX('Combined Data'!$G$72:$AG$72,1,MATCH('BPEiC-CO2'!$A7,'Combined Data'!$G$2:$AN$2))*10^12</f>
        <v>2519893507709.3481</v>
      </c>
    </row>
    <row r="8" spans="1:9" x14ac:dyDescent="0.25">
      <c r="A8" s="12">
        <v>2021</v>
      </c>
      <c r="B8" s="47">
        <f>INDEX('Combined Data'!$G$4:$AG$4,1,MATCH('BPEiC-CO2'!$A8,'Combined Data'!$G$2:$AN$2))*10^12</f>
        <v>24013248000000</v>
      </c>
      <c r="C8" s="47">
        <f>INDEX('Combined Data'!$G$10:$AG$10,1,MATCH('BPEiC-CO2'!$A8,'Combined Data'!$G$2:$AN$2))*10^12</f>
        <v>0</v>
      </c>
      <c r="D8" s="47">
        <f>INDEX('Combined Data'!$G$19:$AG$19,1,MATCH('BPEiC-CO2'!$A8,'Combined Data'!$G$2:$AN$2))*10^12</f>
        <v>45844172524921.859</v>
      </c>
      <c r="E8" s="47">
        <f>INDEX('Combined Data'!$G$29:$AG$29,1,MATCH('BPEiC-CO2'!$A8,'Combined Data'!$G$2:$AN$2))*10^12</f>
        <v>3905068715784.0264</v>
      </c>
      <c r="F8" s="47">
        <v>0</v>
      </c>
      <c r="G8" s="47">
        <v>0</v>
      </c>
      <c r="H8" s="47">
        <v>0</v>
      </c>
      <c r="I8" s="47">
        <f>INDEX('Combined Data'!$G$72:$AG$72,1,MATCH('BPEiC-CO2'!$A8,'Combined Data'!$G$2:$AN$2))*10^12</f>
        <v>2563195777275.8481</v>
      </c>
    </row>
    <row r="9" spans="1:9" x14ac:dyDescent="0.25">
      <c r="A9" s="12">
        <v>2022</v>
      </c>
      <c r="B9" s="47">
        <f>INDEX('Combined Data'!$G$4:$AG$4,1,MATCH('BPEiC-CO2'!$A9,'Combined Data'!$G$2:$AN$2))*10^12</f>
        <v>24395136000000</v>
      </c>
      <c r="C9" s="47">
        <f>INDEX('Combined Data'!$G$10:$AG$10,1,MATCH('BPEiC-CO2'!$A9,'Combined Data'!$G$2:$AN$2))*10^12</f>
        <v>0</v>
      </c>
      <c r="D9" s="47">
        <f>INDEX('Combined Data'!$G$19:$AG$19,1,MATCH('BPEiC-CO2'!$A9,'Combined Data'!$G$2:$AN$2))*10^12</f>
        <v>46898588492995.07</v>
      </c>
      <c r="E9" s="47">
        <f>INDEX('Combined Data'!$G$29:$AG$29,1,MATCH('BPEiC-CO2'!$A9,'Combined Data'!$G$2:$AN$2))*10^12</f>
        <v>4042561710903.1064</v>
      </c>
      <c r="F9" s="47">
        <v>0</v>
      </c>
      <c r="G9" s="47">
        <v>0</v>
      </c>
      <c r="H9" s="47">
        <v>0</v>
      </c>
      <c r="I9" s="47">
        <f>INDEX('Combined Data'!$G$72:$AG$72,1,MATCH('BPEiC-CO2'!$A9,'Combined Data'!$G$2:$AN$2))*10^12</f>
        <v>2607250278436.1494</v>
      </c>
    </row>
    <row r="10" spans="1:9" x14ac:dyDescent="0.25">
      <c r="A10" s="12">
        <v>2023</v>
      </c>
      <c r="B10" s="47">
        <f>INDEX('Combined Data'!$G$4:$AG$4,1,MATCH('BPEiC-CO2'!$A10,'Combined Data'!$G$2:$AN$2))*10^12</f>
        <v>24777024000000</v>
      </c>
      <c r="C10" s="47">
        <f>INDEX('Combined Data'!$G$10:$AG$10,1,MATCH('BPEiC-CO2'!$A10,'Combined Data'!$G$2:$AN$2))*10^12</f>
        <v>0</v>
      </c>
      <c r="D10" s="47">
        <f>INDEX('Combined Data'!$G$19:$AG$19,1,MATCH('BPEiC-CO2'!$A10,'Combined Data'!$G$2:$AN$2))*10^12</f>
        <v>47977256028333.953</v>
      </c>
      <c r="E10" s="47">
        <f>INDEX('Combined Data'!$G$29:$AG$29,1,MATCH('BPEiC-CO2'!$A10,'Combined Data'!$G$2:$AN$2))*10^12</f>
        <v>4184951673805.8145</v>
      </c>
      <c r="F10" s="47">
        <v>0</v>
      </c>
      <c r="G10" s="47">
        <v>0</v>
      </c>
      <c r="H10" s="47">
        <v>0</v>
      </c>
      <c r="I10" s="47">
        <f>INDEX('Combined Data'!$G$72:$AG$72,1,MATCH('BPEiC-CO2'!$A10,'Combined Data'!$G$2:$AN$2))*10^12</f>
        <v>2652070222244.8325</v>
      </c>
    </row>
    <row r="11" spans="1:9" x14ac:dyDescent="0.25">
      <c r="A11" s="12">
        <v>2024</v>
      </c>
      <c r="B11" s="47">
        <f>INDEX('Combined Data'!$G$4:$AG$4,1,MATCH('BPEiC-CO2'!$A11,'Combined Data'!$G$2:$AN$2))*10^12</f>
        <v>25158912000000.004</v>
      </c>
      <c r="C11" s="47">
        <f>INDEX('Combined Data'!$G$10:$AG$10,1,MATCH('BPEiC-CO2'!$A11,'Combined Data'!$G$2:$AN$2))*10^12</f>
        <v>0</v>
      </c>
      <c r="D11" s="47">
        <f>INDEX('Combined Data'!$G$19:$AG$19,1,MATCH('BPEiC-CO2'!$A11,'Combined Data'!$G$2:$AN$2))*10^12</f>
        <v>49080732916985.641</v>
      </c>
      <c r="E11" s="47">
        <f>INDEX('Combined Data'!$G$29:$AG$29,1,MATCH('BPEiC-CO2'!$A11,'Combined Data'!$G$2:$AN$2))*10^12</f>
        <v>4332414211750.624</v>
      </c>
      <c r="F11" s="47">
        <v>0</v>
      </c>
      <c r="G11" s="47">
        <v>0</v>
      </c>
      <c r="H11" s="47">
        <v>0</v>
      </c>
      <c r="I11" s="47">
        <f>INDEX('Combined Data'!$G$72:$AG$72,1,MATCH('BPEiC-CO2'!$A11,'Combined Data'!$G$2:$AN$2))*10^12</f>
        <v>2697669054286.5205</v>
      </c>
    </row>
    <row r="12" spans="1:9" x14ac:dyDescent="0.25">
      <c r="A12" s="12">
        <v>2025</v>
      </c>
      <c r="B12" s="47">
        <f>INDEX('Combined Data'!$G$4:$AG$4,1,MATCH('BPEiC-CO2'!$A12,'Combined Data'!$G$2:$AN$2))*10^12</f>
        <v>25540800000000.004</v>
      </c>
      <c r="C12" s="47">
        <f>INDEX('Combined Data'!$G$10:$AG$10,1,MATCH('BPEiC-CO2'!$A12,'Combined Data'!$G$2:$AN$2))*10^12</f>
        <v>0</v>
      </c>
      <c r="D12" s="47">
        <f>INDEX('Combined Data'!$G$19:$AG$19,1,MATCH('BPEiC-CO2'!$A12,'Combined Data'!$G$2:$AN$2))*10^12</f>
        <v>50209589774076.305</v>
      </c>
      <c r="E12" s="47">
        <f>INDEX('Combined Data'!$G$29:$AG$29,1,MATCH('BPEiC-CO2'!$A12,'Combined Data'!$G$2:$AN$2))*10^12</f>
        <v>4485131254675.7783</v>
      </c>
      <c r="F12" s="47">
        <v>0</v>
      </c>
      <c r="G12" s="47">
        <v>0</v>
      </c>
      <c r="H12" s="47">
        <v>0</v>
      </c>
      <c r="I12" s="47">
        <f>INDEX('Combined Data'!$G$72:$AG$72,1,MATCH('BPEiC-CO2'!$A12,'Combined Data'!$G$2:$AN$2))*10^12</f>
        <v>2743946122382.5293</v>
      </c>
    </row>
    <row r="13" spans="1:9" x14ac:dyDescent="0.25">
      <c r="A13" s="12">
        <v>2026</v>
      </c>
      <c r="B13" s="47">
        <f>INDEX('Combined Data'!$G$4:$AG$4,1,MATCH('BPEiC-CO2'!$A13,'Combined Data'!$G$2:$AN$2))*10^12</f>
        <v>25900928000000.004</v>
      </c>
      <c r="C13" s="47">
        <f>INDEX('Combined Data'!$G$10:$AG$10,1,MATCH('BPEiC-CO2'!$A13,'Combined Data'!$G$2:$AN$2))*10^12</f>
        <v>0</v>
      </c>
      <c r="D13" s="47">
        <f>INDEX('Combined Data'!$G$19:$AG$19,1,MATCH('BPEiC-CO2'!$A13,'Combined Data'!$G$2:$AN$2))*10^12</f>
        <v>51274033077286.727</v>
      </c>
      <c r="E13" s="47">
        <f>INDEX('Combined Data'!$G$29:$AG$29,1,MATCH('BPEiC-CO2'!$A13,'Combined Data'!$G$2:$AN$2))*10^12</f>
        <v>4608015547525.2568</v>
      </c>
      <c r="F13" s="47">
        <v>0</v>
      </c>
      <c r="G13" s="47">
        <v>0</v>
      </c>
      <c r="H13" s="47">
        <v>0</v>
      </c>
      <c r="I13" s="47">
        <f>INDEX('Combined Data'!$G$72:$AG$72,1,MATCH('BPEiC-CO2'!$A13,'Combined Data'!$G$2:$AN$2))*10^12</f>
        <v>2789569220773.1636</v>
      </c>
    </row>
    <row r="14" spans="1:9" x14ac:dyDescent="0.25">
      <c r="A14" s="12">
        <v>2027</v>
      </c>
      <c r="B14" s="47">
        <f>INDEX('Combined Data'!$G$4:$AG$4,1,MATCH('BPEiC-CO2'!$A14,'Combined Data'!$G$2:$AN$2))*10^12</f>
        <v>26261056000000.004</v>
      </c>
      <c r="C14" s="47">
        <f>INDEX('Combined Data'!$G$10:$AG$10,1,MATCH('BPEiC-CO2'!$A14,'Combined Data'!$G$2:$AN$2))*10^12</f>
        <v>0</v>
      </c>
      <c r="D14" s="47">
        <f>INDEX('Combined Data'!$G$19:$AG$19,1,MATCH('BPEiC-CO2'!$A14,'Combined Data'!$G$2:$AN$2))*10^12</f>
        <v>52361042578525.203</v>
      </c>
      <c r="E14" s="47">
        <f>INDEX('Combined Data'!$G$29:$AG$29,1,MATCH('BPEiC-CO2'!$A14,'Combined Data'!$G$2:$AN$2))*10^12</f>
        <v>4734297731538.8477</v>
      </c>
      <c r="F14" s="47">
        <v>0</v>
      </c>
      <c r="G14" s="47">
        <v>0</v>
      </c>
      <c r="H14" s="47">
        <v>0</v>
      </c>
      <c r="I14" s="47">
        <f>INDEX('Combined Data'!$G$72:$AG$72,1,MATCH('BPEiC-CO2'!$A14,'Combined Data'!$G$2:$AN$2))*10^12</f>
        <v>2835964042184.6304</v>
      </c>
    </row>
    <row r="15" spans="1:9" x14ac:dyDescent="0.25">
      <c r="A15" s="12">
        <v>2028</v>
      </c>
      <c r="B15" s="47">
        <f>INDEX('Combined Data'!$G$4:$AG$4,1,MATCH('BPEiC-CO2'!$A15,'Combined Data'!$G$2:$AN$2))*10^12</f>
        <v>26621184000000.004</v>
      </c>
      <c r="C15" s="47">
        <f>INDEX('Combined Data'!$G$10:$AG$10,1,MATCH('BPEiC-CO2'!$A15,'Combined Data'!$G$2:$AN$2))*10^12</f>
        <v>0</v>
      </c>
      <c r="D15" s="47">
        <f>INDEX('Combined Data'!$G$19:$AG$19,1,MATCH('BPEiC-CO2'!$A15,'Combined Data'!$G$2:$AN$2))*10^12</f>
        <v>53471096681189.938</v>
      </c>
      <c r="E15" s="47">
        <f>INDEX('Combined Data'!$G$29:$AG$29,1,MATCH('BPEiC-CO2'!$A15,'Combined Data'!$G$2:$AN$2))*10^12</f>
        <v>4864072305333.9854</v>
      </c>
      <c r="F15" s="47">
        <v>0</v>
      </c>
      <c r="G15" s="47">
        <v>0</v>
      </c>
      <c r="H15" s="47">
        <v>0</v>
      </c>
      <c r="I15" s="47">
        <f>INDEX('Combined Data'!$G$72:$AG$72,1,MATCH('BPEiC-CO2'!$A15,'Combined Data'!$G$2:$AN$2))*10^12</f>
        <v>2883143865895.4082</v>
      </c>
    </row>
    <row r="16" spans="1:9" x14ac:dyDescent="0.25">
      <c r="A16" s="12">
        <v>2029</v>
      </c>
      <c r="B16" s="47">
        <f>INDEX('Combined Data'!$G$4:$AG$4,1,MATCH('BPEiC-CO2'!$A16,'Combined Data'!$G$2:$AN$2))*10^12</f>
        <v>26981312000000.004</v>
      </c>
      <c r="C16" s="47">
        <f>INDEX('Combined Data'!$G$10:$AG$10,1,MATCH('BPEiC-CO2'!$A16,'Combined Data'!$G$2:$AN$2))*10^12</f>
        <v>0</v>
      </c>
      <c r="D16" s="47">
        <f>INDEX('Combined Data'!$G$19:$AG$19,1,MATCH('BPEiC-CO2'!$A16,'Combined Data'!$G$2:$AN$2))*10^12</f>
        <v>54604683930831.164</v>
      </c>
      <c r="E16" s="47">
        <f>INDEX('Combined Data'!$G$29:$AG$29,1,MATCH('BPEiC-CO2'!$A16,'Combined Data'!$G$2:$AN$2))*10^12</f>
        <v>4997436405042.333</v>
      </c>
      <c r="F16" s="47">
        <v>0</v>
      </c>
      <c r="G16" s="47">
        <v>0</v>
      </c>
      <c r="H16" s="47">
        <v>0</v>
      </c>
      <c r="I16" s="47">
        <f>INDEX('Combined Data'!$G$72:$AG$72,1,MATCH('BPEiC-CO2'!$A16,'Combined Data'!$G$2:$AN$2))*10^12</f>
        <v>2931122203482.0259</v>
      </c>
    </row>
    <row r="17" spans="1:9" x14ac:dyDescent="0.25">
      <c r="A17" s="12">
        <v>2030</v>
      </c>
      <c r="B17" s="47">
        <f>INDEX('Combined Data'!$G$4:$AG$4,1,MATCH('BPEiC-CO2'!$A17,'Combined Data'!$G$2:$AN$2))*10^12</f>
        <v>27341440000000.004</v>
      </c>
      <c r="C17" s="47">
        <f>INDEX('Combined Data'!$G$10:$AG$10,1,MATCH('BPEiC-CO2'!$A17,'Combined Data'!$G$2:$AN$2))*10^12</f>
        <v>0</v>
      </c>
      <c r="D17" s="47">
        <f>INDEX('Combined Data'!$G$19:$AG$19,1,MATCH('BPEiC-CO2'!$A17,'Combined Data'!$G$2:$AN$2))*10^12</f>
        <v>55762303230164.781</v>
      </c>
      <c r="E17" s="47">
        <f>INDEX('Combined Data'!$G$29:$AG$29,1,MATCH('BPEiC-CO2'!$A17,'Combined Data'!$G$2:$AN$2))*10^12</f>
        <v>5134489878087.2725</v>
      </c>
      <c r="F17" s="47">
        <v>0</v>
      </c>
      <c r="G17" s="47">
        <v>0</v>
      </c>
      <c r="H17" s="47">
        <v>0</v>
      </c>
      <c r="I17" s="47">
        <f>INDEX('Combined Data'!$G$72:$AG$72,1,MATCH('BPEiC-CO2'!$A17,'Combined Data'!$G$2:$AN$2))*10^12</f>
        <v>2977858403684.877</v>
      </c>
    </row>
    <row r="18" spans="1:9" x14ac:dyDescent="0.25">
      <c r="A18" s="12">
        <v>2031</v>
      </c>
      <c r="B18" s="47">
        <f>INDEX('Combined Data'!$G$4:$AG$4,1,MATCH('BPEiC-CO2'!$A18,'Combined Data'!$G$2:$AN$2))*10^12</f>
        <v>27678720000000</v>
      </c>
      <c r="C18" s="47">
        <f>INDEX('Combined Data'!$G$10:$AG$10,1,MATCH('BPEiC-CO2'!$A18,'Combined Data'!$G$2:$AN$2))*10^12</f>
        <v>0</v>
      </c>
      <c r="D18" s="47">
        <f>INDEX('Combined Data'!$G$19:$AG$19,1,MATCH('BPEiC-CO2'!$A18,'Combined Data'!$G$2:$AN$2))*10^12</f>
        <v>56849668143153</v>
      </c>
      <c r="E18" s="47">
        <f>INDEX('Combined Data'!$G$29:$AG$29,1,MATCH('BPEiC-CO2'!$A18,'Combined Data'!$G$2:$AN$2))*10^12</f>
        <v>5242748266716.1328</v>
      </c>
      <c r="F18" s="47">
        <v>0</v>
      </c>
      <c r="G18" s="47">
        <v>0</v>
      </c>
      <c r="H18" s="47">
        <v>0</v>
      </c>
      <c r="I18" s="47">
        <f>INDEX('Combined Data'!$G$72:$AG$72,1,MATCH('BPEiC-CO2'!$A18,'Combined Data'!$G$2:$AN$2))*10^12</f>
        <v>3023255839805.791</v>
      </c>
    </row>
    <row r="19" spans="1:9" x14ac:dyDescent="0.25">
      <c r="A19" s="12">
        <v>2032</v>
      </c>
      <c r="B19" s="47">
        <f>INDEX('Combined Data'!$G$4:$AG$4,1,MATCH('BPEiC-CO2'!$A19,'Combined Data'!$G$2:$AN$2))*10^12</f>
        <v>28016000000000</v>
      </c>
      <c r="C19" s="47">
        <f>INDEX('Combined Data'!$G$10:$AG$10,1,MATCH('BPEiC-CO2'!$A19,'Combined Data'!$G$2:$AN$2))*10^12</f>
        <v>0</v>
      </c>
      <c r="D19" s="47">
        <f>INDEX('Combined Data'!$G$19:$AG$19,1,MATCH('BPEiC-CO2'!$A19,'Combined Data'!$G$2:$AN$2))*10^12</f>
        <v>57958236671944.484</v>
      </c>
      <c r="E19" s="47">
        <f>INDEX('Combined Data'!$G$29:$AG$29,1,MATCH('BPEiC-CO2'!$A19,'Combined Data'!$G$2:$AN$2))*10^12</f>
        <v>5353306199527.4629</v>
      </c>
      <c r="F19" s="47">
        <v>0</v>
      </c>
      <c r="G19" s="47">
        <v>0</v>
      </c>
      <c r="H19" s="47">
        <v>0</v>
      </c>
      <c r="I19" s="47">
        <f>INDEX('Combined Data'!$G$72:$AG$72,1,MATCH('BPEiC-CO2'!$A19,'Combined Data'!$G$2:$AN$2))*10^12</f>
        <v>3069356704639.2441</v>
      </c>
    </row>
    <row r="20" spans="1:9" x14ac:dyDescent="0.25">
      <c r="A20" s="12">
        <v>2033</v>
      </c>
      <c r="B20" s="47">
        <f>INDEX('Combined Data'!$G$4:$AG$4,1,MATCH('BPEiC-CO2'!$A20,'Combined Data'!$G$2:$AN$2))*10^12</f>
        <v>28353280000000</v>
      </c>
      <c r="C20" s="47">
        <f>INDEX('Combined Data'!$G$10:$AG$10,1,MATCH('BPEiC-CO2'!$A20,'Combined Data'!$G$2:$AN$2))*10^12</f>
        <v>0</v>
      </c>
      <c r="D20" s="47">
        <f>INDEX('Combined Data'!$G$19:$AG$19,1,MATCH('BPEiC-CO2'!$A20,'Combined Data'!$G$2:$AN$2))*10^12</f>
        <v>59088422287047.398</v>
      </c>
      <c r="E20" s="47">
        <f>INDEX('Combined Data'!$G$29:$AG$29,1,MATCH('BPEiC-CO2'!$A20,'Combined Data'!$G$2:$AN$2))*10^12</f>
        <v>5466212759424.54</v>
      </c>
      <c r="F20" s="47">
        <v>0</v>
      </c>
      <c r="G20" s="47">
        <v>0</v>
      </c>
      <c r="H20" s="47">
        <v>0</v>
      </c>
      <c r="I20" s="47">
        <f>INDEX('Combined Data'!$G$72:$AG$72,1,MATCH('BPEiC-CO2'!$A20,'Combined Data'!$G$2:$AN$2))*10^12</f>
        <v>3116172075474.731</v>
      </c>
    </row>
    <row r="21" spans="1:9" x14ac:dyDescent="0.25">
      <c r="A21" s="12">
        <v>2034</v>
      </c>
      <c r="B21" s="47">
        <f>INDEX('Combined Data'!$G$4:$AG$4,1,MATCH('BPEiC-CO2'!$A21,'Combined Data'!$G$2:$AN$2))*10^12</f>
        <v>28690559999999.996</v>
      </c>
      <c r="C21" s="47">
        <f>INDEX('Combined Data'!$G$10:$AG$10,1,MATCH('BPEiC-CO2'!$A21,'Combined Data'!$G$2:$AN$2))*10^12</f>
        <v>0</v>
      </c>
      <c r="D21" s="47">
        <f>INDEX('Combined Data'!$G$19:$AG$19,1,MATCH('BPEiC-CO2'!$A21,'Combined Data'!$G$2:$AN$2))*10^12</f>
        <v>60240646521644.828</v>
      </c>
      <c r="E21" s="47">
        <f>INDEX('Combined Data'!$G$29:$AG$29,1,MATCH('BPEiC-CO2'!$A21,'Combined Data'!$G$2:$AN$2))*10^12</f>
        <v>5581518080275.083</v>
      </c>
      <c r="F21" s="47">
        <v>0</v>
      </c>
      <c r="G21" s="47">
        <v>0</v>
      </c>
      <c r="H21" s="47">
        <v>0</v>
      </c>
      <c r="I21" s="47">
        <f>INDEX('Combined Data'!$G$72:$AG$72,1,MATCH('BPEiC-CO2'!$A21,'Combined Data'!$G$2:$AN$2))*10^12</f>
        <v>3163713206781.5469</v>
      </c>
    </row>
    <row r="22" spans="1:9" x14ac:dyDescent="0.25">
      <c r="A22" s="12">
        <v>2035</v>
      </c>
      <c r="B22" s="47">
        <f>INDEX('Combined Data'!$G$4:$AG$4,1,MATCH('BPEiC-CO2'!$A22,'Combined Data'!$G$2:$AN$2))*10^12</f>
        <v>29027840000000</v>
      </c>
      <c r="C22" s="47">
        <f>INDEX('Combined Data'!$G$10:$AG$10,1,MATCH('BPEiC-CO2'!$A22,'Combined Data'!$G$2:$AN$2))*10^12</f>
        <v>0</v>
      </c>
      <c r="D22" s="47">
        <f>INDEX('Combined Data'!$G$19:$AG$19,1,MATCH('BPEiC-CO2'!$A22,'Combined Data'!$G$2:$AN$2))*10^12</f>
        <v>61415339128816.906</v>
      </c>
      <c r="E22" s="47">
        <f>INDEX('Combined Data'!$G$29:$AG$29,1,MATCH('BPEiC-CO2'!$A22,'Combined Data'!$G$2:$AN$2))*10^12</f>
        <v>5699273369460.3994</v>
      </c>
      <c r="F22" s="47">
        <v>0</v>
      </c>
      <c r="G22" s="47">
        <v>0</v>
      </c>
      <c r="H22" s="47">
        <v>0</v>
      </c>
      <c r="I22" s="47">
        <f>INDEX('Combined Data'!$G$72:$AG$72,1,MATCH('BPEiC-CO2'!$A22,'Combined Data'!$G$2:$AN$2))*10^12</f>
        <v>3210112113349.1646</v>
      </c>
    </row>
    <row r="23" spans="1:9" x14ac:dyDescent="0.25">
      <c r="A23" s="12">
        <v>2036</v>
      </c>
      <c r="B23" s="47">
        <f>INDEX('Combined Data'!$G$4:$AG$4,1,MATCH('BPEiC-CO2'!$A23,'Combined Data'!$G$2:$AN$2))*10^12</f>
        <v>29331392000000</v>
      </c>
      <c r="C23" s="47">
        <f>INDEX('Combined Data'!$G$10:$AG$10,1,MATCH('BPEiC-CO2'!$A23,'Combined Data'!$G$2:$AN$2))*10^12</f>
        <v>0</v>
      </c>
      <c r="D23" s="47">
        <f>INDEX('Combined Data'!$G$19:$AG$19,1,MATCH('BPEiC-CO2'!$A23,'Combined Data'!$G$2:$AN$2))*10^12</f>
        <v>62526956767048.484</v>
      </c>
      <c r="E23" s="47">
        <f>INDEX('Combined Data'!$G$29:$AG$29,1,MATCH('BPEiC-CO2'!$A23,'Combined Data'!$G$2:$AN$2))*10^12</f>
        <v>5792324900228.8887</v>
      </c>
      <c r="F23" s="47">
        <v>0</v>
      </c>
      <c r="G23" s="47">
        <v>0</v>
      </c>
      <c r="H23" s="47">
        <v>0</v>
      </c>
      <c r="I23" s="47">
        <f>INDEX('Combined Data'!$G$72:$AG$72,1,MATCH('BPEiC-CO2'!$A23,'Combined Data'!$G$2:$AN$2))*10^12</f>
        <v>3254961104391.0396</v>
      </c>
    </row>
    <row r="24" spans="1:9" x14ac:dyDescent="0.25">
      <c r="A24" s="12">
        <v>2037</v>
      </c>
      <c r="B24" s="47">
        <f>INDEX('Combined Data'!$G$4:$AG$4,1,MATCH('BPEiC-CO2'!$A24,'Combined Data'!$G$2:$AN$2))*10^12</f>
        <v>29634944000000</v>
      </c>
      <c r="C24" s="47">
        <f>INDEX('Combined Data'!$G$10:$AG$10,1,MATCH('BPEiC-CO2'!$A24,'Combined Data'!$G$2:$AN$2))*10^12</f>
        <v>0</v>
      </c>
      <c r="D24" s="47">
        <f>INDEX('Combined Data'!$G$19:$AG$19,1,MATCH('BPEiC-CO2'!$A24,'Combined Data'!$G$2:$AN$2))*10^12</f>
        <v>63658694684532.055</v>
      </c>
      <c r="E24" s="47">
        <f>INDEX('Combined Data'!$G$29:$AG$29,1,MATCH('BPEiC-CO2'!$A24,'Combined Data'!$G$2:$AN$2))*10^12</f>
        <v>5886904778851.9492</v>
      </c>
      <c r="F24" s="47">
        <v>0</v>
      </c>
      <c r="G24" s="47">
        <v>0</v>
      </c>
      <c r="H24" s="47">
        <v>0</v>
      </c>
      <c r="I24" s="47">
        <f>INDEX('Combined Data'!$G$72:$AG$72,1,MATCH('BPEiC-CO2'!$A24,'Combined Data'!$G$2:$AN$2))*10^12</f>
        <v>3300447644329.7539</v>
      </c>
    </row>
    <row r="25" spans="1:9" x14ac:dyDescent="0.25">
      <c r="A25" s="12">
        <v>2038</v>
      </c>
      <c r="B25" s="47">
        <f>INDEX('Combined Data'!$G$4:$AG$4,1,MATCH('BPEiC-CO2'!$A25,'Combined Data'!$G$2:$AN$2))*10^12</f>
        <v>29938496000000</v>
      </c>
      <c r="C25" s="47">
        <f>INDEX('Combined Data'!$G$10:$AG$10,1,MATCH('BPEiC-CO2'!$A25,'Combined Data'!$G$2:$AN$2))*10^12</f>
        <v>0</v>
      </c>
      <c r="D25" s="47">
        <f>INDEX('Combined Data'!$G$19:$AG$19,1,MATCH('BPEiC-CO2'!$A25,'Combined Data'!$G$2:$AN$2))*10^12</f>
        <v>64810917058322.094</v>
      </c>
      <c r="E25" s="47">
        <f>INDEX('Combined Data'!$G$29:$AG$29,1,MATCH('BPEiC-CO2'!$A25,'Combined Data'!$G$2:$AN$2))*10^12</f>
        <v>5983038211266.1426</v>
      </c>
      <c r="F25" s="47">
        <v>0</v>
      </c>
      <c r="G25" s="47">
        <v>0</v>
      </c>
      <c r="H25" s="47">
        <v>0</v>
      </c>
      <c r="I25" s="47">
        <f>INDEX('Combined Data'!$G$72:$AG$72,1,MATCH('BPEiC-CO2'!$A25,'Combined Data'!$G$2:$AN$2))*10^12</f>
        <v>3346580953198.7373</v>
      </c>
    </row>
    <row r="26" spans="1:9" x14ac:dyDescent="0.25">
      <c r="A26" s="12">
        <v>2039</v>
      </c>
      <c r="B26" s="47">
        <f>INDEX('Combined Data'!$G$4:$AG$4,1,MATCH('BPEiC-CO2'!$A26,'Combined Data'!$G$2:$AN$2))*10^12</f>
        <v>30242048000000</v>
      </c>
      <c r="C26" s="47">
        <f>INDEX('Combined Data'!$G$10:$AG$10,1,MATCH('BPEiC-CO2'!$A26,'Combined Data'!$G$2:$AN$2))*10^12</f>
        <v>0</v>
      </c>
      <c r="D26" s="47">
        <f>INDEX('Combined Data'!$G$19:$AG$19,1,MATCH('BPEiC-CO2'!$A26,'Combined Data'!$G$2:$AN$2))*10^12</f>
        <v>65983994657077.727</v>
      </c>
      <c r="E26" s="47">
        <f>INDEX('Combined Data'!$G$29:$AG$29,1,MATCH('BPEiC-CO2'!$A26,'Combined Data'!$G$2:$AN$2))*10^12</f>
        <v>6080750820275.8867</v>
      </c>
      <c r="F26" s="47">
        <v>0</v>
      </c>
      <c r="G26" s="47">
        <v>0</v>
      </c>
      <c r="H26" s="47">
        <v>0</v>
      </c>
      <c r="I26" s="47">
        <f>INDEX('Combined Data'!$G$72:$AG$72,1,MATCH('BPEiC-CO2'!$A26,'Combined Data'!$G$2:$AN$2))*10^12</f>
        <v>3393370386579.2974</v>
      </c>
    </row>
    <row r="27" spans="1:9" x14ac:dyDescent="0.25">
      <c r="A27" s="12">
        <v>2040</v>
      </c>
      <c r="B27" s="47">
        <f>INDEX('Combined Data'!$G$4:$AG$4,1,MATCH('BPEiC-CO2'!$A27,'Combined Data'!$G$2:$AN$2))*10^12</f>
        <v>30545600000000</v>
      </c>
      <c r="C27" s="47">
        <f>INDEX('Combined Data'!$G$10:$AG$10,1,MATCH('BPEiC-CO2'!$A27,'Combined Data'!$G$2:$AN$2))*10^12</f>
        <v>0</v>
      </c>
      <c r="D27" s="47">
        <f>INDEX('Combined Data'!$G$19:$AG$19,1,MATCH('BPEiC-CO2'!$A27,'Combined Data'!$G$2:$AN$2))*10^12</f>
        <v>67178304960370.836</v>
      </c>
      <c r="E27" s="47">
        <f>INDEX('Combined Data'!$G$29:$AG$29,1,MATCH('BPEiC-CO2'!$A27,'Combined Data'!$G$2:$AN$2))*10^12</f>
        <v>6180068652460.9453</v>
      </c>
      <c r="F27" s="47">
        <v>0</v>
      </c>
      <c r="G27" s="47">
        <v>0</v>
      </c>
      <c r="H27" s="47">
        <v>0</v>
      </c>
      <c r="I27" s="47">
        <f>INDEX('Combined Data'!$G$72:$AG$72,1,MATCH('BPEiC-CO2'!$A27,'Combined Data'!$G$2:$AN$2))*10^12</f>
        <v>3439093485861.6851</v>
      </c>
    </row>
    <row r="28" spans="1:9" x14ac:dyDescent="0.25">
      <c r="A28" s="12">
        <v>2041</v>
      </c>
      <c r="B28" s="47">
        <f>INDEX('Combined Data'!$G$4:$AG$4,1,MATCH('BPEiC-CO2'!$A28,'Combined Data'!$G$2:$AN$2))*10^12</f>
        <v>30804544000000</v>
      </c>
      <c r="C28" s="47">
        <f>INDEX('Combined Data'!$G$10:$AG$10,1,MATCH('BPEiC-CO2'!$A28,'Combined Data'!$G$2:$AN$2))*10^12</f>
        <v>0</v>
      </c>
      <c r="D28" s="47">
        <f>INDEX('Combined Data'!$G$19:$AG$19,1,MATCH('BPEiC-CO2'!$A28,'Combined Data'!$G$2:$AN$2))*10^12</f>
        <v>68320336144697.125</v>
      </c>
      <c r="E28" s="47">
        <f>INDEX('Combined Data'!$G$29:$AG$29,1,MATCH('BPEiC-CO2'!$A28,'Combined Data'!$G$2:$AN$2))*10^12</f>
        <v>6258533756179.9219</v>
      </c>
      <c r="F28" s="47">
        <v>0</v>
      </c>
      <c r="G28" s="47">
        <v>0</v>
      </c>
      <c r="H28" s="47">
        <v>0</v>
      </c>
      <c r="I28" s="47">
        <f>INDEX('Combined Data'!$G$72:$AG$72,1,MATCH('BPEiC-CO2'!$A28,'Combined Data'!$G$2:$AN$2))*10^12</f>
        <v>3483258668828.083</v>
      </c>
    </row>
    <row r="29" spans="1:9" x14ac:dyDescent="0.25">
      <c r="A29" s="12">
        <v>2042</v>
      </c>
      <c r="B29" s="47">
        <f>INDEX('Combined Data'!$G$4:$AG$4,1,MATCH('BPEiC-CO2'!$A29,'Combined Data'!$G$2:$AN$2))*10^12</f>
        <v>31063488000000.004</v>
      </c>
      <c r="C29" s="47">
        <f>INDEX('Combined Data'!$G$10:$AG$10,1,MATCH('BPEiC-CO2'!$A29,'Combined Data'!$G$2:$AN$2))*10^12</f>
        <v>0</v>
      </c>
      <c r="D29" s="47">
        <f>INDEX('Combined Data'!$G$19:$AG$19,1,MATCH('BPEiC-CO2'!$A29,'Combined Data'!$G$2:$AN$2))*10^12</f>
        <v>69481781859156.984</v>
      </c>
      <c r="E29" s="47">
        <f>INDEX('Combined Data'!$G$29:$AG$29,1,MATCH('BPEiC-CO2'!$A29,'Combined Data'!$G$2:$AN$2))*10^12</f>
        <v>6337999613921.6055</v>
      </c>
      <c r="F29" s="47">
        <v>0</v>
      </c>
      <c r="G29" s="47">
        <v>0</v>
      </c>
      <c r="H29" s="47">
        <v>0</v>
      </c>
      <c r="I29" s="47">
        <f>INDEX('Combined Data'!$G$72:$AG$72,1,MATCH('BPEiC-CO2'!$A29,'Combined Data'!$G$2:$AN$2))*10^12</f>
        <v>3528002139716.0825</v>
      </c>
    </row>
    <row r="30" spans="1:9" x14ac:dyDescent="0.25">
      <c r="A30" s="12">
        <v>2043</v>
      </c>
      <c r="B30" s="47">
        <f>INDEX('Combined Data'!$G$4:$AG$4,1,MATCH('BPEiC-CO2'!$A30,'Combined Data'!$G$2:$AN$2))*10^12</f>
        <v>31322432000000.004</v>
      </c>
      <c r="C30" s="47">
        <f>INDEX('Combined Data'!$G$10:$AN$10,1,MATCH('BPEiC-CO2'!$A30,'Combined Data'!$G$2:$AN$2))*10^12</f>
        <v>0</v>
      </c>
      <c r="D30" s="47">
        <f>INDEX('Combined Data'!$G$19:$AN$19,1,MATCH('BPEiC-CO2'!$A30,'Combined Data'!$G$2:$AN$2))*10^12</f>
        <v>70662972150762.656</v>
      </c>
      <c r="E30" s="47">
        <f>INDEX('Combined Data'!$G$29:$AN$29,1,MATCH('BPEiC-CO2'!$A30,'Combined Data'!$G$2:$AN$2))*10^12</f>
        <v>6418479031255.9658</v>
      </c>
      <c r="F30" s="47">
        <v>0</v>
      </c>
      <c r="G30" s="47">
        <v>0</v>
      </c>
      <c r="H30" s="47">
        <v>0</v>
      </c>
      <c r="I30" s="47">
        <f>INDEX('Combined Data'!$G$72:$AN$72,1,MATCH('BPEiC-CO2'!$A30,'Combined Data'!$G$2:$AN$2))*10^12</f>
        <v>3573331616569.3784</v>
      </c>
    </row>
    <row r="31" spans="1:9" x14ac:dyDescent="0.25">
      <c r="A31" s="12">
        <v>2044</v>
      </c>
      <c r="B31" s="47">
        <f>INDEX('Combined Data'!$G$4:$AN$4,1,MATCH('BPEiC-CO2'!$A31,'Combined Data'!$G$2:$AN$2))*10^12</f>
        <v>31581376000000.004</v>
      </c>
      <c r="C31" s="47">
        <f>INDEX('Combined Data'!$G$10:$AN$10,1,MATCH('BPEiC-CO2'!$A31,'Combined Data'!$G$2:$AN$2))*10^12</f>
        <v>0</v>
      </c>
      <c r="D31" s="47">
        <f>INDEX('Combined Data'!$G$19:$AN$19,1,MATCH('BPEiC-CO2'!$A31,'Combined Data'!$G$2:$AN$2))*10^12</f>
        <v>71864242677325.609</v>
      </c>
      <c r="E31" s="47">
        <f>INDEX('Combined Data'!$G$29:$AN$29,1,MATCH('BPEiC-CO2'!$A31,'Combined Data'!$G$2:$AN$2))*10^12</f>
        <v>6499984977997.0059</v>
      </c>
      <c r="F31" s="47">
        <v>0</v>
      </c>
      <c r="G31" s="47">
        <v>0</v>
      </c>
      <c r="H31" s="47">
        <v>0</v>
      </c>
      <c r="I31" s="47">
        <f>INDEX('Combined Data'!$G$72:$AN$72,1,MATCH('BPEiC-CO2'!$A31,'Combined Data'!$G$2:$AN$2))*10^12</f>
        <v>3619254922322.77</v>
      </c>
    </row>
    <row r="32" spans="1:9" x14ac:dyDescent="0.25">
      <c r="A32" s="12">
        <v>2045</v>
      </c>
      <c r="B32" s="47">
        <f>INDEX('Combined Data'!$G$4:$AN$4,1,MATCH('BPEiC-CO2'!$A32,'Combined Data'!$G$2:$AN$2))*10^12</f>
        <v>31840320000000.004</v>
      </c>
      <c r="C32" s="47">
        <f>INDEX('Combined Data'!$G$10:$AN$10,1,MATCH('BPEiC-CO2'!$A32,'Combined Data'!$G$2:$AN$2))*10^12</f>
        <v>0</v>
      </c>
      <c r="D32" s="47">
        <f>INDEX('Combined Data'!$G$19:$AN$19,1,MATCH('BPEiC-CO2'!$A32,'Combined Data'!$G$2:$AN$2))*10^12</f>
        <v>73085934802840.141</v>
      </c>
      <c r="E32" s="47">
        <f>INDEX('Combined Data'!$G$29:$AN$29,1,MATCH('BPEiC-CO2'!$A32,'Combined Data'!$G$2:$AN$2))*10^12</f>
        <v>6582530590312.8672</v>
      </c>
      <c r="F32" s="47">
        <v>0</v>
      </c>
      <c r="G32" s="47">
        <v>0</v>
      </c>
      <c r="H32" s="47">
        <v>0</v>
      </c>
      <c r="I32" s="47">
        <f>INDEX('Combined Data'!$G$72:$AN$72,1,MATCH('BPEiC-CO2'!$A32,'Combined Data'!$G$2:$AN$2))*10^12</f>
        <v>2095711237045.3218</v>
      </c>
    </row>
    <row r="33" spans="1:9" x14ac:dyDescent="0.25">
      <c r="A33" s="12">
        <v>2046</v>
      </c>
      <c r="B33" s="47">
        <f>INDEX('Combined Data'!$G$4:$AN$4,1,MATCH('BPEiC-CO2'!$A33,'Combined Data'!$G$2:$AN$2))*10^12</f>
        <v>32052480000000.004</v>
      </c>
      <c r="C33" s="47">
        <f>INDEX('Combined Data'!$G$10:$AN$10,1,MATCH('BPEiC-CO2'!$A33,'Combined Data'!$G$2:$AN$2))*10^12</f>
        <v>0</v>
      </c>
      <c r="D33" s="47">
        <f>INDEX('Combined Data'!$G$19:$AN$19,1,MATCH('BPEiC-CO2'!$A33,'Combined Data'!$G$2:$AN$2))*10^12</f>
        <v>74248001166205.297</v>
      </c>
      <c r="E33" s="47">
        <f>INDEX('Combined Data'!$G$29:$AN$29,1,MATCH('BPEiC-CO2'!$A33,'Combined Data'!$G$2:$AN$2))*10^12</f>
        <v>6646616421782.7373</v>
      </c>
      <c r="F33" s="47">
        <v>0</v>
      </c>
      <c r="G33" s="47">
        <v>0</v>
      </c>
      <c r="H33" s="47">
        <v>0</v>
      </c>
      <c r="I33" s="47">
        <f>INDEX('Combined Data'!$G$72:$AN$72,1,MATCH('BPEiC-CO2'!$A33,'Combined Data'!$G$2:$AN$2))*10^12</f>
        <v>2117297062786.8884</v>
      </c>
    </row>
    <row r="34" spans="1:9" x14ac:dyDescent="0.25">
      <c r="A34" s="12">
        <v>2047</v>
      </c>
      <c r="B34" s="47">
        <f>INDEX('Combined Data'!$G$4:$AN$4,1,MATCH('BPEiC-CO2'!$A34,'Combined Data'!$G$2:$AN$2))*10^12</f>
        <v>32264640000000.008</v>
      </c>
      <c r="C34" s="47">
        <f>INDEX('Combined Data'!$G$10:$AN$10,1,MATCH('BPEiC-CO2'!$A34,'Combined Data'!$G$2:$AN$2))*10^12</f>
        <v>0</v>
      </c>
      <c r="D34" s="47">
        <f>INDEX('Combined Data'!$G$19:$AN$19,1,MATCH('BPEiC-CO2'!$A34,'Combined Data'!$G$2:$AN$2))*10^12</f>
        <v>75428544384747.969</v>
      </c>
      <c r="E34" s="47">
        <f>INDEX('Combined Data'!$G$29:$AN$29,1,MATCH('BPEiC-CO2'!$A34,'Combined Data'!$G$2:$AN$2))*10^12</f>
        <v>6711328185007.4248</v>
      </c>
      <c r="F34" s="47">
        <v>0</v>
      </c>
      <c r="G34" s="47">
        <v>0</v>
      </c>
      <c r="H34" s="47">
        <v>0</v>
      </c>
      <c r="I34" s="47">
        <f>INDEX('Combined Data'!$G$72:$AN$72,1,MATCH('BPEiC-CO2'!$A34,'Combined Data'!$G$2:$AN$2))*10^12</f>
        <v>2139105222533.5933</v>
      </c>
    </row>
    <row r="35" spans="1:9" x14ac:dyDescent="0.25">
      <c r="A35" s="12">
        <v>2048</v>
      </c>
      <c r="B35" s="47">
        <f>INDEX('Combined Data'!$G$4:$AN$4,1,MATCH('BPEiC-CO2'!$A35,'Combined Data'!$G$2:$AN$2))*10^12</f>
        <v>32476799999999.996</v>
      </c>
      <c r="C35" s="47">
        <f>INDEX('Combined Data'!$G$10:$AN$10,1,MATCH('BPEiC-CO2'!$A35,'Combined Data'!$G$2:$AN$2))*10^12</f>
        <v>0</v>
      </c>
      <c r="D35" s="47">
        <f>INDEX('Combined Data'!$G$19:$AN$19,1,MATCH('BPEiC-CO2'!$A35,'Combined Data'!$G$2:$AN$2))*10^12</f>
        <v>76627858240465.453</v>
      </c>
      <c r="E35" s="47">
        <f>INDEX('Combined Data'!$G$29:$AN$29,1,MATCH('BPEiC-CO2'!$A35,'Combined Data'!$G$2:$AN$2))*10^12</f>
        <v>6776672008612.2773</v>
      </c>
      <c r="F35" s="47">
        <v>0</v>
      </c>
      <c r="G35" s="47">
        <v>0</v>
      </c>
      <c r="H35" s="47">
        <v>0</v>
      </c>
      <c r="I35" s="47">
        <f>INDEX('Combined Data'!$G$72:$AN$72,1,MATCH('BPEiC-CO2'!$A35,'Combined Data'!$G$2:$AN$2))*10^12</f>
        <v>2161138006325.6892</v>
      </c>
    </row>
    <row r="36" spans="1:9" x14ac:dyDescent="0.25">
      <c r="A36" s="12">
        <v>2049</v>
      </c>
      <c r="B36" s="47">
        <f>INDEX('Combined Data'!$G$4:$AN$4,1,MATCH('BPEiC-CO2'!$A36,'Combined Data'!$G$2:$AN$2))*10^12</f>
        <v>32688960000000</v>
      </c>
      <c r="C36" s="47">
        <f>INDEX('Combined Data'!$G$10:$AN$10,1,MATCH('BPEiC-CO2'!$A36,'Combined Data'!$G$2:$AN$2))*10^12</f>
        <v>0</v>
      </c>
      <c r="D36" s="47">
        <f>INDEX('Combined Data'!$G$19:$AN$19,1,MATCH('BPEiC-CO2'!$A36,'Combined Data'!$G$2:$AN$2))*10^12</f>
        <v>77846241186488.859</v>
      </c>
      <c r="E36" s="47">
        <f>INDEX('Combined Data'!$G$29:$AN$29,1,MATCH('BPEiC-CO2'!$A36,'Combined Data'!$G$2:$AN$2))*10^12</f>
        <v>6842654081342.4531</v>
      </c>
      <c r="F36" s="47">
        <v>0</v>
      </c>
      <c r="G36" s="47">
        <v>0</v>
      </c>
      <c r="H36" s="47">
        <v>0</v>
      </c>
      <c r="I36" s="47">
        <f>INDEX('Combined Data'!$G$72:$AN$72,1,MATCH('BPEiC-CO2'!$A36,'Combined Data'!$G$2:$AN$2))*10^12</f>
        <v>2183397727790.8435</v>
      </c>
    </row>
    <row r="37" spans="1:9" x14ac:dyDescent="0.25">
      <c r="A37" s="12">
        <v>2050</v>
      </c>
      <c r="B37" s="47">
        <f>INDEX('Combined Data'!$G$4:$AN$4,1,MATCH('BPEiC-CO2'!$A37,'Combined Data'!$G$2:$AN$2))*10^12</f>
        <v>32901120000000</v>
      </c>
      <c r="C37" s="47">
        <f>INDEX('Combined Data'!$G$10:$AN$10,1,MATCH('BPEiC-CO2'!$A37,'Combined Data'!$G$2:$AN$2))*10^12</f>
        <v>0</v>
      </c>
      <c r="D37" s="47">
        <f>INDEX('Combined Data'!$G$19:$AN$19,1,MATCH('BPEiC-CO2'!$A37,'Combined Data'!$G$2:$AN$2))*10^12</f>
        <v>79083996421354.031</v>
      </c>
      <c r="E37" s="47">
        <f>INDEX('Combined Data'!$G$29:$AN$29,1,MATCH('BPEiC-CO2'!$A37,'Combined Data'!$G$2:$AN$2))*10^12</f>
        <v>6909280652653.5254</v>
      </c>
      <c r="F37" s="47">
        <v>0</v>
      </c>
      <c r="G37" s="47">
        <v>0</v>
      </c>
      <c r="H37" s="47">
        <v>0</v>
      </c>
      <c r="I37" s="47">
        <f>INDEX('Combined Data'!$G$72:$AN$72,1,MATCH('BPEiC-CO2'!$A37,'Combined Data'!$G$2:$AN$2))*10^12</f>
        <v>2205886724387.0894</v>
      </c>
    </row>
    <row r="38" spans="1:9" x14ac:dyDescent="0.25">
      <c r="B38" s="47"/>
      <c r="D38" s="47"/>
    </row>
    <row r="39" spans="1:9" x14ac:dyDescent="0.25">
      <c r="D39" s="4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9">
    <tabColor theme="3"/>
  </sheetPr>
  <dimension ref="A1:I37"/>
  <sheetViews>
    <sheetView topLeftCell="F1" workbookViewId="0">
      <selection activeCell="I3" sqref="B2:I3"/>
    </sheetView>
  </sheetViews>
  <sheetFormatPr defaultColWidth="10.28515625" defaultRowHeight="15" x14ac:dyDescent="0.25"/>
  <cols>
    <col min="1" max="1" width="10.28515625" style="12"/>
    <col min="2" max="9" width="20.140625" style="12" customWidth="1"/>
    <col min="10" max="16384" width="10.28515625" style="10"/>
  </cols>
  <sheetData>
    <row r="1" spans="1:9" x14ac:dyDescent="0.25">
      <c r="A1" s="12" t="s">
        <v>2</v>
      </c>
      <c r="B1" s="12" t="s">
        <v>37</v>
      </c>
      <c r="C1" s="12" t="s">
        <v>38</v>
      </c>
      <c r="D1" s="12" t="s">
        <v>39</v>
      </c>
      <c r="E1" s="12" t="s">
        <v>40</v>
      </c>
      <c r="F1" s="12" t="s">
        <v>41</v>
      </c>
      <c r="G1" s="12" t="s">
        <v>42</v>
      </c>
      <c r="H1" s="12" t="s">
        <v>43</v>
      </c>
      <c r="I1" s="12" t="s">
        <v>44</v>
      </c>
    </row>
    <row r="2" spans="1:9" x14ac:dyDescent="0.25">
      <c r="A2" s="12">
        <v>2015</v>
      </c>
      <c r="B2" s="47">
        <v>0</v>
      </c>
      <c r="C2" s="47">
        <f>INDEX('Combined Data'!$E$9:$AE$9,1,MATCH('BPEiC-CO2'!$A2,'Combined Data'!$E$2:$AN$2))*10^12</f>
        <v>0</v>
      </c>
      <c r="D2" s="47">
        <f>INDEX('Combined Data'!$E$20:$AE$20,1,MATCH('BPEiC-CO2'!$A2,'Combined Data'!$E$2:$AN$2))*10^12</f>
        <v>812784000000</v>
      </c>
      <c r="E2" s="47">
        <v>0</v>
      </c>
      <c r="F2" s="47">
        <f>INDEX('Combined Data'!$E$38:$AE$38,1,MATCH('BPEiC-CO2'!$A2,'Combined Data'!$E$2:$AN$2))*10^12</f>
        <v>0</v>
      </c>
      <c r="G2" s="47">
        <f>INDEX('Combined Data'!$E$46:$AE$46,1,MATCH('BPEiC-CO2'!$A2,'Combined Data'!$E$2:$AN$2))*10^12</f>
        <v>85405999999999.984</v>
      </c>
      <c r="H2" s="47">
        <f>INDEX('Combined Data'!$E$59:$AE$59,1,MATCH('BPEiC-CO2'!$A2,'Combined Data'!$E$2:$AN$2))*10^12</f>
        <v>317030069565217.38</v>
      </c>
      <c r="I2" s="47">
        <f>INDEX('Combined Data'!$E$74:$AE$74,1,MATCH('BPEiC-CO2'!$A2,'Combined Data'!$E$2:$AN$2))*10^12</f>
        <v>108444000000</v>
      </c>
    </row>
    <row r="3" spans="1:9" x14ac:dyDescent="0.25">
      <c r="A3" s="12">
        <v>2016</v>
      </c>
      <c r="B3" s="47">
        <v>0</v>
      </c>
      <c r="C3" s="47">
        <f>INDEX('Combined Data'!$E$9:$AE$9,1,MATCH('BPEiC-CO2'!$A3,'Combined Data'!$E$2:$AN$2))*10^12</f>
        <v>0</v>
      </c>
      <c r="D3" s="47">
        <f>INDEX('Combined Data'!$E$20:$AE$20,1,MATCH('BPEiC-CO2'!$A3,'Combined Data'!$E$2:$AN$2))*10^12</f>
        <v>685412000000</v>
      </c>
      <c r="E3" s="47">
        <v>0</v>
      </c>
      <c r="F3" s="47">
        <f>INDEX('Combined Data'!$E$38:$AE$38,1,MATCH('BPEiC-CO2'!$A3,'Combined Data'!$E$2:$AN$2))*10^12</f>
        <v>0</v>
      </c>
      <c r="G3" s="47">
        <f>INDEX('Combined Data'!$E$46:$AE$46,1,MATCH('BPEiC-CO2'!$A3,'Combined Data'!$E$2:$AN$2))*10^12</f>
        <v>88751799999999.969</v>
      </c>
      <c r="H3" s="47">
        <f>INDEX('Combined Data'!$E$59:$AE$59,1,MATCH('BPEiC-CO2'!$A3,'Combined Data'!$E$2:$AN$2))*10^12</f>
        <v>321267323229813.69</v>
      </c>
      <c r="I3" s="47">
        <f>INDEX('Combined Data'!$E$74:$AE$74,1,MATCH('BPEiC-CO2'!$A3,'Combined Data'!$E$2:$AN$2))*10^12</f>
        <v>105671999999.99998</v>
      </c>
    </row>
    <row r="4" spans="1:9" x14ac:dyDescent="0.25">
      <c r="A4" s="12">
        <v>2017</v>
      </c>
      <c r="B4" s="47">
        <v>0</v>
      </c>
      <c r="C4" s="47">
        <f>INDEX('Combined Data'!$G$9:$AG$9,1,MATCH('BPEiC-CO2'!$A4,'Combined Data'!$G$2:$AN$2))*10^12</f>
        <v>0</v>
      </c>
      <c r="D4" s="47">
        <f>INDEX('Combined Data'!$G$20:$AG$20,1,MATCH('BPEiC-CO2'!$A4,'Combined Data'!$G$2:$AN$2))*10^12</f>
        <v>658196000000</v>
      </c>
      <c r="E4" s="47">
        <v>0</v>
      </c>
      <c r="F4" s="47">
        <f>INDEX('Combined Data'!$G$38:$AG$38,1,MATCH('BPEiC-CO2'!$A4,'Combined Data'!$G$2:$AN$2))*10^12</f>
        <v>0</v>
      </c>
      <c r="G4" s="47">
        <f>INDEX('Combined Data'!$G$46:$AG$46,1,MATCH('BPEiC-CO2'!$A4,'Combined Data'!$G$2:$AN$2))*10^12</f>
        <v>92097599999999.969</v>
      </c>
      <c r="H4" s="47">
        <f>INDEX('Combined Data'!$G$59:$AG$59,1,MATCH('BPEiC-CO2'!$A4,'Combined Data'!$G$2:$AN$2))*10^12</f>
        <v>325504576894409.88</v>
      </c>
      <c r="I4" s="47">
        <f>INDEX('Combined Data'!$G$74:$AG$74,1,MATCH('BPEiC-CO2'!$A4,'Combined Data'!$G$2:$AN$2))*10^12</f>
        <v>114968000000</v>
      </c>
    </row>
    <row r="5" spans="1:9" x14ac:dyDescent="0.25">
      <c r="A5" s="12">
        <v>2018</v>
      </c>
      <c r="B5" s="47">
        <v>0</v>
      </c>
      <c r="C5" s="47">
        <f>INDEX('Combined Data'!$G$9:$AG$9,1,MATCH('BPEiC-CO2'!$A5,'Combined Data'!$G$2:$AN$2))*10^12</f>
        <v>0</v>
      </c>
      <c r="D5" s="47">
        <f>INDEX('Combined Data'!$G$20:$AG$20,1,MATCH('BPEiC-CO2'!$A5,'Combined Data'!$G$2:$AN$2))*10^12</f>
        <v>670965002400</v>
      </c>
      <c r="E5" s="47">
        <v>0</v>
      </c>
      <c r="F5" s="47">
        <f>INDEX('Combined Data'!$G$38:$AG$38,1,MATCH('BPEiC-CO2'!$A5,'Combined Data'!$G$2:$AN$2))*10^12</f>
        <v>0</v>
      </c>
      <c r="G5" s="47">
        <f>INDEX('Combined Data'!$G$46:$AG$46,1,MATCH('BPEiC-CO2'!$A5,'Combined Data'!$G$2:$AN$2))*10^12</f>
        <v>95443399999999.984</v>
      </c>
      <c r="H5" s="47">
        <f>INDEX('Combined Data'!$G$59:$AG$59,1,MATCH('BPEiC-CO2'!$A5,'Combined Data'!$G$2:$AN$2))*10^12</f>
        <v>329741830559006.19</v>
      </c>
      <c r="I5" s="47">
        <f>INDEX('Combined Data'!$G$74:$AG$74,1,MATCH('BPEiC-CO2'!$A5,'Combined Data'!$G$2:$AN$2))*10^12</f>
        <v>117251079806.99817</v>
      </c>
    </row>
    <row r="6" spans="1:9" x14ac:dyDescent="0.25">
      <c r="A6" s="12">
        <v>2019</v>
      </c>
      <c r="B6" s="47">
        <v>0</v>
      </c>
      <c r="C6" s="47">
        <f>INDEX('Combined Data'!$G$9:$AG$9,1,MATCH('BPEiC-CO2'!$A6,'Combined Data'!$G$2:$AN$2))*10^12</f>
        <v>0</v>
      </c>
      <c r="D6" s="47">
        <f>INDEX('Combined Data'!$G$20:$AG$20,1,MATCH('BPEiC-CO2'!$A6,'Combined Data'!$G$2:$AN$2))*10^12</f>
        <v>683981723446.56006</v>
      </c>
      <c r="E6" s="47">
        <v>0</v>
      </c>
      <c r="F6" s="47">
        <f>INDEX('Combined Data'!$G$38:$AG$38,1,MATCH('BPEiC-CO2'!$A6,'Combined Data'!$G$2:$AN$2))*10^12</f>
        <v>0</v>
      </c>
      <c r="G6" s="47">
        <f>INDEX('Combined Data'!$G$46:$AG$46,1,MATCH('BPEiC-CO2'!$A6,'Combined Data'!$G$2:$AN$2))*10^12</f>
        <v>98789200000000</v>
      </c>
      <c r="H6" s="47">
        <f>INDEX('Combined Data'!$G$59:$AG$59,1,MATCH('BPEiC-CO2'!$A6,'Combined Data'!$G$2:$AN$2))*10^12</f>
        <v>333979084223602.44</v>
      </c>
      <c r="I6" s="47">
        <f>INDEX('Combined Data'!$G$74:$AG$74,1,MATCH('BPEiC-CO2'!$A6,'Combined Data'!$G$2:$AN$2))*10^12</f>
        <v>119582105221.84752</v>
      </c>
    </row>
    <row r="7" spans="1:9" x14ac:dyDescent="0.25">
      <c r="A7" s="12">
        <v>2020</v>
      </c>
      <c r="B7" s="47">
        <v>0</v>
      </c>
      <c r="C7" s="47">
        <f>INDEX('Combined Data'!$G$9:$AG$9,1,MATCH('BPEiC-CO2'!$A7,'Combined Data'!$G$2:$AN$2))*10^12</f>
        <v>0</v>
      </c>
      <c r="D7" s="47">
        <f>INDEX('Combined Data'!$G$20:$AG$20,1,MATCH('BPEiC-CO2'!$A7,'Combined Data'!$G$2:$AN$2))*10^12</f>
        <v>697250968881.42334</v>
      </c>
      <c r="E7" s="47">
        <v>0</v>
      </c>
      <c r="F7" s="47">
        <f>INDEX('Combined Data'!$G$38:$AG$38,1,MATCH('BPEiC-CO2'!$A7,'Combined Data'!$G$2:$AN$2))*10^12</f>
        <v>0</v>
      </c>
      <c r="G7" s="47">
        <f>INDEX('Combined Data'!$G$46:$AG$46,1,MATCH('BPEiC-CO2'!$A7,'Combined Data'!$G$2:$AN$2))*10^12</f>
        <v>102135000000000</v>
      </c>
      <c r="H7" s="47">
        <f>INDEX('Combined Data'!$G$59:$AG$59,1,MATCH('BPEiC-CO2'!$A7,'Combined Data'!$G$2:$AN$2))*10^12</f>
        <v>338216337888198.75</v>
      </c>
      <c r="I7" s="47">
        <f>INDEX('Combined Data'!$G$74:$AG$74,1,MATCH('BPEiC-CO2'!$A7,'Combined Data'!$G$2:$AN$2))*10^12</f>
        <v>121962105384.96123</v>
      </c>
    </row>
    <row r="8" spans="1:9" x14ac:dyDescent="0.25">
      <c r="A8" s="12">
        <v>2021</v>
      </c>
      <c r="B8" s="47">
        <v>0</v>
      </c>
      <c r="C8" s="47">
        <f>INDEX('Combined Data'!$G$9:$AG$9,1,MATCH('BPEiC-CO2'!$A8,'Combined Data'!$G$2:$AN$2))*10^12</f>
        <v>0</v>
      </c>
      <c r="D8" s="47">
        <f>INDEX('Combined Data'!$G$20:$AG$20,1,MATCH('BPEiC-CO2'!$A8,'Combined Data'!$G$2:$AN$2))*10^12</f>
        <v>713287741165.69604</v>
      </c>
      <c r="E8" s="47">
        <v>0</v>
      </c>
      <c r="F8" s="47">
        <f>INDEX('Combined Data'!$G$38:$AG$38,1,MATCH('BPEiC-CO2'!$A8,'Combined Data'!$G$2:$AN$2))*10^12</f>
        <v>0</v>
      </c>
      <c r="G8" s="47">
        <f>INDEX('Combined Data'!$G$46:$AG$46,1,MATCH('BPEiC-CO2'!$A8,'Combined Data'!$G$2:$AN$2))*10^12</f>
        <v>105172400000000</v>
      </c>
      <c r="H8" s="47">
        <f>INDEX('Combined Data'!$G$59:$AG$59,1,MATCH('BPEiC-CO2'!$A8,'Combined Data'!$G$2:$AN$2))*10^12</f>
        <v>342453591552795</v>
      </c>
      <c r="I8" s="47">
        <f>INDEX('Combined Data'!$G$74:$AG$74,1,MATCH('BPEiC-CO2'!$A8,'Combined Data'!$G$2:$AN$2))*10^12</f>
        <v>124638151102.73279</v>
      </c>
    </row>
    <row r="9" spans="1:9" x14ac:dyDescent="0.25">
      <c r="A9" s="12">
        <v>2022</v>
      </c>
      <c r="B9" s="47">
        <v>0</v>
      </c>
      <c r="C9" s="47">
        <f>INDEX('Combined Data'!$G$9:$AG$9,1,MATCH('BPEiC-CO2'!$A9,'Combined Data'!$G$2:$AN$2))*10^12</f>
        <v>0</v>
      </c>
      <c r="D9" s="47">
        <f>INDEX('Combined Data'!$G$20:$AG$20,1,MATCH('BPEiC-CO2'!$A9,'Combined Data'!$G$2:$AN$2))*10^12</f>
        <v>729693359212.50696</v>
      </c>
      <c r="E9" s="47">
        <v>0</v>
      </c>
      <c r="F9" s="47">
        <f>INDEX('Combined Data'!$G$38:$AG$38,1,MATCH('BPEiC-CO2'!$A9,'Combined Data'!$G$2:$AN$2))*10^12</f>
        <v>0</v>
      </c>
      <c r="G9" s="47">
        <f>INDEX('Combined Data'!$G$46:$AG$46,1,MATCH('BPEiC-CO2'!$A9,'Combined Data'!$G$2:$AN$2))*10^12</f>
        <v>108209800000000</v>
      </c>
      <c r="H9" s="47">
        <f>INDEX('Combined Data'!$G$59:$AG$59,1,MATCH('BPEiC-CO2'!$A9,'Combined Data'!$G$2:$AN$2))*10^12</f>
        <v>346690845217391.38</v>
      </c>
      <c r="I9" s="47">
        <f>INDEX('Combined Data'!$G$74:$AG$74,1,MATCH('BPEiC-CO2'!$A9,'Combined Data'!$G$2:$AN$2))*10^12</f>
        <v>127373624734.9283</v>
      </c>
    </row>
    <row r="10" spans="1:9" x14ac:dyDescent="0.25">
      <c r="A10" s="12">
        <v>2023</v>
      </c>
      <c r="B10" s="47">
        <v>0</v>
      </c>
      <c r="C10" s="47">
        <f>INDEX('Combined Data'!$G$9:$AG$9,1,MATCH('BPEiC-CO2'!$A10,'Combined Data'!$G$2:$AN$2))*10^12</f>
        <v>0</v>
      </c>
      <c r="D10" s="47">
        <f>INDEX('Combined Data'!$G$20:$AG$20,1,MATCH('BPEiC-CO2'!$A10,'Combined Data'!$G$2:$AN$2))*10^12</f>
        <v>746476306474.39478</v>
      </c>
      <c r="E10" s="47">
        <v>0</v>
      </c>
      <c r="F10" s="47">
        <f>INDEX('Combined Data'!$G$38:$AG$38,1,MATCH('BPEiC-CO2'!$A10,'Combined Data'!$G$2:$AN$2))*10^12</f>
        <v>0</v>
      </c>
      <c r="G10" s="47">
        <f>INDEX('Combined Data'!$G$46:$AG$46,1,MATCH('BPEiC-CO2'!$A10,'Combined Data'!$G$2:$AN$2))*10^12</f>
        <v>111247200000000</v>
      </c>
      <c r="H10" s="47">
        <f>INDEX('Combined Data'!$G$59:$AG$59,1,MATCH('BPEiC-CO2'!$A10,'Combined Data'!$G$2:$AN$2))*10^12</f>
        <v>350928098881987.5</v>
      </c>
      <c r="I10" s="47">
        <f>INDEX('Combined Data'!$G$74:$AG$74,1,MATCH('BPEiC-CO2'!$A10,'Combined Data'!$G$2:$AN$2))*10^12</f>
        <v>130169857659.08029</v>
      </c>
    </row>
    <row r="11" spans="1:9" x14ac:dyDescent="0.25">
      <c r="A11" s="12">
        <v>2024</v>
      </c>
      <c r="B11" s="47">
        <v>0</v>
      </c>
      <c r="C11" s="47">
        <f>INDEX('Combined Data'!$G$9:$AG$9,1,MATCH('BPEiC-CO2'!$A11,'Combined Data'!$G$2:$AN$2))*10^12</f>
        <v>0</v>
      </c>
      <c r="D11" s="47">
        <f>INDEX('Combined Data'!$G$20:$AG$20,1,MATCH('BPEiC-CO2'!$A11,'Combined Data'!$G$2:$AN$2))*10^12</f>
        <v>763645261523.30579</v>
      </c>
      <c r="E11" s="47">
        <v>0</v>
      </c>
      <c r="F11" s="47">
        <f>INDEX('Combined Data'!$G$38:$AG$38,1,MATCH('BPEiC-CO2'!$A11,'Combined Data'!$G$2:$AN$2))*10^12</f>
        <v>0</v>
      </c>
      <c r="G11" s="47">
        <f>INDEX('Combined Data'!$G$46:$AG$46,1,MATCH('BPEiC-CO2'!$A11,'Combined Data'!$G$2:$AN$2))*10^12</f>
        <v>114284600000000.02</v>
      </c>
      <c r="H11" s="47">
        <f>INDEX('Combined Data'!$G$59:$AG$59,1,MATCH('BPEiC-CO2'!$A11,'Combined Data'!$G$2:$AN$2))*10^12</f>
        <v>355165352546583.88</v>
      </c>
      <c r="I11" s="47">
        <f>INDEX('Combined Data'!$G$74:$AG$74,1,MATCH('BPEiC-CO2'!$A11,'Combined Data'!$G$2:$AN$2))*10^12</f>
        <v>133028211268.13963</v>
      </c>
    </row>
    <row r="12" spans="1:9" x14ac:dyDescent="0.25">
      <c r="A12" s="12">
        <v>2025</v>
      </c>
      <c r="B12" s="47">
        <v>0</v>
      </c>
      <c r="C12" s="47">
        <f>INDEX('Combined Data'!$G$9:$AG$9,1,MATCH('BPEiC-CO2'!$A12,'Combined Data'!$G$2:$AN$2))*10^12</f>
        <v>0</v>
      </c>
      <c r="D12" s="47">
        <f>INDEX('Combined Data'!$G$20:$AG$20,1,MATCH('BPEiC-CO2'!$A12,'Combined Data'!$G$2:$AN$2))*10^12</f>
        <v>781209102538.3418</v>
      </c>
      <c r="E12" s="47">
        <v>0</v>
      </c>
      <c r="F12" s="47">
        <f>INDEX('Combined Data'!$G$38:$AG$38,1,MATCH('BPEiC-CO2'!$A12,'Combined Data'!$G$2:$AN$2))*10^12</f>
        <v>0</v>
      </c>
      <c r="G12" s="47">
        <f>INDEX('Combined Data'!$G$46:$AG$46,1,MATCH('BPEiC-CO2'!$A12,'Combined Data'!$G$2:$AN$2))*10^12</f>
        <v>117322000000000</v>
      </c>
      <c r="H12" s="47">
        <f>INDEX('Combined Data'!$G$59:$AG$59,1,MATCH('BPEiC-CO2'!$A12,'Combined Data'!$G$2:$AN$2))*10^12</f>
        <v>359402606211180.13</v>
      </c>
      <c r="I12" s="47">
        <f>INDEX('Combined Data'!$G$74:$AG$74,1,MATCH('BPEiC-CO2'!$A12,'Combined Data'!$G$2:$AN$2))*10^12</f>
        <v>135950077650.17992</v>
      </c>
    </row>
    <row r="13" spans="1:9" x14ac:dyDescent="0.25">
      <c r="A13" s="12">
        <v>2026</v>
      </c>
      <c r="B13" s="47">
        <v>0</v>
      </c>
      <c r="C13" s="47">
        <f>INDEX('Combined Data'!$G$9:$AG$9,1,MATCH('BPEiC-CO2'!$A13,'Combined Data'!$G$2:$AN$2))*10^12</f>
        <v>0</v>
      </c>
      <c r="D13" s="47">
        <f>INDEX('Combined Data'!$G$20:$AG$20,1,MATCH('BPEiC-CO2'!$A13,'Combined Data'!$G$2:$AN$2))*10^12</f>
        <v>797770735512.15466</v>
      </c>
      <c r="E13" s="47">
        <v>0</v>
      </c>
      <c r="F13" s="47">
        <f>INDEX('Combined Data'!$G$38:$AG$38,1,MATCH('BPEiC-CO2'!$A13,'Combined Data'!$G$2:$AN$2))*10^12</f>
        <v>0</v>
      </c>
      <c r="G13" s="47">
        <f>INDEX('Combined Data'!$G$46:$AG$46,1,MATCH('BPEiC-CO2'!$A13,'Combined Data'!$G$2:$AN$2))*10^12</f>
        <v>120351000000000</v>
      </c>
      <c r="H13" s="47">
        <f>INDEX('Combined Data'!$G$59:$AG$59,1,MATCH('BPEiC-CO2'!$A13,'Combined Data'!$G$2:$AN$2))*10^12</f>
        <v>363639859875776.38</v>
      </c>
      <c r="I13" s="47">
        <f>INDEX('Combined Data'!$G$74:$AG$74,1,MATCH('BPEiC-CO2'!$A13,'Combined Data'!$G$2:$AN$2))*10^12</f>
        <v>138503190203.84842</v>
      </c>
    </row>
    <row r="14" spans="1:9" x14ac:dyDescent="0.25">
      <c r="A14" s="12">
        <v>2027</v>
      </c>
      <c r="B14" s="47">
        <v>0</v>
      </c>
      <c r="C14" s="47">
        <f>INDEX('Combined Data'!$G$9:$AG$9,1,MATCH('BPEiC-CO2'!$A14,'Combined Data'!$G$2:$AN$2))*10^12</f>
        <v>0</v>
      </c>
      <c r="D14" s="47">
        <f>INDEX('Combined Data'!$G$20:$AG$20,1,MATCH('BPEiC-CO2'!$A14,'Combined Data'!$G$2:$AN$2))*10^12</f>
        <v>814683475105.01221</v>
      </c>
      <c r="E14" s="47">
        <v>0</v>
      </c>
      <c r="F14" s="47">
        <f>INDEX('Combined Data'!$G$38:$AG$38,1,MATCH('BPEiC-CO2'!$A14,'Combined Data'!$G$2:$AN$2))*10^12</f>
        <v>0</v>
      </c>
      <c r="G14" s="47">
        <f>INDEX('Combined Data'!$G$46:$AG$46,1,MATCH('BPEiC-CO2'!$A14,'Combined Data'!$G$2:$AN$2))*10^12</f>
        <v>123380000000000</v>
      </c>
      <c r="H14" s="47">
        <f>INDEX('Combined Data'!$G$59:$AG$59,1,MATCH('BPEiC-CO2'!$A14,'Combined Data'!$G$2:$AN$2))*10^12</f>
        <v>367877113540372.69</v>
      </c>
      <c r="I14" s="47">
        <f>INDEX('Combined Data'!$G$74:$AG$74,1,MATCH('BPEiC-CO2'!$A14,'Combined Data'!$G$2:$AN$2))*10^12</f>
        <v>141104560785.56982</v>
      </c>
    </row>
    <row r="15" spans="1:9" x14ac:dyDescent="0.25">
      <c r="A15" s="12">
        <v>2028</v>
      </c>
      <c r="B15" s="47">
        <v>0</v>
      </c>
      <c r="C15" s="47">
        <f>INDEX('Combined Data'!$G$9:$AG$9,1,MATCH('BPEiC-CO2'!$A15,'Combined Data'!$G$2:$AN$2))*10^12</f>
        <v>0</v>
      </c>
      <c r="D15" s="47">
        <f>INDEX('Combined Data'!$G$20:$AG$20,1,MATCH('BPEiC-CO2'!$A15,'Combined Data'!$G$2:$AN$2))*10^12</f>
        <v>831954764777.23865</v>
      </c>
      <c r="E15" s="47">
        <v>0</v>
      </c>
      <c r="F15" s="47">
        <f>INDEX('Combined Data'!$G$38:$AG$38,1,MATCH('BPEiC-CO2'!$A15,'Combined Data'!$G$2:$AN$2))*10^12</f>
        <v>0</v>
      </c>
      <c r="G15" s="47">
        <f>INDEX('Combined Data'!$G$46:$AG$46,1,MATCH('BPEiC-CO2'!$A15,'Combined Data'!$G$2:$AN$2))*10^12</f>
        <v>126409000000000</v>
      </c>
      <c r="H15" s="47">
        <f>INDEX('Combined Data'!$G$59:$AG$59,1,MATCH('BPEiC-CO2'!$A15,'Combined Data'!$G$2:$AN$2))*10^12</f>
        <v>372114367204969</v>
      </c>
      <c r="I15" s="47">
        <f>INDEX('Combined Data'!$G$74:$AG$74,1,MATCH('BPEiC-CO2'!$A15,'Combined Data'!$G$2:$AN$2))*10^12</f>
        <v>143755106297.2919</v>
      </c>
    </row>
    <row r="16" spans="1:9" x14ac:dyDescent="0.25">
      <c r="A16" s="12">
        <v>2029</v>
      </c>
      <c r="B16" s="47">
        <v>0</v>
      </c>
      <c r="C16" s="47">
        <f>INDEX('Combined Data'!$G$9:$AG$9,1,MATCH('BPEiC-CO2'!$A16,'Combined Data'!$G$2:$AN$2))*10^12</f>
        <v>0</v>
      </c>
      <c r="D16" s="47">
        <f>INDEX('Combined Data'!$G$20:$AG$20,1,MATCH('BPEiC-CO2'!$A16,'Combined Data'!$G$2:$AN$2))*10^12</f>
        <v>849592205790.51611</v>
      </c>
      <c r="E16" s="47">
        <v>0</v>
      </c>
      <c r="F16" s="47">
        <f>INDEX('Combined Data'!$G$38:$AG$38,1,MATCH('BPEiC-CO2'!$A16,'Combined Data'!$G$2:$AN$2))*10^12</f>
        <v>0</v>
      </c>
      <c r="G16" s="47">
        <f>INDEX('Combined Data'!$G$46:$AG$46,1,MATCH('BPEiC-CO2'!$A16,'Combined Data'!$G$2:$AN$2))*10^12</f>
        <v>129437999999999.98</v>
      </c>
      <c r="H16" s="47">
        <f>INDEX('Combined Data'!$G$59:$AG$59,1,MATCH('BPEiC-CO2'!$A16,'Combined Data'!$G$2:$AN$2))*10^12</f>
        <v>376351620869565.13</v>
      </c>
      <c r="I16" s="47">
        <f>INDEX('Combined Data'!$G$74:$AG$74,1,MATCH('BPEiC-CO2'!$A16,'Combined Data'!$G$2:$AN$2))*10^12</f>
        <v>146455761134.01044</v>
      </c>
    </row>
    <row r="17" spans="1:9" x14ac:dyDescent="0.25">
      <c r="A17" s="12">
        <v>2030</v>
      </c>
      <c r="B17" s="47">
        <v>0</v>
      </c>
      <c r="C17" s="47">
        <f>INDEX('Combined Data'!$G$9:$AG$9,1,MATCH('BPEiC-CO2'!$A17,'Combined Data'!$G$2:$AN$2))*10^12</f>
        <v>0</v>
      </c>
      <c r="D17" s="47">
        <f>INDEX('Combined Data'!$G$20:$AG$20,1,MATCH('BPEiC-CO2'!$A17,'Combined Data'!$G$2:$AN$2))*10^12</f>
        <v>867603560553.27502</v>
      </c>
      <c r="E17" s="47">
        <v>0</v>
      </c>
      <c r="F17" s="47">
        <f>INDEX('Combined Data'!$G$38:$AG$38,1,MATCH('BPEiC-CO2'!$A17,'Combined Data'!$G$2:$AN$2))*10^12</f>
        <v>0</v>
      </c>
      <c r="G17" s="47">
        <f>INDEX('Combined Data'!$G$46:$AG$46,1,MATCH('BPEiC-CO2'!$A17,'Combined Data'!$G$2:$AN$2))*10^12</f>
        <v>132466999999999.98</v>
      </c>
      <c r="H17" s="47">
        <f>INDEX('Combined Data'!$G$59:$AG$59,1,MATCH('BPEiC-CO2'!$A17,'Combined Data'!$G$2:$AN$2))*10^12</f>
        <v>380588874534161.5</v>
      </c>
      <c r="I17" s="47">
        <f>INDEX('Combined Data'!$G$74:$AG$74,1,MATCH('BPEiC-CO2'!$A17,'Combined Data'!$G$2:$AN$2))*10^12</f>
        <v>149207477518.59338</v>
      </c>
    </row>
    <row r="18" spans="1:9" x14ac:dyDescent="0.25">
      <c r="A18" s="12">
        <v>2031</v>
      </c>
      <c r="B18" s="47">
        <v>0</v>
      </c>
      <c r="C18" s="47">
        <f>INDEX('Combined Data'!$G$9:$AG$9,1,MATCH('BPEiC-CO2'!$A18,'Combined Data'!$G$2:$AN$2))*10^12</f>
        <v>0</v>
      </c>
      <c r="D18" s="47">
        <f>INDEX('Combined Data'!$G$20:$AG$20,1,MATCH('BPEiC-CO2'!$A18,'Combined Data'!$G$2:$AN$2))*10^12</f>
        <v>884521829984.06409</v>
      </c>
      <c r="E18" s="47">
        <v>0</v>
      </c>
      <c r="F18" s="47">
        <f>INDEX('Combined Data'!$G$38:$AG$38,1,MATCH('BPEiC-CO2'!$A18,'Combined Data'!$G$2:$AN$2))*10^12</f>
        <v>0</v>
      </c>
      <c r="G18" s="47">
        <f>INDEX('Combined Data'!$G$46:$AG$46,1,MATCH('BPEiC-CO2'!$A18,'Combined Data'!$G$2:$AN$2))*10^12</f>
        <v>313707400000000</v>
      </c>
      <c r="H18" s="47">
        <f>INDEX('Combined Data'!$G$59:$AG$59,1,MATCH('BPEiC-CO2'!$A18,'Combined Data'!$G$2:$AN$2))*10^12</f>
        <v>384826128198757.81</v>
      </c>
      <c r="I18" s="47">
        <f>INDEX('Combined Data'!$G$74:$AG$74,1,MATCH('BPEiC-CO2'!$A18,'Combined Data'!$G$2:$AN$2))*10^12</f>
        <v>151975529690.99011</v>
      </c>
    </row>
    <row r="19" spans="1:9" x14ac:dyDescent="0.25">
      <c r="A19" s="12">
        <v>2032</v>
      </c>
      <c r="B19" s="47">
        <v>0</v>
      </c>
      <c r="C19" s="47">
        <f>INDEX('Combined Data'!$G$9:$AG$9,1,MATCH('BPEiC-CO2'!$A19,'Combined Data'!$G$2:$AN$2))*10^12</f>
        <v>0</v>
      </c>
      <c r="D19" s="47">
        <f>INDEX('Combined Data'!$G$20:$AG$20,1,MATCH('BPEiC-CO2'!$A19,'Combined Data'!$G$2:$AN$2))*10^12</f>
        <v>901770005668.75317</v>
      </c>
      <c r="E19" s="47">
        <v>0</v>
      </c>
      <c r="F19" s="47">
        <f>INDEX('Combined Data'!$G$38:$AG$38,1,MATCH('BPEiC-CO2'!$A19,'Combined Data'!$G$2:$AN$2))*10^12</f>
        <v>0</v>
      </c>
      <c r="G19" s="47">
        <f>INDEX('Combined Data'!$G$46:$AG$46,1,MATCH('BPEiC-CO2'!$A19,'Combined Data'!$G$2:$AN$2))*10^12</f>
        <v>494947799999999.94</v>
      </c>
      <c r="H19" s="47">
        <f>INDEX('Combined Data'!$G$59:$AG$59,1,MATCH('BPEiC-CO2'!$A19,'Combined Data'!$G$2:$AN$2))*10^12</f>
        <v>389063381863354.06</v>
      </c>
      <c r="I19" s="47">
        <f>INDEX('Combined Data'!$G$74:$AG$74,1,MATCH('BPEiC-CO2'!$A19,'Combined Data'!$G$2:$AN$2))*10^12</f>
        <v>154795450857.61108</v>
      </c>
    </row>
    <row r="20" spans="1:9" x14ac:dyDescent="0.25">
      <c r="A20" s="12">
        <v>2033</v>
      </c>
      <c r="B20" s="47">
        <v>0</v>
      </c>
      <c r="C20" s="47">
        <f>INDEX('Combined Data'!$G$9:$AG$9,1,MATCH('BPEiC-CO2'!$A20,'Combined Data'!$G$2:$AN$2))*10^12</f>
        <v>0</v>
      </c>
      <c r="D20" s="47">
        <f>INDEX('Combined Data'!$G$20:$AG$20,1,MATCH('BPEiC-CO2'!$A20,'Combined Data'!$G$2:$AN$2))*10^12</f>
        <v>919354520779.29382</v>
      </c>
      <c r="E20" s="47">
        <v>0</v>
      </c>
      <c r="F20" s="47">
        <f>INDEX('Combined Data'!$G$38:$AG$38,1,MATCH('BPEiC-CO2'!$A20,'Combined Data'!$G$2:$AN$2))*10^12</f>
        <v>0</v>
      </c>
      <c r="G20" s="47">
        <f>INDEX('Combined Data'!$G$46:$AG$46,1,MATCH('BPEiC-CO2'!$A20,'Combined Data'!$G$2:$AN$2))*10^12</f>
        <v>676188200000000</v>
      </c>
      <c r="H20" s="47">
        <f>INDEX('Combined Data'!$G$59:$AG$59,1,MATCH('BPEiC-CO2'!$A20,'Combined Data'!$G$2:$AN$2))*10^12</f>
        <v>393300635527950.31</v>
      </c>
      <c r="I20" s="47">
        <f>INDEX('Combined Data'!$G$74:$AG$74,1,MATCH('BPEiC-CO2'!$A20,'Combined Data'!$G$2:$AN$2))*10^12</f>
        <v>157668220258.07016</v>
      </c>
    </row>
    <row r="21" spans="1:9" x14ac:dyDescent="0.25">
      <c r="A21" s="12">
        <v>2034</v>
      </c>
      <c r="B21" s="47">
        <v>0</v>
      </c>
      <c r="C21" s="47">
        <f>INDEX('Combined Data'!$G$9:$AG$9,1,MATCH('BPEiC-CO2'!$A21,'Combined Data'!$G$2:$AN$2))*10^12</f>
        <v>0</v>
      </c>
      <c r="D21" s="47">
        <f>INDEX('Combined Data'!$G$20:$AG$20,1,MATCH('BPEiC-CO2'!$A21,'Combined Data'!$G$2:$AN$2))*10^12</f>
        <v>937281933934.49023</v>
      </c>
      <c r="E21" s="47">
        <v>0</v>
      </c>
      <c r="F21" s="47">
        <f>INDEX('Combined Data'!$G$38:$AG$38,1,MATCH('BPEiC-CO2'!$A21,'Combined Data'!$G$2:$AN$2))*10^12</f>
        <v>0</v>
      </c>
      <c r="G21" s="47">
        <f>INDEX('Combined Data'!$G$46:$AG$46,1,MATCH('BPEiC-CO2'!$A21,'Combined Data'!$G$2:$AN$2))*10^12</f>
        <v>857428600000000.13</v>
      </c>
      <c r="H21" s="47">
        <f>INDEX('Combined Data'!$G$59:$AG$59,1,MATCH('BPEiC-CO2'!$A21,'Combined Data'!$G$2:$AN$2))*10^12</f>
        <v>397537889192546.63</v>
      </c>
      <c r="I21" s="47">
        <f>INDEX('Combined Data'!$G$74:$AG$74,1,MATCH('BPEiC-CO2'!$A21,'Combined Data'!$G$2:$AN$2))*10^12</f>
        <v>160594835721.06976</v>
      </c>
    </row>
    <row r="22" spans="1:9" x14ac:dyDescent="0.25">
      <c r="A22" s="12">
        <v>2035</v>
      </c>
      <c r="B22" s="47">
        <v>0</v>
      </c>
      <c r="C22" s="47">
        <f>INDEX('Combined Data'!$G$9:$AG$9,1,MATCH('BPEiC-CO2'!$A22,'Combined Data'!$G$2:$AN$2))*10^12</f>
        <v>0</v>
      </c>
      <c r="D22" s="47">
        <f>INDEX('Combined Data'!$G$20:$AG$20,1,MATCH('BPEiC-CO2'!$A22,'Combined Data'!$G$2:$AN$2))*10^12</f>
        <v>955558931646.21277</v>
      </c>
      <c r="E22" s="47">
        <v>0</v>
      </c>
      <c r="F22" s="47">
        <f>INDEX('Combined Data'!$G$38:$AG$38,1,MATCH('BPEiC-CO2'!$A22,'Combined Data'!$G$2:$AN$2))*10^12</f>
        <v>0</v>
      </c>
      <c r="G22" s="47">
        <f>INDEX('Combined Data'!$G$46:$AG$46,1,MATCH('BPEiC-CO2'!$A22,'Combined Data'!$G$2:$AN$2))*10^12</f>
        <v>1038668999999999.9</v>
      </c>
      <c r="H22" s="47">
        <f>INDEX('Combined Data'!$G$59:$AG$59,1,MATCH('BPEiC-CO2'!$A22,'Combined Data'!$G$2:$AN$2))*10^12</f>
        <v>401792876190476.13</v>
      </c>
      <c r="I22" s="47">
        <f>INDEX('Combined Data'!$G$74:$AG$74,1,MATCH('BPEiC-CO2'!$A22,'Combined Data'!$G$2:$AN$2))*10^12</f>
        <v>163576314018.69443</v>
      </c>
    </row>
    <row r="23" spans="1:9" x14ac:dyDescent="0.25">
      <c r="A23" s="12">
        <v>2036</v>
      </c>
      <c r="B23" s="47">
        <v>0</v>
      </c>
      <c r="C23" s="47">
        <f>INDEX('Combined Data'!$G$9:$AG$9,1,MATCH('BPEiC-CO2'!$A23,'Combined Data'!$G$2:$AN$2))*10^12</f>
        <v>0</v>
      </c>
      <c r="D23" s="47">
        <f>INDEX('Combined Data'!$G$20:$AG$20,1,MATCH('BPEiC-CO2'!$A23,'Combined Data'!$G$2:$AN$2))*10^12</f>
        <v>972854548309.00903</v>
      </c>
      <c r="E23" s="47">
        <v>0</v>
      </c>
      <c r="F23" s="47">
        <f>INDEX('Combined Data'!$G$38:$AG$38,1,MATCH('BPEiC-CO2'!$A23,'Combined Data'!$G$2:$AN$2))*10^12</f>
        <v>0</v>
      </c>
      <c r="G23" s="47">
        <f>INDEX('Combined Data'!$G$46:$AG$46,1,MATCH('BPEiC-CO2'!$A23,'Combined Data'!$G$2:$AN$2))*10^12</f>
        <v>1040110999999999.9</v>
      </c>
      <c r="H23" s="47">
        <f>INDEX('Combined Data'!$G$59:$AG$59,1,MATCH('BPEiC-CO2'!$A23,'Combined Data'!$G$2:$AN$2))*10^12</f>
        <v>401853706666666.69</v>
      </c>
      <c r="I23" s="47">
        <f>INDEX('Combined Data'!$G$74:$AG$74,1,MATCH('BPEiC-CO2'!$A23,'Combined Data'!$G$2:$AN$2))*10^12</f>
        <v>166346878846.51663</v>
      </c>
    </row>
    <row r="24" spans="1:9" x14ac:dyDescent="0.25">
      <c r="A24" s="12">
        <v>2037</v>
      </c>
      <c r="B24" s="47">
        <v>0</v>
      </c>
      <c r="C24" s="47">
        <f>INDEX('Combined Data'!$G$9:$AG$9,1,MATCH('BPEiC-CO2'!$A24,'Combined Data'!$G$2:$AN$2))*10^12</f>
        <v>0</v>
      </c>
      <c r="D24" s="47">
        <f>INDEX('Combined Data'!$G$20:$AG$20,1,MATCH('BPEiC-CO2'!$A24,'Combined Data'!$G$2:$AN$2))*10^12</f>
        <v>990463215633.4021</v>
      </c>
      <c r="E24" s="47">
        <v>0</v>
      </c>
      <c r="F24" s="47">
        <f>INDEX('Combined Data'!$G$38:$AG$38,1,MATCH('BPEiC-CO2'!$A24,'Combined Data'!$G$2:$AN$2))*10^12</f>
        <v>0</v>
      </c>
      <c r="G24" s="47">
        <f>INDEX('Combined Data'!$G$46:$AG$46,1,MATCH('BPEiC-CO2'!$A24,'Combined Data'!$G$2:$AN$2))*10^12</f>
        <v>1041552999999999.9</v>
      </c>
      <c r="H24" s="47">
        <f>INDEX('Combined Data'!$G$59:$AG$59,1,MATCH('BPEiC-CO2'!$A24,'Combined Data'!$G$2:$AN$2))*10^12</f>
        <v>401914537142857.19</v>
      </c>
      <c r="I24" s="47">
        <f>INDEX('Combined Data'!$G$74:$AG$74,1,MATCH('BPEiC-CO2'!$A24,'Combined Data'!$G$2:$AN$2))*10^12</f>
        <v>169164832768.33112</v>
      </c>
    </row>
    <row r="25" spans="1:9" x14ac:dyDescent="0.25">
      <c r="A25" s="12">
        <v>2038</v>
      </c>
      <c r="B25" s="47">
        <v>0</v>
      </c>
      <c r="C25" s="47">
        <f>INDEX('Combined Data'!$G$9:$AG$9,1,MATCH('BPEiC-CO2'!$A25,'Combined Data'!$G$2:$AN$2))*10^12</f>
        <v>0</v>
      </c>
      <c r="D25" s="47">
        <f>INDEX('Combined Data'!$G$20:$AG$20,1,MATCH('BPEiC-CO2'!$A25,'Combined Data'!$G$2:$AN$2))*10^12</f>
        <v>1008390599836.3667</v>
      </c>
      <c r="E25" s="47">
        <v>0</v>
      </c>
      <c r="F25" s="47">
        <f>INDEX('Combined Data'!$G$38:$AG$38,1,MATCH('BPEiC-CO2'!$A25,'Combined Data'!$G$2:$AN$2))*10^12</f>
        <v>0</v>
      </c>
      <c r="G25" s="47">
        <f>INDEX('Combined Data'!$G$46:$AG$46,1,MATCH('BPEiC-CO2'!$A25,'Combined Data'!$G$2:$AN$2))*10^12</f>
        <v>1042994999999999.9</v>
      </c>
      <c r="H25" s="47">
        <f>INDEX('Combined Data'!$G$59:$AG$59,1,MATCH('BPEiC-CO2'!$A25,'Combined Data'!$G$2:$AN$2))*10^12</f>
        <v>401975367619047.63</v>
      </c>
      <c r="I25" s="47">
        <f>INDEX('Combined Data'!$G$74:$AG$74,1,MATCH('BPEiC-CO2'!$A25,'Combined Data'!$G$2:$AN$2))*10^12</f>
        <v>172030992300.39252</v>
      </c>
    </row>
    <row r="26" spans="1:9" x14ac:dyDescent="0.25">
      <c r="A26" s="12">
        <v>2039</v>
      </c>
      <c r="B26" s="47">
        <v>0</v>
      </c>
      <c r="C26" s="47">
        <f>INDEX('Combined Data'!$G$9:$AG$9,1,MATCH('BPEiC-CO2'!$A26,'Combined Data'!$G$2:$AN$2))*10^12</f>
        <v>0</v>
      </c>
      <c r="D26" s="47">
        <f>INDEX('Combined Data'!$G$20:$AG$20,1,MATCH('BPEiC-CO2'!$A26,'Combined Data'!$G$2:$AN$2))*10^12</f>
        <v>1026642469693.4049</v>
      </c>
      <c r="E26" s="47">
        <v>0</v>
      </c>
      <c r="F26" s="47">
        <f>INDEX('Combined Data'!$G$38:$AG$38,1,MATCH('BPEiC-CO2'!$A26,'Combined Data'!$G$2:$AN$2))*10^12</f>
        <v>0</v>
      </c>
      <c r="G26" s="47">
        <f>INDEX('Combined Data'!$G$46:$AG$46,1,MATCH('BPEiC-CO2'!$A26,'Combined Data'!$G$2:$AN$2))*10^12</f>
        <v>1044436999999999.9</v>
      </c>
      <c r="H26" s="47">
        <f>INDEX('Combined Data'!$G$59:$AG$59,1,MATCH('BPEiC-CO2'!$A26,'Combined Data'!$G$2:$AN$2))*10^12</f>
        <v>402036198095238.13</v>
      </c>
      <c r="I26" s="47">
        <f>INDEX('Combined Data'!$G$74:$AG$74,1,MATCH('BPEiC-CO2'!$A26,'Combined Data'!$G$2:$AN$2))*10^12</f>
        <v>174946188103.31735</v>
      </c>
    </row>
    <row r="27" spans="1:9" x14ac:dyDescent="0.25">
      <c r="A27" s="12">
        <v>2040</v>
      </c>
      <c r="B27" s="47">
        <v>0</v>
      </c>
      <c r="C27" s="47">
        <f>INDEX('Combined Data'!$G$9:$AG$9,1,MATCH('BPEiC-CO2'!$A27,'Combined Data'!$G$2:$AN$2))*10^12</f>
        <v>0</v>
      </c>
      <c r="D27" s="47">
        <f>INDEX('Combined Data'!$G$20:$AG$20,1,MATCH('BPEiC-CO2'!$A27,'Combined Data'!$G$2:$AN$2))*10^12</f>
        <v>1045224698394.8557</v>
      </c>
      <c r="E27" s="47">
        <v>0</v>
      </c>
      <c r="F27" s="47">
        <f>INDEX('Combined Data'!$G$38:$AG$38,1,MATCH('BPEiC-CO2'!$A27,'Combined Data'!$G$2:$AN$2))*10^12</f>
        <v>0</v>
      </c>
      <c r="G27" s="47">
        <f>INDEX('Combined Data'!$G$46:$AG$46,1,MATCH('BPEiC-CO2'!$A27,'Combined Data'!$G$2:$AN$2))*10^12</f>
        <v>782711000000000</v>
      </c>
      <c r="H27" s="47">
        <f>INDEX('Combined Data'!$G$59:$AG$59,1,MATCH('BPEiC-CO2'!$A27,'Combined Data'!$G$2:$AN$2))*10^12</f>
        <v>402097028571428.56</v>
      </c>
      <c r="I27" s="47">
        <f>INDEX('Combined Data'!$G$74:$AG$74,1,MATCH('BPEiC-CO2'!$A27,'Combined Data'!$G$2:$AN$2))*10^12</f>
        <v>177911265228.06192</v>
      </c>
    </row>
    <row r="28" spans="1:9" x14ac:dyDescent="0.25">
      <c r="A28" s="12">
        <v>2041</v>
      </c>
      <c r="B28" s="47">
        <v>0</v>
      </c>
      <c r="C28" s="47">
        <f>INDEX('Combined Data'!$G$9:$AG$9,1,MATCH('BPEiC-CO2'!$A28,'Combined Data'!$G$2:$AN$2))*10^12</f>
        <v>0</v>
      </c>
      <c r="D28" s="47">
        <f>INDEX('Combined Data'!$G$20:$AG$20,1,MATCH('BPEiC-CO2'!$A28,'Combined Data'!$G$2:$AN$2))*10^12</f>
        <v>1062993518267.5682</v>
      </c>
      <c r="E28" s="47">
        <v>0</v>
      </c>
      <c r="F28" s="47">
        <f>INDEX('Combined Data'!$G$38:$AG$38,1,MATCH('BPEiC-CO2'!$A28,'Combined Data'!$G$2:$AN$2))*10^12</f>
        <v>0</v>
      </c>
      <c r="G28" s="47">
        <f>INDEX('Combined Data'!$G$46:$AG$46,1,MATCH('BPEiC-CO2'!$A28,'Combined Data'!$G$2:$AN$2))*10^12</f>
        <v>746890400000000</v>
      </c>
      <c r="H28" s="47">
        <f>INDEX('Combined Data'!$G$59:$AG$59,1,MATCH('BPEiC-CO2'!$A28,'Combined Data'!$G$2:$AN$2))*10^12</f>
        <v>402151325714285.75</v>
      </c>
      <c r="I28" s="47">
        <f>INDEX('Combined Data'!$G$74:$AG$74,1,MATCH('BPEiC-CO2'!$A28,'Combined Data'!$G$2:$AN$2))*10^12</f>
        <v>180681570906.51736</v>
      </c>
    </row>
    <row r="29" spans="1:9" x14ac:dyDescent="0.25">
      <c r="A29" s="12">
        <v>2042</v>
      </c>
      <c r="B29" s="47">
        <v>0</v>
      </c>
      <c r="C29" s="47">
        <f>INDEX('Combined Data'!$G$9:$AG$9,1,MATCH('BPEiC-CO2'!$A29,'Combined Data'!$G$2:$AN$2))*10^12</f>
        <v>0</v>
      </c>
      <c r="D29" s="47">
        <f>INDEX('Combined Data'!$G$20:$AG$20,1,MATCH('BPEiC-CO2'!$A29,'Combined Data'!$G$2:$AN$2))*10^12</f>
        <v>1081064408078.1168</v>
      </c>
      <c r="E29" s="47">
        <v>0</v>
      </c>
      <c r="F29" s="47">
        <f>INDEX('Combined Data'!$G$38:$AG$38,1,MATCH('BPEiC-CO2'!$A29,'Combined Data'!$G$2:$AN$2))*10^12</f>
        <v>0</v>
      </c>
      <c r="G29" s="47">
        <f>INDEX('Combined Data'!$G$46:$AG$46,1,MATCH('BPEiC-CO2'!$A29,'Combined Data'!$G$2:$AN$2))*10^12</f>
        <v>711069800000000.13</v>
      </c>
      <c r="H29" s="47">
        <f>INDEX('Combined Data'!$G$59:$AG$59,1,MATCH('BPEiC-CO2'!$A29,'Combined Data'!$G$2:$AN$2))*10^12</f>
        <v>402205622857142.88</v>
      </c>
      <c r="I29" s="47">
        <f>INDEX('Combined Data'!$G$74:$AG$74,1,MATCH('BPEiC-CO2'!$A29,'Combined Data'!$G$2:$AN$2))*10^12</f>
        <v>183495448625.79214</v>
      </c>
    </row>
    <row r="30" spans="1:9" x14ac:dyDescent="0.25">
      <c r="A30" s="12">
        <v>2043</v>
      </c>
      <c r="B30" s="47">
        <v>0</v>
      </c>
      <c r="C30" s="47">
        <f>INDEX('Combined Data'!$G$9:$AG$9,1,MATCH('BPEiC-CO2'!$A30,'Combined Data'!$G$2:$AN$2))*10^12</f>
        <v>0</v>
      </c>
      <c r="D30" s="47">
        <f>INDEX('Combined Data'!$G$20:$AG$20,1,MATCH('BPEiC-CO2'!$A30,'Combined Data'!$G$2:$AN$2))*10^12</f>
        <v>1099442503015.4447</v>
      </c>
      <c r="E30" s="47">
        <v>0</v>
      </c>
      <c r="F30" s="47">
        <f>INDEX('Combined Data'!$G$38:$AG$38,1,MATCH('BPEiC-CO2'!$A30,'Combined Data'!$G$2:$AN$2))*10^12</f>
        <v>0</v>
      </c>
      <c r="G30" s="47">
        <f>INDEX('Combined Data'!$G$46:$AG$46,1,MATCH('BPEiC-CO2'!$A30,'Combined Data'!$G$2:$AN$2))*10^12</f>
        <v>675249200000000.13</v>
      </c>
      <c r="H30" s="47">
        <f>INDEX('Combined Data'!$G$59:$AG$59,1,MATCH('BPEiC-CO2'!$A30,'Combined Data'!$G$2:$AN$2))*10^12</f>
        <v>402259919999999.94</v>
      </c>
      <c r="I30" s="47">
        <f>INDEX('Combined Data'!$G$74:$AG$74,1,MATCH('BPEiC-CO2'!$A30,'Combined Data'!$G$2:$AN$2))*10^12</f>
        <v>186353588791.82462</v>
      </c>
    </row>
    <row r="31" spans="1:9" x14ac:dyDescent="0.25">
      <c r="A31" s="12">
        <v>2044</v>
      </c>
      <c r="B31" s="47">
        <v>0</v>
      </c>
      <c r="C31" s="47">
        <f>INDEX('Combined Data'!$G$9:$AN$9,1,MATCH('BPEiC-CO2'!$A31,'Combined Data'!$G$2:$AN$2))*10^12</f>
        <v>0</v>
      </c>
      <c r="D31" s="47">
        <f>INDEX('Combined Data'!$G$20:$AN$20,1,MATCH('BPEiC-CO2'!$A31,'Combined Data'!$G$2:$AN$2))*10^12</f>
        <v>1118133025566.7073</v>
      </c>
      <c r="E31" s="47">
        <v>0</v>
      </c>
      <c r="F31" s="47">
        <f>INDEX('Combined Data'!$G$38:$AN$38,1,MATCH('BPEiC-CO2'!$A31,'Combined Data'!$G$2:$AN$2))*10^12</f>
        <v>0</v>
      </c>
      <c r="G31" s="47">
        <f>INDEX('Combined Data'!$A$46:$AN$46,1,MATCH('BPEiC-CO2'!$A31,'Combined Data'!$G$2:$AN$2))*10^12</f>
        <v>1042994999999999.9</v>
      </c>
      <c r="H31" s="47">
        <f>INDEX('Combined Data'!$A$59:$AN$59,1,MATCH('BPEiC-CO2'!$A31,'Combined Data'!$G$2:$AN$2))*10^12</f>
        <v>401975367619047.63</v>
      </c>
      <c r="I31" s="47">
        <f>INDEX('Combined Data'!$G$74:$AN$74,1,MATCH('BPEiC-CO2'!$A31,'Combined Data'!$G$2:$AN$2))*10^12</f>
        <v>189256692809.23071</v>
      </c>
    </row>
    <row r="32" spans="1:9" x14ac:dyDescent="0.25">
      <c r="A32" s="12">
        <v>2045</v>
      </c>
      <c r="B32" s="47">
        <v>0</v>
      </c>
      <c r="C32" s="47">
        <f>INDEX('Combined Data'!$G$9:$AN$9,1,MATCH('BPEiC-CO2'!$A32,'Combined Data'!$G$2:$AN$2))*10^12</f>
        <v>0</v>
      </c>
      <c r="D32" s="47">
        <f>INDEX('Combined Data'!$G$20:$AN$20,1,MATCH('BPEiC-CO2'!$A32,'Combined Data'!$G$2:$AN$2))*10^12</f>
        <v>1137141287001.3411</v>
      </c>
      <c r="E32" s="47">
        <v>1</v>
      </c>
      <c r="F32" s="47">
        <f>INDEX('Combined Data'!$G$38:$AN$38,1,MATCH('BPEiC-CO2'!$A32,'Combined Data'!$G$2:$AN$2))*10^12</f>
        <v>0</v>
      </c>
      <c r="G32" s="47">
        <f>INDEX('Combined Data'!$A$46:$AN$46,1,MATCH('BPEiC-CO2'!$A32,'Combined Data'!$G$2:$AN$2))*10^12</f>
        <v>1044436999999999.9</v>
      </c>
      <c r="H32" s="47">
        <f>INDEX('Combined Data'!$A$59:$AN$59,1,MATCH('BPEiC-CO2'!$A32,'Combined Data'!$G$2:$AN$2))*10^12</f>
        <v>402036198095238.13</v>
      </c>
      <c r="I32" s="47">
        <f>INDEX('Combined Data'!$G$74:$AN$74,1,MATCH('BPEiC-CO2'!$A32,'Combined Data'!$G$2:$AN$2))*10^12</f>
        <v>192205473257.20151</v>
      </c>
    </row>
    <row r="33" spans="1:9" x14ac:dyDescent="0.25">
      <c r="A33" s="12">
        <v>2046</v>
      </c>
      <c r="B33" s="47">
        <v>0</v>
      </c>
      <c r="C33" s="47">
        <f>INDEX('Combined Data'!$G$9:$AN$9,1,MATCH('BPEiC-CO2'!$A33,'Combined Data'!$G$2:$AN$2))*10^12</f>
        <v>0</v>
      </c>
      <c r="D33" s="47">
        <f>INDEX('Combined Data'!$G$20:$AN$20,1,MATCH('BPEiC-CO2'!$A33,'Combined Data'!$G$2:$AN$2))*10^12</f>
        <v>1155221833464.6624</v>
      </c>
      <c r="E33" s="47">
        <v>2</v>
      </c>
      <c r="F33" s="47">
        <f>INDEX('Combined Data'!$G$38:$AN$38,1,MATCH('BPEiC-CO2'!$A33,'Combined Data'!$G$2:$AN$2))*10^12</f>
        <v>0</v>
      </c>
      <c r="G33" s="47">
        <f>INDEX('Combined Data'!$A$46:$AN$46,1,MATCH('BPEiC-CO2'!$A33,'Combined Data'!$G$2:$AN$2))*10^12</f>
        <v>782711000000000</v>
      </c>
      <c r="H33" s="47">
        <f>INDEX('Combined Data'!$A$59:$AN$59,1,MATCH('BPEiC-CO2'!$A33,'Combined Data'!$G$2:$AN$2))*10^12</f>
        <v>402097028571428.56</v>
      </c>
      <c r="I33" s="47">
        <f>INDEX('Combined Data'!$G$74:$AN$74,1,MATCH('BPEiC-CO2'!$A33,'Combined Data'!$G$2:$AN$2))*10^12</f>
        <v>194973478657.79532</v>
      </c>
    </row>
    <row r="34" spans="1:9" x14ac:dyDescent="0.25">
      <c r="A34" s="12">
        <v>2047</v>
      </c>
      <c r="B34" s="47">
        <v>0</v>
      </c>
      <c r="C34" s="47">
        <f>INDEX('Combined Data'!$G$9:$AN$9,1,MATCH('BPEiC-CO2'!$A34,'Combined Data'!$G$2:$AN$2))*10^12</f>
        <v>0</v>
      </c>
      <c r="D34" s="47">
        <f>INDEX('Combined Data'!$G$20:$AN$20,1,MATCH('BPEiC-CO2'!$A34,'Combined Data'!$G$2:$AN$2))*10^12</f>
        <v>1173589860616.7505</v>
      </c>
      <c r="E34" s="47">
        <v>3</v>
      </c>
      <c r="F34" s="47">
        <f>INDEX('Combined Data'!$G$38:$AN$38,1,MATCH('BPEiC-CO2'!$A34,'Combined Data'!$G$2:$AN$2))*10^12</f>
        <v>0</v>
      </c>
      <c r="G34" s="47">
        <f>INDEX('Combined Data'!$A$46:$AN$46,1,MATCH('BPEiC-CO2'!$A34,'Combined Data'!$G$2:$AN$2))*10^12</f>
        <v>746890400000000</v>
      </c>
      <c r="H34" s="47">
        <f>INDEX('Combined Data'!$A$59:$AN$59,1,MATCH('BPEiC-CO2'!$A34,'Combined Data'!$G$2:$AN$2))*10^12</f>
        <v>402151325714285.75</v>
      </c>
      <c r="I34" s="47">
        <f>INDEX('Combined Data'!$G$74:$AN$74,1,MATCH('BPEiC-CO2'!$A34,'Combined Data'!$G$2:$AN$2))*10^12</f>
        <v>197781769792.34778</v>
      </c>
    </row>
    <row r="35" spans="1:9" x14ac:dyDescent="0.25">
      <c r="A35" s="12">
        <v>2048</v>
      </c>
      <c r="B35" s="47">
        <v>0</v>
      </c>
      <c r="C35" s="47">
        <f>INDEX('Combined Data'!$G$9:$AN$9,1,MATCH('BPEiC-CO2'!$A35,'Combined Data'!$G$2:$AN$2))*10^12</f>
        <v>0</v>
      </c>
      <c r="D35" s="47">
        <f>INDEX('Combined Data'!$G$20:$AN$20,1,MATCH('BPEiC-CO2'!$A35,'Combined Data'!$G$2:$AN$2))*10^12</f>
        <v>1192249939400.5571</v>
      </c>
      <c r="E35" s="47">
        <v>4</v>
      </c>
      <c r="F35" s="47">
        <f>INDEX('Combined Data'!$G$38:$AN$38,1,MATCH('BPEiC-CO2'!$A35,'Combined Data'!$G$2:$AN$2))*10^12</f>
        <v>0</v>
      </c>
      <c r="G35" s="47">
        <f>INDEX('Combined Data'!$A$46:$AN$46,1,MATCH('BPEiC-CO2'!$A35,'Combined Data'!$G$2:$AN$2))*10^12</f>
        <v>711069800000000.13</v>
      </c>
      <c r="H35" s="47">
        <f>INDEX('Combined Data'!$A$59:$AN$59,1,MATCH('BPEiC-CO2'!$A35,'Combined Data'!$G$2:$AN$2))*10^12</f>
        <v>402205622857142.88</v>
      </c>
      <c r="I35" s="47">
        <f>INDEX('Combined Data'!$G$74:$AN$74,1,MATCH('BPEiC-CO2'!$A35,'Combined Data'!$G$2:$AN$2))*10^12</f>
        <v>200630937500.29062</v>
      </c>
    </row>
    <row r="36" spans="1:9" x14ac:dyDescent="0.25">
      <c r="A36" s="12">
        <v>2049</v>
      </c>
      <c r="B36" s="47">
        <v>0</v>
      </c>
      <c r="C36" s="47">
        <f>INDEX('Combined Data'!$G$9:$AN$9,1,MATCH('BPEiC-CO2'!$A36,'Combined Data'!$G$2:$AN$2))*10^12</f>
        <v>0</v>
      </c>
      <c r="D36" s="47">
        <f>INDEX('Combined Data'!$G$20:$AN$20,1,MATCH('BPEiC-CO2'!$A36,'Combined Data'!$G$2:$AN$2))*10^12</f>
        <v>1211206713437.0256</v>
      </c>
      <c r="E36" s="47">
        <v>5</v>
      </c>
      <c r="F36" s="47">
        <f>INDEX('Combined Data'!$G$38:$AN$38,1,MATCH('BPEiC-CO2'!$A36,'Combined Data'!$G$2:$AN$2))*10^12</f>
        <v>0</v>
      </c>
      <c r="G36" s="47">
        <f>INDEX('Combined Data'!$A$46:$AN$46,1,MATCH('BPEiC-CO2'!$A36,'Combined Data'!$G$2:$AN$2))*10^12</f>
        <v>675249200000000.13</v>
      </c>
      <c r="H36" s="47">
        <f>INDEX('Combined Data'!$A$59:$AN$59,1,MATCH('BPEiC-CO2'!$A36,'Combined Data'!$G$2:$AN$2))*10^12</f>
        <v>402259919999999.94</v>
      </c>
      <c r="I36" s="47">
        <f>INDEX('Combined Data'!$G$74:$AN$74,1,MATCH('BPEiC-CO2'!$A36,'Combined Data'!$G$2:$AN$2))*10^12</f>
        <v>203521581334.20096</v>
      </c>
    </row>
    <row r="37" spans="1:9" x14ac:dyDescent="0.25">
      <c r="A37" s="12">
        <v>2050</v>
      </c>
      <c r="B37" s="47">
        <v>0</v>
      </c>
      <c r="C37" s="47">
        <f>INDEX('Combined Data'!$G$9:$AN$9,1,MATCH('BPEiC-CO2'!$A37,'Combined Data'!$G$2:$AN$2))*10^12</f>
        <v>0</v>
      </c>
      <c r="D37" s="47">
        <f>INDEX('Combined Data'!$G$20:$AN$20,1,MATCH('BPEiC-CO2'!$A37,'Combined Data'!$G$2:$AN$2))*10^12</f>
        <v>1230464900180.6746</v>
      </c>
      <c r="E37" s="47">
        <v>6</v>
      </c>
      <c r="F37" s="47">
        <f>INDEX('Combined Data'!$G$38:$AN$38,1,MATCH('BPEiC-CO2'!$A37,'Combined Data'!$G$2:$AN$2))*10^12</f>
        <v>0</v>
      </c>
      <c r="G37" s="47">
        <f>INDEX('Combined Data'!$A$46:$AN$46,1,MATCH('BPEiC-CO2'!$A37,'Combined Data'!$G$2:$AN$2))*10^12</f>
        <v>639428600000000.13</v>
      </c>
      <c r="H37" s="47">
        <f>INDEX('Combined Data'!$A$59:$AN$59,1,MATCH('BPEiC-CO2'!$A37,'Combined Data'!$G$2:$AN$2))*10^12</f>
        <v>402314217142857.19</v>
      </c>
      <c r="I37" s="47">
        <f>INDEX('Combined Data'!$G$74:$AN$74,1,MATCH('BPEiC-CO2'!$A37,'Combined Data'!$G$2:$AN$2))*10^12</f>
        <v>206454309688.79559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0">
    <tabColor theme="3"/>
  </sheetPr>
  <dimension ref="A1:I37"/>
  <sheetViews>
    <sheetView topLeftCell="F1" zoomScaleNormal="100" workbookViewId="0">
      <selection activeCell="I3" sqref="A2:I3"/>
    </sheetView>
  </sheetViews>
  <sheetFormatPr defaultColWidth="10.28515625" defaultRowHeight="15" x14ac:dyDescent="0.25"/>
  <cols>
    <col min="1" max="1" width="10.28515625" style="12"/>
    <col min="2" max="9" width="20.140625" style="12" customWidth="1"/>
    <col min="10" max="16384" width="10.28515625" style="10"/>
  </cols>
  <sheetData>
    <row r="1" spans="1:9" x14ac:dyDescent="0.25">
      <c r="A1" s="12" t="s">
        <v>2</v>
      </c>
      <c r="B1" s="12" t="s">
        <v>37</v>
      </c>
      <c r="C1" s="12" t="s">
        <v>38</v>
      </c>
      <c r="D1" s="12" t="s">
        <v>39</v>
      </c>
      <c r="E1" s="12" t="s">
        <v>40</v>
      </c>
      <c r="F1" s="12" t="s">
        <v>41</v>
      </c>
      <c r="G1" s="12" t="s">
        <v>42</v>
      </c>
      <c r="H1" s="12" t="s">
        <v>43</v>
      </c>
      <c r="I1" s="12" t="s">
        <v>44</v>
      </c>
    </row>
    <row r="2" spans="1:9" x14ac:dyDescent="0.25">
      <c r="A2" s="12">
        <v>2015</v>
      </c>
      <c r="B2" s="47">
        <v>0</v>
      </c>
      <c r="C2" s="47">
        <v>0</v>
      </c>
      <c r="D2" s="47">
        <v>0</v>
      </c>
      <c r="E2" s="47">
        <f>INDEX('Combined Data'!$E$27:$AE$27,1,MATCH('BPEiC-CO2'!$A2,'Combined Data'!$E$2:$AN$2))*10^12</f>
        <v>245655000000</v>
      </c>
      <c r="F2" s="47">
        <v>0</v>
      </c>
      <c r="G2" s="47">
        <f>INDEX('Combined Data'!$E$45:$AE$45,1,MATCH('BPEiC-CO2'!$A2,'Combined Data'!$E$2:$AN$2))*10^12</f>
        <v>2161000000000</v>
      </c>
      <c r="H2" s="47">
        <f>INDEX('Combined Data'!$E$58:$AE$58,1,MATCH('BPEiC-CO2'!$A2,'Combined Data'!$E$2:$AN$2))*10^12</f>
        <v>134399138579887.81</v>
      </c>
      <c r="I2" s="47">
        <f>INDEX('Combined Data'!$E$73:$AE$73,1,MATCH('BPEiC-CO2'!$A2,'Combined Data'!$E$2:$AN$2))*10^12</f>
        <v>19345000000</v>
      </c>
    </row>
    <row r="3" spans="1:9" x14ac:dyDescent="0.25">
      <c r="A3" s="12">
        <v>2016</v>
      </c>
      <c r="B3" s="47">
        <v>0</v>
      </c>
      <c r="C3" s="47">
        <v>0</v>
      </c>
      <c r="D3" s="47">
        <v>0</v>
      </c>
      <c r="E3" s="47">
        <f>INDEX('Combined Data'!$E$27:$AE$27,1,MATCH('BPEiC-CO2'!$A3,'Combined Data'!$E$2:$AN$2))*10^12</f>
        <v>245655000000</v>
      </c>
      <c r="F3" s="47">
        <v>0</v>
      </c>
      <c r="G3" s="47">
        <f>INDEX('Combined Data'!$E$45:$AE$45,1,MATCH('BPEiC-CO2'!$A3,'Combined Data'!$E$2:$AN$2))*10^12</f>
        <v>2185400000000</v>
      </c>
      <c r="H3" s="47">
        <f>INDEX('Combined Data'!$E$58:$AE$58,1,MATCH('BPEiC-CO2'!$A3,'Combined Data'!$E$2:$AN$2))*10^12</f>
        <v>138477018029113.53</v>
      </c>
      <c r="I3" s="47">
        <f>INDEX('Combined Data'!$E$73:$AE$73,1,MATCH('BPEiC-CO2'!$A3,'Combined Data'!$E$2:$AN$2))*10^12</f>
        <v>18550000000</v>
      </c>
    </row>
    <row r="4" spans="1:9" x14ac:dyDescent="0.25">
      <c r="A4" s="12">
        <v>2017</v>
      </c>
      <c r="B4" s="47">
        <v>0</v>
      </c>
      <c r="C4" s="47">
        <v>0</v>
      </c>
      <c r="D4" s="47">
        <v>0</v>
      </c>
      <c r="E4" s="47">
        <f>INDEX('Combined Data'!$G$27:$AG$27,1,MATCH('BPEiC-CO2'!$A4,'Combined Data'!$G$2:$AN$2))*10^12</f>
        <v>245655000000</v>
      </c>
      <c r="F4" s="47">
        <v>0</v>
      </c>
      <c r="G4" s="47">
        <f>INDEX('Combined Data'!$G$45:$AG$45,1,MATCH('BPEiC-CO2'!$A4,'Combined Data'!$G$2:$AN$2))*10^12</f>
        <v>2209800000000</v>
      </c>
      <c r="H4" s="47">
        <f>INDEX('Combined Data'!$G$58:$AG$58,1,MATCH('BPEiC-CO2'!$A4,'Combined Data'!$G$2:$AN$2))*10^12</f>
        <v>142554897478339.22</v>
      </c>
      <c r="I4" s="47">
        <f>INDEX('Combined Data'!$G$73:$AG$73,1,MATCH('BPEiC-CO2'!$A4,'Combined Data'!$G$2:$AN$2))*10^12</f>
        <v>20405000000</v>
      </c>
    </row>
    <row r="5" spans="1:9" x14ac:dyDescent="0.25">
      <c r="A5" s="12">
        <v>2018</v>
      </c>
      <c r="B5" s="47">
        <v>0</v>
      </c>
      <c r="C5" s="47">
        <v>0</v>
      </c>
      <c r="D5" s="47">
        <v>0</v>
      </c>
      <c r="E5" s="47">
        <f>INDEX('Combined Data'!$G$27:$AG$27,1,MATCH('BPEiC-CO2'!$A5,'Combined Data'!$G$2:$AN$2))*10^12</f>
        <v>252680733000</v>
      </c>
      <c r="F5" s="47">
        <v>0</v>
      </c>
      <c r="G5" s="47">
        <f>INDEX('Combined Data'!$G$45:$AG$45,1,MATCH('BPEiC-CO2'!$A5,'Combined Data'!$G$2:$AN$2))*10^12</f>
        <v>2234200000000</v>
      </c>
      <c r="H5" s="47">
        <f>INDEX('Combined Data'!$G$58:$AG$58,1,MATCH('BPEiC-CO2'!$A5,'Combined Data'!$G$2:$AN$2))*10^12</f>
        <v>146632776927564.97</v>
      </c>
      <c r="I5" s="47">
        <f>INDEX('Combined Data'!$G$73:$AG$73,1,MATCH('BPEiC-CO2'!$A5,'Combined Data'!$G$2:$AN$2))*10^12</f>
        <v>20848586802.744907</v>
      </c>
    </row>
    <row r="6" spans="1:9" x14ac:dyDescent="0.25">
      <c r="A6" s="12">
        <v>2019</v>
      </c>
      <c r="B6" s="47">
        <v>0</v>
      </c>
      <c r="C6" s="47">
        <v>0</v>
      </c>
      <c r="D6" s="47">
        <v>0</v>
      </c>
      <c r="E6" s="47">
        <f>INDEX('Combined Data'!$G$27:$AG$27,1,MATCH('BPEiC-CO2'!$A6,'Combined Data'!$G$2:$AN$2))*10^12</f>
        <v>259907401963.79996</v>
      </c>
      <c r="F6" s="47">
        <v>0</v>
      </c>
      <c r="G6" s="47">
        <f>INDEX('Combined Data'!$G$45:$AG$45,1,MATCH('BPEiC-CO2'!$A6,'Combined Data'!$G$2:$AN$2))*10^12</f>
        <v>2258600000000</v>
      </c>
      <c r="H6" s="47">
        <f>INDEX('Combined Data'!$G$58:$AG$58,1,MATCH('BPEiC-CO2'!$A6,'Combined Data'!$G$2:$AN$2))*10^12</f>
        <v>150710656376790.69</v>
      </c>
      <c r="I6" s="47">
        <f>INDEX('Combined Data'!$G$73:$AG$73,1,MATCH('BPEiC-CO2'!$A6,'Combined Data'!$G$2:$AN$2))*10^12</f>
        <v>21301816793.510864</v>
      </c>
    </row>
    <row r="7" spans="1:9" x14ac:dyDescent="0.25">
      <c r="A7" s="12">
        <v>2020</v>
      </c>
      <c r="B7" s="47">
        <v>0</v>
      </c>
      <c r="C7" s="47">
        <v>0</v>
      </c>
      <c r="D7" s="47">
        <v>0</v>
      </c>
      <c r="E7" s="47">
        <f>INDEX('Combined Data'!$G$27:$AG$27,1,MATCH('BPEiC-CO2'!$A7,'Combined Data'!$G$2:$AN$2))*10^12</f>
        <v>267340753659.96469</v>
      </c>
      <c r="F7" s="47">
        <v>0</v>
      </c>
      <c r="G7" s="47">
        <f>INDEX('Combined Data'!$G$45:$AG$45,1,MATCH('BPEiC-CO2'!$A7,'Combined Data'!$G$2:$AN$2))*10^12</f>
        <v>2283000000000</v>
      </c>
      <c r="H7" s="47">
        <f>INDEX('Combined Data'!$G$58:$AG$58,1,MATCH('BPEiC-CO2'!$A7,'Combined Data'!$G$2:$AN$2))*10^12</f>
        <v>154788535826016.41</v>
      </c>
      <c r="I7" s="47">
        <f>INDEX('Combined Data'!$G$73:$AG$73,1,MATCH('BPEiC-CO2'!$A7,'Combined Data'!$G$2:$AN$2))*10^12</f>
        <v>21764899606.747383</v>
      </c>
    </row>
    <row r="8" spans="1:9" x14ac:dyDescent="0.25">
      <c r="A8" s="12">
        <v>2021</v>
      </c>
      <c r="B8" s="47">
        <v>0</v>
      </c>
      <c r="C8" s="47">
        <v>0</v>
      </c>
      <c r="D8" s="47">
        <v>0</v>
      </c>
      <c r="E8" s="47">
        <f>INDEX('Combined Data'!$G$27:$AG$27,1,MATCH('BPEiC-CO2'!$A8,'Combined Data'!$G$2:$AN$2))*10^12</f>
        <v>277071957093.18738</v>
      </c>
      <c r="F8" s="47">
        <v>0</v>
      </c>
      <c r="G8" s="47">
        <f>INDEX('Combined Data'!$G$45:$AG$45,1,MATCH('BPEiC-CO2'!$A8,'Combined Data'!$G$2:$AN$2))*10^12</f>
        <v>2305000000000</v>
      </c>
      <c r="H8" s="47">
        <f>INDEX('Combined Data'!$G$58:$AG$58,1,MATCH('BPEiC-CO2'!$A8,'Combined Data'!$G$2:$AN$2))*10^12</f>
        <v>158951100057850.88</v>
      </c>
      <c r="I8" s="47">
        <f>INDEX('Combined Data'!$G$73:$AG$73,1,MATCH('BPEiC-CO2'!$A8,'Combined Data'!$G$2:$AN$2))*10^12</f>
        <v>22262789311.352356</v>
      </c>
    </row>
    <row r="9" spans="1:9" x14ac:dyDescent="0.25">
      <c r="A9" s="12">
        <v>2022</v>
      </c>
      <c r="B9" s="47">
        <v>0</v>
      </c>
      <c r="C9" s="47">
        <v>0</v>
      </c>
      <c r="D9" s="47">
        <v>0</v>
      </c>
      <c r="E9" s="47">
        <f>INDEX('Combined Data'!$G$27:$AG$27,1,MATCH('BPEiC-CO2'!$A9,'Combined Data'!$G$2:$AN$2))*10^12</f>
        <v>287157376331.37946</v>
      </c>
      <c r="F9" s="47">
        <v>0</v>
      </c>
      <c r="G9" s="47">
        <f>INDEX('Combined Data'!$G$45:$AG$45,1,MATCH('BPEiC-CO2'!$A9,'Combined Data'!$G$2:$AN$2))*10^12</f>
        <v>2327000000000</v>
      </c>
      <c r="H9" s="47">
        <f>INDEX('Combined Data'!$G$58:$AG$58,1,MATCH('BPEiC-CO2'!$A9,'Combined Data'!$G$2:$AN$2))*10^12</f>
        <v>163113664289685.25</v>
      </c>
      <c r="I9" s="47">
        <f>INDEX('Combined Data'!$G$73:$AG$73,1,MATCH('BPEiC-CO2'!$A9,'Combined Data'!$G$2:$AN$2))*10^12</f>
        <v>22772068646.161495</v>
      </c>
    </row>
    <row r="10" spans="1:9" x14ac:dyDescent="0.25">
      <c r="A10" s="12">
        <v>2023</v>
      </c>
      <c r="B10" s="47">
        <v>0</v>
      </c>
      <c r="C10" s="47">
        <v>0</v>
      </c>
      <c r="D10" s="47">
        <v>0</v>
      </c>
      <c r="E10" s="47">
        <f>INDEX('Combined Data'!$G$27:$AG$27,1,MATCH('BPEiC-CO2'!$A10,'Combined Data'!$G$2:$AN$2))*10^12</f>
        <v>297609904829.84155</v>
      </c>
      <c r="F10" s="47">
        <v>0</v>
      </c>
      <c r="G10" s="47">
        <f>INDEX('Combined Data'!$G$45:$AG$45,1,MATCH('BPEiC-CO2'!$A10,'Combined Data'!$G$2:$AN$2))*10^12</f>
        <v>2349000000000</v>
      </c>
      <c r="H10" s="47">
        <f>INDEX('Combined Data'!$G$58:$AG$58,1,MATCH('BPEiC-CO2'!$A10,'Combined Data'!$G$2:$AN$2))*10^12</f>
        <v>167276228521519.66</v>
      </c>
      <c r="I10" s="47">
        <f>INDEX('Combined Data'!$G$73:$AG$73,1,MATCH('BPEiC-CO2'!$A10,'Combined Data'!$G$2:$AN$2))*10^12</f>
        <v>23292998158.189507</v>
      </c>
    </row>
    <row r="11" spans="1:9" x14ac:dyDescent="0.25">
      <c r="A11" s="12">
        <v>2024</v>
      </c>
      <c r="B11" s="47">
        <v>0</v>
      </c>
      <c r="C11" s="47">
        <v>0</v>
      </c>
      <c r="D11" s="47">
        <v>0</v>
      </c>
      <c r="E11" s="47">
        <f>INDEX('Combined Data'!$G$27:$AG$27,1,MATCH('BPEiC-CO2'!$A11,'Combined Data'!$G$2:$AN$2))*10^12</f>
        <v>308442905365.64789</v>
      </c>
      <c r="F11" s="47">
        <v>0</v>
      </c>
      <c r="G11" s="47">
        <f>INDEX('Combined Data'!$G$45:$AG$45,1,MATCH('BPEiC-CO2'!$A11,'Combined Data'!$G$2:$AN$2))*10^12</f>
        <v>2371000000000</v>
      </c>
      <c r="H11" s="47">
        <f>INDEX('Combined Data'!$G$58:$AG$58,1,MATCH('BPEiC-CO2'!$A11,'Combined Data'!$G$2:$AN$2))*10^12</f>
        <v>171438792753354.09</v>
      </c>
      <c r="I11" s="47">
        <f>INDEX('Combined Data'!$G$73:$AG$73,1,MATCH('BPEiC-CO2'!$A11,'Combined Data'!$G$2:$AN$2))*10^12</f>
        <v>23825844354.675053</v>
      </c>
    </row>
    <row r="12" spans="1:9" x14ac:dyDescent="0.25">
      <c r="A12" s="12">
        <v>2025</v>
      </c>
      <c r="B12" s="47">
        <v>0</v>
      </c>
      <c r="C12" s="47">
        <v>0</v>
      </c>
      <c r="D12" s="47">
        <v>0</v>
      </c>
      <c r="E12" s="47">
        <f>INDEX('Combined Data'!$G$27:$AG$27,1,MATCH('BPEiC-CO2'!$A12,'Combined Data'!$G$2:$AN$2))*10^12</f>
        <v>319670227120.95746</v>
      </c>
      <c r="F12" s="47">
        <v>0</v>
      </c>
      <c r="G12" s="47">
        <f>INDEX('Combined Data'!$G$45:$AG$45,1,MATCH('BPEiC-CO2'!$A12,'Combined Data'!$G$2:$AN$2))*10^12</f>
        <v>2393000000000</v>
      </c>
      <c r="H12" s="47">
        <f>INDEX('Combined Data'!$G$58:$AG$58,1,MATCH('BPEiC-CO2'!$A12,'Combined Data'!$G$2:$AN$2))*10^12</f>
        <v>179851541759763.66</v>
      </c>
      <c r="I12" s="47">
        <f>INDEX('Combined Data'!$G$73:$AG$73,1,MATCH('BPEiC-CO2'!$A12,'Combined Data'!$G$2:$AN$2))*10^12</f>
        <v>24370879839.42572</v>
      </c>
    </row>
    <row r="13" spans="1:9" x14ac:dyDescent="0.25">
      <c r="A13" s="12">
        <v>2026</v>
      </c>
      <c r="B13" s="47">
        <v>0</v>
      </c>
      <c r="C13" s="47">
        <v>0</v>
      </c>
      <c r="D13" s="47">
        <v>0</v>
      </c>
      <c r="E13" s="47">
        <f>INDEX('Combined Data'!$G$27:$AG$27,1,MATCH('BPEiC-CO2'!$A13,'Combined Data'!$G$2:$AN$2))*10^12</f>
        <v>328684927525.76837</v>
      </c>
      <c r="F13" s="47">
        <v>0</v>
      </c>
      <c r="G13" s="47">
        <f>INDEX('Combined Data'!$G$45:$AG$45,1,MATCH('BPEiC-CO2'!$A13,'Combined Data'!$G$2:$AN$2))*10^12</f>
        <v>2412400000000</v>
      </c>
      <c r="H13" s="47">
        <f>INDEX('Combined Data'!$G$58:$AG$58,1,MATCH('BPEiC-CO2'!$A13,'Combined Data'!$G$2:$AN$2))*10^12</f>
        <v>184131177534171.22</v>
      </c>
      <c r="I13" s="47">
        <f>INDEX('Combined Data'!$G$73:$AG$73,1,MATCH('BPEiC-CO2'!$A13,'Combined Data'!$G$2:$AN$2))*10^12</f>
        <v>24842574269.548637</v>
      </c>
    </row>
    <row r="14" spans="1:9" x14ac:dyDescent="0.25">
      <c r="A14" s="12">
        <v>2027</v>
      </c>
      <c r="B14" s="47">
        <v>0</v>
      </c>
      <c r="C14" s="47">
        <v>0</v>
      </c>
      <c r="D14" s="47">
        <v>0</v>
      </c>
      <c r="E14" s="47">
        <f>INDEX('Combined Data'!$G$27:$AG$27,1,MATCH('BPEiC-CO2'!$A14,'Combined Data'!$G$2:$AN$2))*10^12</f>
        <v>337953842481.99512</v>
      </c>
      <c r="F14" s="47">
        <v>0</v>
      </c>
      <c r="G14" s="47">
        <f>INDEX('Combined Data'!$G$45:$AG$45,1,MATCH('BPEiC-CO2'!$A14,'Combined Data'!$G$2:$AN$2))*10^12</f>
        <v>2431800000000</v>
      </c>
      <c r="H14" s="47">
        <f>INDEX('Combined Data'!$G$58:$AG$58,1,MATCH('BPEiC-CO2'!$A14,'Combined Data'!$G$2:$AN$2))*10^12</f>
        <v>188410813308578.78</v>
      </c>
      <c r="I14" s="47">
        <f>INDEX('Combined Data'!$G$73:$AG$73,1,MATCH('BPEiC-CO2'!$A14,'Combined Data'!$G$2:$AN$2))*10^12</f>
        <v>25323398268.931053</v>
      </c>
    </row>
    <row r="15" spans="1:9" x14ac:dyDescent="0.25">
      <c r="A15" s="12">
        <v>2028</v>
      </c>
      <c r="B15" s="47">
        <v>0</v>
      </c>
      <c r="C15" s="47">
        <v>0</v>
      </c>
      <c r="D15" s="47">
        <v>0</v>
      </c>
      <c r="E15" s="47">
        <f>INDEX('Combined Data'!$G$27:$AG$27,1,MATCH('BPEiC-CO2'!$A15,'Combined Data'!$G$2:$AN$2))*10^12</f>
        <v>347484140839.98737</v>
      </c>
      <c r="F15" s="47">
        <v>0</v>
      </c>
      <c r="G15" s="47">
        <f>INDEX('Combined Data'!$G$45:$AG$45,1,MATCH('BPEiC-CO2'!$A15,'Combined Data'!$G$2:$AN$2))*10^12</f>
        <v>2451200000000</v>
      </c>
      <c r="H15" s="47">
        <f>INDEX('Combined Data'!$G$58:$AG$58,1,MATCH('BPEiC-CO2'!$A15,'Combined Data'!$G$2:$AN$2))*10^12</f>
        <v>192690449082986.34</v>
      </c>
      <c r="I15" s="47">
        <f>INDEX('Combined Data'!$G$73:$AG$73,1,MATCH('BPEiC-CO2'!$A15,'Combined Data'!$G$2:$AN$2))*10^12</f>
        <v>25813528538.90659</v>
      </c>
    </row>
    <row r="16" spans="1:9" x14ac:dyDescent="0.25">
      <c r="A16" s="12">
        <v>2029</v>
      </c>
      <c r="B16" s="47">
        <v>0</v>
      </c>
      <c r="C16" s="47">
        <v>0</v>
      </c>
      <c r="D16" s="47">
        <v>0</v>
      </c>
      <c r="E16" s="47">
        <f>INDEX('Combined Data'!$G$27:$AG$27,1,MATCH('BPEiC-CO2'!$A16,'Combined Data'!$G$2:$AN$2))*10^12</f>
        <v>357283193611.67505</v>
      </c>
      <c r="F16" s="47">
        <v>0</v>
      </c>
      <c r="G16" s="47">
        <f>INDEX('Combined Data'!$G$45:$AG$45,1,MATCH('BPEiC-CO2'!$A16,'Combined Data'!$G$2:$AN$2))*10^12</f>
        <v>2470600000000</v>
      </c>
      <c r="H16" s="47">
        <f>INDEX('Combined Data'!$G$58:$AG$58,1,MATCH('BPEiC-CO2'!$A16,'Combined Data'!$G$2:$AN$2))*10^12</f>
        <v>196970084857393.88</v>
      </c>
      <c r="I16" s="47">
        <f>INDEX('Combined Data'!$G$73:$AG$73,1,MATCH('BPEiC-CO2'!$A16,'Combined Data'!$G$2:$AN$2))*10^12</f>
        <v>26313145200.834538</v>
      </c>
    </row>
    <row r="17" spans="1:9" x14ac:dyDescent="0.25">
      <c r="A17" s="12">
        <v>2030</v>
      </c>
      <c r="B17" s="47">
        <v>0</v>
      </c>
      <c r="C17" s="47">
        <v>0</v>
      </c>
      <c r="D17" s="47">
        <v>0</v>
      </c>
      <c r="E17" s="47">
        <f>INDEX('Combined Data'!$G$27:$AG$27,1,MATCH('BPEiC-CO2'!$A17,'Combined Data'!$G$2:$AN$2))*10^12</f>
        <v>367358579671.52429</v>
      </c>
      <c r="F17" s="47">
        <v>0</v>
      </c>
      <c r="G17" s="47">
        <f>INDEX('Combined Data'!$G$45:$AG$45,1,MATCH('BPEiC-CO2'!$A17,'Combined Data'!$G$2:$AN$2))*10^12</f>
        <v>2490000000000.0005</v>
      </c>
      <c r="H17" s="47">
        <f>INDEX('Combined Data'!$G$58:$AG$58,1,MATCH('BPEiC-CO2'!$A17,'Combined Data'!$G$2:$AN$2))*10^12</f>
        <v>201249720631801.44</v>
      </c>
      <c r="I17" s="47">
        <f>INDEX('Combined Data'!$G$73:$AG$73,1,MATCH('BPEiC-CO2'!$A17,'Combined Data'!$G$2:$AN$2))*10^12</f>
        <v>26822431862.293926</v>
      </c>
    </row>
    <row r="18" spans="1:9" x14ac:dyDescent="0.25">
      <c r="A18" s="12">
        <v>2031</v>
      </c>
      <c r="B18" s="47">
        <v>0</v>
      </c>
      <c r="C18" s="47">
        <v>0</v>
      </c>
      <c r="D18" s="47">
        <v>0</v>
      </c>
      <c r="E18" s="47">
        <f>INDEX('Combined Data'!$G$27:$AG$27,1,MATCH('BPEiC-CO2'!$A18,'Combined Data'!$G$2:$AN$2))*10^12</f>
        <v>375293524992.42926</v>
      </c>
      <c r="F18" s="47">
        <v>0</v>
      </c>
      <c r="G18" s="47">
        <f>INDEX('Combined Data'!$G$45:$AG$45,1,MATCH('BPEiC-CO2'!$A18,'Combined Data'!$G$2:$AN$2))*10^12</f>
        <v>2506600000000.0005</v>
      </c>
      <c r="H18" s="47">
        <f>INDEX('Combined Data'!$G$58:$AG$58,1,MATCH('BPEiC-CO2'!$A18,'Combined Data'!$G$2:$AN$2))*10^12</f>
        <v>204475625587794.66</v>
      </c>
      <c r="I18" s="47">
        <f>INDEX('Combined Data'!$G$73:$AG$73,1,MATCH('BPEiC-CO2'!$A18,'Combined Data'!$G$2:$AN$2))*10^12</f>
        <v>27338799906.04549</v>
      </c>
    </row>
    <row r="19" spans="1:9" x14ac:dyDescent="0.25">
      <c r="A19" s="12">
        <v>2032</v>
      </c>
      <c r="B19" s="47">
        <v>0</v>
      </c>
      <c r="C19" s="47">
        <v>0</v>
      </c>
      <c r="D19" s="47">
        <v>0</v>
      </c>
      <c r="E19" s="47">
        <f>INDEX('Combined Data'!$G$27:$AG$27,1,MATCH('BPEiC-CO2'!$A19,'Combined Data'!$G$2:$AN$2))*10^12</f>
        <v>383399865132.26563</v>
      </c>
      <c r="F19" s="47">
        <v>0</v>
      </c>
      <c r="G19" s="47">
        <f>INDEX('Combined Data'!$G$45:$AG$45,1,MATCH('BPEiC-CO2'!$A19,'Combined Data'!$G$2:$AN$2))*10^12</f>
        <v>2523200000000.0005</v>
      </c>
      <c r="H19" s="47">
        <f>INDEX('Combined Data'!$G$58:$AG$58,1,MATCH('BPEiC-CO2'!$A19,'Combined Data'!$G$2:$AN$2))*10^12</f>
        <v>207701530543787.97</v>
      </c>
      <c r="I19" s="47">
        <f>INDEX('Combined Data'!$G$73:$AG$73,1,MATCH('BPEiC-CO2'!$A19,'Combined Data'!$G$2:$AN$2))*10^12</f>
        <v>27865108732.123455</v>
      </c>
    </row>
    <row r="20" spans="1:9" x14ac:dyDescent="0.25">
      <c r="A20" s="12">
        <v>2033</v>
      </c>
      <c r="B20" s="47">
        <v>0</v>
      </c>
      <c r="C20" s="47">
        <v>0</v>
      </c>
      <c r="D20" s="47">
        <v>0</v>
      </c>
      <c r="E20" s="47">
        <f>INDEX('Combined Data'!$G$27:$AG$27,1,MATCH('BPEiC-CO2'!$A20,'Combined Data'!$G$2:$AN$2))*10^12</f>
        <v>391681302219.12268</v>
      </c>
      <c r="F20" s="47">
        <v>0</v>
      </c>
      <c r="G20" s="47">
        <f>INDEX('Combined Data'!$G$45:$AG$45,1,MATCH('BPEiC-CO2'!$A20,'Combined Data'!$G$2:$AN$2))*10^12</f>
        <v>2539800000000.0005</v>
      </c>
      <c r="H20" s="47">
        <f>INDEX('Combined Data'!$G$58:$AG$58,1,MATCH('BPEiC-CO2'!$A20,'Combined Data'!$G$2:$AN$2))*10^12</f>
        <v>210927435499781.16</v>
      </c>
      <c r="I20" s="47">
        <f>INDEX('Combined Data'!$G$73:$AG$73,1,MATCH('BPEiC-CO2'!$A20,'Combined Data'!$G$2:$AN$2))*10^12</f>
        <v>28401549714.015118</v>
      </c>
    </row>
    <row r="21" spans="1:9" x14ac:dyDescent="0.25">
      <c r="A21" s="12">
        <v>2034</v>
      </c>
      <c r="B21" s="47">
        <v>0</v>
      </c>
      <c r="C21" s="47">
        <v>0</v>
      </c>
      <c r="D21" s="47">
        <v>0</v>
      </c>
      <c r="E21" s="47">
        <f>INDEX('Combined Data'!$G$27:$AG$27,1,MATCH('BPEiC-CO2'!$A21,'Combined Data'!$G$2:$AN$2))*10^12</f>
        <v>400141618347.05573</v>
      </c>
      <c r="F21" s="47">
        <v>0</v>
      </c>
      <c r="G21" s="47">
        <f>INDEX('Combined Data'!$G$45:$AG$45,1,MATCH('BPEiC-CO2'!$A21,'Combined Data'!$G$2:$AN$2))*10^12</f>
        <v>2556400000000.0005</v>
      </c>
      <c r="H21" s="47">
        <f>INDEX('Combined Data'!$G$58:$AG$58,1,MATCH('BPEiC-CO2'!$A21,'Combined Data'!$G$2:$AN$2))*10^12</f>
        <v>214153340455774.38</v>
      </c>
      <c r="I21" s="47">
        <f>INDEX('Combined Data'!$G$73:$AG$73,1,MATCH('BPEiC-CO2'!$A21,'Combined Data'!$G$2:$AN$2))*10^12</f>
        <v>28948317909.405907</v>
      </c>
    </row>
    <row r="22" spans="1:9" x14ac:dyDescent="0.25">
      <c r="A22" s="12">
        <v>2035</v>
      </c>
      <c r="B22" s="47">
        <v>0</v>
      </c>
      <c r="C22" s="47">
        <v>0</v>
      </c>
      <c r="D22" s="47">
        <v>0</v>
      </c>
      <c r="E22" s="47">
        <f>INDEX('Combined Data'!$G$27:$AG$27,1,MATCH('BPEiC-CO2'!$A22,'Combined Data'!$G$2:$AN$2))*10^12</f>
        <v>408784677303.35211</v>
      </c>
      <c r="F22" s="47">
        <v>0</v>
      </c>
      <c r="G22" s="47">
        <f>INDEX('Combined Data'!$G$45:$AG$45,1,MATCH('BPEiC-CO2'!$A22,'Combined Data'!$G$2:$AN$2))*10^12</f>
        <v>2573000000000.0005</v>
      </c>
      <c r="H22" s="47">
        <f>INDEX('Combined Data'!$G$58:$AG$58,1,MATCH('BPEiC-CO2'!$A22,'Combined Data'!$G$2:$AN$2))*10^12</f>
        <v>217379245411767.66</v>
      </c>
      <c r="I22" s="47">
        <f>INDEX('Combined Data'!$G$73:$AG$73,1,MATCH('BPEiC-CO2'!$A22,'Combined Data'!$G$2:$AN$2))*10^12</f>
        <v>29505612131.10516</v>
      </c>
    </row>
    <row r="23" spans="1:9" x14ac:dyDescent="0.25">
      <c r="A23" s="12">
        <v>2036</v>
      </c>
      <c r="B23" s="47">
        <v>0</v>
      </c>
      <c r="C23" s="47">
        <v>0</v>
      </c>
      <c r="D23" s="47">
        <v>0</v>
      </c>
      <c r="E23" s="47">
        <f>INDEX('Combined Data'!$G$27:$AG$27,1,MATCH('BPEiC-CO2'!$A23,'Combined Data'!$G$2:$AN$2))*10^12</f>
        <v>415611381414.31805</v>
      </c>
      <c r="F23" s="47">
        <v>0</v>
      </c>
      <c r="G23" s="47">
        <f>INDEX('Combined Data'!$G$45:$AG$45,1,MATCH('BPEiC-CO2'!$A23,'Combined Data'!$G$2:$AN$2))*10^12</f>
        <v>2586200000000.0005</v>
      </c>
      <c r="H23" s="47">
        <f>INDEX('Combined Data'!$G$58:$AG$58,1,MATCH('BPEiC-CO2'!$A23,'Combined Data'!$G$2:$AN$2))*10^12</f>
        <v>220605150367760.88</v>
      </c>
      <c r="I23" s="47">
        <f>INDEX('Combined Data'!$G$73:$AG$73,1,MATCH('BPEiC-CO2'!$A23,'Combined Data'!$G$2:$AN$2))*10^12</f>
        <v>30023759806.172047</v>
      </c>
    </row>
    <row r="24" spans="1:9" x14ac:dyDescent="0.25">
      <c r="A24" s="12">
        <v>2037</v>
      </c>
      <c r="B24" s="47">
        <v>0</v>
      </c>
      <c r="C24" s="47">
        <v>0</v>
      </c>
      <c r="D24" s="47">
        <v>0</v>
      </c>
      <c r="E24" s="47">
        <f>INDEX('Combined Data'!$G$27:$AG$27,1,MATCH('BPEiC-CO2'!$A24,'Combined Data'!$G$2:$AN$2))*10^12</f>
        <v>422552091483.93726</v>
      </c>
      <c r="F24" s="47">
        <v>0</v>
      </c>
      <c r="G24" s="47">
        <f>INDEX('Combined Data'!$G$45:$AG$45,1,MATCH('BPEiC-CO2'!$A24,'Combined Data'!$G$2:$AN$2))*10^12</f>
        <v>2599400000000</v>
      </c>
      <c r="H24" s="47">
        <f>INDEX('Combined Data'!$G$58:$AG$58,1,MATCH('BPEiC-CO2'!$A24,'Combined Data'!$G$2:$AN$2))*10^12</f>
        <v>223831055323754.06</v>
      </c>
      <c r="I24" s="47">
        <f>INDEX('Combined Data'!$G$73:$AG$73,1,MATCH('BPEiC-CO2'!$A24,'Combined Data'!$G$2:$AN$2))*10^12</f>
        <v>30551006665.895203</v>
      </c>
    </row>
    <row r="25" spans="1:9" x14ac:dyDescent="0.25">
      <c r="A25" s="12">
        <v>2038</v>
      </c>
      <c r="B25" s="47">
        <v>0</v>
      </c>
      <c r="C25" s="47">
        <v>0</v>
      </c>
      <c r="D25" s="47">
        <v>0</v>
      </c>
      <c r="E25" s="47">
        <f>INDEX('Combined Data'!$G$27:$AG$27,1,MATCH('BPEiC-CO2'!$A25,'Combined Data'!$G$2:$AN$2))*10^12</f>
        <v>429608711411.71899</v>
      </c>
      <c r="F25" s="47">
        <v>0</v>
      </c>
      <c r="G25" s="47">
        <f>INDEX('Combined Data'!$G$45:$AG$45,1,MATCH('BPEiC-CO2'!$A25,'Combined Data'!$G$2:$AN$2))*10^12</f>
        <v>2612600000000</v>
      </c>
      <c r="H25" s="47">
        <f>INDEX('Combined Data'!$G$58:$AG$58,1,MATCH('BPEiC-CO2'!$A25,'Combined Data'!$G$2:$AN$2))*10^12</f>
        <v>227056960279747.34</v>
      </c>
      <c r="I25" s="47">
        <f>INDEX('Combined Data'!$G$73:$AG$73,1,MATCH('BPEiC-CO2'!$A25,'Combined Data'!$G$2:$AN$2))*10^12</f>
        <v>31087512500.939327</v>
      </c>
    </row>
    <row r="26" spans="1:9" x14ac:dyDescent="0.25">
      <c r="A26" s="12">
        <v>2039</v>
      </c>
      <c r="B26" s="47">
        <v>0</v>
      </c>
      <c r="C26" s="47">
        <v>0</v>
      </c>
      <c r="D26" s="47">
        <v>0</v>
      </c>
      <c r="E26" s="47">
        <f>INDEX('Combined Data'!$G$27:$AG$27,1,MATCH('BPEiC-CO2'!$A26,'Combined Data'!$G$2:$AN$2))*10^12</f>
        <v>436783176892.29474</v>
      </c>
      <c r="F26" s="47">
        <v>0</v>
      </c>
      <c r="G26" s="47">
        <f>INDEX('Combined Data'!$G$45:$AG$45,1,MATCH('BPEiC-CO2'!$A26,'Combined Data'!$G$2:$AN$2))*10^12</f>
        <v>2625800000000</v>
      </c>
      <c r="H26" s="47">
        <f>INDEX('Combined Data'!$G$58:$AG$58,1,MATCH('BPEiC-CO2'!$A26,'Combined Data'!$G$2:$AN$2))*10^12</f>
        <v>230282865235740.56</v>
      </c>
      <c r="I26" s="47">
        <f>INDEX('Combined Data'!$G$73:$AG$73,1,MATCH('BPEiC-CO2'!$A26,'Combined Data'!$G$2:$AN$2))*10^12</f>
        <v>31633439908.050911</v>
      </c>
    </row>
    <row r="27" spans="1:9" x14ac:dyDescent="0.25">
      <c r="A27" s="12">
        <v>2040</v>
      </c>
      <c r="B27" s="47">
        <v>0</v>
      </c>
      <c r="C27" s="47">
        <v>0</v>
      </c>
      <c r="D27" s="47">
        <v>0</v>
      </c>
      <c r="E27" s="47">
        <f>INDEX('Combined Data'!$G$27:$AG$27,1,MATCH('BPEiC-CO2'!$A27,'Combined Data'!$G$2:$AN$2))*10^12</f>
        <v>444077455946.39606</v>
      </c>
      <c r="F27" s="47">
        <v>0</v>
      </c>
      <c r="G27" s="47">
        <f>INDEX('Combined Data'!$G$45:$AG$45,1,MATCH('BPEiC-CO2'!$A27,'Combined Data'!$G$2:$AN$2))*10^12</f>
        <v>2639000000000</v>
      </c>
      <c r="H27" s="47">
        <f>INDEX('Combined Data'!$G$58:$AG$58,1,MATCH('BPEiC-CO2'!$A27,'Combined Data'!$G$2:$AN$2))*10^12</f>
        <v>233508770191733.81</v>
      </c>
      <c r="I27" s="47">
        <f>INDEX('Combined Data'!$G$73:$AG$73,1,MATCH('BPEiC-CO2'!$A27,'Combined Data'!$G$2:$AN$2))*10^12</f>
        <v>32188954339.33585</v>
      </c>
    </row>
    <row r="28" spans="1:9" x14ac:dyDescent="0.25">
      <c r="A28" s="12">
        <v>2041</v>
      </c>
      <c r="B28" s="47">
        <v>0</v>
      </c>
      <c r="C28" s="47">
        <v>0</v>
      </c>
      <c r="D28" s="47">
        <v>0</v>
      </c>
      <c r="E28" s="47">
        <f>INDEX('Combined Data'!$G$27:$AG$27,1,MATCH('BPEiC-CO2'!$A28,'Combined Data'!$G$2:$AN$2))*10^12</f>
        <v>449806055128.10455</v>
      </c>
      <c r="F28" s="47">
        <v>0</v>
      </c>
      <c r="G28" s="47">
        <f>INDEX('Combined Data'!$G$45:$AG$45,1,MATCH('BPEiC-CO2'!$A28,'Combined Data'!$G$2:$AN$2))*10^12</f>
        <v>2648600000000</v>
      </c>
      <c r="H28" s="47">
        <f>INDEX('Combined Data'!$G$58:$AG$58,1,MATCH('BPEiC-CO2'!$A28,'Combined Data'!$G$2:$AN$2))*10^12</f>
        <v>236704142539031.38</v>
      </c>
      <c r="I28" s="47">
        <f>INDEX('Combined Data'!$G$73:$AG$73,1,MATCH('BPEiC-CO2'!$A28,'Combined Data'!$G$2:$AN$2))*10^12</f>
        <v>32708596965.073463</v>
      </c>
    </row>
    <row r="29" spans="1:9" x14ac:dyDescent="0.25">
      <c r="A29" s="12">
        <v>2042</v>
      </c>
      <c r="B29" s="47">
        <v>0</v>
      </c>
      <c r="C29" s="47">
        <v>0</v>
      </c>
      <c r="D29" s="47">
        <v>0</v>
      </c>
      <c r="E29" s="47">
        <f>INDEX('Combined Data'!$G$27:$AG$27,1,MATCH('BPEiC-CO2'!$A29,'Combined Data'!$G$2:$AN$2))*10^12</f>
        <v>455608553239.25714</v>
      </c>
      <c r="F29" s="47">
        <v>0</v>
      </c>
      <c r="G29" s="47">
        <f>INDEX('Combined Data'!$G$45:$AG$45,1,MATCH('BPEiC-CO2'!$A29,'Combined Data'!$G$2:$AN$2))*10^12</f>
        <v>2658200000000</v>
      </c>
      <c r="H29" s="47">
        <f>INDEX('Combined Data'!$G$58:$AG$58,1,MATCH('BPEiC-CO2'!$A29,'Combined Data'!$G$2:$AN$2))*10^12</f>
        <v>239899514886328.94</v>
      </c>
      <c r="I29" s="47">
        <f>INDEX('Combined Data'!$G$73:$AG$73,1,MATCH('BPEiC-CO2'!$A29,'Combined Data'!$G$2:$AN$2))*10^12</f>
        <v>33236628445.436081</v>
      </c>
    </row>
    <row r="30" spans="1:9" x14ac:dyDescent="0.25">
      <c r="A30" s="12">
        <v>2043</v>
      </c>
      <c r="B30" s="47">
        <v>0</v>
      </c>
      <c r="C30" s="47">
        <v>0</v>
      </c>
      <c r="D30" s="47">
        <v>0</v>
      </c>
      <c r="E30" s="47">
        <f>INDEX('Combined Data'!$G$27:$AG$27,1,MATCH('BPEiC-CO2'!$A30,'Combined Data'!$G$2:$AN$2))*10^12</f>
        <v>461485903576.04358</v>
      </c>
      <c r="F30" s="47">
        <v>0</v>
      </c>
      <c r="G30" s="47">
        <f>INDEX('Combined Data'!$G$45:$AG$45,1,MATCH('BPEiC-CO2'!$A30,'Combined Data'!$G$2:$AN$2))*10^12</f>
        <v>2667800000000</v>
      </c>
      <c r="H30" s="47">
        <f>INDEX('Combined Data'!$G$58:$AG$58,1,MATCH('BPEiC-CO2'!$A30,'Combined Data'!$G$2:$AN$2))*10^12</f>
        <v>243094887233626.53</v>
      </c>
      <c r="I30" s="47">
        <f>INDEX('Combined Data'!$G$73:$AG$73,1,MATCH('BPEiC-CO2'!$A30,'Combined Data'!$G$2:$AN$2))*10^12</f>
        <v>33773184205.961239</v>
      </c>
    </row>
    <row r="31" spans="1:9" x14ac:dyDescent="0.25">
      <c r="A31" s="12">
        <v>2044</v>
      </c>
      <c r="B31" s="47">
        <v>0</v>
      </c>
      <c r="C31" s="47">
        <v>0</v>
      </c>
      <c r="D31" s="47">
        <v>0</v>
      </c>
      <c r="E31" s="47">
        <f>INDEX('Combined Data'!$G$27:$AN$27,1,MATCH('BPEiC-CO2'!$A31,'Combined Data'!$G$2:$AN$2))*10^12</f>
        <v>467439071732.1745</v>
      </c>
      <c r="F31" s="47">
        <v>0</v>
      </c>
      <c r="G31" s="47">
        <f>INDEX('Combined Data'!$G$45:$AN$45,1,MATCH('BPEiC-CO2'!$A31,'Combined Data'!$G$2:$AN$2))*10^12</f>
        <v>2677400000000</v>
      </c>
      <c r="H31" s="47">
        <f>INDEX('Combined Data'!$G$58:$AN$58,1,MATCH('BPEiC-CO2'!$A31,'Combined Data'!$G$2:$AN$2))*10^12</f>
        <v>246290259580924.13</v>
      </c>
      <c r="I31" s="47">
        <f>INDEX('Combined Data'!$G$73:$AN$73,1,MATCH('BPEiC-CO2'!$A31,'Combined Data'!$G$2:$AN$2))*10^12</f>
        <v>34318401858.429661</v>
      </c>
    </row>
    <row r="32" spans="1:9" x14ac:dyDescent="0.25">
      <c r="A32" s="12">
        <v>2045</v>
      </c>
      <c r="B32" s="47">
        <v>0</v>
      </c>
      <c r="C32" s="47">
        <v>0</v>
      </c>
      <c r="D32" s="47">
        <v>0</v>
      </c>
      <c r="E32" s="47">
        <f>INDEX('Combined Data'!$G$27:$AN$27,1,MATCH('BPEiC-CO2'!$A32,'Combined Data'!$G$2:$AN$2))*10^12</f>
        <v>473469035757.51947</v>
      </c>
      <c r="F32" s="47">
        <v>1</v>
      </c>
      <c r="G32" s="47">
        <f>INDEX('Combined Data'!$G$45:$AN$45,1,MATCH('BPEiC-CO2'!$A32,'Combined Data'!$G$2:$AN$2))*10^12</f>
        <v>2687000000000</v>
      </c>
      <c r="H32" s="47">
        <f>INDEX('Combined Data'!$G$58:$AN$58,1,MATCH('BPEiC-CO2'!$A32,'Combined Data'!$G$2:$AN$2))*10^12</f>
        <v>249485631928221.69</v>
      </c>
      <c r="I32" s="47">
        <f>INDEX('Combined Data'!$G$73:$AN$73,1,MATCH('BPEiC-CO2'!$A32,'Combined Data'!$G$2:$AN$2))*10^12</f>
        <v>34872421236.158875</v>
      </c>
    </row>
    <row r="33" spans="1:9" x14ac:dyDescent="0.25">
      <c r="A33" s="12">
        <v>2046</v>
      </c>
      <c r="B33" s="47">
        <v>0</v>
      </c>
      <c r="C33" s="47">
        <v>0</v>
      </c>
      <c r="D33" s="47">
        <v>0</v>
      </c>
      <c r="E33" s="47">
        <f>INDEX('Combined Data'!$G$27:$AN$27,1,MATCH('BPEiC-CO2'!$A33,'Combined Data'!$G$2:$AN$2))*10^12</f>
        <v>478156379211.51904</v>
      </c>
      <c r="F33" s="47">
        <v>2</v>
      </c>
      <c r="G33" s="47">
        <f>INDEX('Combined Data'!$G$45:$AN$45,1,MATCH('BPEiC-CO2'!$A33,'Combined Data'!$G$2:$AN$2))*10^12</f>
        <v>2692400000000</v>
      </c>
      <c r="H33" s="47">
        <f>INDEX('Combined Data'!$G$58:$AN$58,1,MATCH('BPEiC-CO2'!$A33,'Combined Data'!$G$2:$AN$2))*10^12</f>
        <v>252652199927693.22</v>
      </c>
      <c r="I33" s="47">
        <f>INDEX('Combined Data'!$G$73:$AN$73,1,MATCH('BPEiC-CO2'!$A33,'Combined Data'!$G$2:$AN$2))*10^12</f>
        <v>35393337362.87838</v>
      </c>
    </row>
    <row r="34" spans="1:9" x14ac:dyDescent="0.25">
      <c r="A34" s="12">
        <v>2047</v>
      </c>
      <c r="B34" s="47">
        <v>0</v>
      </c>
      <c r="C34" s="47">
        <v>0</v>
      </c>
      <c r="D34" s="47">
        <v>0</v>
      </c>
      <c r="E34" s="47">
        <f>INDEX('Combined Data'!$G$27:$AN$27,1,MATCH('BPEiC-CO2'!$A34,'Combined Data'!$G$2:$AN$2))*10^12</f>
        <v>482890127365.71301</v>
      </c>
      <c r="F34" s="47">
        <v>3</v>
      </c>
      <c r="G34" s="47">
        <f>INDEX('Combined Data'!$G$45:$AN$45,1,MATCH('BPEiC-CO2'!$A34,'Combined Data'!$G$2:$AN$2))*10^12</f>
        <v>2697800000000</v>
      </c>
      <c r="H34" s="47">
        <f>INDEX('Combined Data'!$G$58:$AN$58,1,MATCH('BPEiC-CO2'!$A34,'Combined Data'!$G$2:$AN$2))*10^12</f>
        <v>255818767927164.69</v>
      </c>
      <c r="I34" s="47">
        <f>INDEX('Combined Data'!$G$73:$AN$73,1,MATCH('BPEiC-CO2'!$A34,'Combined Data'!$G$2:$AN$2))*10^12</f>
        <v>35922034813.677406</v>
      </c>
    </row>
    <row r="35" spans="1:9" x14ac:dyDescent="0.25">
      <c r="A35" s="12">
        <v>2048</v>
      </c>
      <c r="B35" s="47">
        <v>0</v>
      </c>
      <c r="C35" s="47">
        <v>0</v>
      </c>
      <c r="D35" s="47">
        <v>0</v>
      </c>
      <c r="E35" s="47">
        <f>INDEX('Combined Data'!$G$27:$AN$27,1,MATCH('BPEiC-CO2'!$A35,'Combined Data'!$G$2:$AN$2))*10^12</f>
        <v>487670739626.63361</v>
      </c>
      <c r="F35" s="47">
        <v>4</v>
      </c>
      <c r="G35" s="47">
        <f>INDEX('Combined Data'!$G$45:$AN$45,1,MATCH('BPEiC-CO2'!$A35,'Combined Data'!$G$2:$AN$2))*10^12</f>
        <v>2703200000000.0005</v>
      </c>
      <c r="H35" s="47">
        <f>INDEX('Combined Data'!$G$58:$AN$58,1,MATCH('BPEiC-CO2'!$A35,'Combined Data'!$G$2:$AN$2))*10^12</f>
        <v>258985335926636.19</v>
      </c>
      <c r="I35" s="47">
        <f>INDEX('Combined Data'!$G$73:$AN$73,1,MATCH('BPEiC-CO2'!$A35,'Combined Data'!$G$2:$AN$2))*10^12</f>
        <v>36458629824.167282</v>
      </c>
    </row>
    <row r="36" spans="1:9" x14ac:dyDescent="0.25">
      <c r="A36" s="12">
        <v>2049</v>
      </c>
      <c r="B36" s="47">
        <v>0</v>
      </c>
      <c r="C36" s="47">
        <v>0</v>
      </c>
      <c r="D36" s="47">
        <v>0</v>
      </c>
      <c r="E36" s="47">
        <f>INDEX('Combined Data'!$G$27:$AN$27,1,MATCH('BPEiC-CO2'!$A36,'Combined Data'!$G$2:$AN$2))*10^12</f>
        <v>492498679948.93726</v>
      </c>
      <c r="F36" s="47">
        <v>5</v>
      </c>
      <c r="G36" s="47">
        <f>INDEX('Combined Data'!$G$45:$AN$45,1,MATCH('BPEiC-CO2'!$A36,'Combined Data'!$G$2:$AN$2))*10^12</f>
        <v>2708600000000</v>
      </c>
      <c r="H36" s="47">
        <f>INDEX('Combined Data'!$G$58:$AN$58,1,MATCH('BPEiC-CO2'!$A36,'Combined Data'!$G$2:$AN$2))*10^12</f>
        <v>262151903926107.72</v>
      </c>
      <c r="I36" s="47">
        <f>INDEX('Combined Data'!$G$73:$AN$73,1,MATCH('BPEiC-CO2'!$A36,'Combined Data'!$G$2:$AN$2))*10^12</f>
        <v>37003240366.259872</v>
      </c>
    </row>
    <row r="37" spans="1:9" x14ac:dyDescent="0.25">
      <c r="A37" s="12">
        <v>2050</v>
      </c>
      <c r="B37" s="47">
        <v>0</v>
      </c>
      <c r="C37" s="47">
        <v>0</v>
      </c>
      <c r="D37" s="47">
        <v>0</v>
      </c>
      <c r="E37" s="47">
        <f>INDEX('Combined Data'!$G$27:$AN$27,1,MATCH('BPEiC-CO2'!$A37,'Combined Data'!$G$2:$AN$2))*10^12</f>
        <v>497374416880.43176</v>
      </c>
      <c r="F37" s="47">
        <v>6</v>
      </c>
      <c r="G37" s="47">
        <f>INDEX('Combined Data'!$G$45:$AN$45,1,MATCH('BPEiC-CO2'!$A37,'Combined Data'!$G$2:$AN$2))*10^12</f>
        <v>2714000000000</v>
      </c>
      <c r="H37" s="47">
        <f>INDEX('Combined Data'!$G$58:$AN$58,1,MATCH('BPEiC-CO2'!$A37,'Combined Data'!$G$2:$AN$2))*10^12</f>
        <v>265318471925579.22</v>
      </c>
      <c r="I37" s="47">
        <f>INDEX('Combined Data'!$G$73:$AN$73,1,MATCH('BPEiC-CO2'!$A37,'Combined Data'!$G$2:$AN$2))*10^12</f>
        <v>37555986174.104042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1">
    <tabColor theme="3"/>
  </sheetPr>
  <dimension ref="A1:I37"/>
  <sheetViews>
    <sheetView workbookViewId="0">
      <selection activeCell="B17" sqref="B17"/>
    </sheetView>
  </sheetViews>
  <sheetFormatPr defaultColWidth="10.28515625" defaultRowHeight="15" x14ac:dyDescent="0.25"/>
  <cols>
    <col min="1" max="1" width="10.28515625" style="12"/>
    <col min="2" max="9" width="20.140625" style="12" customWidth="1"/>
    <col min="10" max="16384" width="10.28515625" style="10"/>
  </cols>
  <sheetData>
    <row r="1" spans="1:9" x14ac:dyDescent="0.25">
      <c r="A1" s="12" t="s">
        <v>2</v>
      </c>
      <c r="B1" s="12" t="s">
        <v>37</v>
      </c>
      <c r="C1" s="12" t="s">
        <v>38</v>
      </c>
      <c r="D1" s="12" t="s">
        <v>39</v>
      </c>
      <c r="E1" s="12" t="s">
        <v>40</v>
      </c>
      <c r="F1" s="12" t="s">
        <v>41</v>
      </c>
      <c r="G1" s="12" t="s">
        <v>42</v>
      </c>
      <c r="H1" s="12" t="s">
        <v>43</v>
      </c>
      <c r="I1" s="12" t="s">
        <v>44</v>
      </c>
    </row>
    <row r="2" spans="1:9" x14ac:dyDescent="0.25">
      <c r="A2" s="12">
        <v>2015</v>
      </c>
      <c r="B2" s="47">
        <v>0</v>
      </c>
      <c r="C2" s="47">
        <v>0</v>
      </c>
      <c r="D2" s="47">
        <v>0</v>
      </c>
      <c r="E2" s="47">
        <f>INDEX('Combined Data'!$E$28:$AE$28,1,MATCH('BPEiC-CO2'!$A2,'Combined Data'!$E$2:$AN$2))*10^12</f>
        <v>13952214000000</v>
      </c>
      <c r="F2" s="47">
        <v>0</v>
      </c>
      <c r="G2" s="47">
        <v>0</v>
      </c>
      <c r="H2" s="47">
        <v>0</v>
      </c>
      <c r="I2" s="47">
        <f>INDEX('Combined Data'!$E$71:$AE$71,1,MATCH('BPEiC-CO2'!$A2,'Combined Data'!$E$2:$AN$2))*10^12</f>
        <v>448880000000</v>
      </c>
    </row>
    <row r="3" spans="1:9" x14ac:dyDescent="0.25">
      <c r="A3" s="12">
        <v>2016</v>
      </c>
      <c r="B3" s="47">
        <v>0</v>
      </c>
      <c r="C3" s="47">
        <v>0</v>
      </c>
      <c r="D3" s="47">
        <v>0</v>
      </c>
      <c r="E3" s="47">
        <f>INDEX('Combined Data'!$E$28:$AE$28,1,MATCH('BPEiC-CO2'!$A3,'Combined Data'!$E$2:$AN$2))*10^12</f>
        <v>14781949000000</v>
      </c>
      <c r="F3" s="47">
        <v>0</v>
      </c>
      <c r="G3" s="47">
        <v>0</v>
      </c>
      <c r="H3" s="47">
        <v>0</v>
      </c>
      <c r="I3" s="47">
        <f>INDEX('Combined Data'!$E$71:$AE$71,1,MATCH('BPEiC-CO2'!$A3,'Combined Data'!$E$2:$AN$2))*10^12</f>
        <v>510000000000</v>
      </c>
    </row>
    <row r="4" spans="1:9" x14ac:dyDescent="0.25">
      <c r="A4" s="12">
        <v>2017</v>
      </c>
      <c r="B4" s="47">
        <v>0</v>
      </c>
      <c r="C4" s="47">
        <v>0</v>
      </c>
      <c r="D4" s="47">
        <v>0</v>
      </c>
      <c r="E4" s="47">
        <f>INDEX('Combined Data'!$G$28:$AG$28,1,MATCH('BPEiC-CO2'!$A4,'Combined Data'!$G$2:$AN$2))*10^12</f>
        <v>15613734000000</v>
      </c>
      <c r="F4" s="47">
        <v>0</v>
      </c>
      <c r="G4" s="47">
        <v>0</v>
      </c>
      <c r="H4" s="47">
        <v>0</v>
      </c>
      <c r="I4" s="47">
        <f>INDEX('Combined Data'!$G$71:$AG$71,1,MATCH('BPEiC-CO2'!$A4,'Combined Data'!$G$2:$AN$2))*10^12</f>
        <v>516630000000.00006</v>
      </c>
    </row>
    <row r="5" spans="1:9" x14ac:dyDescent="0.25">
      <c r="A5" s="12">
        <v>2018</v>
      </c>
      <c r="B5" s="47">
        <v>0</v>
      </c>
      <c r="C5" s="47">
        <v>0</v>
      </c>
      <c r="D5" s="47">
        <v>0</v>
      </c>
      <c r="E5" s="47">
        <f>INDEX('Combined Data'!$G$28:$AG$28,1,MATCH('BPEiC-CO2'!$A5,'Combined Data'!$G$2:$AN$2))*10^12</f>
        <v>6009652031856.001</v>
      </c>
      <c r="F5" s="47">
        <v>0</v>
      </c>
      <c r="G5" s="47">
        <v>0</v>
      </c>
      <c r="H5" s="47">
        <v>0</v>
      </c>
      <c r="I5" s="47">
        <f>INDEX('Combined Data'!$G$71:$AG$71,1,MATCH('BPEiC-CO2'!$A5,'Combined Data'!$G$2:$AN$2))*10^12</f>
        <v>517980995754.99567</v>
      </c>
    </row>
    <row r="6" spans="1:9" x14ac:dyDescent="0.25">
      <c r="A6" s="12">
        <v>2019</v>
      </c>
      <c r="B6" s="47">
        <v>0</v>
      </c>
      <c r="C6" s="47">
        <v>0</v>
      </c>
      <c r="D6" s="47">
        <v>0</v>
      </c>
      <c r="E6" s="47">
        <f>INDEX('Combined Data'!$G$28:$AG$28,1,MATCH('BPEiC-CO2'!$A6,'Combined Data'!$G$2:$AN$2))*10^12</f>
        <v>6181528079967.082</v>
      </c>
      <c r="F6" s="47">
        <v>0</v>
      </c>
      <c r="G6" s="47">
        <v>0</v>
      </c>
      <c r="H6" s="47">
        <v>0</v>
      </c>
      <c r="I6" s="47">
        <f>INDEX('Combined Data'!$G$71:$AG$71,1,MATCH('BPEiC-CO2'!$A6,'Combined Data'!$G$2:$AN$2))*10^12</f>
        <v>519355562137.15137</v>
      </c>
    </row>
    <row r="7" spans="1:9" x14ac:dyDescent="0.25">
      <c r="A7" s="12">
        <v>2020</v>
      </c>
      <c r="B7" s="47">
        <v>0</v>
      </c>
      <c r="C7" s="47">
        <v>0</v>
      </c>
      <c r="D7" s="47">
        <v>0</v>
      </c>
      <c r="E7" s="47">
        <f>INDEX('Combined Data'!$G$28:$AG$28,1,MATCH('BPEiC-CO2'!$A7,'Combined Data'!$G$2:$AN$2))*10^12</f>
        <v>6358319783054.1396</v>
      </c>
      <c r="F7" s="47">
        <v>0</v>
      </c>
      <c r="G7" s="47">
        <v>0</v>
      </c>
      <c r="H7" s="47">
        <v>0</v>
      </c>
      <c r="I7" s="47">
        <f>INDEX('Combined Data'!$G$71:$AG$71,1,MATCH('BPEiC-CO2'!$A7,'Combined Data'!$G$2:$AN$2))*10^12</f>
        <v>520753819588.13452</v>
      </c>
    </row>
    <row r="8" spans="1:9" x14ac:dyDescent="0.25">
      <c r="A8" s="12">
        <v>2021</v>
      </c>
      <c r="B8" s="47">
        <v>0</v>
      </c>
      <c r="C8" s="47">
        <v>0</v>
      </c>
      <c r="D8" s="47">
        <v>0</v>
      </c>
      <c r="E8" s="47">
        <f>INDEX('Combined Data'!$G$28:$AG$28,1,MATCH('BPEiC-CO2'!$A8,'Combined Data'!$G$2:$AN$2))*10^12</f>
        <v>6589762623157.3105</v>
      </c>
      <c r="F8" s="47">
        <v>0</v>
      </c>
      <c r="G8" s="47">
        <v>0</v>
      </c>
      <c r="H8" s="47">
        <v>0</v>
      </c>
      <c r="I8" s="47">
        <f>INDEX('Combined Data'!$G$71:$AG$71,1,MATCH('BPEiC-CO2'!$A8,'Combined Data'!$G$2:$AN$2))*10^12</f>
        <v>528828431384.53271</v>
      </c>
    </row>
    <row r="9" spans="1:9" x14ac:dyDescent="0.25">
      <c r="A9" s="12">
        <v>2022</v>
      </c>
      <c r="B9" s="47">
        <v>0</v>
      </c>
      <c r="C9" s="47">
        <v>0</v>
      </c>
      <c r="D9" s="47">
        <v>0</v>
      </c>
      <c r="E9" s="47">
        <f>INDEX('Combined Data'!$G$28:$AG$28,1,MATCH('BPEiC-CO2'!$A9,'Combined Data'!$G$2:$AN$2))*10^12</f>
        <v>6829629982640.2373</v>
      </c>
      <c r="F9" s="47">
        <v>0</v>
      </c>
      <c r="G9" s="47">
        <v>0</v>
      </c>
      <c r="H9" s="47">
        <v>0</v>
      </c>
      <c r="I9" s="47">
        <f>INDEX('Combined Data'!$G$71:$AG$71,1,MATCH('BPEiC-CO2'!$A9,'Combined Data'!$G$2:$AN$2))*10^12</f>
        <v>537028274541.44965</v>
      </c>
    </row>
    <row r="10" spans="1:9" x14ac:dyDescent="0.25">
      <c r="A10" s="12">
        <v>2023</v>
      </c>
      <c r="B10" s="47">
        <v>0</v>
      </c>
      <c r="C10" s="47">
        <v>0</v>
      </c>
      <c r="D10" s="47">
        <v>0</v>
      </c>
      <c r="E10" s="47">
        <f>INDEX('Combined Data'!$G$28:$AG$28,1,MATCH('BPEiC-CO2'!$A10,'Combined Data'!$G$2:$AN$2))*10^12</f>
        <v>7078228514008.3408</v>
      </c>
      <c r="F10" s="47">
        <v>0</v>
      </c>
      <c r="G10" s="47">
        <v>0</v>
      </c>
      <c r="H10" s="47">
        <v>0</v>
      </c>
      <c r="I10" s="47">
        <f>INDEX('Combined Data'!$G$71:$AG$71,1,MATCH('BPEiC-CO2'!$A10,'Combined Data'!$G$2:$AN$2))*10^12</f>
        <v>545355291760.46735</v>
      </c>
    </row>
    <row r="11" spans="1:9" x14ac:dyDescent="0.25">
      <c r="A11" s="12">
        <v>2024</v>
      </c>
      <c r="B11" s="47">
        <v>0</v>
      </c>
      <c r="C11" s="47">
        <v>0</v>
      </c>
      <c r="D11" s="47">
        <v>0</v>
      </c>
      <c r="E11" s="47">
        <f>INDEX('Combined Data'!$G$28:$AG$28,1,MATCH('BPEiC-CO2'!$A11,'Combined Data'!$G$2:$AN$2))*10^12</f>
        <v>7335876031918.2461</v>
      </c>
      <c r="F11" s="47">
        <v>0</v>
      </c>
      <c r="G11" s="47">
        <v>0</v>
      </c>
      <c r="H11" s="47">
        <v>0</v>
      </c>
      <c r="I11" s="47">
        <f>INDEX('Combined Data'!$G$71:$AG$71,1,MATCH('BPEiC-CO2'!$A11,'Combined Data'!$G$2:$AN$2))*10^12</f>
        <v>553811455887.09912</v>
      </c>
    </row>
    <row r="12" spans="1:9" x14ac:dyDescent="0.25">
      <c r="A12" s="12">
        <v>2025</v>
      </c>
      <c r="B12" s="47">
        <v>0</v>
      </c>
      <c r="C12" s="47">
        <v>0</v>
      </c>
      <c r="D12" s="47">
        <v>0</v>
      </c>
      <c r="E12" s="47">
        <f>INDEX('Combined Data'!$G$28:$AG$28,1,MATCH('BPEiC-CO2'!$A12,'Combined Data'!$G$2:$AN$2))*10^12</f>
        <v>7602901919480.0684</v>
      </c>
      <c r="F12" s="47">
        <v>0</v>
      </c>
      <c r="G12" s="47">
        <v>0</v>
      </c>
      <c r="H12" s="47">
        <v>0</v>
      </c>
      <c r="I12" s="47">
        <f>INDEX('Combined Data'!$G$71:$AG$71,1,MATCH('BPEiC-CO2'!$A12,'Combined Data'!$G$2:$AN$2))*10^12</f>
        <v>562398770378.625</v>
      </c>
    </row>
    <row r="13" spans="1:9" x14ac:dyDescent="0.25">
      <c r="A13" s="12">
        <v>2026</v>
      </c>
      <c r="B13" s="47">
        <v>0</v>
      </c>
      <c r="C13" s="47">
        <v>0</v>
      </c>
      <c r="D13" s="47">
        <v>0</v>
      </c>
      <c r="E13" s="47">
        <f>INDEX('Combined Data'!$G$28:$AG$28,1,MATCH('BPEiC-CO2'!$A13,'Combined Data'!$G$2:$AN$2))*10^12</f>
        <v>7817303753609.4072</v>
      </c>
      <c r="F13" s="47">
        <v>0</v>
      </c>
      <c r="G13" s="47">
        <v>0</v>
      </c>
      <c r="H13" s="47">
        <v>0</v>
      </c>
      <c r="I13" s="47">
        <f>INDEX('Combined Data'!$G$71:$AG$71,1,MATCH('BPEiC-CO2'!$A13,'Combined Data'!$G$2:$AN$2))*10^12</f>
        <v>570913771889.91187</v>
      </c>
    </row>
    <row r="14" spans="1:9" x14ac:dyDescent="0.25">
      <c r="A14" s="12">
        <v>2027</v>
      </c>
      <c r="B14" s="47">
        <v>0</v>
      </c>
      <c r="C14" s="47">
        <v>0</v>
      </c>
      <c r="D14" s="47">
        <v>0</v>
      </c>
      <c r="E14" s="47">
        <f>INDEX('Combined Data'!$G$28:$AG$28,1,MATCH('BPEiC-CO2'!$A14,'Combined Data'!$G$2:$AN$2))*10^12</f>
        <v>8037751719461.1914</v>
      </c>
      <c r="F14" s="47">
        <v>0</v>
      </c>
      <c r="G14" s="47">
        <v>0</v>
      </c>
      <c r="H14" s="47">
        <v>0</v>
      </c>
      <c r="I14" s="47">
        <f>INDEX('Combined Data'!$G$71:$AG$71,1,MATCH('BPEiC-CO2'!$A14,'Combined Data'!$G$2:$AN$2))*10^12</f>
        <v>579557792770.95459</v>
      </c>
    </row>
    <row r="15" spans="1:9" x14ac:dyDescent="0.25">
      <c r="A15" s="12">
        <v>2028</v>
      </c>
      <c r="B15" s="47">
        <v>0</v>
      </c>
      <c r="C15" s="47">
        <v>0</v>
      </c>
      <c r="D15" s="47">
        <v>0</v>
      </c>
      <c r="E15" s="47">
        <f>INDEX('Combined Data'!$G$28:$AG$28,1,MATCH('BPEiC-CO2'!$A15,'Combined Data'!$G$2:$AN$2))*10^12</f>
        <v>8264416317949.998</v>
      </c>
      <c r="F15" s="47">
        <v>0</v>
      </c>
      <c r="G15" s="47">
        <v>0</v>
      </c>
      <c r="H15" s="47">
        <v>0</v>
      </c>
      <c r="I15" s="47">
        <f>INDEX('Combined Data'!$G$71:$AG$71,1,MATCH('BPEiC-CO2'!$A15,'Combined Data'!$G$2:$AN$2))*10^12</f>
        <v>588332789422.81189</v>
      </c>
    </row>
    <row r="16" spans="1:9" x14ac:dyDescent="0.25">
      <c r="A16" s="12">
        <v>2029</v>
      </c>
      <c r="B16" s="47">
        <v>0</v>
      </c>
      <c r="C16" s="47">
        <v>0</v>
      </c>
      <c r="D16" s="47">
        <v>0</v>
      </c>
      <c r="E16" s="47">
        <f>INDEX('Combined Data'!$G$28:$AG$28,1,MATCH('BPEiC-CO2'!$A16,'Combined Data'!$G$2:$AN$2))*10^12</f>
        <v>8497472858116.1885</v>
      </c>
      <c r="F16" s="47">
        <v>0</v>
      </c>
      <c r="G16" s="47">
        <v>0</v>
      </c>
      <c r="H16" s="47">
        <v>0</v>
      </c>
      <c r="I16" s="47">
        <f>INDEX('Combined Data'!$G$71:$AG$71,1,MATCH('BPEiC-CO2'!$A16,'Combined Data'!$G$2:$AN$2))*10^12</f>
        <v>597240747935.58093</v>
      </c>
    </row>
    <row r="17" spans="1:9" x14ac:dyDescent="0.25">
      <c r="A17" s="12">
        <v>2030</v>
      </c>
      <c r="B17" s="47">
        <v>0</v>
      </c>
      <c r="C17" s="47">
        <v>0</v>
      </c>
      <c r="D17" s="47">
        <v>0</v>
      </c>
      <c r="E17" s="47">
        <f>INDEX('Combined Data'!$G$28:$AG$28,1,MATCH('BPEiC-CO2'!$A17,'Combined Data'!$G$2:$AN$2))*10^12</f>
        <v>8737101592715.0635</v>
      </c>
      <c r="F17" s="47">
        <v>0</v>
      </c>
      <c r="G17" s="47">
        <v>0</v>
      </c>
      <c r="H17" s="47">
        <v>0</v>
      </c>
      <c r="I17" s="47">
        <f>INDEX('Combined Data'!$G$71:$AG$71,1,MATCH('BPEiC-CO2'!$A17,'Combined Data'!$G$2:$AN$2))*10^12</f>
        <v>606283684539.28735</v>
      </c>
    </row>
    <row r="18" spans="1:9" x14ac:dyDescent="0.25">
      <c r="A18" s="12">
        <v>2031</v>
      </c>
      <c r="B18" s="47">
        <v>0</v>
      </c>
      <c r="C18" s="47">
        <v>0</v>
      </c>
      <c r="D18" s="47">
        <v>0</v>
      </c>
      <c r="E18" s="47">
        <f>INDEX('Combined Data'!$G$28:$AG$28,1,MATCH('BPEiC-CO2'!$A18,'Combined Data'!$G$2:$AN$2))*10^12</f>
        <v>8925822987117.7109</v>
      </c>
      <c r="F18" s="47">
        <v>0</v>
      </c>
      <c r="G18" s="47">
        <v>0</v>
      </c>
      <c r="H18" s="47">
        <v>0</v>
      </c>
      <c r="I18" s="47">
        <f>INDEX('Combined Data'!$G$71:$AG$71,1,MATCH('BPEiC-CO2'!$A18,'Combined Data'!$G$2:$AN$2))*10^12</f>
        <v>614900795920.12854</v>
      </c>
    </row>
    <row r="19" spans="1:9" x14ac:dyDescent="0.25">
      <c r="A19" s="12">
        <v>2032</v>
      </c>
      <c r="B19" s="47">
        <v>0</v>
      </c>
      <c r="C19" s="47">
        <v>0</v>
      </c>
      <c r="D19" s="47">
        <v>0</v>
      </c>
      <c r="E19" s="47">
        <f>INDEX('Combined Data'!$G$28:$AG$28,1,MATCH('BPEiC-CO2'!$A19,'Combined Data'!$G$2:$AN$2))*10^12</f>
        <v>9118620763639.4512</v>
      </c>
      <c r="F19" s="47">
        <v>0</v>
      </c>
      <c r="G19" s="47">
        <v>0</v>
      </c>
      <c r="H19" s="47">
        <v>0</v>
      </c>
      <c r="I19" s="47">
        <f>INDEX('Combined Data'!$G$71:$AG$71,1,MATCH('BPEiC-CO2'!$A19,'Combined Data'!$G$2:$AN$2))*10^12</f>
        <v>623640723099.99561</v>
      </c>
    </row>
    <row r="20" spans="1:9" x14ac:dyDescent="0.25">
      <c r="A20" s="12">
        <v>2033</v>
      </c>
      <c r="B20" s="47">
        <v>0</v>
      </c>
      <c r="C20" s="47">
        <v>0</v>
      </c>
      <c r="D20" s="47">
        <v>0</v>
      </c>
      <c r="E20" s="47">
        <f>INDEX('Combined Data'!$G$28:$AG$28,1,MATCH('BPEiC-CO2'!$A20,'Combined Data'!$G$2:$AN$2))*10^12</f>
        <v>9315582972134.0625</v>
      </c>
      <c r="F20" s="47">
        <v>0</v>
      </c>
      <c r="G20" s="47">
        <v>0</v>
      </c>
      <c r="H20" s="47">
        <v>0</v>
      </c>
      <c r="I20" s="47">
        <f>INDEX('Combined Data'!$G$71:$AG$71,1,MATCH('BPEiC-CO2'!$A20,'Combined Data'!$G$2:$AN$2))*10^12</f>
        <v>632505221450.57019</v>
      </c>
    </row>
    <row r="21" spans="1:9" x14ac:dyDescent="0.25">
      <c r="A21" s="12">
        <v>2034</v>
      </c>
      <c r="B21" s="47">
        <v>0</v>
      </c>
      <c r="C21" s="47">
        <v>0</v>
      </c>
      <c r="D21" s="47">
        <v>0</v>
      </c>
      <c r="E21" s="47">
        <f>INDEX('Combined Data'!$G$28:$AG$28,1,MATCH('BPEiC-CO2'!$A21,'Combined Data'!$G$2:$AN$2))*10^12</f>
        <v>9516799564332.1582</v>
      </c>
      <c r="F21" s="47">
        <v>0</v>
      </c>
      <c r="G21" s="47">
        <v>0</v>
      </c>
      <c r="H21" s="47">
        <v>0</v>
      </c>
      <c r="I21" s="47">
        <f>INDEX('Combined Data'!$G$71:$AG$71,1,MATCH('BPEiC-CO2'!$A21,'Combined Data'!$G$2:$AN$2))*10^12</f>
        <v>641496071503.79358</v>
      </c>
    </row>
    <row r="22" spans="1:9" x14ac:dyDescent="0.25">
      <c r="A22" s="12">
        <v>2035</v>
      </c>
      <c r="B22" s="47">
        <v>0</v>
      </c>
      <c r="C22" s="47">
        <v>0</v>
      </c>
      <c r="D22" s="47">
        <v>0</v>
      </c>
      <c r="E22" s="47">
        <f>INDEX('Combined Data'!$G$28:$AG$28,1,MATCH('BPEiC-CO2'!$A22,'Combined Data'!$G$2:$AN$2))*10^12</f>
        <v>9722362434921.7344</v>
      </c>
      <c r="F22" s="47">
        <v>0</v>
      </c>
      <c r="G22" s="47">
        <v>0</v>
      </c>
      <c r="H22" s="47">
        <v>0</v>
      </c>
      <c r="I22" s="47">
        <f>INDEX('Combined Data'!$G$71:$AG$71,1,MATCH('BPEiC-CO2'!$A22,'Combined Data'!$G$2:$AN$2))*10^12</f>
        <v>650615079313.52271</v>
      </c>
    </row>
    <row r="23" spans="1:9" x14ac:dyDescent="0.25">
      <c r="A23" s="12">
        <v>2036</v>
      </c>
      <c r="B23" s="47">
        <v>0</v>
      </c>
      <c r="C23" s="47">
        <v>0</v>
      </c>
      <c r="D23" s="47">
        <v>0</v>
      </c>
      <c r="E23" s="47">
        <f>INDEX('Combined Data'!$G$28:$AG$28,1,MATCH('BPEiC-CO2'!$A23,'Combined Data'!$G$2:$AN$2))*10^12</f>
        <v>9884725887584.9258</v>
      </c>
      <c r="F23" s="47">
        <v>0</v>
      </c>
      <c r="G23" s="47">
        <v>0</v>
      </c>
      <c r="H23" s="47">
        <v>0</v>
      </c>
      <c r="I23" s="47">
        <f>INDEX('Combined Data'!$G$71:$AG$71,1,MATCH('BPEiC-CO2'!$A23,'Combined Data'!$G$2:$AN$2))*10^12</f>
        <v>659118932589.74951</v>
      </c>
    </row>
    <row r="24" spans="1:9" x14ac:dyDescent="0.25">
      <c r="A24" s="12">
        <v>2037</v>
      </c>
      <c r="B24" s="47">
        <v>0</v>
      </c>
      <c r="C24" s="47">
        <v>0</v>
      </c>
      <c r="D24" s="47">
        <v>0</v>
      </c>
      <c r="E24" s="47">
        <f>INDEX('Combined Data'!$G$28:$AG$28,1,MATCH('BPEiC-CO2'!$A24,'Combined Data'!$G$2:$AN$2))*10^12</f>
        <v>10049800809907.594</v>
      </c>
      <c r="F24" s="47">
        <v>0</v>
      </c>
      <c r="G24" s="47">
        <v>0</v>
      </c>
      <c r="H24" s="47">
        <v>0</v>
      </c>
      <c r="I24" s="47">
        <f>INDEX('Combined Data'!$G$71:$AG$71,1,MATCH('BPEiC-CO2'!$A24,'Combined Data'!$G$2:$AN$2))*10^12</f>
        <v>667734369537.78479</v>
      </c>
    </row>
    <row r="25" spans="1:9" x14ac:dyDescent="0.25">
      <c r="A25" s="12">
        <v>2038</v>
      </c>
      <c r="B25" s="47">
        <v>0</v>
      </c>
      <c r="C25" s="47">
        <v>0</v>
      </c>
      <c r="D25" s="47">
        <v>0</v>
      </c>
      <c r="E25" s="47">
        <f>INDEX('Combined Data'!$G$28:$AG$28,1,MATCH('BPEiC-CO2'!$A25,'Combined Data'!$G$2:$AN$2))*10^12</f>
        <v>10217632483433.053</v>
      </c>
      <c r="F25" s="47">
        <v>0</v>
      </c>
      <c r="G25" s="47">
        <v>0</v>
      </c>
      <c r="H25" s="47">
        <v>0</v>
      </c>
      <c r="I25" s="47">
        <f>INDEX('Combined Data'!$G$71:$AG$71,1,MATCH('BPEiC-CO2'!$A25,'Combined Data'!$G$2:$AN$2))*10^12</f>
        <v>676462860101.64978</v>
      </c>
    </row>
    <row r="26" spans="1:9" x14ac:dyDescent="0.25">
      <c r="A26" s="12">
        <v>2039</v>
      </c>
      <c r="B26" s="47">
        <v>0</v>
      </c>
      <c r="C26" s="47">
        <v>0</v>
      </c>
      <c r="D26" s="47">
        <v>0</v>
      </c>
      <c r="E26" s="47">
        <f>INDEX('Combined Data'!$G$28:$AG$28,1,MATCH('BPEiC-CO2'!$A26,'Combined Data'!$G$2:$AN$2))*10^12</f>
        <v>10388266945906.383</v>
      </c>
      <c r="F26" s="47">
        <v>0</v>
      </c>
      <c r="G26" s="47">
        <v>0</v>
      </c>
      <c r="H26" s="47">
        <v>0</v>
      </c>
      <c r="I26" s="47">
        <f>INDEX('Combined Data'!$G$71:$AG$71,1,MATCH('BPEiC-CO2'!$A26,'Combined Data'!$G$2:$AN$2))*10^12</f>
        <v>685305893666.64563</v>
      </c>
    </row>
    <row r="27" spans="1:9" x14ac:dyDescent="0.25">
      <c r="A27" s="12">
        <v>2040</v>
      </c>
      <c r="B27" s="47">
        <v>0</v>
      </c>
      <c r="C27" s="47">
        <v>0</v>
      </c>
      <c r="D27" s="47">
        <v>0</v>
      </c>
      <c r="E27" s="47">
        <f>INDEX('Combined Data'!$G$28:$AG$28,1,MATCH('BPEiC-CO2'!$A27,'Combined Data'!$G$2:$AN$2))*10^12</f>
        <v>10561751003903.016</v>
      </c>
      <c r="F27" s="47">
        <v>0</v>
      </c>
      <c r="G27" s="47">
        <v>0</v>
      </c>
      <c r="H27" s="47">
        <v>0</v>
      </c>
      <c r="I27" s="47">
        <f>INDEX('Combined Data'!$G$71:$AG$71,1,MATCH('BPEiC-CO2'!$A27,'Combined Data'!$G$2:$AN$2))*10^12</f>
        <v>694264979317.50012</v>
      </c>
    </row>
    <row r="28" spans="1:9" x14ac:dyDescent="0.25">
      <c r="A28" s="12">
        <v>2041</v>
      </c>
      <c r="B28" s="47">
        <v>0</v>
      </c>
      <c r="C28" s="47">
        <v>0</v>
      </c>
      <c r="D28" s="47">
        <v>0</v>
      </c>
      <c r="E28" s="47">
        <f>INDEX('Combined Data'!$G$28:$AG$28,1,MATCH('BPEiC-CO2'!$A28,'Combined Data'!$G$2:$AN$2))*10^12</f>
        <v>10697997591853.367</v>
      </c>
      <c r="F28" s="47">
        <v>0</v>
      </c>
      <c r="G28" s="47">
        <v>0</v>
      </c>
      <c r="H28" s="47">
        <v>0</v>
      </c>
      <c r="I28" s="47">
        <f>INDEX('Combined Data'!$G$71:$AG$71,1,MATCH('BPEiC-CO2'!$A28,'Combined Data'!$G$2:$AN$2))*10^12</f>
        <v>702498952837.55615</v>
      </c>
    </row>
    <row r="29" spans="1:9" x14ac:dyDescent="0.25">
      <c r="A29" s="12">
        <v>2042</v>
      </c>
      <c r="B29" s="47">
        <v>0</v>
      </c>
      <c r="C29" s="47">
        <v>0</v>
      </c>
      <c r="D29" s="47">
        <v>0</v>
      </c>
      <c r="E29" s="47">
        <f>INDEX('Combined Data'!$G$28:$AG$28,1,MATCH('BPEiC-CO2'!$A29,'Combined Data'!$G$2:$AN$2))*10^12</f>
        <v>10836001760788.277</v>
      </c>
      <c r="F29" s="47">
        <v>0</v>
      </c>
      <c r="G29" s="47">
        <v>0</v>
      </c>
      <c r="H29" s="47">
        <v>0</v>
      </c>
      <c r="I29" s="47">
        <f>INDEX('Combined Data'!$G$71:$AG$71,1,MATCH('BPEiC-CO2'!$A29,'Combined Data'!$G$2:$AN$2))*10^12</f>
        <v>710830901731.25842</v>
      </c>
    </row>
    <row r="30" spans="1:9" x14ac:dyDescent="0.25">
      <c r="A30" s="12">
        <v>2043</v>
      </c>
      <c r="B30" s="47">
        <v>0</v>
      </c>
      <c r="C30" s="47">
        <v>0</v>
      </c>
      <c r="D30" s="47">
        <v>0</v>
      </c>
      <c r="E30" s="47">
        <f>INDEX('Combined Data'!$G$28:$AG$28,1,MATCH('BPEiC-CO2'!$A30,'Combined Data'!$G$2:$AN$2))*10^12</f>
        <v>10975786183502.445</v>
      </c>
      <c r="F30" s="47">
        <v>0</v>
      </c>
      <c r="G30" s="47">
        <v>0</v>
      </c>
      <c r="H30" s="47">
        <v>0</v>
      </c>
      <c r="I30" s="47">
        <f>INDEX('Combined Data'!$G$71:$AG$71,1,MATCH('BPEiC-CO2'!$A30,'Combined Data'!$G$2:$AN$2))*10^12</f>
        <v>719261995673.62708</v>
      </c>
    </row>
    <row r="31" spans="1:9" x14ac:dyDescent="0.25">
      <c r="A31" s="12">
        <v>2044</v>
      </c>
      <c r="B31" s="47">
        <v>0</v>
      </c>
      <c r="C31" s="47">
        <v>0</v>
      </c>
      <c r="D31" s="47">
        <v>0</v>
      </c>
      <c r="E31" s="47">
        <f>INDEX('Combined Data'!$G$28:$AN$28,1,MATCH('BPEiC-CO2'!$A31,'Combined Data'!$G$2:$AN$2))*10^12</f>
        <v>11117373825269.625</v>
      </c>
      <c r="F31" s="47">
        <v>0</v>
      </c>
      <c r="G31" s="47">
        <v>0</v>
      </c>
      <c r="H31" s="47">
        <v>0</v>
      </c>
      <c r="I31" s="47">
        <f>INDEX('Combined Data'!$G$71:$AN$71,1,MATCH('BPEiC-CO2'!$A31,'Combined Data'!$G$2:$AN$2))*10^12</f>
        <v>727793418350.46851</v>
      </c>
    </row>
    <row r="32" spans="1:9" x14ac:dyDescent="0.25">
      <c r="A32" s="12">
        <v>2045</v>
      </c>
      <c r="B32" s="47">
        <v>0</v>
      </c>
      <c r="C32" s="47">
        <v>0</v>
      </c>
      <c r="D32" s="47">
        <v>0</v>
      </c>
      <c r="E32" s="47">
        <f>INDEX('Combined Data'!$G$28:$AN$28,1,MATCH('BPEiC-CO2'!$A32,'Combined Data'!$G$2:$AN$2))*10^12</f>
        <v>11260787947615.604</v>
      </c>
      <c r="F32" s="47">
        <v>0</v>
      </c>
      <c r="G32" s="47">
        <v>0</v>
      </c>
      <c r="H32" s="47">
        <v>0</v>
      </c>
      <c r="I32" s="47">
        <f>INDEX('Combined Data'!$G$71:$AN$71,1,MATCH('BPEiC-CO2'!$A32,'Combined Data'!$G$2:$AN$2))*10^12</f>
        <v>736426367626.76062</v>
      </c>
    </row>
    <row r="33" spans="1:9" x14ac:dyDescent="0.25">
      <c r="A33" s="12">
        <v>2046</v>
      </c>
      <c r="B33" s="47">
        <v>0</v>
      </c>
      <c r="C33" s="47">
        <v>0</v>
      </c>
      <c r="D33" s="47">
        <v>0</v>
      </c>
      <c r="E33" s="47">
        <f>INDEX('Combined Data'!$G$28:$AN$28,1,MATCH('BPEiC-CO2'!$A33,'Combined Data'!$G$2:$AN$2))*10^12</f>
        <v>11372269748296.998</v>
      </c>
      <c r="F33" s="47">
        <v>0</v>
      </c>
      <c r="G33" s="47">
        <v>0</v>
      </c>
      <c r="H33" s="47">
        <v>0</v>
      </c>
      <c r="I33" s="47">
        <f>INDEX('Combined Data'!$G$71:$AN$71,1,MATCH('BPEiC-CO2'!$A33,'Combined Data'!$G$2:$AN$2))*10^12</f>
        <v>744353830077.89404</v>
      </c>
    </row>
    <row r="34" spans="1:9" x14ac:dyDescent="0.25">
      <c r="A34" s="12">
        <v>2047</v>
      </c>
      <c r="B34" s="47">
        <v>0</v>
      </c>
      <c r="C34" s="47">
        <v>0</v>
      </c>
      <c r="D34" s="47">
        <v>0</v>
      </c>
      <c r="E34" s="47">
        <f>INDEX('Combined Data'!$G$28:$AN$28,1,MATCH('BPEiC-CO2'!$A34,'Combined Data'!$G$2:$AN$2))*10^12</f>
        <v>11484855218805.137</v>
      </c>
      <c r="F34" s="47">
        <v>0</v>
      </c>
      <c r="G34" s="47">
        <v>0</v>
      </c>
      <c r="H34" s="47">
        <v>0</v>
      </c>
      <c r="I34" s="47">
        <f>INDEX('Combined Data'!$G$71:$AN$71,1,MATCH('BPEiC-CO2'!$A34,'Combined Data'!$G$2:$AN$2))*10^12</f>
        <v>752366862488.76331</v>
      </c>
    </row>
    <row r="35" spans="1:9" x14ac:dyDescent="0.25">
      <c r="A35" s="12">
        <v>2048</v>
      </c>
      <c r="B35" s="47">
        <v>0</v>
      </c>
      <c r="C35" s="47">
        <v>0</v>
      </c>
      <c r="D35" s="47">
        <v>0</v>
      </c>
      <c r="E35" s="47">
        <f>INDEX('Combined Data'!$G$28:$AN$28,1,MATCH('BPEiC-CO2'!$A35,'Combined Data'!$G$2:$AN$2))*10^12</f>
        <v>11598555285471.313</v>
      </c>
      <c r="F35" s="47">
        <v>0</v>
      </c>
      <c r="G35" s="47">
        <v>0</v>
      </c>
      <c r="H35" s="47">
        <v>0</v>
      </c>
      <c r="I35" s="47">
        <f>INDEX('Combined Data'!$G$71:$AN$71,1,MATCH('BPEiC-CO2'!$A35,'Combined Data'!$G$2:$AN$2))*10^12</f>
        <v>760466391058.90759</v>
      </c>
    </row>
    <row r="36" spans="1:9" x14ac:dyDescent="0.25">
      <c r="A36" s="12">
        <v>2049</v>
      </c>
      <c r="B36" s="47">
        <v>0</v>
      </c>
      <c r="C36" s="47">
        <v>0</v>
      </c>
      <c r="D36" s="47">
        <v>0</v>
      </c>
      <c r="E36" s="47">
        <f>INDEX('Combined Data'!$G$28:$AN$28,1,MATCH('BPEiC-CO2'!$A36,'Combined Data'!$G$2:$AN$2))*10^12</f>
        <v>11713380982797.479</v>
      </c>
      <c r="F36" s="47">
        <v>0</v>
      </c>
      <c r="G36" s="47">
        <v>0</v>
      </c>
      <c r="H36" s="47">
        <v>0</v>
      </c>
      <c r="I36" s="47">
        <f>INDEX('Combined Data'!$G$71:$AN$71,1,MATCH('BPEiC-CO2'!$A36,'Combined Data'!$G$2:$AN$2))*10^12</f>
        <v>768653352040.76392</v>
      </c>
    </row>
    <row r="37" spans="1:9" x14ac:dyDescent="0.25">
      <c r="A37" s="12">
        <v>2050</v>
      </c>
      <c r="B37" s="47">
        <v>0</v>
      </c>
      <c r="C37" s="47">
        <v>0</v>
      </c>
      <c r="D37" s="47">
        <v>0</v>
      </c>
      <c r="E37" s="47">
        <f>INDEX('Combined Data'!$G$28:$AN$28,1,MATCH('BPEiC-CO2'!$A37,'Combined Data'!$G$2:$AN$2))*10^12</f>
        <v>11829343454527.172</v>
      </c>
      <c r="F37" s="47">
        <v>0</v>
      </c>
      <c r="G37" s="47">
        <v>0</v>
      </c>
      <c r="H37" s="47">
        <v>0</v>
      </c>
      <c r="I37" s="47">
        <f>INDEX('Combined Data'!$G$71:$AN$71,1,MATCH('BPEiC-CO2'!$A37,'Combined Data'!$G$2:$AN$2))*10^12</f>
        <v>776928691849.08228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K2"/>
  <sheetViews>
    <sheetView workbookViewId="0">
      <selection activeCell="C7" sqref="C7"/>
    </sheetView>
  </sheetViews>
  <sheetFormatPr defaultRowHeight="15" x14ac:dyDescent="0.25"/>
  <cols>
    <col min="1" max="1" width="49.5703125" customWidth="1"/>
    <col min="2" max="3" width="12" customWidth="1"/>
  </cols>
  <sheetData>
    <row r="1" spans="1:37" x14ac:dyDescent="0.25">
      <c r="A1" t="s">
        <v>90</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25">
      <c r="A2" t="s">
        <v>89</v>
      </c>
      <c r="B2">
        <f>SUM('Combined Data'!E62,'Combined Data'!E64:E66)/SUM('Combined Data'!E60:E68)</f>
        <v>0.85792573603212463</v>
      </c>
      <c r="C2">
        <f>SUM('Combined Data'!F62,'Combined Data'!F64:F66)/SUM('Combined Data'!F60:F68)</f>
        <v>0.85680236679062927</v>
      </c>
      <c r="D2">
        <f>SUM('Combined Data'!G62,'Combined Data'!G64:G66)/SUM('Combined Data'!G60:G68)</f>
        <v>0.85571891112973797</v>
      </c>
      <c r="E2">
        <f>SUM('Combined Data'!H62,'Combined Data'!H64:H66)/SUM('Combined Data'!H60:H68)</f>
        <v>0.85467327897119849</v>
      </c>
      <c r="F2">
        <f>SUM('Combined Data'!I62,'Combined Data'!I64:I66)/SUM('Combined Data'!I60:I68)</f>
        <v>0.85366352366276754</v>
      </c>
      <c r="G2">
        <f>SUM('Combined Data'!J62,'Combined Data'!J64:J66)/SUM('Combined Data'!J60:J68)</f>
        <v>0.85268782988293268</v>
      </c>
      <c r="H2">
        <f>SUM('Combined Data'!K62,'Combined Data'!K64:K66)/SUM('Combined Data'!K60:K68)</f>
        <v>0.85160064729832341</v>
      </c>
      <c r="I2">
        <f>SUM('Combined Data'!L62,'Combined Data'!L64:L66)/SUM('Combined Data'!L60:L68)</f>
        <v>0.85054929074334173</v>
      </c>
      <c r="J2">
        <f>SUM('Combined Data'!M62,'Combined Data'!M64:M66)/SUM('Combined Data'!M60:M68)</f>
        <v>0.84953201805504752</v>
      </c>
      <c r="K2">
        <f>SUM('Combined Data'!N62,'Combined Data'!N64:N66)/SUM('Combined Data'!N60:N68)</f>
        <v>0.84854719822687219</v>
      </c>
      <c r="L2">
        <f>SUM('Combined Data'!O62,'Combined Data'!O64:O66)/SUM('Combined Data'!O60:O68)</f>
        <v>0.84091291243681221</v>
      </c>
      <c r="M2">
        <f>SUM('Combined Data'!P62,'Combined Data'!P64:P66)/SUM('Combined Data'!P60:P68)</f>
        <v>0.83991859506532163</v>
      </c>
      <c r="N2">
        <f>SUM('Combined Data'!Q62,'Combined Data'!Q64:Q66)/SUM('Combined Data'!Q60:Q68)</f>
        <v>0.83895472412529781</v>
      </c>
      <c r="O2">
        <f>SUM('Combined Data'!R62,'Combined Data'!R64:R66)/SUM('Combined Data'!R60:R68)</f>
        <v>0.83801992227956257</v>
      </c>
      <c r="P2">
        <f>SUM('Combined Data'!S62,'Combined Data'!S64:S66)/SUM('Combined Data'!S60:S68)</f>
        <v>0.83711289403419142</v>
      </c>
      <c r="Q2">
        <f>SUM('Combined Data'!T62,'Combined Data'!T64:T66)/SUM('Combined Data'!T60:T68)</f>
        <v>0.83623241974845142</v>
      </c>
      <c r="R2">
        <f>SUM('Combined Data'!U62,'Combined Data'!U64:U66)/SUM('Combined Data'!U60:U68)</f>
        <v>0.83501944589711219</v>
      </c>
      <c r="S2">
        <f>SUM('Combined Data'!V62,'Combined Data'!V64:V66)/SUM('Combined Data'!V60:V68)</f>
        <v>0.83383681101533025</v>
      </c>
      <c r="T2">
        <f>SUM('Combined Data'!W62,'Combined Data'!W64:W66)/SUM('Combined Data'!W60:W68)</f>
        <v>0.83268339090239529</v>
      </c>
      <c r="U2">
        <f>SUM('Combined Data'!X62,'Combined Data'!X64:X66)/SUM('Combined Data'!X60:X68)</f>
        <v>0.83155811622245623</v>
      </c>
      <c r="V2">
        <f>SUM('Combined Data'!Y62,'Combined Data'!Y64:Y66)/SUM('Combined Data'!Y60:Y68)</f>
        <v>0.83043618449739809</v>
      </c>
      <c r="W2">
        <f>SUM('Combined Data'!Z62,'Combined Data'!Z64:Z66)/SUM('Combined Data'!Z60:Z68)</f>
        <v>0.828191131730728</v>
      </c>
      <c r="X2">
        <f>SUM('Combined Data'!AA62,'Combined Data'!AA64:AA66)/SUM('Combined Data'!AA60:AA68)</f>
        <v>0.8259696632915039</v>
      </c>
      <c r="Y2">
        <f>SUM('Combined Data'!AB62,'Combined Data'!AB64:AB66)/SUM('Combined Data'!AB60:AB68)</f>
        <v>0.82377140949072325</v>
      </c>
      <c r="Z2">
        <f>SUM('Combined Data'!AC62,'Combined Data'!AC64:AC66)/SUM('Combined Data'!AC60:AC68)</f>
        <v>0.82159600832581881</v>
      </c>
      <c r="AA2">
        <f>SUM('Combined Data'!AD62,'Combined Data'!AD64:AD66)/SUM('Combined Data'!AD60:AD68)</f>
        <v>0.8194431052819251</v>
      </c>
      <c r="AB2">
        <f>SUM('Combined Data'!AE62,'Combined Data'!AE64:AE66)/SUM('Combined Data'!AE60:AE68)</f>
        <v>0.81735977302344165</v>
      </c>
      <c r="AC2">
        <f>SUM('Combined Data'!AF62,'Combined Data'!AF64:AF66)/SUM('Combined Data'!AF60:AF68)</f>
        <v>0.81529752809436984</v>
      </c>
      <c r="AD2">
        <f>SUM('Combined Data'!AG62,'Combined Data'!AG64:AG66)/SUM('Combined Data'!AG60:AG68)</f>
        <v>0.81325605194040274</v>
      </c>
      <c r="AE2">
        <f>SUM('Combined Data'!AH62,'Combined Data'!AH64:AH66)/SUM('Combined Data'!AH60:AH68)</f>
        <v>0.81123503239137973</v>
      </c>
      <c r="AF2">
        <f>SUM('Combined Data'!AI62,'Combined Data'!AI64:AI66)/SUM('Combined Data'!AI60:AI68)</f>
        <v>0.80923416350214916</v>
      </c>
      <c r="AG2">
        <f>SUM('Combined Data'!AJ62,'Combined Data'!AJ64:AJ66)/SUM('Combined Data'!AJ60:AJ68)</f>
        <v>0.80728864118107102</v>
      </c>
      <c r="AH2">
        <f>SUM('Combined Data'!AK62,'Combined Data'!AK64:AK66)/SUM('Combined Data'!AK60:AK68)</f>
        <v>0.80536215669769318</v>
      </c>
      <c r="AI2">
        <f>SUM('Combined Data'!AL62,'Combined Data'!AL64:AL66)/SUM('Combined Data'!AL60:AL68)</f>
        <v>0.80345443197148858</v>
      </c>
      <c r="AJ2">
        <f>SUM('Combined Data'!AM62,'Combined Data'!AM64:AM66)/SUM('Combined Data'!AM60:AM68)</f>
        <v>0.80156519431148576</v>
      </c>
      <c r="AK2">
        <f>SUM('Combined Data'!AN62,'Combined Data'!AN64:AN66)/SUM('Combined Data'!AN60:AN68)</f>
        <v>0.79969417628632744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91A84-C9B1-42B4-AEE9-29358F6220D4}">
  <dimension ref="A1:AR16"/>
  <sheetViews>
    <sheetView workbookViewId="0">
      <selection activeCell="E21" sqref="E21"/>
    </sheetView>
  </sheetViews>
  <sheetFormatPr defaultRowHeight="15" x14ac:dyDescent="0.25"/>
  <sheetData>
    <row r="1" spans="1:44" x14ac:dyDescent="0.25">
      <c r="A1" s="106" t="s">
        <v>91</v>
      </c>
      <c r="B1" s="107"/>
      <c r="C1" s="107"/>
      <c r="D1" s="107"/>
      <c r="E1" s="108"/>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row>
    <row r="2" spans="1:44"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row>
    <row r="3" spans="1:44" x14ac:dyDescent="0.25">
      <c r="A3" s="51" t="s">
        <v>92</v>
      </c>
    </row>
    <row r="4" spans="1:44" x14ac:dyDescent="0.25">
      <c r="A4" s="109" t="s">
        <v>93</v>
      </c>
      <c r="B4" s="110"/>
      <c r="C4" s="110"/>
      <c r="D4" s="111"/>
      <c r="E4">
        <v>0.54400000000000004</v>
      </c>
    </row>
    <row r="6" spans="1:44" x14ac:dyDescent="0.25">
      <c r="A6" s="52" t="s">
        <v>94</v>
      </c>
      <c r="B6" s="53"/>
      <c r="C6" t="s">
        <v>95</v>
      </c>
      <c r="D6" s="1">
        <v>2010</v>
      </c>
      <c r="E6" s="1">
        <v>2011</v>
      </c>
      <c r="F6" s="1">
        <v>2012</v>
      </c>
      <c r="G6" s="1">
        <v>2013</v>
      </c>
      <c r="H6" s="1">
        <v>2014</v>
      </c>
      <c r="I6" s="1">
        <v>2015</v>
      </c>
      <c r="J6" s="1">
        <v>2016</v>
      </c>
      <c r="K6" s="1">
        <v>2017</v>
      </c>
      <c r="L6" s="1">
        <v>2018</v>
      </c>
      <c r="M6" s="1">
        <v>2019</v>
      </c>
      <c r="N6" s="1">
        <v>2020</v>
      </c>
      <c r="O6" s="1">
        <v>2021</v>
      </c>
      <c r="P6" s="1">
        <v>2022</v>
      </c>
      <c r="Q6" s="1">
        <v>2023</v>
      </c>
      <c r="R6" s="1">
        <v>2024</v>
      </c>
      <c r="S6" s="1">
        <v>2025</v>
      </c>
      <c r="T6" s="1">
        <v>2026</v>
      </c>
      <c r="U6" s="1">
        <v>2027</v>
      </c>
      <c r="V6" s="1">
        <v>2028</v>
      </c>
      <c r="W6" s="1">
        <v>2029</v>
      </c>
      <c r="X6" s="1">
        <v>2030</v>
      </c>
      <c r="Y6" s="1">
        <v>2031</v>
      </c>
      <c r="Z6" s="1">
        <v>2032</v>
      </c>
      <c r="AA6" s="1">
        <v>2033</v>
      </c>
      <c r="AB6" s="1">
        <v>2034</v>
      </c>
      <c r="AC6" s="1">
        <v>2035</v>
      </c>
      <c r="AD6" s="1">
        <v>2036</v>
      </c>
      <c r="AE6" s="1">
        <v>2037</v>
      </c>
      <c r="AF6" s="1">
        <v>2038</v>
      </c>
      <c r="AG6" s="1">
        <v>2039</v>
      </c>
      <c r="AH6" s="1">
        <v>2040</v>
      </c>
      <c r="AI6" s="1">
        <v>2041</v>
      </c>
      <c r="AJ6" s="1">
        <v>2042</v>
      </c>
      <c r="AK6" s="1">
        <v>2043</v>
      </c>
      <c r="AL6" s="1">
        <v>2044</v>
      </c>
      <c r="AM6" s="1">
        <v>2045</v>
      </c>
      <c r="AN6" s="1">
        <v>2046</v>
      </c>
      <c r="AO6" s="1">
        <v>2047</v>
      </c>
      <c r="AP6" s="1">
        <v>2048</v>
      </c>
      <c r="AQ6" s="1">
        <v>2049</v>
      </c>
      <c r="AR6" s="1">
        <v>2050</v>
      </c>
    </row>
    <row r="7" spans="1:44" x14ac:dyDescent="0.25">
      <c r="D7">
        <v>59.120000000000005</v>
      </c>
      <c r="E7">
        <v>60.028000000000006</v>
      </c>
      <c r="F7">
        <v>60.936</v>
      </c>
      <c r="G7">
        <v>61.844000000000001</v>
      </c>
      <c r="H7">
        <v>62.752000000000002</v>
      </c>
      <c r="I7">
        <v>63.660000000000004</v>
      </c>
      <c r="J7">
        <v>65.122</v>
      </c>
      <c r="K7">
        <v>66.584000000000003</v>
      </c>
      <c r="L7">
        <v>68.046000000000006</v>
      </c>
      <c r="M7">
        <v>69.507999999999996</v>
      </c>
      <c r="N7">
        <v>70.97</v>
      </c>
      <c r="O7">
        <v>72.725999999999999</v>
      </c>
      <c r="P7">
        <v>74.481999999999999</v>
      </c>
      <c r="Q7">
        <v>76.238</v>
      </c>
      <c r="R7">
        <v>77.994</v>
      </c>
      <c r="S7">
        <v>79.75</v>
      </c>
      <c r="T7">
        <v>81.558000000000007</v>
      </c>
      <c r="U7">
        <v>83.366</v>
      </c>
      <c r="V7">
        <v>85.174000000000007</v>
      </c>
      <c r="W7">
        <v>86.981999999999999</v>
      </c>
      <c r="X7">
        <v>88.79</v>
      </c>
      <c r="Y7">
        <v>90.638000000000005</v>
      </c>
      <c r="Z7">
        <v>92.486000000000004</v>
      </c>
      <c r="AA7">
        <v>94.334000000000003</v>
      </c>
      <c r="AB7">
        <v>96.182000000000002</v>
      </c>
      <c r="AC7">
        <v>98.03</v>
      </c>
      <c r="AD7">
        <v>99.88000000000001</v>
      </c>
      <c r="AE7">
        <v>101.73</v>
      </c>
      <c r="AF7">
        <v>103.58</v>
      </c>
      <c r="AG7">
        <v>105.43</v>
      </c>
      <c r="AH7">
        <v>107.28</v>
      </c>
      <c r="AI7">
        <v>109.08199999999999</v>
      </c>
      <c r="AJ7">
        <v>110.884</v>
      </c>
      <c r="AK7">
        <v>112.68599999999999</v>
      </c>
      <c r="AL7">
        <v>114.488</v>
      </c>
      <c r="AM7">
        <v>116.29</v>
      </c>
      <c r="AN7">
        <v>118.026</v>
      </c>
      <c r="AO7">
        <v>119.762</v>
      </c>
      <c r="AP7">
        <v>121.49799999999999</v>
      </c>
      <c r="AQ7">
        <v>123.23399999999999</v>
      </c>
      <c r="AR7">
        <v>124.97</v>
      </c>
    </row>
    <row r="10" spans="1:44" x14ac:dyDescent="0.25">
      <c r="A10" s="52" t="s">
        <v>96</v>
      </c>
      <c r="B10" s="53"/>
      <c r="C10" t="s">
        <v>95</v>
      </c>
      <c r="D10" s="54">
        <v>39.14</v>
      </c>
      <c r="E10" s="54">
        <v>39.417999999999999</v>
      </c>
      <c r="F10" s="54">
        <v>39.696000000000005</v>
      </c>
      <c r="G10" s="54">
        <v>39.974000000000004</v>
      </c>
      <c r="H10" s="54">
        <v>40.252000000000002</v>
      </c>
      <c r="I10" s="54">
        <v>40.53</v>
      </c>
      <c r="J10" s="54">
        <v>41.112000000000002</v>
      </c>
      <c r="K10" s="54">
        <v>41.693999999999996</v>
      </c>
      <c r="L10" s="54">
        <v>42.275999999999996</v>
      </c>
      <c r="M10" s="54">
        <v>42.857999999999997</v>
      </c>
      <c r="N10" s="54">
        <v>43.44</v>
      </c>
      <c r="O10" s="54">
        <v>44.141999999999996</v>
      </c>
      <c r="P10" s="54">
        <v>44.844000000000001</v>
      </c>
      <c r="Q10" s="54">
        <v>45.545999999999999</v>
      </c>
      <c r="R10" s="54">
        <v>46.248000000000005</v>
      </c>
      <c r="S10" s="54">
        <v>46.95</v>
      </c>
      <c r="T10" s="54">
        <v>47.612000000000002</v>
      </c>
      <c r="U10" s="54">
        <v>48.274000000000001</v>
      </c>
      <c r="V10" s="54">
        <v>48.936</v>
      </c>
      <c r="W10" s="54">
        <v>49.597999999999999</v>
      </c>
      <c r="X10" s="54">
        <v>50.26</v>
      </c>
      <c r="Y10" s="54">
        <v>50.879999999999995</v>
      </c>
      <c r="Z10" s="54">
        <v>51.5</v>
      </c>
      <c r="AA10" s="54">
        <v>52.12</v>
      </c>
      <c r="AB10" s="54">
        <v>52.739999999999995</v>
      </c>
      <c r="AC10" s="54">
        <v>53.36</v>
      </c>
      <c r="AD10" s="54">
        <v>53.917999999999999</v>
      </c>
      <c r="AE10" s="54">
        <v>54.475999999999999</v>
      </c>
      <c r="AF10" s="54">
        <v>55.033999999999999</v>
      </c>
      <c r="AG10" s="54">
        <v>55.591999999999999</v>
      </c>
      <c r="AH10" s="54">
        <v>56.15</v>
      </c>
      <c r="AI10" s="54">
        <v>56.625999999999998</v>
      </c>
      <c r="AJ10" s="54">
        <v>57.102000000000004</v>
      </c>
      <c r="AK10" s="54">
        <v>57.578000000000003</v>
      </c>
      <c r="AL10" s="54">
        <v>58.054000000000002</v>
      </c>
      <c r="AM10" s="54">
        <v>58.53</v>
      </c>
      <c r="AN10" s="54">
        <v>58.92</v>
      </c>
      <c r="AO10" s="54">
        <v>59.31</v>
      </c>
      <c r="AP10" s="54">
        <v>59.699999999999996</v>
      </c>
      <c r="AQ10" s="54">
        <v>60.089999999999996</v>
      </c>
      <c r="AR10" s="54">
        <v>60.48</v>
      </c>
    </row>
    <row r="15" spans="1:44" x14ac:dyDescent="0.25">
      <c r="A15" s="112" t="s">
        <v>97</v>
      </c>
      <c r="B15" s="113"/>
      <c r="C15" s="114"/>
      <c r="D15">
        <f>$E$4*D10</f>
        <v>21.292160000000003</v>
      </c>
      <c r="E15">
        <f t="shared" ref="E15:AR15" si="0">$E$4*E10</f>
        <v>21.443392000000003</v>
      </c>
      <c r="F15">
        <f t="shared" si="0"/>
        <v>21.594624000000003</v>
      </c>
      <c r="G15">
        <f t="shared" si="0"/>
        <v>21.745856000000003</v>
      </c>
      <c r="H15">
        <f t="shared" si="0"/>
        <v>21.897088000000004</v>
      </c>
      <c r="I15">
        <f t="shared" si="0"/>
        <v>22.048320000000004</v>
      </c>
      <c r="J15">
        <f t="shared" si="0"/>
        <v>22.364928000000003</v>
      </c>
      <c r="K15">
        <f t="shared" si="0"/>
        <v>22.681535999999998</v>
      </c>
      <c r="L15">
        <f t="shared" si="0"/>
        <v>22.998144</v>
      </c>
      <c r="M15">
        <f t="shared" si="0"/>
        <v>23.314751999999999</v>
      </c>
      <c r="N15">
        <f t="shared" si="0"/>
        <v>23.631360000000001</v>
      </c>
      <c r="O15">
        <f t="shared" si="0"/>
        <v>24.013248000000001</v>
      </c>
      <c r="P15">
        <f t="shared" si="0"/>
        <v>24.395136000000001</v>
      </c>
      <c r="Q15">
        <f t="shared" si="0"/>
        <v>24.777024000000001</v>
      </c>
      <c r="R15">
        <f t="shared" si="0"/>
        <v>25.158912000000004</v>
      </c>
      <c r="S15">
        <f t="shared" si="0"/>
        <v>25.540800000000004</v>
      </c>
      <c r="T15">
        <f t="shared" si="0"/>
        <v>25.900928000000004</v>
      </c>
      <c r="U15">
        <f t="shared" si="0"/>
        <v>26.261056000000004</v>
      </c>
      <c r="V15">
        <f t="shared" si="0"/>
        <v>26.621184000000003</v>
      </c>
      <c r="W15">
        <f t="shared" si="0"/>
        <v>26.981312000000003</v>
      </c>
      <c r="X15">
        <f t="shared" si="0"/>
        <v>27.341440000000002</v>
      </c>
      <c r="Y15">
        <f t="shared" si="0"/>
        <v>27.678719999999998</v>
      </c>
      <c r="Z15">
        <f t="shared" si="0"/>
        <v>28.016000000000002</v>
      </c>
      <c r="AA15">
        <f t="shared" si="0"/>
        <v>28.353280000000002</v>
      </c>
      <c r="AB15">
        <f t="shared" si="0"/>
        <v>28.690559999999998</v>
      </c>
      <c r="AC15">
        <f t="shared" si="0"/>
        <v>29.027840000000001</v>
      </c>
      <c r="AD15">
        <f t="shared" si="0"/>
        <v>29.331392000000001</v>
      </c>
      <c r="AE15">
        <f t="shared" si="0"/>
        <v>29.634944000000001</v>
      </c>
      <c r="AF15">
        <f t="shared" si="0"/>
        <v>29.938496000000001</v>
      </c>
      <c r="AG15">
        <f t="shared" si="0"/>
        <v>30.242048</v>
      </c>
      <c r="AH15">
        <f t="shared" si="0"/>
        <v>30.5456</v>
      </c>
      <c r="AI15">
        <f t="shared" si="0"/>
        <v>30.804544</v>
      </c>
      <c r="AJ15">
        <f t="shared" si="0"/>
        <v>31.063488000000003</v>
      </c>
      <c r="AK15">
        <f t="shared" si="0"/>
        <v>31.322432000000003</v>
      </c>
      <c r="AL15">
        <f t="shared" si="0"/>
        <v>31.581376000000002</v>
      </c>
      <c r="AM15">
        <f t="shared" si="0"/>
        <v>31.840320000000002</v>
      </c>
      <c r="AN15">
        <f t="shared" si="0"/>
        <v>32.052480000000003</v>
      </c>
      <c r="AO15">
        <f t="shared" si="0"/>
        <v>32.264640000000007</v>
      </c>
      <c r="AP15">
        <f t="shared" si="0"/>
        <v>32.476799999999997</v>
      </c>
      <c r="AQ15">
        <f t="shared" si="0"/>
        <v>32.688960000000002</v>
      </c>
      <c r="AR15">
        <f t="shared" si="0"/>
        <v>32.901119999999999</v>
      </c>
    </row>
    <row r="16" spans="1:44" x14ac:dyDescent="0.25">
      <c r="A16" t="s">
        <v>98</v>
      </c>
    </row>
  </sheetData>
  <mergeCells count="3">
    <mergeCell ref="A1:E1"/>
    <mergeCell ref="A4:D4"/>
    <mergeCell ref="A15:C15"/>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54E4-9E06-4528-A571-7B6C265F4340}">
  <dimension ref="A1:AZ29"/>
  <sheetViews>
    <sheetView zoomScale="60" zoomScaleNormal="60" workbookViewId="0">
      <selection activeCell="F48" sqref="F48"/>
    </sheetView>
  </sheetViews>
  <sheetFormatPr defaultRowHeight="15" x14ac:dyDescent="0.25"/>
  <cols>
    <col min="1" max="1" width="21.7109375" customWidth="1"/>
    <col min="3" max="3" width="10.140625" bestFit="1" customWidth="1"/>
  </cols>
  <sheetData>
    <row r="1" spans="1:52" x14ac:dyDescent="0.25">
      <c r="C1" s="115" t="s">
        <v>139</v>
      </c>
      <c r="D1" s="115"/>
      <c r="E1" s="115"/>
      <c r="F1" s="115"/>
      <c r="G1" s="115"/>
      <c r="H1" s="115"/>
      <c r="I1" s="115"/>
      <c r="J1" s="115"/>
      <c r="K1" s="115"/>
    </row>
    <row r="2" spans="1:52" x14ac:dyDescent="0.25">
      <c r="A2" t="s">
        <v>140</v>
      </c>
      <c r="B2" t="s">
        <v>141</v>
      </c>
      <c r="C2">
        <v>2012</v>
      </c>
      <c r="D2">
        <v>2015</v>
      </c>
      <c r="E2">
        <v>2020</v>
      </c>
      <c r="F2">
        <v>2025</v>
      </c>
      <c r="G2">
        <v>2030</v>
      </c>
      <c r="H2">
        <v>2035</v>
      </c>
      <c r="I2">
        <v>2040</v>
      </c>
      <c r="J2">
        <v>2045</v>
      </c>
      <c r="K2">
        <v>2050</v>
      </c>
      <c r="L2" s="56"/>
      <c r="M2" s="56"/>
      <c r="N2" s="56"/>
      <c r="O2" s="56"/>
    </row>
    <row r="3" spans="1:52" x14ac:dyDescent="0.25">
      <c r="A3" t="s">
        <v>126</v>
      </c>
      <c r="C3" s="56">
        <v>429889</v>
      </c>
      <c r="D3" s="56">
        <v>454234</v>
      </c>
      <c r="E3" s="56">
        <v>494599</v>
      </c>
      <c r="F3" s="56">
        <v>539134</v>
      </c>
      <c r="G3" s="56">
        <v>582304</v>
      </c>
      <c r="H3" s="56">
        <v>619385</v>
      </c>
      <c r="I3" s="56">
        <v>637964</v>
      </c>
      <c r="J3" s="56">
        <v>654263</v>
      </c>
      <c r="K3" s="56">
        <v>669718</v>
      </c>
    </row>
    <row r="4" spans="1:52" x14ac:dyDescent="0.25">
      <c r="A4" t="s">
        <v>133</v>
      </c>
      <c r="B4" t="s">
        <v>118</v>
      </c>
      <c r="C4" s="56">
        <v>264730</v>
      </c>
      <c r="D4" s="56">
        <v>276580</v>
      </c>
      <c r="E4" s="56">
        <v>296330</v>
      </c>
      <c r="F4" s="56">
        <v>316080</v>
      </c>
      <c r="G4" s="56">
        <v>335831</v>
      </c>
      <c r="H4" s="56">
        <v>355581</v>
      </c>
      <c r="I4" s="56">
        <v>356112</v>
      </c>
      <c r="J4" s="56">
        <v>356643</v>
      </c>
      <c r="K4" s="56">
        <v>357175</v>
      </c>
    </row>
    <row r="5" spans="1:52" x14ac:dyDescent="0.25">
      <c r="A5" t="s">
        <v>134</v>
      </c>
      <c r="B5" t="s">
        <v>118</v>
      </c>
      <c r="C5" s="56">
        <v>21158</v>
      </c>
      <c r="D5" s="56">
        <v>22125</v>
      </c>
      <c r="E5" s="56">
        <v>23736</v>
      </c>
      <c r="F5" s="56">
        <v>25346</v>
      </c>
      <c r="G5" s="56">
        <v>26957</v>
      </c>
      <c r="H5" s="56">
        <v>28568</v>
      </c>
      <c r="I5" s="56">
        <v>29776</v>
      </c>
      <c r="J5" s="56">
        <v>30984</v>
      </c>
      <c r="K5" s="56">
        <v>32192</v>
      </c>
    </row>
    <row r="6" spans="1:52" x14ac:dyDescent="0.25">
      <c r="A6" t="s">
        <v>127</v>
      </c>
      <c r="C6" s="56">
        <v>13469</v>
      </c>
      <c r="D6" s="56">
        <v>13372</v>
      </c>
      <c r="E6" s="56">
        <v>13330</v>
      </c>
      <c r="F6" s="56">
        <v>13301</v>
      </c>
      <c r="G6" s="56">
        <v>13261</v>
      </c>
      <c r="H6" s="56">
        <v>13228</v>
      </c>
      <c r="I6" s="56">
        <v>13270</v>
      </c>
      <c r="J6" s="56">
        <v>13294</v>
      </c>
      <c r="K6" s="56">
        <v>13302</v>
      </c>
    </row>
    <row r="7" spans="1:52" x14ac:dyDescent="0.25">
      <c r="A7" t="s">
        <v>135</v>
      </c>
      <c r="C7" s="56">
        <v>4901</v>
      </c>
      <c r="D7" s="56">
        <v>5839</v>
      </c>
      <c r="E7" s="56">
        <v>5375</v>
      </c>
      <c r="F7" s="56">
        <v>4689</v>
      </c>
      <c r="G7" s="56">
        <v>3748</v>
      </c>
      <c r="H7" s="56">
        <v>2999</v>
      </c>
      <c r="I7" s="56">
        <v>2186</v>
      </c>
      <c r="J7" s="56">
        <v>1176</v>
      </c>
      <c r="K7" t="s">
        <v>128</v>
      </c>
    </row>
    <row r="8" spans="1:52" x14ac:dyDescent="0.25">
      <c r="A8" t="s">
        <v>136</v>
      </c>
      <c r="C8" s="56">
        <v>125631</v>
      </c>
      <c r="D8" s="56">
        <v>136318</v>
      </c>
      <c r="E8" s="56">
        <v>155828</v>
      </c>
      <c r="F8" s="56">
        <v>179717</v>
      </c>
      <c r="G8" s="56">
        <v>202508</v>
      </c>
      <c r="H8" s="56">
        <v>219009</v>
      </c>
      <c r="I8" s="56">
        <v>236620</v>
      </c>
      <c r="J8" s="56">
        <v>252166</v>
      </c>
      <c r="K8" s="56">
        <v>267049</v>
      </c>
    </row>
    <row r="9" spans="1:52" x14ac:dyDescent="0.25">
      <c r="A9" t="s">
        <v>137</v>
      </c>
      <c r="C9" s="56">
        <v>24441</v>
      </c>
      <c r="D9" s="56">
        <v>29527</v>
      </c>
      <c r="E9" s="56">
        <v>37794</v>
      </c>
      <c r="F9" s="56">
        <v>48752</v>
      </c>
      <c r="G9" s="56">
        <v>57240</v>
      </c>
      <c r="H9" s="56">
        <v>65641</v>
      </c>
      <c r="I9" s="56">
        <v>75204</v>
      </c>
      <c r="J9" s="56">
        <v>82806</v>
      </c>
      <c r="K9" s="56">
        <v>89917</v>
      </c>
    </row>
    <row r="10" spans="1:52" x14ac:dyDescent="0.25">
      <c r="A10" t="s">
        <v>138</v>
      </c>
      <c r="C10" s="56">
        <v>11881</v>
      </c>
      <c r="D10" s="56">
        <v>14027</v>
      </c>
      <c r="E10" s="56">
        <v>16102</v>
      </c>
      <c r="F10" s="56">
        <v>18369</v>
      </c>
      <c r="G10" s="56">
        <v>20698</v>
      </c>
      <c r="H10" s="56">
        <v>22897</v>
      </c>
      <c r="I10" s="56">
        <v>24990</v>
      </c>
      <c r="J10" s="56">
        <v>26964</v>
      </c>
      <c r="K10" s="56">
        <v>28781</v>
      </c>
    </row>
    <row r="11" spans="1:52" x14ac:dyDescent="0.25">
      <c r="A11" t="s">
        <v>129</v>
      </c>
      <c r="C11" s="56">
        <v>1856</v>
      </c>
      <c r="D11" s="56">
        <v>1778</v>
      </c>
      <c r="E11" s="56">
        <v>1341</v>
      </c>
      <c r="F11" s="56">
        <v>1403</v>
      </c>
      <c r="G11" s="56">
        <v>1528</v>
      </c>
      <c r="H11" s="56">
        <v>1799</v>
      </c>
      <c r="I11" s="56">
        <v>2101</v>
      </c>
      <c r="J11" s="56">
        <v>2256</v>
      </c>
      <c r="K11" s="56">
        <v>2251</v>
      </c>
    </row>
    <row r="12" spans="1:52" x14ac:dyDescent="0.25">
      <c r="A12" t="s">
        <v>124</v>
      </c>
      <c r="C12" t="s">
        <v>130</v>
      </c>
      <c r="D12" t="s">
        <v>131</v>
      </c>
      <c r="E12" t="s">
        <v>132</v>
      </c>
      <c r="F12" s="56">
        <v>106581</v>
      </c>
      <c r="G12" s="56">
        <v>117985</v>
      </c>
      <c r="H12" s="56">
        <v>123188</v>
      </c>
      <c r="I12" s="56">
        <v>128381</v>
      </c>
      <c r="J12" s="56">
        <v>133699</v>
      </c>
      <c r="K12" s="56">
        <v>139119</v>
      </c>
    </row>
    <row r="13" spans="1:52" x14ac:dyDescent="0.25">
      <c r="A13" t="s">
        <v>125</v>
      </c>
      <c r="C13" s="56">
        <v>3671</v>
      </c>
      <c r="D13" s="56">
        <v>3840</v>
      </c>
      <c r="E13" s="56">
        <v>4203</v>
      </c>
      <c r="F13" s="56">
        <v>4612</v>
      </c>
      <c r="G13" s="56">
        <v>5057</v>
      </c>
      <c r="H13" s="56">
        <v>5484</v>
      </c>
      <c r="I13" s="56">
        <v>5944</v>
      </c>
      <c r="J13" s="56">
        <v>6441</v>
      </c>
      <c r="K13" s="56">
        <v>6981</v>
      </c>
    </row>
    <row r="14" spans="1:52" s="59" customFormat="1" x14ac:dyDescent="0.25">
      <c r="C14" s="60"/>
    </row>
    <row r="15" spans="1:52" x14ac:dyDescent="0.25">
      <c r="B15" s="1" t="s">
        <v>119</v>
      </c>
      <c r="C15" s="58">
        <v>2012</v>
      </c>
      <c r="D15" s="58">
        <v>2013</v>
      </c>
      <c r="E15" s="58">
        <v>2014</v>
      </c>
      <c r="F15" s="58">
        <v>2015</v>
      </c>
      <c r="G15" s="58">
        <v>2016</v>
      </c>
      <c r="H15" s="58">
        <v>2017</v>
      </c>
      <c r="I15" s="58">
        <v>2018</v>
      </c>
      <c r="J15" s="58">
        <v>2019</v>
      </c>
      <c r="K15" s="58">
        <v>2020</v>
      </c>
      <c r="L15" s="58">
        <v>2021</v>
      </c>
      <c r="M15" s="58">
        <v>2022</v>
      </c>
      <c r="N15" s="58">
        <v>2023</v>
      </c>
      <c r="O15" s="58">
        <v>2024</v>
      </c>
      <c r="P15" s="58">
        <v>2025</v>
      </c>
      <c r="Q15" s="58">
        <v>2026</v>
      </c>
      <c r="R15" s="58">
        <v>2027</v>
      </c>
      <c r="S15" s="58">
        <v>2028</v>
      </c>
      <c r="T15" s="58">
        <v>2029</v>
      </c>
      <c r="U15" s="58">
        <v>2030</v>
      </c>
      <c r="V15" s="58">
        <v>2031</v>
      </c>
      <c r="W15" s="58">
        <v>2032</v>
      </c>
      <c r="X15" s="58">
        <v>2033</v>
      </c>
      <c r="Y15" s="58">
        <v>2034</v>
      </c>
      <c r="Z15" s="58">
        <v>2035</v>
      </c>
      <c r="AA15" s="58">
        <v>2036</v>
      </c>
      <c r="AB15" s="58">
        <v>2037</v>
      </c>
      <c r="AC15" s="58">
        <v>2038</v>
      </c>
      <c r="AD15" s="58">
        <v>2039</v>
      </c>
      <c r="AE15" s="58">
        <v>2040</v>
      </c>
      <c r="AF15" s="58">
        <v>2041</v>
      </c>
      <c r="AG15" s="58">
        <v>2042</v>
      </c>
      <c r="AH15" s="58">
        <v>2043</v>
      </c>
      <c r="AI15" s="58">
        <v>2044</v>
      </c>
      <c r="AJ15" s="58">
        <v>2045</v>
      </c>
      <c r="AK15" s="58">
        <v>2046</v>
      </c>
      <c r="AL15" s="58">
        <v>2047</v>
      </c>
      <c r="AM15" s="58">
        <v>2048</v>
      </c>
      <c r="AN15" s="58">
        <v>2049</v>
      </c>
      <c r="AO15" s="58">
        <v>2050</v>
      </c>
      <c r="AP15" s="58"/>
      <c r="AQ15" s="58"/>
      <c r="AR15" s="58"/>
      <c r="AS15" s="58"/>
      <c r="AT15" s="58"/>
      <c r="AU15" s="58"/>
      <c r="AV15" s="58"/>
      <c r="AW15" s="58"/>
      <c r="AX15" s="58"/>
      <c r="AY15" s="58"/>
      <c r="AZ15" s="58"/>
    </row>
    <row r="16" spans="1:52" x14ac:dyDescent="0.25">
      <c r="A16" t="s">
        <v>137</v>
      </c>
      <c r="B16" t="s">
        <v>119</v>
      </c>
      <c r="C16">
        <v>90.108401084010794</v>
      </c>
      <c r="D16">
        <v>98.644986449864405</v>
      </c>
      <c r="E16">
        <v>104.4222714954421</v>
      </c>
      <c r="F16">
        <v>110.19955654101979</v>
      </c>
      <c r="G16">
        <v>115.97684158659747</v>
      </c>
      <c r="H16">
        <v>121.75412663217517</v>
      </c>
      <c r="I16">
        <v>127.53141167775286</v>
      </c>
      <c r="J16">
        <v>133.30869672333054</v>
      </c>
      <c r="K16">
        <v>139.08598176890823</v>
      </c>
      <c r="L16">
        <v>144.86326681448594</v>
      </c>
      <c r="M16">
        <v>150.64055186006362</v>
      </c>
      <c r="N16">
        <v>156.41783690564131</v>
      </c>
      <c r="O16">
        <v>162.19512195121899</v>
      </c>
      <c r="P16">
        <v>184.01084010840097</v>
      </c>
      <c r="Q16">
        <v>190.19512195121939</v>
      </c>
      <c r="R16">
        <v>196.37940379403778</v>
      </c>
      <c r="S16">
        <v>202.56368563685618</v>
      </c>
      <c r="T16">
        <v>208.74796747967457</v>
      </c>
      <c r="U16">
        <v>214.93224932249299</v>
      </c>
      <c r="V16">
        <v>221.11653116531139</v>
      </c>
      <c r="W16">
        <v>227.30081300812978</v>
      </c>
      <c r="X16">
        <v>233.4850948509482</v>
      </c>
      <c r="Y16">
        <v>239.66937669376659</v>
      </c>
      <c r="Z16">
        <v>245.85365853658499</v>
      </c>
      <c r="AA16">
        <v>252.03794037940338</v>
      </c>
      <c r="AB16">
        <v>258.22222222222177</v>
      </c>
      <c r="AC16">
        <v>264.40650406504017</v>
      </c>
      <c r="AD16">
        <v>270.59078590785862</v>
      </c>
      <c r="AE16">
        <v>276.77506775067701</v>
      </c>
      <c r="AF16">
        <v>282.9593495934954</v>
      </c>
      <c r="AG16">
        <v>289.1436314363138</v>
      </c>
      <c r="AH16">
        <v>295.32791327913219</v>
      </c>
      <c r="AI16">
        <v>301.51219512195058</v>
      </c>
      <c r="AJ16">
        <v>307.69647696476898</v>
      </c>
      <c r="AK16">
        <v>313.88075880758743</v>
      </c>
      <c r="AL16">
        <v>320.06504065040576</v>
      </c>
      <c r="AM16">
        <v>326.24932249322421</v>
      </c>
      <c r="AN16">
        <v>332.43360433604261</v>
      </c>
      <c r="AO16">
        <v>338.617886178861</v>
      </c>
    </row>
    <row r="17" spans="1:41" x14ac:dyDescent="0.25">
      <c r="A17" t="s">
        <v>129</v>
      </c>
      <c r="B17" t="s">
        <v>119</v>
      </c>
      <c r="C17">
        <v>6.9782608695652097</v>
      </c>
      <c r="D17">
        <v>6.8260869565217348</v>
      </c>
      <c r="E17">
        <v>6.6739130434782608</v>
      </c>
      <c r="F17">
        <v>6.4021739130434767</v>
      </c>
      <c r="G17">
        <v>6.1304347826086936</v>
      </c>
      <c r="H17">
        <v>5.8586956521739104</v>
      </c>
      <c r="I17">
        <v>5.5869565217391273</v>
      </c>
      <c r="J17">
        <v>5.3152173913043432</v>
      </c>
      <c r="K17">
        <v>5.0434782608695601</v>
      </c>
      <c r="L17">
        <v>5.0913043478260827</v>
      </c>
      <c r="M17">
        <v>5.1391304347826043</v>
      </c>
      <c r="N17">
        <v>5.1869565217391269</v>
      </c>
      <c r="O17">
        <v>5.2347826086956486</v>
      </c>
      <c r="P17">
        <v>5.2826086956521703</v>
      </c>
      <c r="Q17">
        <v>5.3652173913043448</v>
      </c>
      <c r="R17">
        <v>5.4478260869565185</v>
      </c>
      <c r="S17">
        <v>5.530434782608693</v>
      </c>
      <c r="T17">
        <v>5.6130434782608667</v>
      </c>
      <c r="U17">
        <v>5.6956521739130404</v>
      </c>
      <c r="V17">
        <v>5.9195652173913018</v>
      </c>
      <c r="W17">
        <v>6.1434782608695624</v>
      </c>
      <c r="X17">
        <v>6.367391304347823</v>
      </c>
      <c r="Y17">
        <v>6.5913043478260844</v>
      </c>
      <c r="Z17">
        <v>6.815217391304345</v>
      </c>
      <c r="AA17">
        <v>7.0391304347826065</v>
      </c>
      <c r="AB17">
        <v>7.263043478260867</v>
      </c>
      <c r="AC17">
        <v>7.4869565217391276</v>
      </c>
      <c r="AD17">
        <v>7.7108695652173891</v>
      </c>
      <c r="AE17">
        <v>7.9347826086956506</v>
      </c>
      <c r="AF17">
        <v>8.0434782608695627</v>
      </c>
      <c r="AG17">
        <v>8.1521739130434749</v>
      </c>
      <c r="AH17">
        <v>8.2608695652173871</v>
      </c>
      <c r="AI17">
        <v>8.3695652173912976</v>
      </c>
      <c r="AJ17">
        <v>8.4782608695652097</v>
      </c>
      <c r="AK17">
        <v>8.4782608695652097</v>
      </c>
      <c r="AL17">
        <v>8.4782608695652097</v>
      </c>
      <c r="AM17">
        <v>8.4782608695652097</v>
      </c>
      <c r="AN17">
        <v>8.4782608695652097</v>
      </c>
      <c r="AO17">
        <v>8.4782608695652097</v>
      </c>
    </row>
    <row r="18" spans="1:41" x14ac:dyDescent="0.25">
      <c r="A18" t="s">
        <v>138</v>
      </c>
      <c r="B18" t="s">
        <v>119</v>
      </c>
      <c r="C18">
        <v>43.661971830985898</v>
      </c>
      <c r="D18">
        <v>49.577464788732399</v>
      </c>
      <c r="E18">
        <v>51.145793681004925</v>
      </c>
      <c r="F18">
        <v>52.714122573277457</v>
      </c>
      <c r="G18">
        <v>54.282451465549983</v>
      </c>
      <c r="H18">
        <v>55.850780357822515</v>
      </c>
      <c r="I18">
        <v>57.419109250095048</v>
      </c>
      <c r="J18">
        <v>58.98743814236758</v>
      </c>
      <c r="K18">
        <v>60.555767034640105</v>
      </c>
      <c r="L18">
        <v>62.124095926912631</v>
      </c>
      <c r="M18">
        <v>63.692424819185163</v>
      </c>
      <c r="N18">
        <v>65.260753711457696</v>
      </c>
      <c r="O18">
        <v>66.829082603730228</v>
      </c>
      <c r="P18">
        <v>68.397411496002746</v>
      </c>
      <c r="Q18">
        <v>69.965740388275293</v>
      </c>
      <c r="R18">
        <v>71.534069280547811</v>
      </c>
      <c r="S18">
        <v>73.102398172820344</v>
      </c>
      <c r="T18">
        <v>74.670727065092876</v>
      </c>
      <c r="U18">
        <v>76.239055957365395</v>
      </c>
      <c r="V18">
        <v>77.807384849637941</v>
      </c>
      <c r="W18">
        <v>79.375713741910459</v>
      </c>
      <c r="X18">
        <v>80.944042634182992</v>
      </c>
      <c r="Y18">
        <v>82.512371526455524</v>
      </c>
      <c r="Z18">
        <v>84.080700418728043</v>
      </c>
      <c r="AA18">
        <v>85.649029311000589</v>
      </c>
      <c r="AB18">
        <v>87.217358203273108</v>
      </c>
      <c r="AC18">
        <v>88.78568709554564</v>
      </c>
      <c r="AD18">
        <v>90.354015987818173</v>
      </c>
      <c r="AE18">
        <v>91.922344880090705</v>
      </c>
      <c r="AF18">
        <v>93.490673772363238</v>
      </c>
      <c r="AG18">
        <v>95.059002664635756</v>
      </c>
      <c r="AH18">
        <v>96.627331556908288</v>
      </c>
      <c r="AI18">
        <v>98.195660449180821</v>
      </c>
      <c r="AJ18">
        <v>99.763989341453353</v>
      </c>
      <c r="AK18">
        <v>101.33231823372589</v>
      </c>
      <c r="AL18">
        <v>102.9006471259984</v>
      </c>
      <c r="AM18">
        <v>104.46897601827094</v>
      </c>
      <c r="AN18">
        <v>106.03730491054347</v>
      </c>
      <c r="AO18">
        <v>107.605633802816</v>
      </c>
    </row>
    <row r="19" spans="1:41" x14ac:dyDescent="0.25">
      <c r="A19" t="s">
        <v>124</v>
      </c>
      <c r="B19" t="s">
        <v>119</v>
      </c>
      <c r="C19">
        <v>300</v>
      </c>
      <c r="D19">
        <v>302</v>
      </c>
      <c r="E19">
        <v>310.11764705882354</v>
      </c>
      <c r="F19">
        <v>318.23529411764707</v>
      </c>
      <c r="G19">
        <v>326.35294117647061</v>
      </c>
      <c r="H19">
        <v>334.47058823529409</v>
      </c>
      <c r="I19">
        <v>342.58823529411762</v>
      </c>
      <c r="J19">
        <v>350.70588235294116</v>
      </c>
      <c r="K19">
        <v>358.8235294117647</v>
      </c>
      <c r="L19">
        <v>366.94117647058823</v>
      </c>
      <c r="M19">
        <v>375.05882352941177</v>
      </c>
      <c r="N19">
        <v>383.17647058823525</v>
      </c>
      <c r="O19">
        <v>391.29411764705878</v>
      </c>
      <c r="P19">
        <v>399.41176470588232</v>
      </c>
      <c r="Q19">
        <v>407.52941176470586</v>
      </c>
      <c r="R19">
        <v>415.64705882352939</v>
      </c>
      <c r="S19">
        <v>423.76470588235293</v>
      </c>
      <c r="T19">
        <v>431.88235294117646</v>
      </c>
      <c r="U19">
        <v>440</v>
      </c>
      <c r="V19">
        <v>444</v>
      </c>
      <c r="W19">
        <v>448</v>
      </c>
      <c r="X19">
        <v>452</v>
      </c>
      <c r="Y19">
        <v>456</v>
      </c>
      <c r="Z19">
        <v>460</v>
      </c>
      <c r="AA19">
        <v>464</v>
      </c>
      <c r="AB19">
        <v>468</v>
      </c>
      <c r="AC19">
        <v>472</v>
      </c>
      <c r="AD19">
        <v>476</v>
      </c>
      <c r="AE19">
        <v>480</v>
      </c>
      <c r="AF19">
        <v>484</v>
      </c>
      <c r="AG19">
        <v>488</v>
      </c>
      <c r="AH19">
        <v>492</v>
      </c>
      <c r="AI19">
        <v>496</v>
      </c>
      <c r="AJ19">
        <v>500</v>
      </c>
      <c r="AK19">
        <v>504</v>
      </c>
      <c r="AL19">
        <v>508</v>
      </c>
      <c r="AM19">
        <v>512</v>
      </c>
      <c r="AN19">
        <v>516</v>
      </c>
      <c r="AO19">
        <v>520</v>
      </c>
    </row>
    <row r="20" spans="1:41" x14ac:dyDescent="0.25">
      <c r="A20" t="s">
        <v>125</v>
      </c>
      <c r="B20" t="s">
        <v>119</v>
      </c>
      <c r="C20">
        <v>14</v>
      </c>
      <c r="D20">
        <v>14.328947368421051</v>
      </c>
      <c r="E20">
        <v>14.657894736842104</v>
      </c>
      <c r="F20">
        <v>14.986842105263158</v>
      </c>
      <c r="G20">
        <v>15.315789473684211</v>
      </c>
      <c r="H20">
        <v>15.644736842105264</v>
      </c>
      <c r="I20">
        <v>15.973684210526315</v>
      </c>
      <c r="J20">
        <v>16.30263157894737</v>
      </c>
      <c r="K20">
        <v>16.631578947368421</v>
      </c>
      <c r="L20">
        <v>16.960526315789473</v>
      </c>
      <c r="M20">
        <v>17.289473684210527</v>
      </c>
      <c r="N20">
        <v>17.618421052631579</v>
      </c>
      <c r="O20">
        <v>17.94736842105263</v>
      </c>
      <c r="P20">
        <v>18.276315789473685</v>
      </c>
      <c r="Q20">
        <v>18.605263157894736</v>
      </c>
      <c r="R20">
        <v>18.934210526315788</v>
      </c>
      <c r="S20">
        <v>19.263157894736842</v>
      </c>
      <c r="T20">
        <v>19.592105263157894</v>
      </c>
      <c r="U20">
        <v>19.921052631578945</v>
      </c>
      <c r="V20">
        <v>20.25</v>
      </c>
      <c r="W20">
        <v>20.578947368421055</v>
      </c>
      <c r="X20">
        <v>20.907894736842106</v>
      </c>
      <c r="Y20">
        <v>21.236842105263158</v>
      </c>
      <c r="Z20">
        <v>21.565789473684212</v>
      </c>
      <c r="AA20">
        <v>21.894736842105264</v>
      </c>
      <c r="AB20">
        <v>22.223684210526315</v>
      </c>
      <c r="AC20">
        <v>22.55263157894737</v>
      </c>
      <c r="AD20">
        <v>22.881578947368421</v>
      </c>
      <c r="AE20">
        <v>23.210526315789473</v>
      </c>
      <c r="AF20">
        <v>23.539473684210527</v>
      </c>
      <c r="AG20">
        <v>23.868421052631579</v>
      </c>
      <c r="AH20">
        <v>24.19736842105263</v>
      </c>
      <c r="AI20">
        <v>24.526315789473685</v>
      </c>
      <c r="AJ20">
        <v>24.85526315789474</v>
      </c>
      <c r="AK20">
        <v>25.184210526315788</v>
      </c>
      <c r="AL20">
        <v>25.513157894736842</v>
      </c>
      <c r="AM20">
        <v>25.842105263157897</v>
      </c>
      <c r="AN20">
        <v>26.171052631578945</v>
      </c>
      <c r="AO20">
        <v>26.5</v>
      </c>
    </row>
    <row r="23" spans="1:41" x14ac:dyDescent="0.25">
      <c r="A23" t="s">
        <v>135</v>
      </c>
      <c r="B23" t="s">
        <v>119</v>
      </c>
      <c r="C23">
        <v>3.5985714285720007</v>
      </c>
      <c r="D23">
        <v>3.5992857142859975</v>
      </c>
      <c r="E23">
        <v>3.5999999999999943</v>
      </c>
      <c r="F23">
        <v>4.6285714285709796</v>
      </c>
      <c r="G23">
        <v>4.4963265306118085</v>
      </c>
      <c r="H23">
        <v>4.3640816326526384</v>
      </c>
      <c r="I23">
        <v>4.2318367346934673</v>
      </c>
      <c r="J23">
        <v>4.0995918367342963</v>
      </c>
      <c r="K23">
        <v>3.9673469387751252</v>
      </c>
      <c r="L23">
        <v>3.8351020408159546</v>
      </c>
      <c r="M23">
        <v>3.702857142856784</v>
      </c>
      <c r="N23">
        <v>3.570612244897613</v>
      </c>
      <c r="O23">
        <v>3.4383673469384419</v>
      </c>
      <c r="P23">
        <v>3.3061224489792713</v>
      </c>
      <c r="Q23">
        <v>3.1738775510201003</v>
      </c>
      <c r="R23">
        <v>3.0416326530609297</v>
      </c>
      <c r="S23">
        <v>2.9093877551017586</v>
      </c>
      <c r="T23">
        <v>2.7771428571425876</v>
      </c>
      <c r="U23">
        <v>2.644897959183417</v>
      </c>
      <c r="V23">
        <v>2.5126530612242459</v>
      </c>
      <c r="W23">
        <v>2.3804081632650753</v>
      </c>
      <c r="X23">
        <v>2.2481632653059043</v>
      </c>
      <c r="Y23">
        <v>2.1159183673467337</v>
      </c>
      <c r="Z23">
        <v>1.9836734693875626</v>
      </c>
      <c r="AA23">
        <v>1.851428571428392</v>
      </c>
      <c r="AB23">
        <v>1.719183673469221</v>
      </c>
      <c r="AC23">
        <v>1.5869387755100499</v>
      </c>
      <c r="AD23">
        <v>1.4546938775508793</v>
      </c>
      <c r="AE23">
        <v>1.3224489795917083</v>
      </c>
      <c r="AF23">
        <v>1.1902040816325377</v>
      </c>
      <c r="AG23">
        <v>1.0579591836733666</v>
      </c>
      <c r="AH23">
        <v>0.92571428571419601</v>
      </c>
      <c r="AI23">
        <v>0.79346938775502496</v>
      </c>
      <c r="AJ23">
        <v>0.66122448979585435</v>
      </c>
      <c r="AK23">
        <v>0.5289795918366833</v>
      </c>
      <c r="AL23">
        <v>0.39673469387751226</v>
      </c>
      <c r="AM23">
        <v>0.26448979591834121</v>
      </c>
      <c r="AN23">
        <v>0.13224489795917105</v>
      </c>
      <c r="AO23">
        <v>0</v>
      </c>
    </row>
    <row r="24" spans="1:41" x14ac:dyDescent="0.25">
      <c r="B24" t="s">
        <v>118</v>
      </c>
      <c r="C24">
        <v>139.371428571428</v>
      </c>
      <c r="D24">
        <v>144.2571428571425</v>
      </c>
      <c r="E24">
        <v>149.142857142857</v>
      </c>
      <c r="F24">
        <v>166.62857142857101</v>
      </c>
      <c r="G24">
        <v>161.86775510204041</v>
      </c>
      <c r="H24">
        <v>157.1069387755098</v>
      </c>
      <c r="I24">
        <v>152.3461224489792</v>
      </c>
      <c r="J24">
        <v>147.5853061224486</v>
      </c>
      <c r="K24">
        <v>142.824489795918</v>
      </c>
      <c r="L24">
        <v>138.06367346938742</v>
      </c>
      <c r="M24">
        <v>133.30285714285679</v>
      </c>
      <c r="N24">
        <v>128.54204081632622</v>
      </c>
      <c r="O24">
        <v>123.7812244897956</v>
      </c>
      <c r="P24">
        <v>119.02040816326502</v>
      </c>
      <c r="Q24">
        <v>114.25959183673442</v>
      </c>
      <c r="R24">
        <v>109.49877551020381</v>
      </c>
      <c r="S24">
        <v>104.73795918367321</v>
      </c>
      <c r="T24">
        <v>99.97714285714261</v>
      </c>
      <c r="U24">
        <v>95.216326530612008</v>
      </c>
      <c r="V24">
        <v>90.455510204081406</v>
      </c>
      <c r="W24">
        <v>85.694693877550804</v>
      </c>
      <c r="X24">
        <v>80.933877551020203</v>
      </c>
      <c r="Y24">
        <v>76.173061224489601</v>
      </c>
      <c r="Z24">
        <v>71.412244897959013</v>
      </c>
      <c r="AA24">
        <v>66.651428571428411</v>
      </c>
      <c r="AB24">
        <v>61.89061224489781</v>
      </c>
      <c r="AC24">
        <v>57.129795918367208</v>
      </c>
      <c r="AD24">
        <v>52.368979591836606</v>
      </c>
      <c r="AE24">
        <v>47.608163265306004</v>
      </c>
      <c r="AF24">
        <v>42.847346938775416</v>
      </c>
      <c r="AG24">
        <v>38.086530612244815</v>
      </c>
      <c r="AH24">
        <v>33.325714285714213</v>
      </c>
      <c r="AI24">
        <v>28.564897959183611</v>
      </c>
      <c r="AJ24">
        <v>23.804081632653009</v>
      </c>
      <c r="AK24">
        <v>19.043265306122407</v>
      </c>
      <c r="AL24">
        <v>14.282448979591805</v>
      </c>
      <c r="AM24">
        <v>9.5216326530612037</v>
      </c>
      <c r="AN24">
        <v>4.7608163265306018</v>
      </c>
      <c r="AO24">
        <v>0</v>
      </c>
    </row>
    <row r="27" spans="1:41" x14ac:dyDescent="0.25">
      <c r="A27" t="s">
        <v>127</v>
      </c>
      <c r="B27" t="s">
        <v>118</v>
      </c>
      <c r="C27">
        <v>481</v>
      </c>
      <c r="D27">
        <v>479.5</v>
      </c>
      <c r="E27">
        <v>478</v>
      </c>
      <c r="F27">
        <v>477.7</v>
      </c>
      <c r="G27">
        <v>477.40000000000003</v>
      </c>
      <c r="H27">
        <v>477.1</v>
      </c>
      <c r="I27">
        <v>476.8</v>
      </c>
      <c r="J27">
        <v>476.5</v>
      </c>
      <c r="K27">
        <v>476.2</v>
      </c>
      <c r="L27">
        <v>475.90000000000003</v>
      </c>
      <c r="M27">
        <v>475.6</v>
      </c>
      <c r="N27">
        <v>475.3</v>
      </c>
      <c r="O27">
        <v>475</v>
      </c>
      <c r="P27">
        <v>474.7</v>
      </c>
      <c r="Q27">
        <v>474.40000000000003</v>
      </c>
      <c r="R27">
        <v>474.1</v>
      </c>
      <c r="S27">
        <v>473.8</v>
      </c>
      <c r="T27">
        <v>473.5</v>
      </c>
      <c r="U27">
        <v>473.2</v>
      </c>
      <c r="V27">
        <v>472.90000000000003</v>
      </c>
      <c r="W27">
        <v>472.6</v>
      </c>
      <c r="X27">
        <v>472.3</v>
      </c>
      <c r="Y27">
        <v>472</v>
      </c>
      <c r="Z27">
        <v>472.33333333333337</v>
      </c>
      <c r="AA27">
        <v>472.66666666666669</v>
      </c>
      <c r="AB27">
        <v>473</v>
      </c>
      <c r="AC27">
        <v>473.33333333333337</v>
      </c>
      <c r="AD27">
        <v>473.66666666666669</v>
      </c>
      <c r="AE27">
        <v>474</v>
      </c>
      <c r="AF27">
        <v>474.09999999999997</v>
      </c>
      <c r="AG27">
        <v>474.2</v>
      </c>
      <c r="AH27">
        <v>474.29999999999995</v>
      </c>
      <c r="AI27">
        <v>474.4</v>
      </c>
      <c r="AJ27">
        <v>474.5</v>
      </c>
      <c r="AK27">
        <v>474.59999999999997</v>
      </c>
      <c r="AL27">
        <v>474.7</v>
      </c>
      <c r="AM27">
        <v>474.79999999999995</v>
      </c>
      <c r="AN27">
        <v>474.9</v>
      </c>
      <c r="AO27">
        <v>475</v>
      </c>
    </row>
    <row r="28" spans="1:41" x14ac:dyDescent="0.25">
      <c r="A28" t="s">
        <v>133</v>
      </c>
      <c r="B28" t="s">
        <v>118</v>
      </c>
      <c r="C28">
        <v>9454</v>
      </c>
      <c r="D28">
        <v>9597.565217391304</v>
      </c>
      <c r="E28">
        <v>9741.1304347826081</v>
      </c>
      <c r="F28">
        <v>9884.6956521739139</v>
      </c>
      <c r="G28">
        <v>10028.260869565218</v>
      </c>
      <c r="H28">
        <v>10171.826086956522</v>
      </c>
      <c r="I28">
        <v>10315.391304347826</v>
      </c>
      <c r="J28">
        <v>10458.95652173913</v>
      </c>
      <c r="K28">
        <v>10602.521739130436</v>
      </c>
      <c r="L28">
        <v>10746.08695652174</v>
      </c>
      <c r="M28">
        <v>10889.652173913044</v>
      </c>
      <c r="N28">
        <v>11033.217391304348</v>
      </c>
      <c r="O28">
        <v>11176.782608695652</v>
      </c>
      <c r="P28">
        <v>11320.347826086956</v>
      </c>
      <c r="Q28">
        <v>11463.91304347826</v>
      </c>
      <c r="R28">
        <v>11607.478260869566</v>
      </c>
      <c r="S28">
        <v>11751.04347826087</v>
      </c>
      <c r="T28">
        <v>11894.608695652174</v>
      </c>
      <c r="U28">
        <v>12038.173913043478</v>
      </c>
      <c r="V28">
        <v>12181.739130434784</v>
      </c>
      <c r="W28">
        <v>12325.304347826088</v>
      </c>
      <c r="X28">
        <v>12468.869565217392</v>
      </c>
      <c r="Y28">
        <v>12612.434782608696</v>
      </c>
      <c r="Z28">
        <v>12756</v>
      </c>
      <c r="AA28">
        <v>12756</v>
      </c>
      <c r="AB28">
        <v>12756</v>
      </c>
      <c r="AC28">
        <v>12756</v>
      </c>
      <c r="AD28">
        <v>12756</v>
      </c>
      <c r="AE28">
        <v>12756</v>
      </c>
      <c r="AF28">
        <v>12756</v>
      </c>
      <c r="AG28">
        <v>12756</v>
      </c>
      <c r="AH28">
        <v>12756</v>
      </c>
      <c r="AI28">
        <v>12756</v>
      </c>
      <c r="AJ28">
        <v>12756</v>
      </c>
      <c r="AK28">
        <v>12756</v>
      </c>
      <c r="AL28">
        <v>12756</v>
      </c>
      <c r="AM28">
        <v>12756</v>
      </c>
      <c r="AN28">
        <v>12756</v>
      </c>
      <c r="AO28">
        <v>12756</v>
      </c>
    </row>
    <row r="29" spans="1:41" x14ac:dyDescent="0.25">
      <c r="A29" t="s">
        <v>134</v>
      </c>
      <c r="B29" t="s">
        <v>118</v>
      </c>
      <c r="C29">
        <v>755</v>
      </c>
      <c r="D29">
        <v>767.82608695652175</v>
      </c>
      <c r="E29">
        <v>780.6521739130435</v>
      </c>
      <c r="F29">
        <v>793.47826086956525</v>
      </c>
      <c r="G29">
        <v>806.30434782608688</v>
      </c>
      <c r="H29">
        <v>819.13043478260863</v>
      </c>
      <c r="I29">
        <v>831.95652173913038</v>
      </c>
      <c r="J29">
        <v>844.78260869565213</v>
      </c>
      <c r="K29">
        <v>857.60869565217388</v>
      </c>
      <c r="L29">
        <v>870.43478260869563</v>
      </c>
      <c r="M29">
        <v>883.26086956521726</v>
      </c>
      <c r="N29">
        <v>896.08695652173901</v>
      </c>
      <c r="O29">
        <v>908.91304347826076</v>
      </c>
      <c r="P29">
        <v>921.73913043478251</v>
      </c>
      <c r="Q29">
        <v>934.56521739130426</v>
      </c>
      <c r="R29">
        <v>947.39130434782601</v>
      </c>
      <c r="S29">
        <v>960.21739130434776</v>
      </c>
      <c r="T29">
        <v>973.04347826086951</v>
      </c>
      <c r="U29">
        <v>985.86956521739125</v>
      </c>
      <c r="V29">
        <v>998.695652173913</v>
      </c>
      <c r="W29">
        <v>1011.5217391304348</v>
      </c>
      <c r="X29">
        <v>1024.3478260869565</v>
      </c>
      <c r="Y29">
        <v>1037.173913043478</v>
      </c>
      <c r="Z29">
        <v>1050</v>
      </c>
      <c r="AA29">
        <v>1056.6000000000001</v>
      </c>
      <c r="AB29">
        <v>1063.2</v>
      </c>
      <c r="AC29">
        <v>1069.8000000000002</v>
      </c>
      <c r="AD29">
        <v>1076.4000000000001</v>
      </c>
      <c r="AE29">
        <v>1083</v>
      </c>
      <c r="AF29">
        <v>1089.6000000000001</v>
      </c>
      <c r="AG29">
        <v>1096.2</v>
      </c>
      <c r="AH29">
        <v>1102.8</v>
      </c>
      <c r="AI29">
        <v>1109.4000000000001</v>
      </c>
      <c r="AJ29">
        <v>1116</v>
      </c>
      <c r="AK29">
        <v>1122.6000000000001</v>
      </c>
      <c r="AL29">
        <v>1129.2</v>
      </c>
      <c r="AM29">
        <v>1135.8</v>
      </c>
      <c r="AN29">
        <v>1142.4000000000001</v>
      </c>
      <c r="AO29">
        <v>1149</v>
      </c>
    </row>
  </sheetData>
  <mergeCells count="1">
    <mergeCell ref="C1:K1"/>
  </mergeCells>
  <phoneticPr fontId="25" type="noConversion"/>
  <pageMargins left="0.511811024" right="0.511811024" top="0.78740157499999996" bottom="0.78740157499999996" header="0.31496062000000002" footer="0.31496062000000002"/>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08E01-4124-4271-903B-1207FEFB6524}">
  <dimension ref="A1:AN27"/>
  <sheetViews>
    <sheetView zoomScale="70" zoomScaleNormal="70" workbookViewId="0">
      <selection activeCell="H21" sqref="H21"/>
    </sheetView>
  </sheetViews>
  <sheetFormatPr defaultRowHeight="15" x14ac:dyDescent="0.25"/>
  <cols>
    <col min="1" max="1" width="42" customWidth="1"/>
    <col min="2" max="7" width="12.85546875" customWidth="1"/>
    <col min="9" max="12" width="13.28515625" customWidth="1"/>
    <col min="13" max="14" width="12" customWidth="1"/>
  </cols>
  <sheetData>
    <row r="1" spans="1:40" x14ac:dyDescent="0.25">
      <c r="A1" t="s">
        <v>148</v>
      </c>
    </row>
    <row r="2" spans="1:40" x14ac:dyDescent="0.25">
      <c r="A2" t="s">
        <v>191</v>
      </c>
      <c r="B2" s="1">
        <v>2012</v>
      </c>
      <c r="C2" s="1">
        <v>2013</v>
      </c>
      <c r="D2" s="1">
        <v>2014</v>
      </c>
      <c r="E2" s="1">
        <v>2015</v>
      </c>
      <c r="F2" s="1">
        <v>2016</v>
      </c>
      <c r="G2" s="1">
        <v>2017</v>
      </c>
      <c r="H2" s="1">
        <v>2018</v>
      </c>
      <c r="I2" s="1">
        <v>2019</v>
      </c>
      <c r="J2" s="1">
        <v>2020</v>
      </c>
      <c r="K2" s="1">
        <v>2021</v>
      </c>
      <c r="L2" s="1">
        <v>2022</v>
      </c>
      <c r="M2" s="1">
        <v>2023</v>
      </c>
      <c r="N2" s="1">
        <v>2024</v>
      </c>
      <c r="O2" s="1">
        <v>2025</v>
      </c>
      <c r="P2" s="1">
        <v>2026</v>
      </c>
      <c r="Q2" s="1">
        <v>2027</v>
      </c>
      <c r="R2" s="1">
        <v>2028</v>
      </c>
      <c r="S2" s="1">
        <v>2029</v>
      </c>
      <c r="T2" s="1">
        <v>2030</v>
      </c>
      <c r="U2" s="1">
        <v>2031</v>
      </c>
      <c r="V2" s="1">
        <v>2032</v>
      </c>
      <c r="W2" s="1">
        <v>2033</v>
      </c>
      <c r="X2" s="1">
        <v>2034</v>
      </c>
      <c r="Y2" s="1">
        <v>2035</v>
      </c>
      <c r="Z2" s="1">
        <v>2036</v>
      </c>
      <c r="AA2" s="1">
        <v>2037</v>
      </c>
      <c r="AB2" s="1">
        <v>2038</v>
      </c>
      <c r="AC2" s="1">
        <v>2039</v>
      </c>
      <c r="AD2" s="1">
        <v>2040</v>
      </c>
      <c r="AE2" s="1">
        <v>2041</v>
      </c>
      <c r="AF2" s="1">
        <v>2042</v>
      </c>
      <c r="AG2" s="1">
        <v>2043</v>
      </c>
      <c r="AH2" s="1">
        <v>2044</v>
      </c>
      <c r="AI2" s="1">
        <v>2045</v>
      </c>
      <c r="AJ2" s="1">
        <v>2046</v>
      </c>
      <c r="AK2" s="1">
        <v>2047</v>
      </c>
      <c r="AL2" s="1">
        <v>2048</v>
      </c>
      <c r="AM2" s="1">
        <v>2049</v>
      </c>
      <c r="AN2" s="1">
        <v>2050</v>
      </c>
    </row>
    <row r="3" spans="1:40" x14ac:dyDescent="0.25">
      <c r="A3" s="66" t="s">
        <v>190</v>
      </c>
      <c r="B3" s="91">
        <v>604</v>
      </c>
      <c r="C3" s="91">
        <v>604</v>
      </c>
      <c r="D3" s="91">
        <v>633</v>
      </c>
      <c r="E3" s="91">
        <v>544</v>
      </c>
      <c r="F3" s="91">
        <v>541</v>
      </c>
      <c r="G3" s="91">
        <v>554</v>
      </c>
      <c r="H3" s="65">
        <f>G3*(1+$D$27/100)</f>
        <v>558.32119999999998</v>
      </c>
      <c r="I3" s="75">
        <f t="shared" ref="I3" si="0">H3*(1+$D$27/100)</f>
        <v>562.67610535999995</v>
      </c>
      <c r="J3" s="75">
        <f>I3*(1+$D$27/100)</f>
        <v>567.06497898180794</v>
      </c>
      <c r="K3" s="75">
        <f>J3*(1+$E$27/100)</f>
        <v>575.96789915182239</v>
      </c>
      <c r="L3" s="75">
        <f t="shared" ref="L3:O3" si="1">K3*(1+$E$27/100)</f>
        <v>585.01059516850603</v>
      </c>
      <c r="M3" s="75">
        <f>L3*(1+$E$27/100)</f>
        <v>594.19526151265165</v>
      </c>
      <c r="N3" s="75">
        <f t="shared" si="1"/>
        <v>603.52412711840032</v>
      </c>
      <c r="O3" s="75">
        <f t="shared" si="1"/>
        <v>612.99945591415928</v>
      </c>
      <c r="P3" s="75">
        <f>O3*(1+$F$27/100)</f>
        <v>622.07184786168875</v>
      </c>
      <c r="Q3" s="75">
        <f t="shared" ref="Q3:T3" si="2">P3*(1+$F$27/100)</f>
        <v>631.27851121004164</v>
      </c>
      <c r="R3" s="75">
        <f t="shared" si="2"/>
        <v>640.62143317595019</v>
      </c>
      <c r="S3" s="75">
        <f t="shared" si="2"/>
        <v>650.10263038695416</v>
      </c>
      <c r="T3" s="75">
        <f t="shared" si="2"/>
        <v>659.72414931668106</v>
      </c>
      <c r="U3" s="75">
        <f>T3*(1+$G$27/100)</f>
        <v>668.696397747388</v>
      </c>
      <c r="V3" s="75">
        <f t="shared" ref="V3:X3" si="3">U3*(1+$G$27/100)</f>
        <v>677.79066875675255</v>
      </c>
      <c r="W3" s="75">
        <f t="shared" si="3"/>
        <v>687.0086218518444</v>
      </c>
      <c r="X3" s="75">
        <f t="shared" si="3"/>
        <v>696.35193910902956</v>
      </c>
      <c r="Y3" s="75">
        <f>X3*(1+$G$27/100)</f>
        <v>705.82232548091235</v>
      </c>
      <c r="Z3" s="75">
        <f>Y3*(1+$H$27/100)</f>
        <v>714.57452231687569</v>
      </c>
      <c r="AA3" s="75">
        <f t="shared" ref="AA3:AD3" si="4">Z3*(1+$H$27/100)</f>
        <v>723.43524639360487</v>
      </c>
      <c r="AB3" s="75">
        <f t="shared" si="4"/>
        <v>732.40584344888555</v>
      </c>
      <c r="AC3" s="75">
        <f t="shared" si="4"/>
        <v>741.48767590765169</v>
      </c>
      <c r="AD3" s="75">
        <f t="shared" si="4"/>
        <v>750.68212308890656</v>
      </c>
      <c r="AE3" s="75">
        <f>AD3*(1+$I$27/100)</f>
        <v>759.16483107981128</v>
      </c>
      <c r="AF3" s="75">
        <f t="shared" ref="AF3:AI3" si="5">AE3*(1+$I$27/100)</f>
        <v>767.74339367101322</v>
      </c>
      <c r="AG3" s="75">
        <f t="shared" si="5"/>
        <v>776.41889401949572</v>
      </c>
      <c r="AH3" s="75">
        <f t="shared" si="5"/>
        <v>785.1924275219161</v>
      </c>
      <c r="AI3" s="75">
        <f t="shared" si="5"/>
        <v>794.06510195291378</v>
      </c>
      <c r="AJ3" s="75">
        <f>AI3*(1+$J$27/100)</f>
        <v>802.24397250302877</v>
      </c>
      <c r="AK3" s="75">
        <f t="shared" ref="AK3:AN3" si="6">AJ3*(1+$J$27/100)</f>
        <v>810.50708541980998</v>
      </c>
      <c r="AL3" s="75">
        <f t="shared" si="6"/>
        <v>818.85530839963405</v>
      </c>
      <c r="AM3" s="75">
        <f t="shared" si="6"/>
        <v>827.28951807615022</v>
      </c>
      <c r="AN3" s="75">
        <f t="shared" si="6"/>
        <v>835.81060011233455</v>
      </c>
    </row>
    <row r="6" spans="1:40" x14ac:dyDescent="0.25">
      <c r="A6" s="68" t="s">
        <v>193</v>
      </c>
    </row>
    <row r="7" spans="1:40" x14ac:dyDescent="0.25">
      <c r="A7" s="67" t="s">
        <v>167</v>
      </c>
      <c r="B7" s="91">
        <v>5</v>
      </c>
      <c r="C7" s="91">
        <v>4</v>
      </c>
      <c r="D7" s="91">
        <v>3</v>
      </c>
      <c r="E7" s="91">
        <v>2</v>
      </c>
      <c r="F7" s="91">
        <v>3</v>
      </c>
      <c r="G7" s="91">
        <v>3</v>
      </c>
      <c r="H7" s="75">
        <f>G7*(1+$D$27/100)</f>
        <v>3.0234000000000001</v>
      </c>
      <c r="I7" s="75">
        <f t="shared" ref="I7" si="7">H7*(1+$D$27/100)</f>
        <v>3.0469825200000002</v>
      </c>
      <c r="J7" s="75">
        <f>I7*(1+$D$27/100)</f>
        <v>3.0707489836560002</v>
      </c>
      <c r="K7" s="75">
        <f>J7*(1+$E$27/100)</f>
        <v>3.1189597426993996</v>
      </c>
      <c r="L7" s="75">
        <f t="shared" ref="L7:O7" si="8">K7*(1+$E$27/100)</f>
        <v>3.1679274106597801</v>
      </c>
      <c r="M7" s="75">
        <f>L7*(1+$E$27/100)</f>
        <v>3.2176638710071388</v>
      </c>
      <c r="N7" s="75">
        <f t="shared" si="8"/>
        <v>3.2681811937819512</v>
      </c>
      <c r="O7" s="75">
        <f t="shared" si="8"/>
        <v>3.3194916385243278</v>
      </c>
      <c r="P7" s="75">
        <f>O7*(1+$F$27/100)</f>
        <v>3.3686201147744876</v>
      </c>
      <c r="Q7" s="75">
        <f t="shared" ref="Q7:T7" si="9">P7*(1+$F$27/100)</f>
        <v>3.4184756924731499</v>
      </c>
      <c r="R7" s="75">
        <f t="shared" si="9"/>
        <v>3.4690691327217524</v>
      </c>
      <c r="S7" s="75">
        <f t="shared" si="9"/>
        <v>3.5204113558860342</v>
      </c>
      <c r="T7" s="75">
        <f t="shared" si="9"/>
        <v>3.5725134439531474</v>
      </c>
      <c r="U7" s="75">
        <f>T7*(1+$G$27/100)</f>
        <v>3.6210996267909104</v>
      </c>
      <c r="V7" s="75">
        <f t="shared" ref="V7:X7" si="10">U7*(1+$G$27/100)</f>
        <v>3.670346581715267</v>
      </c>
      <c r="W7" s="75">
        <f t="shared" si="10"/>
        <v>3.7202632952265948</v>
      </c>
      <c r="X7" s="75">
        <f t="shared" si="10"/>
        <v>3.7708588760416766</v>
      </c>
      <c r="Y7" s="75">
        <f>X7*(1+$G$27/100)</f>
        <v>3.8221425567558436</v>
      </c>
      <c r="Z7" s="75">
        <f>Y7*(1+$H$27/100)</f>
        <v>3.8695371244596157</v>
      </c>
      <c r="AA7" s="75">
        <f t="shared" ref="AA7:AD7" si="11">Z7*(1+$H$27/100)</f>
        <v>3.9175193848029148</v>
      </c>
      <c r="AB7" s="75">
        <f t="shared" si="11"/>
        <v>3.9660966251744707</v>
      </c>
      <c r="AC7" s="75">
        <f t="shared" si="11"/>
        <v>4.0152762233266337</v>
      </c>
      <c r="AD7" s="75">
        <f t="shared" si="11"/>
        <v>4.0650656484958843</v>
      </c>
      <c r="AE7" s="75">
        <f>AD7*(1+$I$27/100)</f>
        <v>4.1110008903238882</v>
      </c>
      <c r="AF7" s="75">
        <f t="shared" ref="AF7:AI7" si="12">AE7*(1+$I$27/100)</f>
        <v>4.1574552003845486</v>
      </c>
      <c r="AG7" s="75">
        <f t="shared" si="12"/>
        <v>4.2044344441488946</v>
      </c>
      <c r="AH7" s="75">
        <f t="shared" si="12"/>
        <v>4.2519445533677773</v>
      </c>
      <c r="AI7" s="75">
        <f t="shared" si="12"/>
        <v>4.2999915268208335</v>
      </c>
      <c r="AJ7" s="75">
        <f>AI7*(1+$J$27/100)</f>
        <v>4.3442814395470881</v>
      </c>
      <c r="AK7" s="75">
        <f t="shared" ref="AK7:AN7" si="13">AJ7*(1+$J$27/100)</f>
        <v>4.3890275383744228</v>
      </c>
      <c r="AL7" s="75">
        <f t="shared" si="13"/>
        <v>4.434234522019679</v>
      </c>
      <c r="AM7" s="75">
        <f t="shared" si="13"/>
        <v>4.4799071375964816</v>
      </c>
      <c r="AN7" s="75">
        <f t="shared" si="13"/>
        <v>4.5260501811137255</v>
      </c>
    </row>
    <row r="9" spans="1:40" x14ac:dyDescent="0.25">
      <c r="A9" s="68" t="s">
        <v>194</v>
      </c>
    </row>
    <row r="10" spans="1:40" x14ac:dyDescent="0.25">
      <c r="A10" t="s">
        <v>167</v>
      </c>
      <c r="B10">
        <v>70</v>
      </c>
      <c r="C10">
        <v>62</v>
      </c>
      <c r="D10">
        <v>44</v>
      </c>
      <c r="E10">
        <v>36</v>
      </c>
      <c r="F10">
        <v>40</v>
      </c>
      <c r="G10">
        <v>41</v>
      </c>
      <c r="H10" s="75">
        <f>G10*(1+$D$27/100)</f>
        <v>41.319800000000001</v>
      </c>
      <c r="I10" s="75">
        <f t="shared" ref="I10" si="14">H10*(1+$D$27/100)</f>
        <v>41.642094440000001</v>
      </c>
      <c r="J10" s="75">
        <f>I10*(1+$D$27/100)</f>
        <v>41.966902776632004</v>
      </c>
      <c r="K10" s="75">
        <f>J10*(1+$E$27/100)</f>
        <v>42.625783150225132</v>
      </c>
      <c r="L10" s="75">
        <f t="shared" ref="L10:O10" si="15">K10*(1+$E$27/100)</f>
        <v>43.295007945683672</v>
      </c>
      <c r="M10" s="75">
        <f>L10*(1+$E$27/100)</f>
        <v>43.974739570430906</v>
      </c>
      <c r="N10" s="75">
        <f t="shared" si="15"/>
        <v>44.665142981686671</v>
      </c>
      <c r="O10" s="75">
        <f t="shared" si="15"/>
        <v>45.366385726499153</v>
      </c>
      <c r="P10" s="75">
        <f>O10*(1+$F$27/100)</f>
        <v>46.03780823525134</v>
      </c>
      <c r="Q10" s="75">
        <f t="shared" ref="Q10:T10" si="16">P10*(1+$F$27/100)</f>
        <v>46.719167797133053</v>
      </c>
      <c r="R10" s="75">
        <f t="shared" si="16"/>
        <v>47.410611480530619</v>
      </c>
      <c r="S10" s="75">
        <f t="shared" si="16"/>
        <v>48.11228853044247</v>
      </c>
      <c r="T10" s="75">
        <f t="shared" si="16"/>
        <v>48.824350400693014</v>
      </c>
      <c r="U10" s="75">
        <f>T10*(1+$G$27/100)</f>
        <v>49.488361566142444</v>
      </c>
      <c r="V10" s="75">
        <f t="shared" ref="V10:X10" si="17">U10*(1+$G$27/100)</f>
        <v>50.161403283441985</v>
      </c>
      <c r="W10" s="75">
        <f t="shared" si="17"/>
        <v>50.843598368096799</v>
      </c>
      <c r="X10" s="75">
        <f t="shared" si="17"/>
        <v>51.535071305902918</v>
      </c>
      <c r="Y10" s="75">
        <f>X10*(1+$G$27/100)</f>
        <v>52.235948275663198</v>
      </c>
      <c r="Z10" s="75">
        <f>Y10*(1+$H$27/100)</f>
        <v>52.88367403428142</v>
      </c>
      <c r="AA10" s="75">
        <f t="shared" ref="AA10:AD10" si="18">Z10*(1+$H$27/100)</f>
        <v>53.539431592306507</v>
      </c>
      <c r="AB10" s="75">
        <f t="shared" si="18"/>
        <v>54.203320544051103</v>
      </c>
      <c r="AC10" s="75">
        <f t="shared" si="18"/>
        <v>54.875441718797333</v>
      </c>
      <c r="AD10" s="75">
        <f t="shared" si="18"/>
        <v>55.555897196110415</v>
      </c>
      <c r="AE10" s="75">
        <f>AD10*(1+$I$27/100)</f>
        <v>56.183678834426466</v>
      </c>
      <c r="AF10" s="75">
        <f t="shared" ref="AF10:AI10" si="19">AE10*(1+$I$27/100)</f>
        <v>56.81855440525549</v>
      </c>
      <c r="AG10" s="75">
        <f t="shared" si="19"/>
        <v>57.460604070034883</v>
      </c>
      <c r="AH10" s="75">
        <f t="shared" si="19"/>
        <v>58.109908896026283</v>
      </c>
      <c r="AI10" s="75">
        <f t="shared" si="19"/>
        <v>58.766550866551384</v>
      </c>
      <c r="AJ10" s="75">
        <f>AI10*(1+$J$27/100)</f>
        <v>59.371846340476864</v>
      </c>
      <c r="AK10" s="75">
        <f t="shared" ref="AK10:AN10" si="20">AJ10*(1+$J$27/100)</f>
        <v>59.983376357783776</v>
      </c>
      <c r="AL10" s="75">
        <f t="shared" si="20"/>
        <v>60.601205134268945</v>
      </c>
      <c r="AM10" s="75">
        <f t="shared" si="20"/>
        <v>61.225397547151914</v>
      </c>
      <c r="AN10" s="75">
        <f t="shared" si="20"/>
        <v>61.856019141887579</v>
      </c>
    </row>
    <row r="12" spans="1:40" x14ac:dyDescent="0.25">
      <c r="A12" s="68" t="s">
        <v>195</v>
      </c>
    </row>
    <row r="13" spans="1:40" x14ac:dyDescent="0.25">
      <c r="A13" s="71" t="s">
        <v>167</v>
      </c>
      <c r="B13" s="70">
        <v>2378927</v>
      </c>
      <c r="C13" s="70">
        <v>2156139</v>
      </c>
      <c r="D13" s="70">
        <v>1586321</v>
      </c>
      <c r="E13" s="70">
        <v>1276518</v>
      </c>
      <c r="F13" s="70">
        <v>1312063</v>
      </c>
      <c r="G13" s="70">
        <v>1332465</v>
      </c>
      <c r="H13" s="75">
        <f>G13*(1+$D$27/100)</f>
        <v>1342858.227</v>
      </c>
      <c r="I13" s="75">
        <f t="shared" ref="I13:I15" si="21">H13*(1+$D$27/100)</f>
        <v>1353332.5211706001</v>
      </c>
      <c r="J13" s="75">
        <f>I13*(1+$D$27/100)</f>
        <v>1363888.5148357309</v>
      </c>
      <c r="K13" s="75">
        <f>J13*(1+$E$27/100)</f>
        <v>1385301.5645186519</v>
      </c>
      <c r="L13" s="75">
        <f t="shared" ref="L13:O15" si="22">K13*(1+$E$27/100)</f>
        <v>1407050.7990815949</v>
      </c>
      <c r="M13" s="75">
        <f>L13*(1+$E$27/100)</f>
        <v>1429141.4966271759</v>
      </c>
      <c r="N13" s="75">
        <f t="shared" si="22"/>
        <v>1451579.0181242228</v>
      </c>
      <c r="O13" s="75">
        <f t="shared" si="22"/>
        <v>1474368.8087087732</v>
      </c>
      <c r="P13" s="75">
        <f>O13*(1+$F$27/100)</f>
        <v>1496189.4670776629</v>
      </c>
      <c r="Q13" s="75">
        <f t="shared" ref="Q13:T15" si="23">P13*(1+$F$27/100)</f>
        <v>1518333.0711904122</v>
      </c>
      <c r="R13" s="75">
        <f t="shared" si="23"/>
        <v>1540804.4006440302</v>
      </c>
      <c r="S13" s="75">
        <f t="shared" si="23"/>
        <v>1563608.3057735618</v>
      </c>
      <c r="T13" s="75">
        <f t="shared" si="23"/>
        <v>1586749.7086990103</v>
      </c>
      <c r="U13" s="75">
        <f>T13*(1+$G$27/100)</f>
        <v>1608329.5047373169</v>
      </c>
      <c r="V13" s="75">
        <f t="shared" ref="V13:X15" si="24">U13*(1+$G$27/100)</f>
        <v>1630202.7860017444</v>
      </c>
      <c r="W13" s="75">
        <f t="shared" si="24"/>
        <v>1652373.5438913682</v>
      </c>
      <c r="X13" s="75">
        <f t="shared" si="24"/>
        <v>1674845.8240882908</v>
      </c>
      <c r="Y13" s="75">
        <f>X13*(1+$G$27/100)</f>
        <v>1697623.7272958916</v>
      </c>
      <c r="Z13" s="75">
        <f>Y13*(1+$H$27/100)</f>
        <v>1718674.2615143606</v>
      </c>
      <c r="AA13" s="75">
        <f t="shared" ref="AA13:AD15" si="25">Z13*(1+$H$27/100)</f>
        <v>1739985.8223571386</v>
      </c>
      <c r="AB13" s="75">
        <f t="shared" si="25"/>
        <v>1761561.6465543672</v>
      </c>
      <c r="AC13" s="75">
        <f t="shared" si="25"/>
        <v>1783405.0109716412</v>
      </c>
      <c r="AD13" s="75">
        <f t="shared" si="25"/>
        <v>1805519.2331076895</v>
      </c>
      <c r="AE13" s="75">
        <f>AD13*(1+$I$27/100)</f>
        <v>1825921.6004418065</v>
      </c>
      <c r="AF13" s="75">
        <f t="shared" ref="AF13:AI15" si="26">AE13*(1+$I$27/100)</f>
        <v>1846554.5145267991</v>
      </c>
      <c r="AG13" s="75">
        <f t="shared" si="26"/>
        <v>1867420.580540952</v>
      </c>
      <c r="AH13" s="75">
        <f t="shared" si="26"/>
        <v>1888522.433101065</v>
      </c>
      <c r="AI13" s="75">
        <f t="shared" si="26"/>
        <v>1909862.7365951072</v>
      </c>
      <c r="AJ13" s="75">
        <f>AI13*(1+$J$27/100)</f>
        <v>1929534.3227820368</v>
      </c>
      <c r="AK13" s="75">
        <f t="shared" ref="AK13:AN15" si="27">AJ13*(1+$J$27/100)</f>
        <v>1949408.5263066918</v>
      </c>
      <c r="AL13" s="75">
        <f t="shared" si="27"/>
        <v>1969487.4341276507</v>
      </c>
      <c r="AM13" s="75">
        <f t="shared" si="27"/>
        <v>1989773.1546991654</v>
      </c>
      <c r="AN13" s="75">
        <f t="shared" si="27"/>
        <v>2010267.8181925667</v>
      </c>
    </row>
    <row r="14" spans="1:40" x14ac:dyDescent="0.25">
      <c r="A14" s="73" t="s">
        <v>190</v>
      </c>
      <c r="B14" s="72">
        <v>5281041</v>
      </c>
      <c r="C14" s="72">
        <v>5232402</v>
      </c>
      <c r="D14" s="72">
        <v>5576021</v>
      </c>
      <c r="E14" s="72">
        <v>4947670</v>
      </c>
      <c r="F14" s="72">
        <v>4972057</v>
      </c>
      <c r="G14" s="72">
        <v>5017759</v>
      </c>
      <c r="H14" s="75">
        <f>G14*(1+$D$27/100)</f>
        <v>5056897.5202000001</v>
      </c>
      <c r="I14" s="75">
        <f t="shared" si="21"/>
        <v>5096341.3208575603</v>
      </c>
      <c r="J14" s="75">
        <f>I14*(1+$D$27/100)</f>
        <v>5136092.7831602497</v>
      </c>
      <c r="K14" s="75">
        <f>J14*(1+$E$27/100)</f>
        <v>5216729.4398558661</v>
      </c>
      <c r="L14" s="75">
        <f t="shared" si="22"/>
        <v>5298632.0920616034</v>
      </c>
      <c r="M14" s="75">
        <f>L14*(1+$E$27/100)</f>
        <v>5381820.6159069706</v>
      </c>
      <c r="N14" s="75">
        <f t="shared" si="22"/>
        <v>5466315.1995767104</v>
      </c>
      <c r="O14" s="75">
        <f t="shared" si="22"/>
        <v>5552136.3482100647</v>
      </c>
      <c r="P14" s="75">
        <f>O14*(1+$F$27/100)</f>
        <v>5634307.9661635729</v>
      </c>
      <c r="Q14" s="75">
        <f t="shared" si="23"/>
        <v>5717695.724062793</v>
      </c>
      <c r="R14" s="75">
        <f t="shared" si="23"/>
        <v>5802317.620778922</v>
      </c>
      <c r="S14" s="75">
        <f t="shared" si="23"/>
        <v>5888191.92156645</v>
      </c>
      <c r="T14" s="75">
        <f t="shared" si="23"/>
        <v>5975337.1620056331</v>
      </c>
      <c r="U14" s="75">
        <f>T14*(1+$G$27/100)</f>
        <v>6056601.7474089097</v>
      </c>
      <c r="V14" s="75">
        <f t="shared" si="24"/>
        <v>6138971.5311736716</v>
      </c>
      <c r="W14" s="75">
        <f t="shared" si="24"/>
        <v>6222461.5439976342</v>
      </c>
      <c r="X14" s="75">
        <f t="shared" si="24"/>
        <v>6307087.0209960025</v>
      </c>
      <c r="Y14" s="75">
        <f>X14*(1+$G$27/100)</f>
        <v>6392863.4044815488</v>
      </c>
      <c r="Z14" s="75">
        <f>Y14*(1+$H$27/100)</f>
        <v>6472134.9106971202</v>
      </c>
      <c r="AA14" s="75">
        <f t="shared" si="25"/>
        <v>6552389.3835897641</v>
      </c>
      <c r="AB14" s="75">
        <f t="shared" si="25"/>
        <v>6633639.0119462768</v>
      </c>
      <c r="AC14" s="75">
        <f t="shared" si="25"/>
        <v>6715896.1356944107</v>
      </c>
      <c r="AD14" s="75">
        <f t="shared" si="25"/>
        <v>6799173.2477770215</v>
      </c>
      <c r="AE14" s="75">
        <f>AD14*(1+$I$27/100)</f>
        <v>6876003.9054769026</v>
      </c>
      <c r="AF14" s="75">
        <f t="shared" si="26"/>
        <v>6953702.7496087924</v>
      </c>
      <c r="AG14" s="75">
        <f t="shared" si="26"/>
        <v>7032279.5906793727</v>
      </c>
      <c r="AH14" s="75">
        <f t="shared" si="26"/>
        <v>7111744.3500540499</v>
      </c>
      <c r="AI14" s="75">
        <f t="shared" si="26"/>
        <v>7192107.061209661</v>
      </c>
      <c r="AJ14" s="75">
        <f>AI14*(1+$J$27/100)</f>
        <v>7266185.7639401201</v>
      </c>
      <c r="AK14" s="75">
        <f t="shared" si="27"/>
        <v>7341027.4773087036</v>
      </c>
      <c r="AL14" s="75">
        <f t="shared" si="27"/>
        <v>7416640.0603249827</v>
      </c>
      <c r="AM14" s="75">
        <f t="shared" si="27"/>
        <v>7493031.4529463295</v>
      </c>
      <c r="AN14" s="75">
        <f t="shared" si="27"/>
        <v>7570209.6769116763</v>
      </c>
    </row>
    <row r="15" spans="1:40" x14ac:dyDescent="0.25">
      <c r="A15" s="73" t="s">
        <v>183</v>
      </c>
      <c r="B15" s="78">
        <v>102806</v>
      </c>
      <c r="C15" s="78">
        <v>106018</v>
      </c>
      <c r="D15" s="78">
        <v>112639</v>
      </c>
      <c r="E15" s="78">
        <v>128695</v>
      </c>
      <c r="F15" s="78">
        <v>139413</v>
      </c>
      <c r="G15" s="78">
        <v>129662</v>
      </c>
      <c r="H15" s="75">
        <f>G15*(1+$D$27/100)</f>
        <v>130673.3636</v>
      </c>
      <c r="I15" s="75">
        <f t="shared" si="21"/>
        <v>131692.61583607999</v>
      </c>
      <c r="J15" s="75">
        <f>I15*(1+$D$27/100)</f>
        <v>132719.81823960142</v>
      </c>
      <c r="K15" s="75">
        <f>J15*(1+$E$27/100)</f>
        <v>134803.51938596315</v>
      </c>
      <c r="L15" s="75">
        <f t="shared" si="22"/>
        <v>136919.93464032278</v>
      </c>
      <c r="M15" s="75">
        <f>L15*(1+$E$27/100)</f>
        <v>139069.57761417585</v>
      </c>
      <c r="N15" s="75">
        <f t="shared" si="22"/>
        <v>141252.96998271841</v>
      </c>
      <c r="O15" s="75">
        <f t="shared" si="22"/>
        <v>143470.64161144709</v>
      </c>
      <c r="P15" s="75">
        <f>O15*(1+$F$27/100)</f>
        <v>145594.00710729649</v>
      </c>
      <c r="Q15" s="75">
        <f t="shared" si="23"/>
        <v>147748.79841248447</v>
      </c>
      <c r="R15" s="75">
        <f t="shared" si="23"/>
        <v>149935.48062898923</v>
      </c>
      <c r="S15" s="75">
        <f t="shared" si="23"/>
        <v>152154.52574229825</v>
      </c>
      <c r="T15" s="75">
        <f t="shared" si="23"/>
        <v>154406.41272328424</v>
      </c>
      <c r="U15" s="75">
        <f>T15*(1+$G$27/100)</f>
        <v>156506.33993632093</v>
      </c>
      <c r="V15" s="75">
        <f t="shared" si="24"/>
        <v>158634.82615945491</v>
      </c>
      <c r="W15" s="75">
        <f t="shared" si="24"/>
        <v>160792.25979522351</v>
      </c>
      <c r="X15" s="75">
        <f t="shared" si="24"/>
        <v>162979.03452843855</v>
      </c>
      <c r="Y15" s="75">
        <f>X15*(1+$G$27/100)</f>
        <v>165195.54939802532</v>
      </c>
      <c r="Z15" s="75">
        <f>Y15*(1+$H$27/100)</f>
        <v>167243.97421056085</v>
      </c>
      <c r="AA15" s="75">
        <f t="shared" si="25"/>
        <v>169317.79949077178</v>
      </c>
      <c r="AB15" s="75">
        <f t="shared" si="25"/>
        <v>171417.34020445734</v>
      </c>
      <c r="AC15" s="75">
        <f t="shared" si="25"/>
        <v>173542.9152229926</v>
      </c>
      <c r="AD15" s="75">
        <f t="shared" si="25"/>
        <v>175694.8473717577</v>
      </c>
      <c r="AE15" s="75">
        <f>AD15*(1+$I$27/100)</f>
        <v>177680.19914705856</v>
      </c>
      <c r="AF15" s="75">
        <f t="shared" si="26"/>
        <v>179687.98539742033</v>
      </c>
      <c r="AG15" s="75">
        <f t="shared" si="26"/>
        <v>181718.45963241119</v>
      </c>
      <c r="AH15" s="75">
        <f t="shared" si="26"/>
        <v>183771.87822625745</v>
      </c>
      <c r="AI15" s="75">
        <f t="shared" si="26"/>
        <v>185848.50045021417</v>
      </c>
      <c r="AJ15" s="75">
        <f>AI15*(1+$J$27/100)</f>
        <v>187762.74000485137</v>
      </c>
      <c r="AK15" s="75">
        <f t="shared" si="27"/>
        <v>189696.69622690132</v>
      </c>
      <c r="AL15" s="75">
        <f t="shared" si="27"/>
        <v>191650.5721980384</v>
      </c>
      <c r="AM15" s="75">
        <f t="shared" si="27"/>
        <v>193624.57309167818</v>
      </c>
      <c r="AN15" s="75">
        <f t="shared" si="27"/>
        <v>195618.90619452245</v>
      </c>
    </row>
    <row r="17" spans="1:40" x14ac:dyDescent="0.25">
      <c r="A17" s="68" t="s">
        <v>201</v>
      </c>
    </row>
    <row r="18" spans="1:40" x14ac:dyDescent="0.25">
      <c r="A18" s="73" t="s">
        <v>190</v>
      </c>
      <c r="B18" s="72" t="s">
        <v>221</v>
      </c>
      <c r="C18" s="72" t="s">
        <v>222</v>
      </c>
      <c r="D18" s="72" t="s">
        <v>221</v>
      </c>
      <c r="E18" s="72" t="s">
        <v>218</v>
      </c>
      <c r="F18" s="72" t="s">
        <v>218</v>
      </c>
      <c r="G18" s="72" t="s">
        <v>223</v>
      </c>
      <c r="H18" s="75">
        <f>G18*(1+$D$27/100)</f>
        <v>74.577200000000005</v>
      </c>
      <c r="I18" s="75">
        <f t="shared" ref="I18" si="28">H18*(1+$D$27/100)</f>
        <v>75.158902160000011</v>
      </c>
      <c r="J18" s="75">
        <f>I18*(1+$D$27/100)</f>
        <v>75.745141596848015</v>
      </c>
      <c r="K18" s="75">
        <f>J18*(1+$E$27/100)</f>
        <v>76.934340319918533</v>
      </c>
      <c r="L18" s="75">
        <f t="shared" ref="L18:O18" si="29">K18*(1+$E$27/100)</f>
        <v>78.142209462941253</v>
      </c>
      <c r="M18" s="75">
        <f>L18*(1+$E$27/100)</f>
        <v>79.369042151509433</v>
      </c>
      <c r="N18" s="75">
        <f t="shared" si="29"/>
        <v>80.615136113288131</v>
      </c>
      <c r="O18" s="75">
        <f t="shared" si="29"/>
        <v>81.880793750266761</v>
      </c>
      <c r="P18" s="75">
        <f>O18*(1+$F$27/100)</f>
        <v>83.092629497770702</v>
      </c>
      <c r="Q18" s="75">
        <f t="shared" ref="Q18:T18" si="30">P18*(1+$F$27/100)</f>
        <v>84.322400414337707</v>
      </c>
      <c r="R18" s="75">
        <f t="shared" si="30"/>
        <v>85.570371940469897</v>
      </c>
      <c r="S18" s="75">
        <f t="shared" si="30"/>
        <v>86.836813445188852</v>
      </c>
      <c r="T18" s="75">
        <f t="shared" si="30"/>
        <v>88.121998284177636</v>
      </c>
      <c r="U18" s="75">
        <f>T18*(1+$G$27/100)</f>
        <v>89.320457460842462</v>
      </c>
      <c r="V18" s="75">
        <f t="shared" ref="V18:X18" si="31">U18*(1+$G$27/100)</f>
        <v>90.535215682309925</v>
      </c>
      <c r="W18" s="75">
        <f t="shared" si="31"/>
        <v>91.766494615589352</v>
      </c>
      <c r="X18" s="75">
        <f t="shared" si="31"/>
        <v>93.014518942361377</v>
      </c>
      <c r="Y18" s="75">
        <f>X18*(1+$G$27/100)</f>
        <v>94.279516399977496</v>
      </c>
      <c r="Z18" s="75">
        <f>Y18*(1+$H$27/100)</f>
        <v>95.448582403337213</v>
      </c>
      <c r="AA18" s="75">
        <f t="shared" ref="AA18:AD18" si="32">Z18*(1+$H$27/100)</f>
        <v>96.632144825138596</v>
      </c>
      <c r="AB18" s="75">
        <f t="shared" si="32"/>
        <v>97.830383420970307</v>
      </c>
      <c r="AC18" s="75">
        <f t="shared" si="32"/>
        <v>99.043480175390329</v>
      </c>
      <c r="AD18" s="75">
        <f t="shared" si="32"/>
        <v>100.27161932956517</v>
      </c>
      <c r="AE18" s="75">
        <f>AD18*(1+$I$27/100)</f>
        <v>101.40468862798926</v>
      </c>
      <c r="AF18" s="75">
        <f t="shared" ref="AF18:AI18" si="33">AE18*(1+$I$27/100)</f>
        <v>102.55056160948554</v>
      </c>
      <c r="AG18" s="75">
        <f t="shared" si="33"/>
        <v>103.70938295567274</v>
      </c>
      <c r="AH18" s="75">
        <f t="shared" si="33"/>
        <v>104.88129898307184</v>
      </c>
      <c r="AI18" s="75">
        <f t="shared" si="33"/>
        <v>106.06645766158057</v>
      </c>
      <c r="AJ18" s="75">
        <f>AI18*(1+$J$27/100)</f>
        <v>107.15894217549484</v>
      </c>
      <c r="AK18" s="75">
        <f t="shared" ref="AK18:AN18" si="34">AJ18*(1+$J$27/100)</f>
        <v>108.26267927990244</v>
      </c>
      <c r="AL18" s="75">
        <f t="shared" si="34"/>
        <v>109.37778487648544</v>
      </c>
      <c r="AM18" s="75">
        <f t="shared" si="34"/>
        <v>110.50437606071323</v>
      </c>
      <c r="AN18" s="75">
        <f t="shared" si="34"/>
        <v>111.64257113413856</v>
      </c>
    </row>
    <row r="20" spans="1:40" x14ac:dyDescent="0.25">
      <c r="A20" s="68" t="s">
        <v>244</v>
      </c>
    </row>
    <row r="21" spans="1:40" x14ac:dyDescent="0.25">
      <c r="A21" s="76" t="s">
        <v>183</v>
      </c>
      <c r="B21" s="91">
        <v>0</v>
      </c>
      <c r="C21" s="91">
        <v>0</v>
      </c>
      <c r="D21" s="91">
        <v>0</v>
      </c>
      <c r="E21" s="91">
        <v>0</v>
      </c>
      <c r="F21" s="75">
        <v>0</v>
      </c>
      <c r="G21" s="91">
        <v>0</v>
      </c>
      <c r="H21" s="75"/>
    </row>
    <row r="25" spans="1:40" x14ac:dyDescent="0.25">
      <c r="D25" t="s">
        <v>157</v>
      </c>
      <c r="E25" t="s">
        <v>158</v>
      </c>
      <c r="F25" t="s">
        <v>159</v>
      </c>
      <c r="G25" t="s">
        <v>160</v>
      </c>
      <c r="H25" t="s">
        <v>161</v>
      </c>
      <c r="I25" t="s">
        <v>162</v>
      </c>
      <c r="J25" t="s">
        <v>163</v>
      </c>
    </row>
    <row r="27" spans="1:40" x14ac:dyDescent="0.25">
      <c r="A27" t="s">
        <v>259</v>
      </c>
      <c r="D27">
        <v>0.78</v>
      </c>
      <c r="E27">
        <v>1.57</v>
      </c>
      <c r="F27">
        <v>1.48</v>
      </c>
      <c r="G27">
        <v>1.36</v>
      </c>
      <c r="H27">
        <v>1.24</v>
      </c>
      <c r="I27">
        <v>1.1299999999999999</v>
      </c>
      <c r="J27">
        <v>1.03</v>
      </c>
      <c r="K27" s="92"/>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96763-AADC-4BFD-A442-98552732FF28}">
  <dimension ref="A1:AN43"/>
  <sheetViews>
    <sheetView zoomScale="86" zoomScaleNormal="86" workbookViewId="0">
      <selection activeCell="O17" sqref="O17"/>
    </sheetView>
  </sheetViews>
  <sheetFormatPr defaultRowHeight="15" x14ac:dyDescent="0.25"/>
  <cols>
    <col min="1" max="1" width="40.42578125" customWidth="1"/>
    <col min="2" max="2" width="10.5703125" customWidth="1"/>
    <col min="3" max="7" width="10" bestFit="1" customWidth="1"/>
    <col min="8" max="8" width="13.7109375" bestFit="1" customWidth="1"/>
    <col min="11" max="11" width="12.42578125" bestFit="1" customWidth="1"/>
    <col min="12" max="16" width="11.140625" customWidth="1"/>
    <col min="21" max="21" width="12.42578125" bestFit="1" customWidth="1"/>
    <col min="26" max="26" width="12" bestFit="1" customWidth="1"/>
    <col min="31" max="31" width="12" bestFit="1" customWidth="1"/>
    <col min="36" max="36" width="12" bestFit="1" customWidth="1"/>
  </cols>
  <sheetData>
    <row r="1" spans="1:40" x14ac:dyDescent="0.25">
      <c r="B1" t="s">
        <v>155</v>
      </c>
    </row>
    <row r="2" spans="1:40" x14ac:dyDescent="0.25">
      <c r="B2" t="s">
        <v>156</v>
      </c>
      <c r="C2" t="s">
        <v>157</v>
      </c>
      <c r="D2" t="s">
        <v>158</v>
      </c>
      <c r="E2" t="s">
        <v>159</v>
      </c>
      <c r="F2" t="s">
        <v>160</v>
      </c>
      <c r="G2" t="s">
        <v>161</v>
      </c>
      <c r="H2" t="s">
        <v>162</v>
      </c>
      <c r="I2" t="s">
        <v>163</v>
      </c>
    </row>
    <row r="3" spans="1:40" x14ac:dyDescent="0.25">
      <c r="A3" s="82" t="s">
        <v>152</v>
      </c>
      <c r="B3">
        <v>1.97</v>
      </c>
      <c r="C3">
        <v>2.86</v>
      </c>
      <c r="D3">
        <v>3.64</v>
      </c>
      <c r="E3">
        <v>2.82</v>
      </c>
      <c r="F3">
        <v>2.16</v>
      </c>
      <c r="G3">
        <v>1.67</v>
      </c>
      <c r="H3">
        <v>1.29</v>
      </c>
      <c r="I3">
        <v>0.99</v>
      </c>
    </row>
    <row r="5" spans="1:40" x14ac:dyDescent="0.25">
      <c r="A5" s="81" t="s">
        <v>153</v>
      </c>
      <c r="B5">
        <v>1.91</v>
      </c>
      <c r="C5">
        <v>2.79</v>
      </c>
      <c r="D5">
        <v>3.58</v>
      </c>
      <c r="E5">
        <v>2.78</v>
      </c>
      <c r="F5">
        <v>2.14</v>
      </c>
      <c r="G5">
        <v>1.65</v>
      </c>
      <c r="H5">
        <v>1.29</v>
      </c>
      <c r="I5">
        <v>0.98</v>
      </c>
    </row>
    <row r="7" spans="1:40" x14ac:dyDescent="0.25">
      <c r="A7" s="83" t="s">
        <v>154</v>
      </c>
      <c r="B7">
        <v>0.03</v>
      </c>
      <c r="C7">
        <v>1.1299999999999999</v>
      </c>
      <c r="D7">
        <v>2.0699999999999998</v>
      </c>
      <c r="E7">
        <v>1.7</v>
      </c>
      <c r="F7">
        <v>1.37</v>
      </c>
      <c r="G7">
        <v>1.1100000000000001</v>
      </c>
      <c r="H7">
        <v>0.91</v>
      </c>
      <c r="I7">
        <v>0.74</v>
      </c>
    </row>
    <row r="9" spans="1:40" x14ac:dyDescent="0.25">
      <c r="C9" s="64"/>
      <c r="D9" s="64"/>
      <c r="E9" s="64"/>
      <c r="F9" s="64"/>
      <c r="G9" s="64"/>
      <c r="H9" s="64"/>
      <c r="I9" s="64"/>
    </row>
    <row r="11" spans="1:40" x14ac:dyDescent="0.25">
      <c r="A11" t="s">
        <v>191</v>
      </c>
      <c r="B11" s="1">
        <v>2012</v>
      </c>
      <c r="C11" s="1">
        <v>2013</v>
      </c>
      <c r="D11" s="1">
        <v>2014</v>
      </c>
      <c r="E11" s="1">
        <v>2015</v>
      </c>
      <c r="F11" s="1">
        <v>2016</v>
      </c>
      <c r="G11" s="1">
        <v>2017</v>
      </c>
      <c r="H11" s="1">
        <v>2018</v>
      </c>
      <c r="I11" s="1">
        <v>2019</v>
      </c>
      <c r="J11" s="1">
        <v>2020</v>
      </c>
      <c r="K11" s="1">
        <v>2021</v>
      </c>
      <c r="L11" s="1">
        <v>2022</v>
      </c>
      <c r="M11" s="1">
        <v>2023</v>
      </c>
      <c r="N11" s="1">
        <v>2024</v>
      </c>
      <c r="O11" s="1">
        <v>2025</v>
      </c>
      <c r="P11" s="1">
        <v>2026</v>
      </c>
      <c r="Q11" s="1">
        <v>2027</v>
      </c>
      <c r="R11" s="1">
        <v>2028</v>
      </c>
      <c r="S11" s="1">
        <v>2029</v>
      </c>
      <c r="T11" s="1">
        <v>2030</v>
      </c>
      <c r="U11" s="1">
        <v>2031</v>
      </c>
      <c r="V11" s="1">
        <v>2032</v>
      </c>
      <c r="W11" s="1">
        <v>2033</v>
      </c>
      <c r="X11" s="1">
        <v>2034</v>
      </c>
      <c r="Y11" s="1">
        <v>2035</v>
      </c>
      <c r="Z11" s="1">
        <v>2036</v>
      </c>
      <c r="AA11" s="1">
        <v>2037</v>
      </c>
      <c r="AB11" s="1">
        <v>2038</v>
      </c>
      <c r="AC11" s="1">
        <v>2039</v>
      </c>
      <c r="AD11" s="1">
        <v>2040</v>
      </c>
      <c r="AE11" s="1">
        <v>2041</v>
      </c>
      <c r="AF11" s="1">
        <v>2042</v>
      </c>
      <c r="AG11" s="1">
        <v>2043</v>
      </c>
      <c r="AH11" s="1">
        <v>2044</v>
      </c>
      <c r="AI11" s="1">
        <v>2045</v>
      </c>
      <c r="AJ11" s="1">
        <v>2046</v>
      </c>
      <c r="AK11" s="1">
        <v>2047</v>
      </c>
      <c r="AL11" s="1">
        <v>2048</v>
      </c>
      <c r="AM11" s="1">
        <v>2049</v>
      </c>
      <c r="AN11" s="1">
        <v>2050</v>
      </c>
    </row>
    <row r="12" spans="1:40" x14ac:dyDescent="0.25">
      <c r="A12" s="87" t="s">
        <v>164</v>
      </c>
      <c r="B12" s="65" t="s">
        <v>166</v>
      </c>
      <c r="C12" s="65" t="s">
        <v>166</v>
      </c>
      <c r="D12" s="65" t="s">
        <v>166</v>
      </c>
      <c r="E12" s="65" t="s">
        <v>166</v>
      </c>
      <c r="F12" s="65" t="s">
        <v>166</v>
      </c>
      <c r="G12" s="65" t="s">
        <v>166</v>
      </c>
      <c r="H12" s="65">
        <f t="shared" ref="H12:J13" si="0">G12+G12*$C$7/100</f>
        <v>17.1921</v>
      </c>
      <c r="I12" s="75">
        <f t="shared" si="0"/>
        <v>17.386370729999999</v>
      </c>
      <c r="J12" s="75">
        <f t="shared" si="0"/>
        <v>17.582836719248998</v>
      </c>
      <c r="K12" s="75">
        <f t="shared" ref="K12:O13" si="1">J12+J12*$D$7/100</f>
        <v>17.946801439337452</v>
      </c>
      <c r="L12" s="75">
        <f t="shared" si="1"/>
        <v>18.318300229131737</v>
      </c>
      <c r="M12" s="75">
        <f t="shared" si="1"/>
        <v>18.697489043874764</v>
      </c>
      <c r="N12" s="75">
        <f t="shared" si="1"/>
        <v>19.084527067082973</v>
      </c>
      <c r="O12" s="75">
        <f t="shared" si="1"/>
        <v>19.479576777371591</v>
      </c>
      <c r="P12" s="75">
        <f t="shared" ref="P12:T13" si="2">O12+O12*$E$7/100</f>
        <v>19.810729582586909</v>
      </c>
      <c r="Q12" s="75">
        <f t="shared" si="2"/>
        <v>20.147511985490887</v>
      </c>
      <c r="R12" s="75">
        <f t="shared" si="2"/>
        <v>20.490019689244232</v>
      </c>
      <c r="S12" s="75">
        <f t="shared" si="2"/>
        <v>20.838350023961382</v>
      </c>
      <c r="T12" s="75">
        <f t="shared" si="2"/>
        <v>21.192601974368724</v>
      </c>
      <c r="U12" s="75">
        <f t="shared" ref="U12:Y13" si="3">T12+T12*$F$7/100</f>
        <v>21.482940621417576</v>
      </c>
      <c r="V12" s="75">
        <f t="shared" si="3"/>
        <v>21.777256907930997</v>
      </c>
      <c r="W12" s="75">
        <f t="shared" si="3"/>
        <v>22.075605327569651</v>
      </c>
      <c r="X12" s="75">
        <f t="shared" si="3"/>
        <v>22.378041120557356</v>
      </c>
      <c r="Y12" s="75">
        <f t="shared" si="3"/>
        <v>22.684620283908991</v>
      </c>
      <c r="Z12" s="75">
        <f t="shared" ref="Z12:AD13" si="4">Y12+Y12*$G$7/100</f>
        <v>22.93641956906038</v>
      </c>
      <c r="AA12" s="75">
        <f t="shared" si="4"/>
        <v>23.191013826276951</v>
      </c>
      <c r="AB12" s="75">
        <f t="shared" si="4"/>
        <v>23.448434079748626</v>
      </c>
      <c r="AC12" s="75">
        <f t="shared" si="4"/>
        <v>23.708711698033834</v>
      </c>
      <c r="AD12" s="75">
        <f t="shared" si="4"/>
        <v>23.971878397882008</v>
      </c>
      <c r="AE12" s="75">
        <f t="shared" ref="AE12:AI13" si="5">AD12+AD12*$H$7/100</f>
        <v>24.190022491302734</v>
      </c>
      <c r="AF12" s="75">
        <f t="shared" si="5"/>
        <v>24.410151695973589</v>
      </c>
      <c r="AG12" s="75">
        <f t="shared" si="5"/>
        <v>24.632284076406947</v>
      </c>
      <c r="AH12" s="75">
        <f t="shared" si="5"/>
        <v>24.856437861502251</v>
      </c>
      <c r="AI12" s="75">
        <f t="shared" si="5"/>
        <v>25.082631446041923</v>
      </c>
      <c r="AJ12" s="75">
        <f t="shared" ref="AJ12:AN13" si="6">AI12+AI12*$I$7/100</f>
        <v>25.268242918742633</v>
      </c>
      <c r="AK12" s="75">
        <f t="shared" si="6"/>
        <v>25.455227916341329</v>
      </c>
      <c r="AL12" s="75">
        <f t="shared" si="6"/>
        <v>25.643596602922255</v>
      </c>
      <c r="AM12" s="75">
        <f t="shared" si="6"/>
        <v>25.83335921778388</v>
      </c>
      <c r="AN12" s="75">
        <f t="shared" si="6"/>
        <v>26.024526075995482</v>
      </c>
    </row>
    <row r="13" spans="1:40" x14ac:dyDescent="0.25">
      <c r="A13" s="88" t="s">
        <v>172</v>
      </c>
      <c r="B13" s="65" t="s">
        <v>165</v>
      </c>
      <c r="C13" s="65" t="s">
        <v>165</v>
      </c>
      <c r="D13" s="65" t="s">
        <v>165</v>
      </c>
      <c r="E13" s="65" t="s">
        <v>165</v>
      </c>
      <c r="F13" s="65" t="s">
        <v>165</v>
      </c>
      <c r="G13" s="65" t="s">
        <v>165</v>
      </c>
      <c r="H13" s="75">
        <f t="shared" si="0"/>
        <v>15.169499999999999</v>
      </c>
      <c r="I13" s="75">
        <f t="shared" si="0"/>
        <v>15.34091535</v>
      </c>
      <c r="J13" s="75">
        <f t="shared" si="0"/>
        <v>15.514267693455</v>
      </c>
      <c r="K13" s="75">
        <f t="shared" si="1"/>
        <v>15.83541303470952</v>
      </c>
      <c r="L13" s="75">
        <f t="shared" si="1"/>
        <v>16.163206084528007</v>
      </c>
      <c r="M13" s="75">
        <f t="shared" si="1"/>
        <v>16.497784450477738</v>
      </c>
      <c r="N13" s="75">
        <f t="shared" si="1"/>
        <v>16.839288588602628</v>
      </c>
      <c r="O13" s="75">
        <f t="shared" si="1"/>
        <v>17.187861862386701</v>
      </c>
      <c r="P13" s="75">
        <f t="shared" si="2"/>
        <v>17.480055514047276</v>
      </c>
      <c r="Q13" s="75">
        <f t="shared" si="2"/>
        <v>17.777216457786079</v>
      </c>
      <c r="R13" s="75">
        <f t="shared" si="2"/>
        <v>18.079429137568443</v>
      </c>
      <c r="S13" s="75">
        <f t="shared" si="2"/>
        <v>18.386779432907108</v>
      </c>
      <c r="T13" s="75">
        <f t="shared" si="2"/>
        <v>18.699354683266527</v>
      </c>
      <c r="U13" s="75">
        <f t="shared" si="3"/>
        <v>18.955535842427278</v>
      </c>
      <c r="V13" s="75">
        <f t="shared" si="3"/>
        <v>19.215226683468533</v>
      </c>
      <c r="W13" s="75">
        <f t="shared" si="3"/>
        <v>19.478475289032051</v>
      </c>
      <c r="X13" s="75">
        <f t="shared" si="3"/>
        <v>19.745330400491792</v>
      </c>
      <c r="Y13" s="75">
        <f t="shared" si="3"/>
        <v>20.015841426978529</v>
      </c>
      <c r="Z13" s="75">
        <f t="shared" si="4"/>
        <v>20.238017266817991</v>
      </c>
      <c r="AA13" s="75">
        <f t="shared" si="4"/>
        <v>20.462659258479672</v>
      </c>
      <c r="AB13" s="75">
        <f t="shared" si="4"/>
        <v>20.689794776248796</v>
      </c>
      <c r="AC13" s="75">
        <f t="shared" si="4"/>
        <v>20.919451498265158</v>
      </c>
      <c r="AD13" s="75">
        <f t="shared" si="4"/>
        <v>21.1516574098959</v>
      </c>
      <c r="AE13" s="75">
        <f t="shared" si="5"/>
        <v>21.344137492325952</v>
      </c>
      <c r="AF13" s="75">
        <f t="shared" si="5"/>
        <v>21.53836914350612</v>
      </c>
      <c r="AG13" s="75">
        <f t="shared" si="5"/>
        <v>21.734368302712024</v>
      </c>
      <c r="AH13" s="75">
        <f t="shared" si="5"/>
        <v>21.932151054266704</v>
      </c>
      <c r="AI13" s="75">
        <f t="shared" si="5"/>
        <v>22.13173362886053</v>
      </c>
      <c r="AJ13" s="75">
        <f t="shared" si="6"/>
        <v>22.295508457714099</v>
      </c>
      <c r="AK13" s="75">
        <f t="shared" si="6"/>
        <v>22.460495220301183</v>
      </c>
      <c r="AL13" s="75">
        <f t="shared" si="6"/>
        <v>22.626702884931412</v>
      </c>
      <c r="AM13" s="75">
        <f t="shared" si="6"/>
        <v>22.794140486279904</v>
      </c>
      <c r="AN13" s="75">
        <f t="shared" si="6"/>
        <v>22.962817125878374</v>
      </c>
    </row>
    <row r="14" spans="1:40" x14ac:dyDescent="0.25">
      <c r="A14" s="85" t="s">
        <v>180</v>
      </c>
      <c r="B14" s="78">
        <v>10307</v>
      </c>
      <c r="C14" s="78">
        <v>10961</v>
      </c>
      <c r="D14" s="78">
        <v>10523</v>
      </c>
      <c r="E14" s="78">
        <v>10523</v>
      </c>
      <c r="F14" s="78">
        <v>10523</v>
      </c>
      <c r="G14" s="78">
        <v>10523</v>
      </c>
      <c r="H14" s="75">
        <f>G14+G14*$C$5/100</f>
        <v>10816.591700000001</v>
      </c>
      <c r="I14" s="75">
        <f t="shared" ref="I14:J14" si="7">H14+H14*$C$5/100</f>
        <v>11118.37460843</v>
      </c>
      <c r="J14" s="75">
        <f t="shared" si="7"/>
        <v>11428.577260005197</v>
      </c>
      <c r="K14" s="75">
        <f>J14+J14*$D$5/100</f>
        <v>11837.720325913382</v>
      </c>
      <c r="L14" s="75">
        <f t="shared" ref="L14:O14" si="8">K14+K14*$D$5/100</f>
        <v>12261.510713581081</v>
      </c>
      <c r="M14" s="75">
        <f t="shared" si="8"/>
        <v>12700.472797127284</v>
      </c>
      <c r="N14" s="75">
        <f t="shared" si="8"/>
        <v>13155.149723264441</v>
      </c>
      <c r="O14" s="75">
        <f t="shared" si="8"/>
        <v>13626.104083357308</v>
      </c>
      <c r="P14" s="75">
        <f>O14+O14*$E$5/100</f>
        <v>14004.909776874641</v>
      </c>
      <c r="Q14" s="75">
        <f t="shared" ref="Q14:T14" si="9">P14+P14*$E$5/100</f>
        <v>14394.246268671757</v>
      </c>
      <c r="R14" s="75">
        <f t="shared" si="9"/>
        <v>14794.406314940832</v>
      </c>
      <c r="S14" s="75">
        <f t="shared" si="9"/>
        <v>15205.690810496188</v>
      </c>
      <c r="T14" s="75">
        <f t="shared" si="9"/>
        <v>15628.409015027981</v>
      </c>
      <c r="U14" s="75">
        <f>T14+T14*$F$5/100</f>
        <v>15962.856967949579</v>
      </c>
      <c r="V14" s="75">
        <f t="shared" ref="V14:Y14" si="10">U14+U14*$F$5/100</f>
        <v>16304.4621070637</v>
      </c>
      <c r="W14" s="75">
        <f t="shared" si="10"/>
        <v>16653.377596154864</v>
      </c>
      <c r="X14" s="75">
        <f t="shared" si="10"/>
        <v>17009.759876712578</v>
      </c>
      <c r="Y14" s="75">
        <f t="shared" si="10"/>
        <v>17373.768738074228</v>
      </c>
      <c r="Z14" s="75">
        <f>Y14+Y14*$G$5/100</f>
        <v>17660.435922252454</v>
      </c>
      <c r="AA14" s="75">
        <f>Z14+Z14*$G$5/100</f>
        <v>17951.833114969621</v>
      </c>
      <c r="AB14" s="75">
        <f>AA14+AA14*$G$5/100</f>
        <v>18248.03836136662</v>
      </c>
      <c r="AC14" s="75">
        <f>AB14+AB14*$G$5/100</f>
        <v>18549.130994329171</v>
      </c>
      <c r="AD14" s="75">
        <f>AC14+AC14*$G$5/100</f>
        <v>18855.191655735602</v>
      </c>
      <c r="AE14" s="75">
        <f>AD14+AD14*$H$5/100</f>
        <v>19098.423628094592</v>
      </c>
      <c r="AF14" s="75">
        <f t="shared" ref="AF14:AI14" si="11">AE14+AE14*$H$5/100</f>
        <v>19344.793292897011</v>
      </c>
      <c r="AG14" s="75">
        <f t="shared" si="11"/>
        <v>19594.341126375384</v>
      </c>
      <c r="AH14" s="75">
        <f t="shared" si="11"/>
        <v>19847.108126905627</v>
      </c>
      <c r="AI14" s="75">
        <f t="shared" si="11"/>
        <v>20103.135821742708</v>
      </c>
      <c r="AJ14" s="75">
        <f>AI14+AI14*$I$5/100</f>
        <v>20300.146552795788</v>
      </c>
      <c r="AK14" s="75">
        <f t="shared" ref="AK14:AN14" si="12">AJ14+AJ14*$I$5/100</f>
        <v>20499.087989013187</v>
      </c>
      <c r="AL14" s="75">
        <f t="shared" si="12"/>
        <v>20699.979051305516</v>
      </c>
      <c r="AM14" s="75">
        <f t="shared" si="12"/>
        <v>20902.838846008312</v>
      </c>
      <c r="AN14" s="75">
        <f t="shared" si="12"/>
        <v>21107.686666699192</v>
      </c>
    </row>
    <row r="15" spans="1:40" x14ac:dyDescent="0.25">
      <c r="A15" s="86" t="s">
        <v>175</v>
      </c>
      <c r="B15" s="72" t="s">
        <v>178</v>
      </c>
      <c r="C15" s="72" t="s">
        <v>177</v>
      </c>
      <c r="D15" s="72" t="s">
        <v>179</v>
      </c>
      <c r="E15" s="72" t="s">
        <v>179</v>
      </c>
      <c r="F15" s="72" t="s">
        <v>179</v>
      </c>
      <c r="G15" s="72" t="s">
        <v>179</v>
      </c>
      <c r="H15" s="75">
        <f>G15+G15*$C$5/100</f>
        <v>240.52860000000001</v>
      </c>
      <c r="I15" s="75">
        <f>H15+H15*$C$5/100</f>
        <v>247.23934794000002</v>
      </c>
      <c r="J15" s="75">
        <f>I15+I15*$C$5/100</f>
        <v>254.13732574752601</v>
      </c>
      <c r="K15" s="75">
        <f t="shared" ref="K15:O15" si="13">J15+J15*$D$5/100</f>
        <v>263.23544200928745</v>
      </c>
      <c r="L15" s="75">
        <f t="shared" si="13"/>
        <v>272.65927083321992</v>
      </c>
      <c r="M15" s="75">
        <f t="shared" si="13"/>
        <v>282.42047272904921</v>
      </c>
      <c r="N15" s="75">
        <f t="shared" si="13"/>
        <v>292.53112565274915</v>
      </c>
      <c r="O15" s="75">
        <f t="shared" si="13"/>
        <v>303.00373995111755</v>
      </c>
      <c r="P15" s="75">
        <f t="shared" ref="P15:T15" si="14">O15+O15*$E$5/100</f>
        <v>311.42724392175865</v>
      </c>
      <c r="Q15" s="75">
        <f t="shared" si="14"/>
        <v>320.08492130278353</v>
      </c>
      <c r="R15" s="75">
        <f t="shared" si="14"/>
        <v>328.98328211500092</v>
      </c>
      <c r="S15" s="75">
        <f t="shared" si="14"/>
        <v>338.12901735779792</v>
      </c>
      <c r="T15" s="75">
        <f t="shared" si="14"/>
        <v>347.52900404034472</v>
      </c>
      <c r="U15" s="75">
        <f t="shared" ref="U15:Y15" si="15">T15+T15*$F$5/100</f>
        <v>354.96612472680812</v>
      </c>
      <c r="V15" s="75">
        <f t="shared" si="15"/>
        <v>362.56239979596182</v>
      </c>
      <c r="W15" s="75">
        <f t="shared" si="15"/>
        <v>370.32123515159543</v>
      </c>
      <c r="X15" s="75">
        <f t="shared" si="15"/>
        <v>378.2461095838396</v>
      </c>
      <c r="Y15" s="75">
        <f t="shared" si="15"/>
        <v>386.34057632893376</v>
      </c>
      <c r="Z15" s="75">
        <f t="shared" ref="Z15:AD15" si="16">Y15+Y15*$G$5/100</f>
        <v>392.71519583836118</v>
      </c>
      <c r="AA15" s="75">
        <f t="shared" si="16"/>
        <v>399.19499656969413</v>
      </c>
      <c r="AB15" s="75">
        <f t="shared" si="16"/>
        <v>405.78171401309407</v>
      </c>
      <c r="AC15" s="75">
        <f t="shared" si="16"/>
        <v>412.47711229431013</v>
      </c>
      <c r="AD15" s="75">
        <f t="shared" si="16"/>
        <v>419.28298464716624</v>
      </c>
      <c r="AE15" s="75">
        <f t="shared" ref="AE15:AI15" si="17">AD15+AD15*$H$5/100</f>
        <v>424.69173514911466</v>
      </c>
      <c r="AF15" s="75">
        <f t="shared" si="17"/>
        <v>430.17025853253824</v>
      </c>
      <c r="AG15" s="75">
        <f t="shared" si="17"/>
        <v>435.71945486760796</v>
      </c>
      <c r="AH15" s="75">
        <f t="shared" si="17"/>
        <v>441.34023583540011</v>
      </c>
      <c r="AI15" s="75">
        <f t="shared" si="17"/>
        <v>447.03352487767677</v>
      </c>
      <c r="AJ15" s="75">
        <f>AI15+AI15*$I$5/100</f>
        <v>451.41445342147802</v>
      </c>
      <c r="AK15" s="75">
        <f>AJ15+AJ15*$I$5/100</f>
        <v>455.83831506500849</v>
      </c>
      <c r="AL15" s="75">
        <f>AK15+AK15*$I$5/100</f>
        <v>460.30553055264556</v>
      </c>
      <c r="AM15" s="75">
        <f>AL15+AL15*$I$5/100</f>
        <v>464.81652475206147</v>
      </c>
      <c r="AN15" s="75">
        <f>AM15+AM15*$I$5/100</f>
        <v>469.37172669463166</v>
      </c>
    </row>
    <row r="16" spans="1:40" x14ac:dyDescent="0.25">
      <c r="A16" s="85" t="s">
        <v>184</v>
      </c>
      <c r="B16" s="65" t="s">
        <v>185</v>
      </c>
      <c r="C16" s="65" t="s">
        <v>186</v>
      </c>
      <c r="D16" s="65" t="s">
        <v>187</v>
      </c>
      <c r="E16" s="65" t="s">
        <v>187</v>
      </c>
      <c r="F16" s="65" t="s">
        <v>187</v>
      </c>
      <c r="G16" s="65" t="s">
        <v>187</v>
      </c>
      <c r="H16" s="75">
        <f t="shared" ref="H16:J16" si="18">G16+G16*$C$5/100</f>
        <v>189.1336</v>
      </c>
      <c r="I16" s="75">
        <f t="shared" si="18"/>
        <v>194.41042744000001</v>
      </c>
      <c r="J16" s="75">
        <f t="shared" si="18"/>
        <v>199.83447836557602</v>
      </c>
      <c r="K16" s="75">
        <f t="shared" ref="K16:O16" si="19">J16+J16*$D$5/100</f>
        <v>206.98855269106363</v>
      </c>
      <c r="L16" s="75">
        <f t="shared" si="19"/>
        <v>214.39874287740372</v>
      </c>
      <c r="M16" s="75">
        <f t="shared" si="19"/>
        <v>222.07421787241478</v>
      </c>
      <c r="N16" s="75">
        <f t="shared" si="19"/>
        <v>230.02447487224723</v>
      </c>
      <c r="O16" s="75">
        <f t="shared" si="19"/>
        <v>238.25935107267367</v>
      </c>
      <c r="P16" s="75">
        <f t="shared" ref="P16:T16" si="20">O16+O16*$E$5/100</f>
        <v>244.88296103249399</v>
      </c>
      <c r="Q16" s="75">
        <f t="shared" si="20"/>
        <v>251.69070734919734</v>
      </c>
      <c r="R16" s="75">
        <f t="shared" si="20"/>
        <v>258.68770901350501</v>
      </c>
      <c r="S16" s="75">
        <f t="shared" si="20"/>
        <v>265.87922732408043</v>
      </c>
      <c r="T16" s="75">
        <f t="shared" si="20"/>
        <v>273.27066984368986</v>
      </c>
      <c r="U16" s="75">
        <f t="shared" ref="U16:Y16" si="21">T16+T16*$F$5/100</f>
        <v>279.11866217834483</v>
      </c>
      <c r="V16" s="75">
        <f t="shared" si="21"/>
        <v>285.09180154896143</v>
      </c>
      <c r="W16" s="75">
        <f t="shared" si="21"/>
        <v>291.1927661021092</v>
      </c>
      <c r="X16" s="75">
        <f t="shared" si="21"/>
        <v>297.42429129669432</v>
      </c>
      <c r="Y16" s="75">
        <f t="shared" si="21"/>
        <v>303.78917113044361</v>
      </c>
      <c r="Z16" s="75">
        <f t="shared" ref="Z16:AD16" si="22">Y16+Y16*$G$5/100</f>
        <v>308.80169245409593</v>
      </c>
      <c r="AA16" s="75">
        <f t="shared" si="22"/>
        <v>313.89692037958849</v>
      </c>
      <c r="AB16" s="75">
        <f t="shared" si="22"/>
        <v>319.07621956585172</v>
      </c>
      <c r="AC16" s="75">
        <f t="shared" si="22"/>
        <v>324.34097718868827</v>
      </c>
      <c r="AD16" s="75">
        <f t="shared" si="22"/>
        <v>329.69260331230163</v>
      </c>
      <c r="AE16" s="75">
        <f t="shared" ref="AE16:AI16" si="23">AD16+AD16*$H$5/100</f>
        <v>333.9456378950303</v>
      </c>
      <c r="AF16" s="75">
        <f t="shared" si="23"/>
        <v>338.25353662387619</v>
      </c>
      <c r="AG16" s="75">
        <f t="shared" si="23"/>
        <v>342.61700724632419</v>
      </c>
      <c r="AH16" s="75">
        <f t="shared" si="23"/>
        <v>347.03676663980178</v>
      </c>
      <c r="AI16" s="75">
        <f t="shared" si="23"/>
        <v>351.51354092945525</v>
      </c>
      <c r="AJ16" s="75">
        <f t="shared" ref="AJ16:AN16" si="24">AI16+AI16*$I$5/100</f>
        <v>354.95837363056393</v>
      </c>
      <c r="AK16" s="75">
        <f t="shared" si="24"/>
        <v>358.43696569214347</v>
      </c>
      <c r="AL16" s="75">
        <f t="shared" si="24"/>
        <v>361.94964795592648</v>
      </c>
      <c r="AM16" s="75">
        <f t="shared" si="24"/>
        <v>365.49675450589456</v>
      </c>
      <c r="AN16" s="75">
        <f t="shared" si="24"/>
        <v>369.07862270005234</v>
      </c>
    </row>
    <row r="17" spans="1:40" x14ac:dyDescent="0.25">
      <c r="A17" s="85" t="s">
        <v>188</v>
      </c>
      <c r="B17" s="65" t="s">
        <v>189</v>
      </c>
      <c r="C17" s="65" t="s">
        <v>189</v>
      </c>
      <c r="D17" s="65" t="s">
        <v>189</v>
      </c>
      <c r="E17" s="65" t="s">
        <v>189</v>
      </c>
      <c r="F17" s="65" t="s">
        <v>189</v>
      </c>
      <c r="G17" s="65" t="s">
        <v>189</v>
      </c>
      <c r="H17" s="75">
        <f t="shared" ref="H17:J17" si="25">G17+G17*$C$5/100</f>
        <v>24.669599999999999</v>
      </c>
      <c r="I17" s="75">
        <f t="shared" si="25"/>
        <v>25.357881839999997</v>
      </c>
      <c r="J17" s="75">
        <f t="shared" si="25"/>
        <v>26.065366743335996</v>
      </c>
      <c r="K17" s="75">
        <f t="shared" ref="K17:O17" si="26">J17+J17*$D$5/100</f>
        <v>26.998506872747424</v>
      </c>
      <c r="L17" s="75">
        <f t="shared" si="26"/>
        <v>27.965053418791783</v>
      </c>
      <c r="M17" s="75">
        <f t="shared" si="26"/>
        <v>28.96620233118453</v>
      </c>
      <c r="N17" s="75">
        <f t="shared" si="26"/>
        <v>30.003192374640935</v>
      </c>
      <c r="O17" s="75">
        <f t="shared" si="26"/>
        <v>31.077306661653083</v>
      </c>
      <c r="P17" s="75">
        <f t="shared" ref="P17:T17" si="27">O17+O17*$E$5/100</f>
        <v>31.941255786847037</v>
      </c>
      <c r="Q17" s="75">
        <f t="shared" si="27"/>
        <v>32.829222697721384</v>
      </c>
      <c r="R17" s="75">
        <f t="shared" si="27"/>
        <v>33.741875088718039</v>
      </c>
      <c r="S17" s="75">
        <f t="shared" si="27"/>
        <v>34.679899216184403</v>
      </c>
      <c r="T17" s="75">
        <f t="shared" si="27"/>
        <v>35.644000414394327</v>
      </c>
      <c r="U17" s="75">
        <f t="shared" ref="U17:Y17" si="28">T17+T17*$F$5/100</f>
        <v>36.406782023262366</v>
      </c>
      <c r="V17" s="75">
        <f t="shared" si="28"/>
        <v>37.185887158560178</v>
      </c>
      <c r="W17" s="75">
        <f t="shared" si="28"/>
        <v>37.981665143753368</v>
      </c>
      <c r="X17" s="75">
        <f t="shared" si="28"/>
        <v>38.794472777829689</v>
      </c>
      <c r="Y17" s="75">
        <f t="shared" si="28"/>
        <v>39.624674495275244</v>
      </c>
      <c r="Z17" s="75">
        <f t="shared" ref="Z17:AD17" si="29">Y17+Y17*$G$5/100</f>
        <v>40.278481624447288</v>
      </c>
      <c r="AA17" s="75">
        <f t="shared" si="29"/>
        <v>40.943076571250671</v>
      </c>
      <c r="AB17" s="75">
        <f t="shared" si="29"/>
        <v>41.618637334676308</v>
      </c>
      <c r="AC17" s="75">
        <f t="shared" si="29"/>
        <v>42.305344850698468</v>
      </c>
      <c r="AD17" s="75">
        <f t="shared" si="29"/>
        <v>43.003383040734995</v>
      </c>
      <c r="AE17" s="75">
        <f t="shared" ref="AE17:AI17" si="30">AD17+AD17*$H$5/100</f>
        <v>43.558126681960474</v>
      </c>
      <c r="AF17" s="75">
        <f t="shared" si="30"/>
        <v>44.120026516157765</v>
      </c>
      <c r="AG17" s="75">
        <f t="shared" si="30"/>
        <v>44.689174858216198</v>
      </c>
      <c r="AH17" s="75">
        <f t="shared" si="30"/>
        <v>45.265665213887189</v>
      </c>
      <c r="AI17" s="75">
        <f t="shared" si="30"/>
        <v>45.849592295146337</v>
      </c>
      <c r="AJ17" s="75">
        <f t="shared" ref="AJ17:AN17" si="31">AI17+AI17*$I$5/100</f>
        <v>46.298918299638771</v>
      </c>
      <c r="AK17" s="75">
        <f t="shared" si="31"/>
        <v>46.752647698975231</v>
      </c>
      <c r="AL17" s="75">
        <f t="shared" si="31"/>
        <v>47.21082364642519</v>
      </c>
      <c r="AM17" s="75">
        <f t="shared" si="31"/>
        <v>47.673489718160155</v>
      </c>
      <c r="AN17" s="75">
        <f t="shared" si="31"/>
        <v>48.140689917398127</v>
      </c>
    </row>
    <row r="19" spans="1:40" x14ac:dyDescent="0.25">
      <c r="A19" s="68" t="s">
        <v>195</v>
      </c>
      <c r="L19" s="75"/>
      <c r="M19" s="75"/>
      <c r="N19" s="75"/>
      <c r="O19" s="75"/>
      <c r="P19" s="75"/>
    </row>
    <row r="20" spans="1:40" x14ac:dyDescent="0.25">
      <c r="A20" s="88" t="s">
        <v>164</v>
      </c>
      <c r="B20" s="70">
        <v>27971</v>
      </c>
      <c r="C20" s="75">
        <v>27971</v>
      </c>
      <c r="D20" s="75">
        <v>27971</v>
      </c>
      <c r="E20" s="75">
        <v>27971</v>
      </c>
      <c r="F20" s="75">
        <v>27971</v>
      </c>
      <c r="G20" s="75">
        <v>27971</v>
      </c>
      <c r="H20" s="75">
        <f>G20+G20*$C$7/100</f>
        <v>28287.0723</v>
      </c>
      <c r="I20" s="75">
        <f t="shared" ref="I20:J20" si="32">H20+H20*$C$7/100</f>
        <v>28606.71621699</v>
      </c>
      <c r="J20" s="75">
        <f t="shared" si="32"/>
        <v>28929.972110241986</v>
      </c>
      <c r="K20" s="75">
        <f>J20+J20*$D$7/100</f>
        <v>29528.822532923994</v>
      </c>
      <c r="L20" s="75">
        <f t="shared" ref="L20:O20" si="33">K20+K20*$D$7/100</f>
        <v>30140.06915935552</v>
      </c>
      <c r="M20" s="75">
        <f t="shared" si="33"/>
        <v>30763.96859095418</v>
      </c>
      <c r="N20" s="75">
        <f t="shared" si="33"/>
        <v>31400.782740786934</v>
      </c>
      <c r="O20" s="75">
        <f t="shared" si="33"/>
        <v>32050.778943521222</v>
      </c>
      <c r="P20" s="75">
        <f>O20+O20*$E$7/100</f>
        <v>32595.642185561082</v>
      </c>
      <c r="Q20" s="75">
        <f t="shared" ref="Q20:T20" si="34">P20+P20*$E$7/100</f>
        <v>33149.768102715621</v>
      </c>
      <c r="R20" s="75">
        <f t="shared" si="34"/>
        <v>33713.314160461785</v>
      </c>
      <c r="S20" s="75">
        <f t="shared" si="34"/>
        <v>34286.440501189638</v>
      </c>
      <c r="T20" s="75">
        <f t="shared" si="34"/>
        <v>34869.309989709858</v>
      </c>
      <c r="U20" s="75">
        <f>T20+T20*$F$7/100</f>
        <v>35347.019536568885</v>
      </c>
      <c r="V20" s="75">
        <f t="shared" ref="V20:Y20" si="35">U20+U20*$F$7/100</f>
        <v>35831.273704219879</v>
      </c>
      <c r="W20" s="75">
        <f t="shared" si="35"/>
        <v>36322.162153967693</v>
      </c>
      <c r="X20" s="75">
        <f t="shared" si="35"/>
        <v>36819.77577547705</v>
      </c>
      <c r="Y20" s="75">
        <f t="shared" si="35"/>
        <v>37324.206703601085</v>
      </c>
      <c r="Z20" s="75">
        <f>Y20+Y20*$G$7/100</f>
        <v>37738.505398011053</v>
      </c>
      <c r="AA20" s="75">
        <f t="shared" ref="AA20:AD20" si="36">Z20+Z20*$G$7/100</f>
        <v>38157.402807928978</v>
      </c>
      <c r="AB20" s="75">
        <f t="shared" si="36"/>
        <v>38580.949979096993</v>
      </c>
      <c r="AC20" s="75">
        <f t="shared" si="36"/>
        <v>39009.198523864972</v>
      </c>
      <c r="AD20" s="75">
        <f t="shared" si="36"/>
        <v>39442.200627479877</v>
      </c>
      <c r="AE20" s="75">
        <f>AD20+AD20*$H$7/100</f>
        <v>39801.124653189945</v>
      </c>
      <c r="AF20" s="75">
        <f t="shared" ref="AF20:AI20" si="37">AE20+AE20*$H$7/100</f>
        <v>40163.314887533976</v>
      </c>
      <c r="AG20" s="75">
        <f t="shared" si="37"/>
        <v>40528.801053010538</v>
      </c>
      <c r="AH20" s="75">
        <f t="shared" si="37"/>
        <v>40897.613142592934</v>
      </c>
      <c r="AI20" s="75">
        <f t="shared" si="37"/>
        <v>41269.781422190528</v>
      </c>
      <c r="AJ20" s="75">
        <f>AI20+AI20*$I$7/100</f>
        <v>41575.177804714738</v>
      </c>
      <c r="AK20" s="75">
        <f t="shared" ref="AK20:AN20" si="38">AJ20+AJ20*$I$7/100</f>
        <v>41882.834120469626</v>
      </c>
      <c r="AL20" s="75">
        <f t="shared" si="38"/>
        <v>42192.767092961105</v>
      </c>
      <c r="AM20" s="75">
        <f t="shared" si="38"/>
        <v>42504.99356944902</v>
      </c>
      <c r="AN20" s="75">
        <f t="shared" si="38"/>
        <v>42819.530521862944</v>
      </c>
    </row>
    <row r="21" spans="1:40" x14ac:dyDescent="0.25">
      <c r="A21" s="89" t="s">
        <v>168</v>
      </c>
      <c r="B21" s="70">
        <v>1758390</v>
      </c>
      <c r="C21" s="70">
        <v>1804864</v>
      </c>
      <c r="D21" s="70">
        <v>1985663</v>
      </c>
      <c r="E21" s="70">
        <v>1985663</v>
      </c>
      <c r="F21" s="70">
        <v>1985663</v>
      </c>
      <c r="G21" s="70">
        <v>1985663</v>
      </c>
      <c r="H21" s="75">
        <f>G21+G21*$C$3/100</f>
        <v>2042452.9617999999</v>
      </c>
      <c r="I21" s="75">
        <f t="shared" ref="I21:J22" si="39">H21+H21*$C$3/100</f>
        <v>2100867.1165074799</v>
      </c>
      <c r="J21" s="75">
        <f t="shared" si="39"/>
        <v>2160951.916039594</v>
      </c>
      <c r="K21" s="75">
        <f>J21+J21*$D$3/100</f>
        <v>2239610.565783435</v>
      </c>
      <c r="L21" s="75">
        <f>K21+K21*$D$3/100</f>
        <v>2321132.3903779523</v>
      </c>
      <c r="M21" s="75">
        <f t="shared" ref="M21:O22" si="40">L21+L21*$D$3/100</f>
        <v>2405621.6093877098</v>
      </c>
      <c r="N21" s="75">
        <f t="shared" si="40"/>
        <v>2493186.2359694224</v>
      </c>
      <c r="O21" s="75">
        <f t="shared" si="40"/>
        <v>2583938.2149587092</v>
      </c>
      <c r="P21" s="75">
        <f>O21+O21*$E$3/100</f>
        <v>2656805.2726205448</v>
      </c>
      <c r="Q21" s="75">
        <f t="shared" ref="Q21:S22" si="41">P21+P21*$E$3/100</f>
        <v>2731727.1813084441</v>
      </c>
      <c r="R21" s="75">
        <f t="shared" si="41"/>
        <v>2808761.8878213423</v>
      </c>
      <c r="S21" s="75">
        <f t="shared" si="41"/>
        <v>2887968.9730579043</v>
      </c>
      <c r="T21" s="75">
        <f>S21+S21*$E$3/100</f>
        <v>2969409.698098137</v>
      </c>
      <c r="U21" s="75">
        <f>T21+T21*$F$3/100</f>
        <v>3033548.9475770569</v>
      </c>
      <c r="V21" s="75">
        <f t="shared" ref="V21:Y22" si="42">U21+U21*$F$3/100</f>
        <v>3099073.6048447215</v>
      </c>
      <c r="W21" s="75">
        <f t="shared" si="42"/>
        <v>3166013.5947093675</v>
      </c>
      <c r="X21" s="75">
        <f t="shared" si="42"/>
        <v>3234399.4883550899</v>
      </c>
      <c r="Y21" s="75">
        <f t="shared" si="42"/>
        <v>3304262.5173035599</v>
      </c>
      <c r="Z21" s="75">
        <f>Y21+Y21*$G$3/100</f>
        <v>3359443.7013425292</v>
      </c>
      <c r="AA21" s="75">
        <f t="shared" ref="AA21:AD22" si="43">Z21+Z21*$G$3/100</f>
        <v>3415546.4111549496</v>
      </c>
      <c r="AB21" s="75">
        <f t="shared" si="43"/>
        <v>3472586.0362212374</v>
      </c>
      <c r="AC21" s="75">
        <f t="shared" si="43"/>
        <v>3530578.2230261322</v>
      </c>
      <c r="AD21" s="75">
        <f t="shared" si="43"/>
        <v>3589538.8793506688</v>
      </c>
      <c r="AE21" s="75">
        <f>AD21+AD21*$H$3/100</f>
        <v>3635843.9308942924</v>
      </c>
      <c r="AF21" s="75">
        <f t="shared" ref="AF21:AI22" si="44">AE21+AE21*$H$3/100</f>
        <v>3682746.3176028286</v>
      </c>
      <c r="AG21" s="75">
        <f t="shared" si="44"/>
        <v>3730253.7450999049</v>
      </c>
      <c r="AH21" s="75">
        <f t="shared" si="44"/>
        <v>3778374.0184116936</v>
      </c>
      <c r="AI21" s="75">
        <f t="shared" si="44"/>
        <v>3827115.0432492043</v>
      </c>
      <c r="AJ21" s="75">
        <f>AI21+AI21*$I$3/100</f>
        <v>3865003.4821773716</v>
      </c>
      <c r="AK21" s="75">
        <f t="shared" ref="AK21:AN22" si="45">AJ21+AJ21*$I$3/100</f>
        <v>3903267.0166509277</v>
      </c>
      <c r="AL21" s="75">
        <f t="shared" si="45"/>
        <v>3941909.3601157721</v>
      </c>
      <c r="AM21" s="75">
        <f>AL21+AL21*$I$3/100</f>
        <v>3980934.2627809183</v>
      </c>
      <c r="AN21" s="75">
        <f t="shared" si="45"/>
        <v>4020345.5119824493</v>
      </c>
    </row>
    <row r="22" spans="1:40" x14ac:dyDescent="0.25">
      <c r="A22" s="89" t="s">
        <v>171</v>
      </c>
      <c r="B22" s="70">
        <v>42000</v>
      </c>
      <c r="C22" s="75">
        <v>42000</v>
      </c>
      <c r="D22" s="75">
        <v>42000</v>
      </c>
      <c r="E22" s="75">
        <v>42000</v>
      </c>
      <c r="F22" s="75">
        <v>42000</v>
      </c>
      <c r="G22" s="75">
        <v>42000</v>
      </c>
      <c r="H22" s="75">
        <f>G22+G22*$C$3/100</f>
        <v>43201.2</v>
      </c>
      <c r="I22" s="75">
        <f t="shared" si="39"/>
        <v>44436.75432</v>
      </c>
      <c r="J22" s="75">
        <f t="shared" si="39"/>
        <v>45707.645493552001</v>
      </c>
      <c r="K22" s="75">
        <f>J22+J22*$D$3/100</f>
        <v>47371.403789517295</v>
      </c>
      <c r="L22" s="75">
        <f>K22+K22*$D$3/100</f>
        <v>49095.722887455726</v>
      </c>
      <c r="M22" s="75">
        <f t="shared" si="40"/>
        <v>50882.807200559117</v>
      </c>
      <c r="N22" s="75">
        <f t="shared" si="40"/>
        <v>52734.941382659468</v>
      </c>
      <c r="O22" s="75">
        <f t="shared" si="40"/>
        <v>54654.49324898827</v>
      </c>
      <c r="P22" s="75">
        <f>O22+O22*$E$3/100</f>
        <v>56195.74995860974</v>
      </c>
      <c r="Q22" s="75">
        <f t="shared" si="41"/>
        <v>57780.470107442532</v>
      </c>
      <c r="R22" s="75">
        <f t="shared" si="41"/>
        <v>59409.879364472414</v>
      </c>
      <c r="S22" s="75">
        <f t="shared" si="41"/>
        <v>61085.237962550535</v>
      </c>
      <c r="T22" s="75">
        <f>S22+S22*$E$3/100</f>
        <v>62807.841673094459</v>
      </c>
      <c r="U22" s="75">
        <f>T22+T22*$F$3/100</f>
        <v>64164.491053233301</v>
      </c>
      <c r="V22" s="75">
        <f t="shared" si="42"/>
        <v>65550.444059983143</v>
      </c>
      <c r="W22" s="75">
        <f t="shared" si="42"/>
        <v>66966.333651678782</v>
      </c>
      <c r="X22" s="75">
        <f t="shared" si="42"/>
        <v>68412.806458555046</v>
      </c>
      <c r="Y22" s="75">
        <f t="shared" si="42"/>
        <v>69890.523078059836</v>
      </c>
      <c r="Z22" s="75">
        <f>Y22+Y22*$G$3/100</f>
        <v>71057.694813463429</v>
      </c>
      <c r="AA22" s="75">
        <f t="shared" si="43"/>
        <v>72244.358316848273</v>
      </c>
      <c r="AB22" s="75">
        <f t="shared" si="43"/>
        <v>73450.839100739642</v>
      </c>
      <c r="AC22" s="75">
        <f t="shared" si="43"/>
        <v>74677.468113721989</v>
      </c>
      <c r="AD22" s="75">
        <f t="shared" si="43"/>
        <v>75924.581831221149</v>
      </c>
      <c r="AE22" s="75">
        <f>AD22+AD22*$H$3/100</f>
        <v>76904.008936843908</v>
      </c>
      <c r="AF22" s="75">
        <f t="shared" si="44"/>
        <v>77896.070652129187</v>
      </c>
      <c r="AG22" s="75">
        <f t="shared" si="44"/>
        <v>78900.929963541654</v>
      </c>
      <c r="AH22" s="75">
        <f t="shared" si="44"/>
        <v>79918.751960071342</v>
      </c>
      <c r="AI22" s="75">
        <f t="shared" si="44"/>
        <v>80949.703860356269</v>
      </c>
      <c r="AJ22" s="75">
        <f>AI22+AI22*$I$3/100</f>
        <v>81751.105928573801</v>
      </c>
      <c r="AK22" s="75">
        <f t="shared" si="45"/>
        <v>82560.441877266683</v>
      </c>
      <c r="AL22" s="75">
        <f t="shared" si="45"/>
        <v>83377.79025185162</v>
      </c>
      <c r="AM22" s="75">
        <f>AL22+AL22*$I$3/100</f>
        <v>84203.230375344952</v>
      </c>
      <c r="AN22" s="75">
        <f t="shared" si="45"/>
        <v>85036.842356060864</v>
      </c>
    </row>
    <row r="23" spans="1:40" x14ac:dyDescent="0.25">
      <c r="A23" s="88" t="s">
        <v>172</v>
      </c>
      <c r="B23" s="70">
        <v>205863</v>
      </c>
      <c r="C23" s="75">
        <v>205863</v>
      </c>
      <c r="D23" s="75">
        <v>205863</v>
      </c>
      <c r="E23" s="75">
        <v>205863</v>
      </c>
      <c r="F23" s="75">
        <v>205863</v>
      </c>
      <c r="G23" s="75">
        <v>205863</v>
      </c>
      <c r="H23" s="75">
        <f>G23+G23*$C$7/100</f>
        <v>208189.2519</v>
      </c>
      <c r="I23" s="75">
        <f t="shared" ref="I23:J23" si="46">H23+H23*$C$7/100</f>
        <v>210541.79044647</v>
      </c>
      <c r="J23" s="75">
        <f t="shared" si="46"/>
        <v>212920.9126785151</v>
      </c>
      <c r="K23" s="75">
        <f>J23+J23*$D$7/100</f>
        <v>217328.37557096037</v>
      </c>
      <c r="L23" s="75">
        <f t="shared" ref="L23:O23" si="47">K23+K23*$D$7/100</f>
        <v>221827.07294527924</v>
      </c>
      <c r="M23" s="75">
        <f t="shared" si="47"/>
        <v>226418.89335524652</v>
      </c>
      <c r="N23" s="75">
        <f t="shared" si="47"/>
        <v>231105.76444770012</v>
      </c>
      <c r="O23" s="75">
        <f t="shared" si="47"/>
        <v>235889.65377176751</v>
      </c>
      <c r="P23" s="75">
        <f>O23+O23*$E$7/100</f>
        <v>239899.77788588757</v>
      </c>
      <c r="Q23" s="75">
        <f t="shared" ref="Q23:T23" si="48">P23+P23*$E$7/100</f>
        <v>243978.07410994766</v>
      </c>
      <c r="R23" s="75">
        <f t="shared" si="48"/>
        <v>248125.70136981676</v>
      </c>
      <c r="S23" s="75">
        <f t="shared" si="48"/>
        <v>252343.83829310365</v>
      </c>
      <c r="T23" s="75">
        <f t="shared" si="48"/>
        <v>256633.68354408641</v>
      </c>
      <c r="U23" s="75">
        <f>T23+T23*$F$7/100</f>
        <v>260149.56500864041</v>
      </c>
      <c r="V23" s="75">
        <f t="shared" ref="V23:Y23" si="49">U23+U23*$F$7/100</f>
        <v>263713.61404925876</v>
      </c>
      <c r="W23" s="75">
        <f t="shared" si="49"/>
        <v>267326.4905617336</v>
      </c>
      <c r="X23" s="75">
        <f t="shared" si="49"/>
        <v>270988.86348242935</v>
      </c>
      <c r="Y23" s="75">
        <f t="shared" si="49"/>
        <v>274701.41091213864</v>
      </c>
      <c r="Z23" s="75">
        <f>Y23+Y23*$G$7/100</f>
        <v>277750.59657326341</v>
      </c>
      <c r="AA23" s="75">
        <f t="shared" ref="AA23:AD23" si="50">Z23+Z23*$G$7/100</f>
        <v>280833.62819522666</v>
      </c>
      <c r="AB23" s="75">
        <f t="shared" si="50"/>
        <v>283950.88146819366</v>
      </c>
      <c r="AC23" s="75">
        <f t="shared" si="50"/>
        <v>287102.73625249061</v>
      </c>
      <c r="AD23" s="75">
        <f t="shared" si="50"/>
        <v>290289.57662489323</v>
      </c>
      <c r="AE23" s="75">
        <f>AD23+AD23*$H$7/100</f>
        <v>292931.21177217975</v>
      </c>
      <c r="AF23" s="75">
        <f t="shared" ref="AF23:AI23" si="51">AE23+AE23*$H$7/100</f>
        <v>295596.88579930662</v>
      </c>
      <c r="AG23" s="75">
        <f t="shared" si="51"/>
        <v>298286.81746008032</v>
      </c>
      <c r="AH23" s="75">
        <f t="shared" si="51"/>
        <v>301001.22749896703</v>
      </c>
      <c r="AI23" s="75">
        <f t="shared" si="51"/>
        <v>303740.33866920765</v>
      </c>
      <c r="AJ23" s="75">
        <f>AI23+AI23*$I$7/100</f>
        <v>305988.01717535977</v>
      </c>
      <c r="AK23" s="75">
        <f t="shared" ref="AK23:AN23" si="52">AJ23+AJ23*$I$7/100</f>
        <v>308252.32850245741</v>
      </c>
      <c r="AL23" s="75">
        <f t="shared" si="52"/>
        <v>310533.39573337563</v>
      </c>
      <c r="AM23" s="75">
        <f t="shared" si="52"/>
        <v>312831.34286180261</v>
      </c>
      <c r="AN23" s="75">
        <f t="shared" si="52"/>
        <v>315146.29479897994</v>
      </c>
    </row>
    <row r="24" spans="1:40" x14ac:dyDescent="0.25">
      <c r="A24" s="85" t="s">
        <v>180</v>
      </c>
      <c r="B24" s="70">
        <v>5518</v>
      </c>
      <c r="C24" s="70">
        <v>5868</v>
      </c>
      <c r="D24" s="70">
        <v>5633</v>
      </c>
      <c r="E24" s="75">
        <v>5633</v>
      </c>
      <c r="F24" s="75">
        <v>5633</v>
      </c>
      <c r="G24" s="75">
        <v>5633</v>
      </c>
      <c r="H24" s="75">
        <f t="shared" ref="H24:J26" si="53">G24+G24*$C$5/100</f>
        <v>5790.1607000000004</v>
      </c>
      <c r="I24" s="75">
        <f t="shared" si="53"/>
        <v>5951.7061835300001</v>
      </c>
      <c r="J24" s="75">
        <f t="shared" si="53"/>
        <v>6117.7587860504873</v>
      </c>
      <c r="K24" s="75">
        <f t="shared" ref="K24:O26" si="54">J24+J24*$D$5/100</f>
        <v>6336.7745505910943</v>
      </c>
      <c r="L24" s="75">
        <f t="shared" si="54"/>
        <v>6563.6310795022555</v>
      </c>
      <c r="M24" s="75">
        <f t="shared" si="54"/>
        <v>6798.6090721484361</v>
      </c>
      <c r="N24" s="75">
        <f t="shared" si="54"/>
        <v>7041.9992769313503</v>
      </c>
      <c r="O24" s="75">
        <f t="shared" si="54"/>
        <v>7294.1028510454926</v>
      </c>
      <c r="P24" s="75">
        <f t="shared" ref="P24:T26" si="55">O24+O24*$E$5/100</f>
        <v>7496.8789103045574</v>
      </c>
      <c r="Q24" s="75">
        <f t="shared" si="55"/>
        <v>7705.292144011024</v>
      </c>
      <c r="R24" s="75">
        <f t="shared" si="55"/>
        <v>7919.4992656145305</v>
      </c>
      <c r="S24" s="75">
        <f t="shared" si="55"/>
        <v>8139.6613451986141</v>
      </c>
      <c r="T24" s="75">
        <f t="shared" si="55"/>
        <v>8365.9439305951364</v>
      </c>
      <c r="U24" s="75">
        <f t="shared" ref="U24:Y26" si="56">T24+T24*$F$5/100</f>
        <v>8544.9751307098722</v>
      </c>
      <c r="V24" s="75">
        <f t="shared" si="56"/>
        <v>8727.8375985070634</v>
      </c>
      <c r="W24" s="75">
        <f t="shared" si="56"/>
        <v>8914.6133231151143</v>
      </c>
      <c r="X24" s="75">
        <f t="shared" si="56"/>
        <v>9105.3860482297787</v>
      </c>
      <c r="Y24" s="75">
        <f t="shared" si="56"/>
        <v>9300.2413096618966</v>
      </c>
      <c r="Z24" s="75">
        <f t="shared" ref="Z24:AD26" si="57">Y24+Y24*$G$5/100</f>
        <v>9453.6952912713186</v>
      </c>
      <c r="AA24" s="75">
        <f t="shared" si="57"/>
        <v>9609.6812635772949</v>
      </c>
      <c r="AB24" s="75">
        <f t="shared" si="57"/>
        <v>9768.2410044263197</v>
      </c>
      <c r="AC24" s="75">
        <f t="shared" si="57"/>
        <v>9929.4169809993546</v>
      </c>
      <c r="AD24" s="75">
        <f t="shared" si="57"/>
        <v>10093.252361185843</v>
      </c>
      <c r="AE24" s="75">
        <f t="shared" ref="AE24:AI26" si="58">AD24+AD24*$H$5/100</f>
        <v>10223.455316645141</v>
      </c>
      <c r="AF24" s="75">
        <f t="shared" si="58"/>
        <v>10355.337890229863</v>
      </c>
      <c r="AG24" s="75">
        <f t="shared" si="58"/>
        <v>10488.921749013827</v>
      </c>
      <c r="AH24" s="75">
        <f t="shared" si="58"/>
        <v>10624.228839576106</v>
      </c>
      <c r="AI24" s="75">
        <f t="shared" si="58"/>
        <v>10761.281391606637</v>
      </c>
      <c r="AJ24" s="75">
        <f t="shared" ref="AJ24:AN26" si="59">AI24+AI24*$I$5/100</f>
        <v>10866.741949244382</v>
      </c>
      <c r="AK24" s="75">
        <f t="shared" si="59"/>
        <v>10973.236020346978</v>
      </c>
      <c r="AL24" s="75">
        <f t="shared" si="59"/>
        <v>11080.773733346379</v>
      </c>
      <c r="AM24" s="75">
        <f t="shared" si="59"/>
        <v>11189.365315933173</v>
      </c>
      <c r="AN24" s="75">
        <f t="shared" si="59"/>
        <v>11299.021096029319</v>
      </c>
    </row>
    <row r="25" spans="1:40" x14ac:dyDescent="0.25">
      <c r="A25" s="85" t="s">
        <v>184</v>
      </c>
      <c r="B25" s="70">
        <v>44623</v>
      </c>
      <c r="C25" s="70">
        <v>30780</v>
      </c>
      <c r="D25" s="70">
        <v>21421</v>
      </c>
      <c r="E25" s="75">
        <v>21421</v>
      </c>
      <c r="F25" s="75">
        <v>21421</v>
      </c>
      <c r="G25" s="75">
        <v>21421</v>
      </c>
      <c r="H25" s="75">
        <f t="shared" si="53"/>
        <v>22018.6459</v>
      </c>
      <c r="I25" s="75">
        <f t="shared" si="53"/>
        <v>22632.966120609999</v>
      </c>
      <c r="J25" s="75">
        <f t="shared" si="53"/>
        <v>23264.425875375018</v>
      </c>
      <c r="K25" s="75">
        <f t="shared" si="54"/>
        <v>24097.292321713445</v>
      </c>
      <c r="L25" s="75">
        <f t="shared" si="54"/>
        <v>24959.975386830785</v>
      </c>
      <c r="M25" s="75">
        <f t="shared" si="54"/>
        <v>25853.542505679328</v>
      </c>
      <c r="N25" s="75">
        <f t="shared" si="54"/>
        <v>26779.09932738265</v>
      </c>
      <c r="O25" s="75">
        <f t="shared" si="54"/>
        <v>27737.791083302949</v>
      </c>
      <c r="P25" s="75">
        <f t="shared" si="55"/>
        <v>28508.901675418772</v>
      </c>
      <c r="Q25" s="75">
        <f t="shared" si="55"/>
        <v>29301.449141995414</v>
      </c>
      <c r="R25" s="75">
        <f t="shared" si="55"/>
        <v>30116.029428142887</v>
      </c>
      <c r="S25" s="75">
        <f t="shared" si="55"/>
        <v>30953.25504624526</v>
      </c>
      <c r="T25" s="75">
        <f t="shared" si="55"/>
        <v>31813.75553653088</v>
      </c>
      <c r="U25" s="75">
        <f t="shared" si="56"/>
        <v>32494.569905012642</v>
      </c>
      <c r="V25" s="75">
        <f t="shared" si="56"/>
        <v>33189.95370097991</v>
      </c>
      <c r="W25" s="75">
        <f t="shared" si="56"/>
        <v>33900.218710180881</v>
      </c>
      <c r="X25" s="75">
        <f t="shared" si="56"/>
        <v>34625.68339057875</v>
      </c>
      <c r="Y25" s="75">
        <f t="shared" si="56"/>
        <v>35366.673015137138</v>
      </c>
      <c r="Z25" s="75">
        <f t="shared" si="57"/>
        <v>35950.223119886898</v>
      </c>
      <c r="AA25" s="75">
        <f t="shared" si="57"/>
        <v>36543.401801365035</v>
      </c>
      <c r="AB25" s="75">
        <f t="shared" si="57"/>
        <v>37146.36793108756</v>
      </c>
      <c r="AC25" s="75">
        <f t="shared" si="57"/>
        <v>37759.283001950505</v>
      </c>
      <c r="AD25" s="75">
        <f t="shared" si="57"/>
        <v>38382.311171482688</v>
      </c>
      <c r="AE25" s="75">
        <f t="shared" si="58"/>
        <v>38877.442985594818</v>
      </c>
      <c r="AF25" s="75">
        <f t="shared" si="58"/>
        <v>39378.962000108993</v>
      </c>
      <c r="AG25" s="75">
        <f t="shared" si="58"/>
        <v>39886.950609910396</v>
      </c>
      <c r="AH25" s="75">
        <f t="shared" si="58"/>
        <v>40401.49227277824</v>
      </c>
      <c r="AI25" s="75">
        <f t="shared" si="58"/>
        <v>40922.67152309708</v>
      </c>
      <c r="AJ25" s="75">
        <f t="shared" si="59"/>
        <v>41323.71370402343</v>
      </c>
      <c r="AK25" s="75">
        <f t="shared" si="59"/>
        <v>41728.686098322862</v>
      </c>
      <c r="AL25" s="75">
        <f t="shared" si="59"/>
        <v>42137.627222086427</v>
      </c>
      <c r="AM25" s="75">
        <f t="shared" si="59"/>
        <v>42550.575968862875</v>
      </c>
      <c r="AN25" s="75">
        <f t="shared" si="59"/>
        <v>42967.57161335773</v>
      </c>
    </row>
    <row r="26" spans="1:40" x14ac:dyDescent="0.25">
      <c r="A26" s="85" t="s">
        <v>188</v>
      </c>
      <c r="B26" s="70">
        <v>647297</v>
      </c>
      <c r="C26" s="75">
        <v>647297</v>
      </c>
      <c r="D26" s="75">
        <v>647297</v>
      </c>
      <c r="E26" s="75">
        <v>647297</v>
      </c>
      <c r="F26" s="75">
        <v>647297</v>
      </c>
      <c r="G26" s="75">
        <v>647297</v>
      </c>
      <c r="H26" s="75">
        <f t="shared" si="53"/>
        <v>665356.58629999997</v>
      </c>
      <c r="I26" s="75">
        <f t="shared" si="53"/>
        <v>683920.03505776997</v>
      </c>
      <c r="J26" s="75">
        <f t="shared" si="53"/>
        <v>703001.40403588174</v>
      </c>
      <c r="K26" s="75">
        <f t="shared" si="54"/>
        <v>728168.85430036637</v>
      </c>
      <c r="L26" s="75">
        <f t="shared" si="54"/>
        <v>754237.29928431951</v>
      </c>
      <c r="M26" s="75">
        <f t="shared" si="54"/>
        <v>781238.9945986981</v>
      </c>
      <c r="N26" s="75">
        <f t="shared" si="54"/>
        <v>809207.35060533148</v>
      </c>
      <c r="O26" s="75">
        <f t="shared" si="54"/>
        <v>838176.97375700239</v>
      </c>
      <c r="P26" s="75">
        <f t="shared" si="55"/>
        <v>861478.2936274471</v>
      </c>
      <c r="Q26" s="75">
        <f t="shared" si="55"/>
        <v>885427.39019029017</v>
      </c>
      <c r="R26" s="75">
        <f t="shared" si="55"/>
        <v>910042.27163758024</v>
      </c>
      <c r="S26" s="75">
        <f t="shared" si="55"/>
        <v>935341.44678910496</v>
      </c>
      <c r="T26" s="75">
        <f t="shared" si="55"/>
        <v>961343.93900984211</v>
      </c>
      <c r="U26" s="75">
        <f t="shared" si="56"/>
        <v>981916.69930465275</v>
      </c>
      <c r="V26" s="75">
        <f t="shared" si="56"/>
        <v>1002929.7166697723</v>
      </c>
      <c r="W26" s="75">
        <f t="shared" si="56"/>
        <v>1024392.4126065054</v>
      </c>
      <c r="X26" s="75">
        <f t="shared" si="56"/>
        <v>1046314.4102362847</v>
      </c>
      <c r="Y26" s="75">
        <f t="shared" si="56"/>
        <v>1068705.5386153413</v>
      </c>
      <c r="Z26" s="75">
        <f t="shared" si="57"/>
        <v>1086339.1800024945</v>
      </c>
      <c r="AA26" s="75">
        <f t="shared" si="57"/>
        <v>1104263.7764725357</v>
      </c>
      <c r="AB26" s="75">
        <f t="shared" si="57"/>
        <v>1122484.1287843324</v>
      </c>
      <c r="AC26" s="75">
        <f t="shared" si="57"/>
        <v>1141005.1169092739</v>
      </c>
      <c r="AD26" s="75">
        <f t="shared" si="57"/>
        <v>1159831.701338277</v>
      </c>
      <c r="AE26" s="75">
        <f t="shared" si="58"/>
        <v>1174793.5302855407</v>
      </c>
      <c r="AF26" s="75">
        <f t="shared" si="58"/>
        <v>1189948.3668262241</v>
      </c>
      <c r="AG26" s="75">
        <f t="shared" si="58"/>
        <v>1205298.7007582823</v>
      </c>
      <c r="AH26" s="75">
        <f t="shared" si="58"/>
        <v>1220847.0539980642</v>
      </c>
      <c r="AI26" s="75">
        <f t="shared" si="58"/>
        <v>1236595.9809946392</v>
      </c>
      <c r="AJ26" s="75">
        <f t="shared" si="59"/>
        <v>1248714.6216083867</v>
      </c>
      <c r="AK26" s="75">
        <f t="shared" si="59"/>
        <v>1260952.0249001489</v>
      </c>
      <c r="AL26" s="75">
        <f t="shared" si="59"/>
        <v>1273309.3547441703</v>
      </c>
      <c r="AM26" s="75">
        <f t="shared" si="59"/>
        <v>1285787.7864206631</v>
      </c>
      <c r="AN26" s="75">
        <f t="shared" si="59"/>
        <v>1298388.5067275856</v>
      </c>
    </row>
    <row r="27" spans="1:40" x14ac:dyDescent="0.25">
      <c r="A27" s="89" t="s">
        <v>198</v>
      </c>
      <c r="B27" s="70">
        <v>90394</v>
      </c>
      <c r="C27" s="75">
        <v>90394</v>
      </c>
      <c r="D27" s="75">
        <v>90394</v>
      </c>
      <c r="E27" s="75">
        <v>90394</v>
      </c>
      <c r="F27" s="75">
        <v>90394</v>
      </c>
      <c r="G27" s="75">
        <v>90394</v>
      </c>
      <c r="H27" s="75">
        <f>G27+G27*$C$3/100</f>
        <v>92979.268400000001</v>
      </c>
      <c r="I27" s="75">
        <f t="shared" ref="I27:J27" si="60">H27+H27*$C$3/100</f>
        <v>95638.475476239997</v>
      </c>
      <c r="J27" s="75">
        <f t="shared" si="60"/>
        <v>98373.73587486046</v>
      </c>
      <c r="K27" s="75">
        <f>J27+J27*$D$3/100</f>
        <v>101954.53986070538</v>
      </c>
      <c r="L27" s="75">
        <f>K27+K27*$D$3/100</f>
        <v>105665.68511163506</v>
      </c>
      <c r="M27" s="75">
        <f t="shared" ref="M27:O27" si="61">L27+L27*$D$3/100</f>
        <v>109511.91604969857</v>
      </c>
      <c r="N27" s="75">
        <f t="shared" si="61"/>
        <v>113498.14979390759</v>
      </c>
      <c r="O27" s="75">
        <f t="shared" si="61"/>
        <v>117629.48244640583</v>
      </c>
      <c r="P27" s="75">
        <f>O27+O27*$E$3/100</f>
        <v>120946.63385139448</v>
      </c>
      <c r="Q27" s="75">
        <f t="shared" ref="Q27:S27" si="62">P27+P27*$E$3/100</f>
        <v>124357.3289260038</v>
      </c>
      <c r="R27" s="75">
        <f t="shared" si="62"/>
        <v>127864.20560171711</v>
      </c>
      <c r="S27" s="75">
        <f t="shared" si="62"/>
        <v>131469.97619968554</v>
      </c>
      <c r="T27" s="75">
        <f>S27+S27*$E$3/100</f>
        <v>135177.42952851666</v>
      </c>
      <c r="U27" s="75">
        <f>T27+T27*$F$3/100</f>
        <v>138097.26200633263</v>
      </c>
      <c r="V27" s="75">
        <f t="shared" ref="V27:Y27" si="63">U27+U27*$F$3/100</f>
        <v>141080.16286566941</v>
      </c>
      <c r="W27" s="75">
        <f t="shared" si="63"/>
        <v>144127.49438356786</v>
      </c>
      <c r="X27" s="75">
        <f t="shared" si="63"/>
        <v>147240.64826225291</v>
      </c>
      <c r="Y27" s="75">
        <f t="shared" si="63"/>
        <v>150421.04626471759</v>
      </c>
      <c r="Z27" s="75">
        <f>Y27+Y27*$G$3/100</f>
        <v>152933.07773733838</v>
      </c>
      <c r="AA27" s="75">
        <f t="shared" ref="AA27:AD27" si="64">Z27+Z27*$G$3/100</f>
        <v>155487.06013555193</v>
      </c>
      <c r="AB27" s="75">
        <f t="shared" si="64"/>
        <v>158083.69403981566</v>
      </c>
      <c r="AC27" s="75">
        <f t="shared" si="64"/>
        <v>160723.69173028058</v>
      </c>
      <c r="AD27" s="75">
        <f t="shared" si="64"/>
        <v>163407.77738217625</v>
      </c>
      <c r="AE27" s="75">
        <f>AD27+AD27*$H$3/100</f>
        <v>165515.73771040633</v>
      </c>
      <c r="AF27" s="75">
        <f t="shared" ref="AF27:AI27" si="65">AE27+AE27*$H$3/100</f>
        <v>167650.89072687057</v>
      </c>
      <c r="AG27" s="75">
        <f t="shared" si="65"/>
        <v>169813.5872172472</v>
      </c>
      <c r="AH27" s="75">
        <f t="shared" si="65"/>
        <v>172004.1824923497</v>
      </c>
      <c r="AI27" s="75">
        <f t="shared" si="65"/>
        <v>174223.03644650101</v>
      </c>
      <c r="AJ27" s="75">
        <f>AI27+AI27*$I$3/100</f>
        <v>175947.84450732137</v>
      </c>
      <c r="AK27" s="75">
        <f t="shared" ref="AK27:AN27" si="66">AJ27+AJ27*$I$3/100</f>
        <v>177689.72816794386</v>
      </c>
      <c r="AL27" s="75">
        <f t="shared" si="66"/>
        <v>179448.85647680651</v>
      </c>
      <c r="AM27" s="75">
        <f>AL27+AL27*$I$3/100</f>
        <v>181225.40015592691</v>
      </c>
      <c r="AN27" s="75">
        <f t="shared" si="66"/>
        <v>183019.53161747058</v>
      </c>
    </row>
    <row r="28" spans="1:40" x14ac:dyDescent="0.25">
      <c r="A28" s="85" t="s">
        <v>200</v>
      </c>
      <c r="B28" s="70">
        <v>146095</v>
      </c>
      <c r="C28" s="75">
        <v>146095</v>
      </c>
      <c r="D28" s="75">
        <v>146095</v>
      </c>
      <c r="E28" s="75">
        <v>146095</v>
      </c>
      <c r="F28" s="75">
        <v>146095</v>
      </c>
      <c r="G28" s="75">
        <v>146095</v>
      </c>
      <c r="H28" s="75">
        <f>G28+G28*$C$5/100</f>
        <v>150171.05050000001</v>
      </c>
      <c r="I28" s="75">
        <f>H28+H28*$C$5/100</f>
        <v>154360.82280895</v>
      </c>
      <c r="J28" s="75">
        <f>I28+I28*$C$5/100</f>
        <v>158667.48976531971</v>
      </c>
      <c r="K28" s="75">
        <f t="shared" ref="K28:O28" si="67">J28+J28*$D$5/100</f>
        <v>164347.78589891817</v>
      </c>
      <c r="L28" s="75">
        <f t="shared" si="67"/>
        <v>170231.43663409943</v>
      </c>
      <c r="M28" s="75">
        <f t="shared" si="67"/>
        <v>176325.72206560019</v>
      </c>
      <c r="N28" s="75">
        <f t="shared" si="67"/>
        <v>182638.18291554868</v>
      </c>
      <c r="O28" s="75">
        <f t="shared" si="67"/>
        <v>189176.62986392531</v>
      </c>
      <c r="P28" s="75">
        <f t="shared" ref="P28:T28" si="68">O28+O28*$E$5/100</f>
        <v>194435.74017414244</v>
      </c>
      <c r="Q28" s="75">
        <f t="shared" si="68"/>
        <v>199841.05375098361</v>
      </c>
      <c r="R28" s="75">
        <f t="shared" si="68"/>
        <v>205396.63504526095</v>
      </c>
      <c r="S28" s="75">
        <f t="shared" si="68"/>
        <v>211106.66149951919</v>
      </c>
      <c r="T28" s="75">
        <f t="shared" si="68"/>
        <v>216975.42668920584</v>
      </c>
      <c r="U28" s="75">
        <f t="shared" ref="U28:Y28" si="69">T28+T28*$F$5/100</f>
        <v>221618.70082035483</v>
      </c>
      <c r="V28" s="75">
        <f t="shared" si="69"/>
        <v>226361.34101791042</v>
      </c>
      <c r="W28" s="75">
        <f t="shared" si="69"/>
        <v>231205.47371569372</v>
      </c>
      <c r="X28" s="75">
        <f t="shared" si="69"/>
        <v>236153.27085320957</v>
      </c>
      <c r="Y28" s="75">
        <f t="shared" si="69"/>
        <v>241206.95084946827</v>
      </c>
      <c r="Z28" s="75">
        <f t="shared" ref="Z28:AD28" si="70">Y28+Y28*$G$5/100</f>
        <v>245186.8655384845</v>
      </c>
      <c r="AA28" s="75">
        <f t="shared" si="70"/>
        <v>249232.44881986949</v>
      </c>
      <c r="AB28" s="75">
        <f t="shared" si="70"/>
        <v>253344.78422539734</v>
      </c>
      <c r="AC28" s="75">
        <f t="shared" si="70"/>
        <v>257524.97316511639</v>
      </c>
      <c r="AD28" s="75">
        <f t="shared" si="70"/>
        <v>261774.13522234082</v>
      </c>
      <c r="AE28" s="75">
        <f t="shared" ref="AE28:AI28" si="71">AD28+AD28*$H$5/100</f>
        <v>265151.02156670904</v>
      </c>
      <c r="AF28" s="75">
        <f t="shared" si="71"/>
        <v>268571.46974491957</v>
      </c>
      <c r="AG28" s="75">
        <f t="shared" si="71"/>
        <v>272036.04170462902</v>
      </c>
      <c r="AH28" s="75">
        <f t="shared" si="71"/>
        <v>275545.30664261873</v>
      </c>
      <c r="AI28" s="75">
        <f t="shared" si="71"/>
        <v>279099.84109830851</v>
      </c>
      <c r="AJ28" s="75">
        <f t="shared" ref="AJ28:AN28" si="72">AI28+AI28*$I$5/100</f>
        <v>281835.0195410719</v>
      </c>
      <c r="AK28" s="75">
        <f t="shared" si="72"/>
        <v>284597.00273257442</v>
      </c>
      <c r="AL28" s="75">
        <f t="shared" si="72"/>
        <v>287386.05335935362</v>
      </c>
      <c r="AM28" s="75">
        <f t="shared" si="72"/>
        <v>290202.43668227526</v>
      </c>
      <c r="AN28" s="75">
        <f t="shared" si="72"/>
        <v>293046.42056176154</v>
      </c>
    </row>
    <row r="30" spans="1:40" x14ac:dyDescent="0.25">
      <c r="A30" s="68" t="s">
        <v>201</v>
      </c>
    </row>
    <row r="31" spans="1:40" x14ac:dyDescent="0.25">
      <c r="A31" s="88" t="s">
        <v>170</v>
      </c>
      <c r="B31" s="91">
        <v>0</v>
      </c>
      <c r="C31" s="91">
        <v>0</v>
      </c>
      <c r="D31" s="91">
        <v>0</v>
      </c>
      <c r="E31" s="91">
        <v>0</v>
      </c>
      <c r="F31" s="91">
        <v>0</v>
      </c>
      <c r="G31" s="91">
        <v>0</v>
      </c>
      <c r="H31" s="75">
        <f>G31+G31*$C$7/100</f>
        <v>0</v>
      </c>
      <c r="I31" s="75">
        <f t="shared" ref="I31:J31" si="73">H31+H31*$C$7/100</f>
        <v>0</v>
      </c>
      <c r="J31" s="75">
        <f t="shared" si="73"/>
        <v>0</v>
      </c>
      <c r="K31" s="75">
        <f>J31+J31*$D$7/100</f>
        <v>0</v>
      </c>
      <c r="L31" s="75">
        <f t="shared" ref="L31:O31" si="74">K31+K31*$D$7/100</f>
        <v>0</v>
      </c>
      <c r="M31" s="75">
        <f t="shared" si="74"/>
        <v>0</v>
      </c>
      <c r="N31" s="75">
        <f t="shared" si="74"/>
        <v>0</v>
      </c>
      <c r="O31" s="75">
        <f t="shared" si="74"/>
        <v>0</v>
      </c>
      <c r="P31" s="75">
        <f>O31+O31*$E$7/100</f>
        <v>0</v>
      </c>
      <c r="Q31" s="75">
        <f t="shared" ref="Q31:T31" si="75">P31+P31*$E$7/100</f>
        <v>0</v>
      </c>
      <c r="R31" s="75">
        <f t="shared" si="75"/>
        <v>0</v>
      </c>
      <c r="S31" s="75">
        <f t="shared" si="75"/>
        <v>0</v>
      </c>
      <c r="T31" s="75">
        <f t="shared" si="75"/>
        <v>0</v>
      </c>
      <c r="U31" s="75">
        <f>T31+T31*$F$7/100</f>
        <v>0</v>
      </c>
      <c r="V31" s="75">
        <f t="shared" ref="V31:Y31" si="76">U31+U31*$F$7/100</f>
        <v>0</v>
      </c>
      <c r="W31" s="75">
        <f t="shared" si="76"/>
        <v>0</v>
      </c>
      <c r="X31" s="75">
        <f t="shared" si="76"/>
        <v>0</v>
      </c>
      <c r="Y31" s="75">
        <f t="shared" si="76"/>
        <v>0</v>
      </c>
      <c r="Z31" s="75">
        <f>Y31+Y31*$G$7/100</f>
        <v>0</v>
      </c>
      <c r="AA31" s="75">
        <f t="shared" ref="AA31:AD31" si="77">Z31+Z31*$G$7/100</f>
        <v>0</v>
      </c>
      <c r="AB31" s="75">
        <f t="shared" si="77"/>
        <v>0</v>
      </c>
      <c r="AC31" s="75">
        <f t="shared" si="77"/>
        <v>0</v>
      </c>
      <c r="AD31" s="75">
        <f t="shared" si="77"/>
        <v>0</v>
      </c>
      <c r="AE31" s="75">
        <f>AD31+AD31*$H$7/100</f>
        <v>0</v>
      </c>
      <c r="AF31" s="75">
        <f t="shared" ref="AF31:AI31" si="78">AE31+AE31*$H$7/100</f>
        <v>0</v>
      </c>
      <c r="AG31" s="75">
        <f t="shared" si="78"/>
        <v>0</v>
      </c>
      <c r="AH31" s="75">
        <f t="shared" si="78"/>
        <v>0</v>
      </c>
      <c r="AI31" s="75">
        <f t="shared" si="78"/>
        <v>0</v>
      </c>
      <c r="AJ31" s="75">
        <f>AI31+AI31*$I$7/100</f>
        <v>0</v>
      </c>
      <c r="AK31" s="75">
        <f t="shared" ref="AK31:AN31" si="79">AJ31+AJ31*$I$7/100</f>
        <v>0</v>
      </c>
      <c r="AL31" s="75">
        <f t="shared" si="79"/>
        <v>0</v>
      </c>
      <c r="AM31" s="75">
        <f t="shared" si="79"/>
        <v>0</v>
      </c>
      <c r="AN31" s="75">
        <f t="shared" si="79"/>
        <v>0</v>
      </c>
    </row>
    <row r="32" spans="1:40" x14ac:dyDescent="0.25">
      <c r="A32" s="89" t="s">
        <v>197</v>
      </c>
      <c r="B32" s="91">
        <v>130</v>
      </c>
      <c r="C32" s="91">
        <v>130</v>
      </c>
      <c r="D32" s="91">
        <v>130</v>
      </c>
      <c r="E32" s="91">
        <v>130</v>
      </c>
      <c r="F32" s="91">
        <v>130</v>
      </c>
      <c r="G32" s="91">
        <v>130</v>
      </c>
      <c r="H32" s="75">
        <f>G32+G32*$C$3/100</f>
        <v>133.71799999999999</v>
      </c>
      <c r="I32" s="75">
        <f t="shared" ref="I32:J33" si="80">H32+H32*$C$3/100</f>
        <v>137.54233479999999</v>
      </c>
      <c r="J32" s="75">
        <f t="shared" si="80"/>
        <v>141.47604557527998</v>
      </c>
      <c r="K32" s="75">
        <f>J32+J32*$D$3/100</f>
        <v>146.62577363422017</v>
      </c>
      <c r="L32" s="75">
        <f>K32+K32*$D$3/100</f>
        <v>151.96295179450578</v>
      </c>
      <c r="M32" s="75">
        <f t="shared" ref="M32:O33" si="81">L32+L32*$D$3/100</f>
        <v>157.4944032398258</v>
      </c>
      <c r="N32" s="75">
        <f t="shared" si="81"/>
        <v>163.22719951775545</v>
      </c>
      <c r="O32" s="75">
        <f t="shared" si="81"/>
        <v>169.16866958020174</v>
      </c>
      <c r="P32" s="75">
        <f>O32+O32*$E$3/100</f>
        <v>173.93922606236342</v>
      </c>
      <c r="Q32" s="75">
        <f t="shared" ref="Q32:S33" si="82">P32+P32*$E$3/100</f>
        <v>178.84431223732207</v>
      </c>
      <c r="R32" s="75">
        <f t="shared" si="82"/>
        <v>183.88772184241455</v>
      </c>
      <c r="S32" s="75">
        <f t="shared" si="82"/>
        <v>189.07335559837065</v>
      </c>
      <c r="T32" s="75">
        <f>S32+S32*$E$3/100</f>
        <v>194.40522422624471</v>
      </c>
      <c r="U32" s="75">
        <f>T32+T32*$F$3/100</f>
        <v>198.60437706953161</v>
      </c>
      <c r="V32" s="75">
        <f t="shared" ref="V32:Y33" si="83">U32+U32*$F$3/100</f>
        <v>202.89423161423349</v>
      </c>
      <c r="W32" s="75">
        <f t="shared" si="83"/>
        <v>207.27674701710094</v>
      </c>
      <c r="X32" s="75">
        <f t="shared" si="83"/>
        <v>211.75392475267032</v>
      </c>
      <c r="Y32" s="75">
        <f t="shared" si="83"/>
        <v>216.32780952732799</v>
      </c>
      <c r="Z32" s="75">
        <f>Y32+Y32*$G$3/100</f>
        <v>219.94048394643437</v>
      </c>
      <c r="AA32" s="75">
        <f t="shared" ref="AA32:AD33" si="84">Z32+Z32*$G$3/100</f>
        <v>223.61349002833981</v>
      </c>
      <c r="AB32" s="75">
        <f t="shared" si="84"/>
        <v>227.34783531181307</v>
      </c>
      <c r="AC32" s="75">
        <f t="shared" si="84"/>
        <v>231.14454416152034</v>
      </c>
      <c r="AD32" s="75">
        <f t="shared" si="84"/>
        <v>235.00465804901773</v>
      </c>
      <c r="AE32" s="75">
        <f>AD32+AD32*$H$3/100</f>
        <v>238.03621813785006</v>
      </c>
      <c r="AF32" s="75">
        <f t="shared" ref="AF32:AI33" si="85">AE32+AE32*$H$3/100</f>
        <v>241.10688535182831</v>
      </c>
      <c r="AG32" s="75">
        <f t="shared" si="85"/>
        <v>244.21716417286689</v>
      </c>
      <c r="AH32" s="75">
        <f t="shared" si="85"/>
        <v>247.36756559069687</v>
      </c>
      <c r="AI32" s="75">
        <f t="shared" si="85"/>
        <v>250.55860718681686</v>
      </c>
      <c r="AJ32" s="75">
        <f>AI32+AI32*$I$3/100</f>
        <v>253.03913739796636</v>
      </c>
      <c r="AK32" s="75">
        <f t="shared" ref="AK32:AN33" si="86">AJ32+AJ32*$I$3/100</f>
        <v>255.54422485820623</v>
      </c>
      <c r="AL32" s="75">
        <f t="shared" si="86"/>
        <v>258.07411268430246</v>
      </c>
      <c r="AM32" s="75">
        <f>AL32+AL32*$I$3/100</f>
        <v>260.62904639987704</v>
      </c>
      <c r="AN32" s="75">
        <f t="shared" si="86"/>
        <v>263.20927395923582</v>
      </c>
    </row>
    <row r="33" spans="1:40" x14ac:dyDescent="0.25">
      <c r="A33" s="89" t="s">
        <v>199</v>
      </c>
      <c r="B33" s="91">
        <v>765</v>
      </c>
      <c r="C33" s="91">
        <v>746</v>
      </c>
      <c r="D33" s="91">
        <v>797</v>
      </c>
      <c r="E33" s="91">
        <v>797</v>
      </c>
      <c r="F33" s="91">
        <v>797</v>
      </c>
      <c r="G33" s="91">
        <v>797</v>
      </c>
      <c r="H33" s="75">
        <f>G33+G33*$C$3/100</f>
        <v>819.79420000000005</v>
      </c>
      <c r="I33" s="75">
        <f t="shared" si="80"/>
        <v>843.24031411999999</v>
      </c>
      <c r="J33" s="75">
        <f t="shared" si="80"/>
        <v>867.35698710383201</v>
      </c>
      <c r="K33" s="75">
        <f>J33+J33*$D$3/100</f>
        <v>898.92878143441146</v>
      </c>
      <c r="L33" s="75">
        <f>K33+K33*$D$3/100</f>
        <v>931.64978907862405</v>
      </c>
      <c r="M33" s="75">
        <f t="shared" si="81"/>
        <v>965.56184140108599</v>
      </c>
      <c r="N33" s="75">
        <f t="shared" si="81"/>
        <v>1000.7082924280855</v>
      </c>
      <c r="O33" s="75">
        <f t="shared" si="81"/>
        <v>1037.1340742724678</v>
      </c>
      <c r="P33" s="75">
        <f>O33+O33*$E$3/100</f>
        <v>1066.3812551669514</v>
      </c>
      <c r="Q33" s="75">
        <f t="shared" si="82"/>
        <v>1096.4532065626595</v>
      </c>
      <c r="R33" s="75">
        <f t="shared" si="82"/>
        <v>1127.3731869877265</v>
      </c>
      <c r="S33" s="75">
        <f t="shared" si="82"/>
        <v>1159.1651108607805</v>
      </c>
      <c r="T33" s="75">
        <f>S33+S33*$E$3/100</f>
        <v>1191.8535669870546</v>
      </c>
      <c r="U33" s="75">
        <f>T33+T33*$F$3/100</f>
        <v>1217.5976040339749</v>
      </c>
      <c r="V33" s="75">
        <f t="shared" si="83"/>
        <v>1243.8977122811089</v>
      </c>
      <c r="W33" s="75">
        <f t="shared" si="83"/>
        <v>1270.7659028663809</v>
      </c>
      <c r="X33" s="75">
        <f t="shared" si="83"/>
        <v>1298.2144463682946</v>
      </c>
      <c r="Y33" s="75">
        <f t="shared" si="83"/>
        <v>1326.2558784098499</v>
      </c>
      <c r="Z33" s="75">
        <f>Y33+Y33*$G$3/100</f>
        <v>1348.4043515792944</v>
      </c>
      <c r="AA33" s="75">
        <f t="shared" si="84"/>
        <v>1370.9227042506686</v>
      </c>
      <c r="AB33" s="75">
        <f t="shared" si="84"/>
        <v>1393.8171134116549</v>
      </c>
      <c r="AC33" s="75">
        <f t="shared" si="84"/>
        <v>1417.0938592056295</v>
      </c>
      <c r="AD33" s="75">
        <f t="shared" si="84"/>
        <v>1440.7593266543636</v>
      </c>
      <c r="AE33" s="75">
        <f>AD33+AD33*$H$3/100</f>
        <v>1459.3451219682049</v>
      </c>
      <c r="AF33" s="75">
        <f t="shared" si="85"/>
        <v>1478.1706740415948</v>
      </c>
      <c r="AG33" s="75">
        <f t="shared" si="85"/>
        <v>1497.2390757367314</v>
      </c>
      <c r="AH33" s="75">
        <f t="shared" si="85"/>
        <v>1516.5534598137351</v>
      </c>
      <c r="AI33" s="75">
        <f t="shared" si="85"/>
        <v>1536.1169994453323</v>
      </c>
      <c r="AJ33" s="75">
        <f>AI33+AI33*$I$3/100</f>
        <v>1551.3245577398411</v>
      </c>
      <c r="AK33" s="75">
        <f t="shared" si="86"/>
        <v>1566.6826708614656</v>
      </c>
      <c r="AL33" s="75">
        <f t="shared" si="86"/>
        <v>1582.1928293029941</v>
      </c>
      <c r="AM33" s="75">
        <f>AL33+AL33*$I$3/100</f>
        <v>1597.8565383130938</v>
      </c>
      <c r="AN33" s="75">
        <f t="shared" si="86"/>
        <v>1613.6753180423934</v>
      </c>
    </row>
    <row r="36" spans="1:40" x14ac:dyDescent="0.25">
      <c r="A36" s="69" t="s">
        <v>240</v>
      </c>
      <c r="B36" s="69">
        <v>2012</v>
      </c>
      <c r="C36" s="69">
        <v>2013</v>
      </c>
      <c r="D36" s="69">
        <v>2014</v>
      </c>
      <c r="E36" s="69">
        <v>2015</v>
      </c>
      <c r="F36" s="69">
        <v>2016</v>
      </c>
      <c r="G36" s="69">
        <v>2017</v>
      </c>
    </row>
    <row r="37" spans="1:40" x14ac:dyDescent="0.25">
      <c r="A37" s="69" t="s">
        <v>228</v>
      </c>
      <c r="B37" t="s">
        <v>229</v>
      </c>
      <c r="C37" t="s">
        <v>230</v>
      </c>
      <c r="D37" t="s">
        <v>231</v>
      </c>
      <c r="E37" t="s">
        <v>232</v>
      </c>
      <c r="F37" t="s">
        <v>233</v>
      </c>
      <c r="G37" t="s">
        <v>224</v>
      </c>
      <c r="H37" s="75">
        <f>G37+G37*$C$3/100</f>
        <v>767.3356</v>
      </c>
      <c r="I37" s="75">
        <f t="shared" ref="I37:J37" si="87">H37+H37*$C$3/100</f>
        <v>789.28139815999998</v>
      </c>
      <c r="J37" s="75">
        <f t="shared" si="87"/>
        <v>811.85484614737595</v>
      </c>
      <c r="K37" s="75">
        <f>J37+J37*$D$3/100</f>
        <v>841.40636254714047</v>
      </c>
      <c r="L37" s="75">
        <f>K37+K37*$D$3/100</f>
        <v>872.03355414385635</v>
      </c>
      <c r="M37" s="75">
        <f t="shared" ref="M37:O37" si="88">L37+L37*$D$3/100</f>
        <v>903.77557551469272</v>
      </c>
      <c r="N37" s="75">
        <f t="shared" si="88"/>
        <v>936.67300646342755</v>
      </c>
      <c r="O37" s="75">
        <f t="shared" si="88"/>
        <v>970.76790389869632</v>
      </c>
      <c r="P37" s="75">
        <f>O37+O37*$E$3/100</f>
        <v>998.14355878863955</v>
      </c>
      <c r="Q37" s="75">
        <f t="shared" ref="Q37:S37" si="89">P37+P37*$E$3/100</f>
        <v>1026.2912071464791</v>
      </c>
      <c r="R37" s="75">
        <f t="shared" si="89"/>
        <v>1055.2326191880097</v>
      </c>
      <c r="S37" s="75">
        <f t="shared" si="89"/>
        <v>1084.9901790491117</v>
      </c>
      <c r="T37" s="75">
        <f>S37+S37*$E$3/100</f>
        <v>1115.5869020982966</v>
      </c>
      <c r="U37" s="75">
        <f>T37+T37*$F$3/100</f>
        <v>1139.6835791836197</v>
      </c>
      <c r="V37" s="75">
        <f t="shared" ref="V37:Y37" si="90">U37+U37*$F$3/100</f>
        <v>1164.3007444939858</v>
      </c>
      <c r="W37" s="75">
        <f t="shared" si="90"/>
        <v>1189.4496405750558</v>
      </c>
      <c r="X37" s="75">
        <f t="shared" si="90"/>
        <v>1215.1417528114771</v>
      </c>
      <c r="Y37" s="75">
        <f t="shared" si="90"/>
        <v>1241.3888146722049</v>
      </c>
      <c r="Z37" s="75">
        <f>Y37+Y37*$G$3/100</f>
        <v>1262.1200078772308</v>
      </c>
      <c r="AA37" s="75">
        <f t="shared" ref="AA37:AD37" si="91">Z37+Z37*$G$3/100</f>
        <v>1283.1974120087805</v>
      </c>
      <c r="AB37" s="75">
        <f t="shared" si="91"/>
        <v>1304.626808789327</v>
      </c>
      <c r="AC37" s="75">
        <f t="shared" si="91"/>
        <v>1326.4140764961087</v>
      </c>
      <c r="AD37" s="75">
        <f t="shared" si="91"/>
        <v>1348.5651915735937</v>
      </c>
      <c r="AE37" s="75">
        <f>AD37+AD37*$H$3/100</f>
        <v>1365.9616825448929</v>
      </c>
      <c r="AF37" s="75">
        <f t="shared" ref="AF37:AI37" si="92">AE37+AE37*$H$3/100</f>
        <v>1383.582588249722</v>
      </c>
      <c r="AG37" s="75">
        <f t="shared" si="92"/>
        <v>1401.4308036381435</v>
      </c>
      <c r="AH37" s="75">
        <f t="shared" si="92"/>
        <v>1419.5092610050756</v>
      </c>
      <c r="AI37" s="75">
        <f t="shared" si="92"/>
        <v>1437.820930472041</v>
      </c>
      <c r="AJ37" s="75">
        <f>AI37+AI37*$I$3/100</f>
        <v>1452.0553576837142</v>
      </c>
      <c r="AK37" s="75">
        <f t="shared" ref="AK37:AN37" si="93">AJ37+AJ37*$I$3/100</f>
        <v>1466.4307057247829</v>
      </c>
      <c r="AL37" s="75">
        <f t="shared" si="93"/>
        <v>1480.9483697114583</v>
      </c>
      <c r="AM37" s="75">
        <f>AL37+AL37*$I$3/100</f>
        <v>1495.6097585716018</v>
      </c>
      <c r="AN37" s="75">
        <f t="shared" si="93"/>
        <v>1510.4162951814606</v>
      </c>
    </row>
    <row r="38" spans="1:40" x14ac:dyDescent="0.25">
      <c r="A38" s="1" t="s">
        <v>241</v>
      </c>
    </row>
    <row r="39" spans="1:40" x14ac:dyDescent="0.25">
      <c r="A39" s="84" t="s">
        <v>228</v>
      </c>
      <c r="B39" s="74" t="s">
        <v>234</v>
      </c>
      <c r="C39" s="74" t="s">
        <v>235</v>
      </c>
      <c r="D39" s="74" t="s">
        <v>236</v>
      </c>
      <c r="E39" s="74" t="s">
        <v>237</v>
      </c>
      <c r="F39" s="74" t="s">
        <v>238</v>
      </c>
      <c r="G39" s="74" t="s">
        <v>239</v>
      </c>
      <c r="H39" s="75">
        <f>G39+G39*$C$3/100</f>
        <v>8.9827638000000007</v>
      </c>
      <c r="I39" s="75">
        <f t="shared" ref="I39:J39" si="94">H39+H39*$C$3/100</f>
        <v>9.2396708446800009</v>
      </c>
      <c r="J39" s="75">
        <f t="shared" si="94"/>
        <v>9.5039254308378496</v>
      </c>
      <c r="K39" s="75">
        <f>J39+J39*$D$3/100</f>
        <v>9.8498683165203467</v>
      </c>
      <c r="L39" s="75">
        <f>K39+K39*$D$3/100</f>
        <v>10.208403523241687</v>
      </c>
      <c r="M39" s="75">
        <f t="shared" ref="M39:O39" si="95">L39+L39*$D$3/100</f>
        <v>10.579989411487684</v>
      </c>
      <c r="N39" s="75">
        <f t="shared" si="95"/>
        <v>10.965101026065836</v>
      </c>
      <c r="O39" s="75">
        <f t="shared" si="95"/>
        <v>11.364230703414632</v>
      </c>
      <c r="P39" s="75">
        <f>O39+O39*$E$3/100</f>
        <v>11.684702009250925</v>
      </c>
      <c r="Q39" s="75">
        <f t="shared" ref="Q39:S39" si="96">P39+P39*$E$3/100</f>
        <v>12.014210605911801</v>
      </c>
      <c r="R39" s="75">
        <f t="shared" si="96"/>
        <v>12.353011344998514</v>
      </c>
      <c r="S39" s="75">
        <f t="shared" si="96"/>
        <v>12.701366264927472</v>
      </c>
      <c r="T39" s="75">
        <f>S39+S39*$E$3/100</f>
        <v>13.059544793598427</v>
      </c>
      <c r="U39" s="75">
        <f>T39+T39*$F$3/100</f>
        <v>13.341630961140153</v>
      </c>
      <c r="V39" s="75">
        <f t="shared" ref="V39:Y39" si="97">U39+U39*$F$3/100</f>
        <v>13.62981018990078</v>
      </c>
      <c r="W39" s="75">
        <f t="shared" si="97"/>
        <v>13.924214090002637</v>
      </c>
      <c r="X39" s="75">
        <f t="shared" si="97"/>
        <v>14.224977114346695</v>
      </c>
      <c r="Y39" s="75">
        <f t="shared" si="97"/>
        <v>14.532236620016583</v>
      </c>
      <c r="Z39" s="75">
        <f>Y39+Y39*$G$3/100</f>
        <v>14.77492497157086</v>
      </c>
      <c r="AA39" s="75">
        <f t="shared" ref="AA39:AD39" si="98">Z39+Z39*$G$3/100</f>
        <v>15.021666218596094</v>
      </c>
      <c r="AB39" s="75">
        <f t="shared" si="98"/>
        <v>15.272528044446648</v>
      </c>
      <c r="AC39" s="75">
        <f t="shared" si="98"/>
        <v>15.527579262788908</v>
      </c>
      <c r="AD39" s="75">
        <f t="shared" si="98"/>
        <v>15.786889836477483</v>
      </c>
      <c r="AE39" s="75">
        <f>AD39+AD39*$H$3/100</f>
        <v>15.990540715368043</v>
      </c>
      <c r="AF39" s="75">
        <f t="shared" ref="AF39:AI39" si="99">AE39+AE39*$H$3/100</f>
        <v>16.196818690596292</v>
      </c>
      <c r="AG39" s="75">
        <f t="shared" si="99"/>
        <v>16.405757651704985</v>
      </c>
      <c r="AH39" s="75">
        <f t="shared" si="99"/>
        <v>16.61739192541198</v>
      </c>
      <c r="AI39" s="75">
        <f t="shared" si="99"/>
        <v>16.831756281249795</v>
      </c>
      <c r="AJ39" s="75">
        <f>AI39+AI39*$I$3/100</f>
        <v>16.998390668434169</v>
      </c>
      <c r="AK39" s="75">
        <f t="shared" ref="AK39:AN39" si="100">AJ39+AJ39*$I$3/100</f>
        <v>17.166674736051668</v>
      </c>
      <c r="AL39" s="75">
        <f t="shared" si="100"/>
        <v>17.336624815938581</v>
      </c>
      <c r="AM39" s="75">
        <f>AL39+AL39*$I$3/100</f>
        <v>17.508257401616373</v>
      </c>
      <c r="AN39" s="75">
        <f t="shared" si="100"/>
        <v>17.681589149892375</v>
      </c>
    </row>
    <row r="40" spans="1:40" x14ac:dyDescent="0.25">
      <c r="A40" s="1" t="s">
        <v>242</v>
      </c>
    </row>
    <row r="41" spans="1:40" x14ac:dyDescent="0.25">
      <c r="A41" s="1" t="s">
        <v>228</v>
      </c>
      <c r="B41">
        <v>476</v>
      </c>
      <c r="C41">
        <v>519</v>
      </c>
      <c r="D41">
        <v>563</v>
      </c>
      <c r="E41">
        <v>606</v>
      </c>
      <c r="F41">
        <v>650</v>
      </c>
      <c r="G41">
        <v>694</v>
      </c>
      <c r="H41" s="75">
        <f>G41+G41*$C$3/100</f>
        <v>713.84839999999997</v>
      </c>
      <c r="I41" s="75">
        <f t="shared" ref="I41:J41" si="101">H41+H41*$C$3/100</f>
        <v>734.26446423999994</v>
      </c>
      <c r="J41" s="75">
        <f t="shared" si="101"/>
        <v>755.2644279172639</v>
      </c>
      <c r="K41" s="75">
        <f>J41+J41*$D$3/100</f>
        <v>782.75605309345235</v>
      </c>
      <c r="L41" s="75">
        <f>K41+K41*$D$3/100</f>
        <v>811.24837342605406</v>
      </c>
      <c r="M41" s="75">
        <f t="shared" ref="M41:O41" si="102">L41+L41*$D$3/100</f>
        <v>840.77781421876239</v>
      </c>
      <c r="N41" s="75">
        <f t="shared" si="102"/>
        <v>871.38212665632534</v>
      </c>
      <c r="O41" s="75">
        <f t="shared" si="102"/>
        <v>903.10043606661554</v>
      </c>
      <c r="P41" s="75">
        <f>O41+O41*$E$3/100</f>
        <v>928.56786836369406</v>
      </c>
      <c r="Q41" s="75">
        <f t="shared" ref="Q41:S41" si="103">P41+P41*$E$3/100</f>
        <v>954.75348225155028</v>
      </c>
      <c r="R41" s="75">
        <f t="shared" si="103"/>
        <v>981.67753045104405</v>
      </c>
      <c r="S41" s="75">
        <f t="shared" si="103"/>
        <v>1009.3608368097634</v>
      </c>
      <c r="T41" s="75">
        <f>S41+S41*$E$3/100</f>
        <v>1037.8248124077988</v>
      </c>
      <c r="U41" s="75">
        <f>T41+T41*$F$3/100</f>
        <v>1060.2418283558072</v>
      </c>
      <c r="V41" s="75">
        <f t="shared" ref="V41:Y41" si="104">U41+U41*$F$3/100</f>
        <v>1083.1430518482928</v>
      </c>
      <c r="W41" s="75">
        <f t="shared" si="104"/>
        <v>1106.5389417682159</v>
      </c>
      <c r="X41" s="75">
        <f t="shared" si="104"/>
        <v>1130.4401829104092</v>
      </c>
      <c r="Y41" s="75">
        <f t="shared" si="104"/>
        <v>1154.857690861274</v>
      </c>
      <c r="Z41" s="75">
        <f>Y41+Y41*$G$3/100</f>
        <v>1174.1438142986574</v>
      </c>
      <c r="AA41" s="75">
        <f t="shared" ref="AA41:AD41" si="105">Z41+Z41*$G$3/100</f>
        <v>1193.7520159974449</v>
      </c>
      <c r="AB41" s="75">
        <f t="shared" si="105"/>
        <v>1213.6876746646024</v>
      </c>
      <c r="AC41" s="75">
        <f t="shared" si="105"/>
        <v>1233.9562588315011</v>
      </c>
      <c r="AD41" s="75">
        <f t="shared" si="105"/>
        <v>1254.5633283539871</v>
      </c>
      <c r="AE41" s="75">
        <f>AD41+AD41*$H$3/100</f>
        <v>1270.7471952897536</v>
      </c>
      <c r="AF41" s="75">
        <f t="shared" ref="AF41:AI41" si="106">AE41+AE41*$H$3/100</f>
        <v>1287.1398341089914</v>
      </c>
      <c r="AG41" s="75">
        <f t="shared" si="106"/>
        <v>1303.7439379689974</v>
      </c>
      <c r="AH41" s="75">
        <f t="shared" si="106"/>
        <v>1320.5622347687975</v>
      </c>
      <c r="AI41" s="75">
        <f t="shared" si="106"/>
        <v>1337.597487597315</v>
      </c>
      <c r="AJ41" s="75">
        <f>AI41+AI41*$I$3/100</f>
        <v>1350.8397027245285</v>
      </c>
      <c r="AK41" s="75">
        <f t="shared" ref="AK41:AN41" si="107">AJ41+AJ41*$I$3/100</f>
        <v>1364.2130157815013</v>
      </c>
      <c r="AL41" s="75">
        <f t="shared" si="107"/>
        <v>1377.7187246377382</v>
      </c>
      <c r="AM41" s="75">
        <f>AL41+AL41*$I$3/100</f>
        <v>1391.3581400116518</v>
      </c>
      <c r="AN41" s="75">
        <f t="shared" si="107"/>
        <v>1405.1325855977673</v>
      </c>
    </row>
    <row r="42" spans="1:40" x14ac:dyDescent="0.25">
      <c r="A42" s="1" t="s">
        <v>243</v>
      </c>
    </row>
    <row r="43" spans="1:40" x14ac:dyDescent="0.25">
      <c r="A43" s="1" t="s">
        <v>228</v>
      </c>
      <c r="B43">
        <v>128</v>
      </c>
      <c r="C43">
        <v>143</v>
      </c>
      <c r="D43">
        <v>157</v>
      </c>
      <c r="E43">
        <v>172</v>
      </c>
      <c r="F43">
        <v>187</v>
      </c>
      <c r="G43">
        <v>202</v>
      </c>
      <c r="H43" s="75">
        <f>G43+G43*$C$3/100</f>
        <v>207.77719999999999</v>
      </c>
      <c r="I43" s="75">
        <f t="shared" ref="I43:J43" si="108">H43+H43*$C$3/100</f>
        <v>213.71962791999999</v>
      </c>
      <c r="J43" s="75">
        <f t="shared" si="108"/>
        <v>219.832009278512</v>
      </c>
      <c r="K43" s="75">
        <f>J43+J43*$D$3/100</f>
        <v>227.83389441624985</v>
      </c>
      <c r="L43" s="75">
        <f>K43+K43*$D$3/100</f>
        <v>236.12704817300136</v>
      </c>
      <c r="M43" s="75">
        <f t="shared" ref="M43:O43" si="109">L43+L43*$D$3/100</f>
        <v>244.7220727264986</v>
      </c>
      <c r="N43" s="75">
        <f t="shared" si="109"/>
        <v>253.62995617374315</v>
      </c>
      <c r="O43" s="75">
        <f t="shared" si="109"/>
        <v>262.86208657846743</v>
      </c>
      <c r="P43" s="75">
        <f>O43+O43*$E$3/100</f>
        <v>270.27479741998019</v>
      </c>
      <c r="Q43" s="75">
        <f t="shared" ref="Q43:S43" si="110">P43+P43*$E$3/100</f>
        <v>277.89654670722365</v>
      </c>
      <c r="R43" s="75">
        <f t="shared" si="110"/>
        <v>285.73322932436736</v>
      </c>
      <c r="S43" s="75">
        <f t="shared" si="110"/>
        <v>293.79090639131454</v>
      </c>
      <c r="T43" s="75">
        <f>S43+S43*$E$3/100</f>
        <v>302.07580995154962</v>
      </c>
      <c r="U43" s="75">
        <f>T43+T43*$F$3/100</f>
        <v>308.6006474465031</v>
      </c>
      <c r="V43" s="75">
        <f t="shared" ref="V43:Y43" si="111">U43+U43*$F$3/100</f>
        <v>315.26642143134757</v>
      </c>
      <c r="W43" s="75">
        <f t="shared" si="111"/>
        <v>322.0761761342647</v>
      </c>
      <c r="X43" s="75">
        <f t="shared" si="111"/>
        <v>329.03302153876484</v>
      </c>
      <c r="Y43" s="75">
        <f t="shared" si="111"/>
        <v>336.14013480400217</v>
      </c>
      <c r="Z43" s="75">
        <f>Y43+Y43*$G$3/100</f>
        <v>341.753675055229</v>
      </c>
      <c r="AA43" s="75">
        <f t="shared" ref="AA43:AD43" si="112">Z43+Z43*$G$3/100</f>
        <v>347.46096142865133</v>
      </c>
      <c r="AB43" s="75">
        <f t="shared" si="112"/>
        <v>353.26355948450981</v>
      </c>
      <c r="AC43" s="75">
        <f t="shared" si="112"/>
        <v>359.16306092790114</v>
      </c>
      <c r="AD43" s="75">
        <f t="shared" si="112"/>
        <v>365.1610840453971</v>
      </c>
      <c r="AE43" s="75">
        <f>AD43+AD43*$H$3/100</f>
        <v>369.87166202958275</v>
      </c>
      <c r="AF43" s="75">
        <f t="shared" ref="AF43:AI43" si="113">AE43+AE43*$H$3/100</f>
        <v>374.64300646976437</v>
      </c>
      <c r="AG43" s="75">
        <f t="shared" si="113"/>
        <v>379.47590125322432</v>
      </c>
      <c r="AH43" s="75">
        <f t="shared" si="113"/>
        <v>384.37114037939091</v>
      </c>
      <c r="AI43" s="75">
        <f t="shared" si="113"/>
        <v>389.32952809028507</v>
      </c>
      <c r="AJ43" s="75">
        <f>AI43+AI43*$I$3/100</f>
        <v>393.18389041837889</v>
      </c>
      <c r="AK43" s="75">
        <f t="shared" ref="AK43:AN43" si="114">AJ43+AJ43*$I$3/100</f>
        <v>397.07641093352083</v>
      </c>
      <c r="AL43" s="75">
        <f t="shared" si="114"/>
        <v>401.00746740176271</v>
      </c>
      <c r="AM43" s="75">
        <f>AL43+AL43*$I$3/100</f>
        <v>404.97744132904018</v>
      </c>
      <c r="AN43" s="75">
        <f t="shared" si="114"/>
        <v>408.98671799819766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00E8-C4EE-43B2-9440-BDBB2475151B}">
  <dimension ref="A1:AZ23"/>
  <sheetViews>
    <sheetView zoomScale="70" zoomScaleNormal="70" workbookViewId="0">
      <selection activeCell="T8" sqref="T8:AZ8"/>
    </sheetView>
  </sheetViews>
  <sheetFormatPr defaultRowHeight="15" x14ac:dyDescent="0.25"/>
  <cols>
    <col min="1" max="1" width="29" customWidth="1"/>
    <col min="3" max="3" width="15.5703125" customWidth="1"/>
    <col min="9" max="9" width="10.7109375" customWidth="1"/>
    <col min="10" max="10" width="13" customWidth="1"/>
    <col min="12" max="14" width="12.5703125" customWidth="1"/>
  </cols>
  <sheetData>
    <row r="1" spans="1:52" x14ac:dyDescent="0.25">
      <c r="A1" t="s">
        <v>191</v>
      </c>
      <c r="B1">
        <v>2000</v>
      </c>
      <c r="C1">
        <v>2001</v>
      </c>
      <c r="D1">
        <v>2002</v>
      </c>
      <c r="E1">
        <v>2003</v>
      </c>
      <c r="F1">
        <v>2004</v>
      </c>
      <c r="G1">
        <v>2005</v>
      </c>
      <c r="H1">
        <v>2006</v>
      </c>
      <c r="I1">
        <v>2007</v>
      </c>
      <c r="J1">
        <v>2008</v>
      </c>
      <c r="K1">
        <v>2009</v>
      </c>
      <c r="L1">
        <v>2010</v>
      </c>
      <c r="M1">
        <v>2011</v>
      </c>
      <c r="N1">
        <v>2012</v>
      </c>
      <c r="O1">
        <v>2013</v>
      </c>
      <c r="P1">
        <v>2014</v>
      </c>
      <c r="Q1">
        <v>2015</v>
      </c>
      <c r="R1">
        <v>2016</v>
      </c>
      <c r="S1">
        <v>2017</v>
      </c>
      <c r="T1">
        <v>2018</v>
      </c>
      <c r="U1">
        <v>2019</v>
      </c>
      <c r="V1">
        <v>2020</v>
      </c>
      <c r="W1">
        <v>2021</v>
      </c>
      <c r="X1">
        <v>2022</v>
      </c>
      <c r="Y1">
        <v>2023</v>
      </c>
      <c r="Z1">
        <v>2024</v>
      </c>
      <c r="AA1">
        <v>2025</v>
      </c>
      <c r="AB1">
        <v>2026</v>
      </c>
      <c r="AC1">
        <v>2027</v>
      </c>
      <c r="AD1">
        <v>2028</v>
      </c>
      <c r="AE1">
        <v>2029</v>
      </c>
      <c r="AF1">
        <v>2030</v>
      </c>
      <c r="AG1">
        <v>2031</v>
      </c>
      <c r="AH1">
        <v>2032</v>
      </c>
      <c r="AI1">
        <v>2033</v>
      </c>
      <c r="AJ1">
        <v>2034</v>
      </c>
      <c r="AK1">
        <v>2035</v>
      </c>
      <c r="AL1">
        <v>2036</v>
      </c>
      <c r="AM1">
        <v>2037</v>
      </c>
      <c r="AN1">
        <v>2038</v>
      </c>
      <c r="AO1">
        <v>2039</v>
      </c>
      <c r="AP1">
        <v>2040</v>
      </c>
      <c r="AQ1">
        <v>2041</v>
      </c>
      <c r="AR1">
        <v>2042</v>
      </c>
      <c r="AS1">
        <v>2043</v>
      </c>
      <c r="AT1">
        <v>2044</v>
      </c>
      <c r="AU1">
        <v>2045</v>
      </c>
      <c r="AV1">
        <v>2046</v>
      </c>
      <c r="AW1">
        <v>2047</v>
      </c>
      <c r="AX1">
        <v>2048</v>
      </c>
      <c r="AY1">
        <v>2049</v>
      </c>
      <c r="AZ1">
        <v>2050</v>
      </c>
    </row>
    <row r="2" spans="1:52" x14ac:dyDescent="0.25">
      <c r="A2" s="66" t="s">
        <v>182</v>
      </c>
      <c r="B2" s="78">
        <v>3626</v>
      </c>
      <c r="C2" s="78">
        <v>2236</v>
      </c>
      <c r="D2" s="78">
        <v>2829</v>
      </c>
      <c r="E2" s="78">
        <v>4505</v>
      </c>
      <c r="F2" s="78">
        <v>4731</v>
      </c>
      <c r="G2" s="78">
        <v>4828</v>
      </c>
      <c r="H2" s="78">
        <v>4872</v>
      </c>
      <c r="I2" s="78">
        <v>5216</v>
      </c>
      <c r="J2" s="78">
        <v>5325</v>
      </c>
      <c r="K2" s="78">
        <v>4117</v>
      </c>
      <c r="L2" s="78">
        <v>4825</v>
      </c>
      <c r="M2" s="78">
        <v>4322</v>
      </c>
      <c r="N2" s="78">
        <v>4234</v>
      </c>
      <c r="O2" s="78">
        <v>3977</v>
      </c>
      <c r="P2" s="78">
        <v>3701</v>
      </c>
      <c r="Q2" s="78">
        <v>3329</v>
      </c>
      <c r="R2" s="78">
        <v>3233</v>
      </c>
      <c r="S2" s="78">
        <v>3552</v>
      </c>
      <c r="T2" s="65">
        <f>S2+S2*$D$19</f>
        <v>3629.2173645356488</v>
      </c>
      <c r="U2" s="75">
        <f t="shared" ref="U2:V2" si="0">T2+T2*$D$19</f>
        <v>3708.1133668488401</v>
      </c>
      <c r="V2" s="75">
        <f t="shared" si="0"/>
        <v>3788.7244990525219</v>
      </c>
      <c r="W2" s="75">
        <f>V2+V2*$E$19</f>
        <v>3875.3946402314909</v>
      </c>
      <c r="X2" s="75">
        <f t="shared" ref="X2:AA2" si="1">W2+W2*$E$19</f>
        <v>3964.0474310789332</v>
      </c>
      <c r="Y2" s="75">
        <f t="shared" si="1"/>
        <v>4054.7282263116454</v>
      </c>
      <c r="Z2" s="75">
        <f t="shared" si="1"/>
        <v>4147.4834181723008</v>
      </c>
      <c r="AA2" s="75">
        <f t="shared" si="1"/>
        <v>4242.3604601636944</v>
      </c>
      <c r="AB2" s="75">
        <f>AA2+AA2*$F$19</f>
        <v>4324.4706594186118</v>
      </c>
      <c r="AC2" s="75">
        <f t="shared" ref="AC2:AF2" si="2">AB2+AB2*$F$19</f>
        <v>4408.1700882745945</v>
      </c>
      <c r="AD2" s="75">
        <f t="shared" si="2"/>
        <v>4493.4895060130457</v>
      </c>
      <c r="AE2" s="75">
        <f t="shared" si="2"/>
        <v>4580.4602672562751</v>
      </c>
      <c r="AF2" s="75">
        <f t="shared" si="2"/>
        <v>4669.1143334902254</v>
      </c>
      <c r="AG2" s="75">
        <f>AF2+AF2*$G$19</f>
        <v>4759.0010912165453</v>
      </c>
      <c r="AH2" s="75">
        <f t="shared" ref="AH2:AK2" si="3">AG2+AG2*$G$19</f>
        <v>4850.6182904436437</v>
      </c>
      <c r="AI2" s="75">
        <f t="shared" si="3"/>
        <v>4943.9992445078042</v>
      </c>
      <c r="AJ2" s="75">
        <f t="shared" si="3"/>
        <v>5039.1779080720326</v>
      </c>
      <c r="AK2" s="75">
        <f t="shared" si="3"/>
        <v>5136.1888894724607</v>
      </c>
      <c r="AL2" s="75">
        <f>AK2+AK2*$H$19</f>
        <v>5226.3854364872896</v>
      </c>
      <c r="AM2" s="75">
        <f t="shared" ref="AM2:AP2" si="4">AL2+AL2*$H$19</f>
        <v>5318.1659239039354</v>
      </c>
      <c r="AN2" s="75">
        <f t="shared" si="4"/>
        <v>5411.5581672794187</v>
      </c>
      <c r="AO2" s="75">
        <f t="shared" si="4"/>
        <v>5506.5904706393976</v>
      </c>
      <c r="AP2" s="75">
        <f t="shared" si="4"/>
        <v>5603.2916350561618</v>
      </c>
      <c r="AQ2" s="75">
        <f>AP2+AP2*$I$19</f>
        <v>5693.7484155815237</v>
      </c>
      <c r="AR2" s="75">
        <f t="shared" ref="AR2:AU2" si="5">AQ2+AQ2*$I$19</f>
        <v>5785.6654858215634</v>
      </c>
      <c r="AS2" s="75">
        <f t="shared" si="5"/>
        <v>5879.0664199742396</v>
      </c>
      <c r="AT2" s="75">
        <f t="shared" si="5"/>
        <v>5973.9751728077526</v>
      </c>
      <c r="AU2" s="75">
        <f t="shared" si="5"/>
        <v>6070.4160858042824</v>
      </c>
      <c r="AV2" s="75">
        <f>AU2+AU2*$J$19</f>
        <v>6161.0945509896619</v>
      </c>
      <c r="AW2" s="75">
        <f t="shared" ref="AW2:AZ2" si="6">AV2+AV2*$J$19</f>
        <v>6253.1275500211823</v>
      </c>
      <c r="AX2" s="75">
        <f t="shared" si="6"/>
        <v>6346.5353166107452</v>
      </c>
      <c r="AY2" s="75">
        <f t="shared" si="6"/>
        <v>6441.3383867167413</v>
      </c>
      <c r="AZ2" s="75">
        <f t="shared" si="6"/>
        <v>6537.5576030589364</v>
      </c>
    </row>
    <row r="4" spans="1:52" x14ac:dyDescent="0.25">
      <c r="A4" s="68" t="s">
        <v>195</v>
      </c>
    </row>
    <row r="5" spans="1:52" x14ac:dyDescent="0.25">
      <c r="A5" s="73" t="s">
        <v>182</v>
      </c>
      <c r="B5" s="78">
        <v>498611</v>
      </c>
      <c r="C5" s="78">
        <v>560881</v>
      </c>
      <c r="D5" s="78">
        <v>521019</v>
      </c>
      <c r="E5" s="78">
        <v>900972</v>
      </c>
      <c r="F5" s="91" t="s">
        <v>264</v>
      </c>
      <c r="G5" s="78">
        <v>910311</v>
      </c>
      <c r="H5" s="78">
        <v>919782</v>
      </c>
      <c r="I5" s="78">
        <v>1052748</v>
      </c>
      <c r="J5" s="78">
        <v>1116118</v>
      </c>
      <c r="K5" s="78">
        <v>993114</v>
      </c>
      <c r="L5" s="78">
        <v>1163831</v>
      </c>
      <c r="M5" s="78">
        <v>1044755</v>
      </c>
      <c r="N5" s="78">
        <v>1019283</v>
      </c>
      <c r="O5" s="78">
        <v>933752</v>
      </c>
      <c r="P5" s="78">
        <v>869265</v>
      </c>
      <c r="Q5" s="78">
        <v>781027</v>
      </c>
      <c r="R5" s="78">
        <v>764923</v>
      </c>
      <c r="S5" s="78">
        <v>840498</v>
      </c>
      <c r="T5" s="75">
        <f>S5+S5*$D$19</f>
        <v>858769.6893179852</v>
      </c>
      <c r="U5" s="75">
        <f t="shared" ref="U5:V5" si="7">T5+T5*$D$19</f>
        <v>877438.5891356183</v>
      </c>
      <c r="V5" s="75">
        <f t="shared" si="7"/>
        <v>896513.33446076757</v>
      </c>
      <c r="W5" s="75">
        <f>V5+V5*$E$19</f>
        <v>917021.80301950662</v>
      </c>
      <c r="X5" s="75">
        <f t="shared" ref="X5:AA5" si="8">W5+W5*$E$19</f>
        <v>937999.41940511856</v>
      </c>
      <c r="Y5" s="75">
        <f t="shared" si="8"/>
        <v>959456.91575407807</v>
      </c>
      <c r="Z5" s="75">
        <f t="shared" si="8"/>
        <v>981405.26970917289</v>
      </c>
      <c r="AA5" s="75">
        <f t="shared" si="8"/>
        <v>1003855.71003566</v>
      </c>
      <c r="AB5" s="75">
        <f>AA5+AA5*$F$19</f>
        <v>1023285.1746340157</v>
      </c>
      <c r="AC5" s="75">
        <f t="shared" ref="AC5:AF5" si="9">AB5+AB5*$F$19</f>
        <v>1043090.6933712329</v>
      </c>
      <c r="AD5" s="75">
        <f t="shared" si="9"/>
        <v>1063279.544714232</v>
      </c>
      <c r="AE5" s="75">
        <f t="shared" si="9"/>
        <v>1083859.1480034806</v>
      </c>
      <c r="AF5" s="75">
        <f t="shared" si="9"/>
        <v>1104837.0661795794</v>
      </c>
      <c r="AG5" s="75">
        <f>AF5+AF5*$G$19</f>
        <v>1126106.6720623092</v>
      </c>
      <c r="AH5" s="75">
        <f t="shared" ref="AH5:AK5" si="10">AG5+AG5*$G$19</f>
        <v>1147785.7465882038</v>
      </c>
      <c r="AI5" s="75">
        <f t="shared" si="10"/>
        <v>1169882.1725817339</v>
      </c>
      <c r="AJ5" s="75">
        <f t="shared" si="10"/>
        <v>1192403.9846223888</v>
      </c>
      <c r="AK5" s="75">
        <f t="shared" si="10"/>
        <v>1215359.3719661662</v>
      </c>
      <c r="AL5" s="75">
        <f>AK5+AK5*$H$19</f>
        <v>1236702.2822625823</v>
      </c>
      <c r="AM5" s="75">
        <f t="shared" ref="AM5:AP5" si="11">AL5+AL5*$H$19</f>
        <v>1258419.9951321534</v>
      </c>
      <c r="AN5" s="75">
        <f t="shared" si="11"/>
        <v>1280519.0924780448</v>
      </c>
      <c r="AO5" s="75">
        <f t="shared" si="11"/>
        <v>1303006.2717881394</v>
      </c>
      <c r="AP5" s="75">
        <f t="shared" si="11"/>
        <v>1325888.3481648178</v>
      </c>
      <c r="AQ5" s="75">
        <f>AP5+AP5*$I$19</f>
        <v>1347292.8366552473</v>
      </c>
      <c r="AR5" s="75">
        <f t="shared" ref="AR5:AU5" si="12">AQ5+AQ5*$I$19</f>
        <v>1369042.868666118</v>
      </c>
      <c r="AS5" s="75">
        <f t="shared" si="12"/>
        <v>1391144.0224818434</v>
      </c>
      <c r="AT5" s="75">
        <f t="shared" si="12"/>
        <v>1413601.9664399126</v>
      </c>
      <c r="AU5" s="75">
        <f t="shared" si="12"/>
        <v>1436422.4603846639</v>
      </c>
      <c r="AV5" s="75">
        <f>AU5+AU5*$J$19</f>
        <v>1457879.4053822374</v>
      </c>
      <c r="AW5" s="75">
        <f t="shared" ref="AW5:AZ5" si="13">AV5+AV5*$J$19</f>
        <v>1479656.8692392178</v>
      </c>
      <c r="AX5" s="75">
        <f t="shared" si="13"/>
        <v>1501759.6397918628</v>
      </c>
      <c r="AY5" s="75">
        <f t="shared" si="13"/>
        <v>1524192.5763960152</v>
      </c>
      <c r="AZ5" s="75">
        <f t="shared" si="13"/>
        <v>1546960.6109954473</v>
      </c>
    </row>
    <row r="7" spans="1:52" x14ac:dyDescent="0.25">
      <c r="A7" s="68" t="s">
        <v>201</v>
      </c>
    </row>
    <row r="8" spans="1:52" x14ac:dyDescent="0.25">
      <c r="A8" s="73" t="s">
        <v>182</v>
      </c>
      <c r="B8" s="72" t="s">
        <v>204</v>
      </c>
      <c r="C8" s="72" t="s">
        <v>205</v>
      </c>
      <c r="D8" s="72" t="s">
        <v>206</v>
      </c>
      <c r="E8" s="72" t="s">
        <v>207</v>
      </c>
      <c r="F8" s="72" t="s">
        <v>208</v>
      </c>
      <c r="G8" s="72" t="s">
        <v>209</v>
      </c>
      <c r="H8" s="72" t="s">
        <v>210</v>
      </c>
      <c r="I8" s="72" t="s">
        <v>211</v>
      </c>
      <c r="J8" s="72" t="s">
        <v>212</v>
      </c>
      <c r="K8" s="72" t="s">
        <v>213</v>
      </c>
      <c r="L8" s="72" t="s">
        <v>176</v>
      </c>
      <c r="M8" s="72" t="s">
        <v>214</v>
      </c>
      <c r="N8" s="72" t="s">
        <v>215</v>
      </c>
      <c r="O8" s="72" t="s">
        <v>216</v>
      </c>
      <c r="P8" s="72" t="s">
        <v>217</v>
      </c>
      <c r="Q8" s="72" t="s">
        <v>218</v>
      </c>
      <c r="R8" s="72" t="s">
        <v>219</v>
      </c>
      <c r="S8" s="72" t="s">
        <v>220</v>
      </c>
      <c r="T8" s="75">
        <f>S8+S8*$D$19</f>
        <v>78.67391246318833</v>
      </c>
      <c r="U8" s="75">
        <f t="shared" ref="U8:V8" si="14">T8+T8*$D$19</f>
        <v>80.384214315135324</v>
      </c>
      <c r="V8" s="75">
        <f t="shared" si="14"/>
        <v>82.131696629235407</v>
      </c>
      <c r="W8" s="75">
        <f>V8+V8*$E$19</f>
        <v>84.010525703216445</v>
      </c>
      <c r="X8" s="75">
        <f t="shared" ref="X8:AA8" si="15">W8+W8*$E$19</f>
        <v>85.932334513816969</v>
      </c>
      <c r="Y8" s="75">
        <f t="shared" si="15"/>
        <v>87.898106257318886</v>
      </c>
      <c r="Z8" s="75">
        <f t="shared" si="15"/>
        <v>89.908846621415293</v>
      </c>
      <c r="AA8" s="75">
        <f t="shared" si="15"/>
        <v>91.965584299719708</v>
      </c>
      <c r="AB8" s="75">
        <f>AA8+AA8*$F$19</f>
        <v>93.745563281315611</v>
      </c>
      <c r="AC8" s="75">
        <f t="shared" ref="AC8:AF8" si="16">AB8+AB8*$F$19</f>
        <v>95.559993467664341</v>
      </c>
      <c r="AD8" s="75">
        <f t="shared" si="16"/>
        <v>97.409541656251264</v>
      </c>
      <c r="AE8" s="75">
        <f t="shared" si="16"/>
        <v>99.294887550319004</v>
      </c>
      <c r="AF8" s="75">
        <f t="shared" si="16"/>
        <v>101.21672400865633</v>
      </c>
      <c r="AG8" s="75">
        <f>AF8+AF8*$G$19</f>
        <v>103.1652826643226</v>
      </c>
      <c r="AH8" s="75">
        <f t="shared" ref="AH8:AK8" si="17">AG8+AG8*$G$19</f>
        <v>105.15135370612624</v>
      </c>
      <c r="AI8" s="75">
        <f t="shared" si="17"/>
        <v>107.17565929817026</v>
      </c>
      <c r="AJ8" s="75">
        <f t="shared" si="17"/>
        <v>109.2389355071921</v>
      </c>
      <c r="AK8" s="75">
        <f t="shared" si="17"/>
        <v>111.34193257020814</v>
      </c>
      <c r="AL8" s="75">
        <f>AK8+AK8*$H$19</f>
        <v>113.29720681574356</v>
      </c>
      <c r="AM8" s="75">
        <f t="shared" ref="AM8:AP8" si="18">AL8+AL8*$H$19</f>
        <v>115.2868176071517</v>
      </c>
      <c r="AN8" s="75">
        <f t="shared" si="18"/>
        <v>117.31136792807293</v>
      </c>
      <c r="AO8" s="75">
        <f t="shared" si="18"/>
        <v>119.37147135113553</v>
      </c>
      <c r="AP8" s="75">
        <f t="shared" si="18"/>
        <v>121.46775222390886</v>
      </c>
      <c r="AQ8" s="75">
        <f>AP8+AP8*$I$19</f>
        <v>123.42866779273005</v>
      </c>
      <c r="AR8" s="75">
        <f t="shared" ref="AR8:AU8" si="19">AQ8+AQ8*$I$19</f>
        <v>125.42123941673992</v>
      </c>
      <c r="AS8" s="75">
        <f t="shared" si="19"/>
        <v>127.44597813570279</v>
      </c>
      <c r="AT8" s="75">
        <f t="shared" si="19"/>
        <v>129.5034032393572</v>
      </c>
      <c r="AU8" s="75">
        <f t="shared" si="19"/>
        <v>131.59404240059953</v>
      </c>
      <c r="AV8" s="75">
        <f>AU8+AU8*$J$19</f>
        <v>133.55976363350331</v>
      </c>
      <c r="AW8" s="75">
        <f t="shared" ref="AW8:AZ8" si="20">AV8+AV8*$J$19</f>
        <v>135.55484835349966</v>
      </c>
      <c r="AX8" s="75">
        <f t="shared" si="20"/>
        <v>137.57973518553692</v>
      </c>
      <c r="AY8" s="75">
        <f t="shared" si="20"/>
        <v>139.63486930664101</v>
      </c>
      <c r="AZ8" s="75">
        <f t="shared" si="20"/>
        <v>141.72070254378883</v>
      </c>
    </row>
    <row r="17" spans="1:10" x14ac:dyDescent="0.25">
      <c r="B17">
        <v>2010</v>
      </c>
      <c r="C17">
        <v>2015</v>
      </c>
      <c r="D17">
        <v>2020</v>
      </c>
      <c r="E17">
        <v>2025</v>
      </c>
      <c r="F17">
        <v>2030</v>
      </c>
      <c r="G17">
        <v>2035</v>
      </c>
      <c r="H17">
        <v>2040</v>
      </c>
      <c r="I17">
        <v>2045</v>
      </c>
      <c r="J17">
        <v>2050</v>
      </c>
    </row>
    <row r="18" spans="1:10" x14ac:dyDescent="0.25">
      <c r="A18" t="s">
        <v>263</v>
      </c>
      <c r="B18">
        <v>1112040</v>
      </c>
      <c r="C18" s="56">
        <v>1153846</v>
      </c>
      <c r="D18">
        <v>1279264</v>
      </c>
      <c r="E18">
        <v>1425585</v>
      </c>
      <c r="F18">
        <v>1563544.8333333335</v>
      </c>
      <c r="G18">
        <v>1714046.5833333335</v>
      </c>
      <c r="H18">
        <v>1864548.3333333333</v>
      </c>
      <c r="I18">
        <v>2015050.0833333333</v>
      </c>
      <c r="J18">
        <v>2165551.833333333</v>
      </c>
    </row>
    <row r="19" spans="1:10" x14ac:dyDescent="0.25">
      <c r="C19" s="99">
        <f>(C18-B18)/B18/(C17-B17)</f>
        <v>7.5187942879752527E-3</v>
      </c>
      <c r="D19" s="99">
        <f t="shared" ref="D19:J19" si="21">(D18-C18)/C18/(D17-C17)</f>
        <v>2.173912289854972E-2</v>
      </c>
      <c r="E19" s="99">
        <f t="shared" si="21"/>
        <v>2.287580984065838E-2</v>
      </c>
      <c r="F19" s="99">
        <f t="shared" si="21"/>
        <v>1.9354837955412478E-2</v>
      </c>
      <c r="G19" s="99">
        <f t="shared" si="21"/>
        <v>1.9251350750095746E-2</v>
      </c>
      <c r="H19" s="99">
        <f t="shared" si="21"/>
        <v>1.7560987135754109E-2</v>
      </c>
      <c r="I19" s="99">
        <f t="shared" si="21"/>
        <v>1.6143507498241307E-2</v>
      </c>
      <c r="J19" s="99">
        <f t="shared" si="21"/>
        <v>1.4937767675832353E-2</v>
      </c>
    </row>
    <row r="20" spans="1:10" x14ac:dyDescent="0.25">
      <c r="C20" s="56"/>
    </row>
    <row r="21" spans="1:10" x14ac:dyDescent="0.25">
      <c r="C21" s="56"/>
    </row>
    <row r="22" spans="1:10" x14ac:dyDescent="0.25">
      <c r="C22" s="56"/>
    </row>
    <row r="23" spans="1:10" x14ac:dyDescent="0.25">
      <c r="C23" s="56"/>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A989D-6D02-405E-94CD-241626CC2F9D}">
  <dimension ref="A1:AN28"/>
  <sheetViews>
    <sheetView zoomScale="60" zoomScaleNormal="60" workbookViewId="0">
      <selection activeCell="B3" sqref="B3"/>
    </sheetView>
  </sheetViews>
  <sheetFormatPr defaultRowHeight="15" x14ac:dyDescent="0.25"/>
  <cols>
    <col min="1" max="1" width="35" customWidth="1"/>
    <col min="2" max="5" width="10.5703125" bestFit="1" customWidth="1"/>
    <col min="6" max="21" width="12.28515625" customWidth="1"/>
  </cols>
  <sheetData>
    <row r="1" spans="1:40" x14ac:dyDescent="0.25">
      <c r="B1">
        <v>2012</v>
      </c>
      <c r="C1">
        <v>2013</v>
      </c>
      <c r="D1">
        <v>2014</v>
      </c>
      <c r="E1">
        <v>2015</v>
      </c>
      <c r="F1">
        <v>2016</v>
      </c>
      <c r="G1">
        <v>2017</v>
      </c>
      <c r="H1">
        <v>2018</v>
      </c>
      <c r="I1">
        <v>2019</v>
      </c>
      <c r="J1">
        <v>2020</v>
      </c>
      <c r="K1">
        <v>2021</v>
      </c>
      <c r="L1">
        <v>2022</v>
      </c>
      <c r="M1">
        <v>2023</v>
      </c>
      <c r="N1">
        <v>2024</v>
      </c>
      <c r="O1">
        <v>2025</v>
      </c>
      <c r="P1">
        <v>2026</v>
      </c>
      <c r="Q1">
        <v>2027</v>
      </c>
      <c r="R1">
        <v>2028</v>
      </c>
      <c r="S1">
        <v>2029</v>
      </c>
      <c r="T1">
        <v>2030</v>
      </c>
      <c r="U1">
        <v>2031</v>
      </c>
      <c r="V1">
        <v>2032</v>
      </c>
      <c r="W1">
        <v>2033</v>
      </c>
      <c r="X1">
        <v>2034</v>
      </c>
      <c r="Y1">
        <v>2035</v>
      </c>
      <c r="Z1">
        <v>2036</v>
      </c>
      <c r="AA1">
        <v>2037</v>
      </c>
      <c r="AB1">
        <v>2038</v>
      </c>
      <c r="AC1">
        <v>2039</v>
      </c>
      <c r="AD1">
        <v>2040</v>
      </c>
      <c r="AE1">
        <v>2041</v>
      </c>
      <c r="AF1">
        <v>2042</v>
      </c>
      <c r="AG1">
        <v>2043</v>
      </c>
      <c r="AH1">
        <v>2044</v>
      </c>
      <c r="AI1">
        <v>2045</v>
      </c>
      <c r="AJ1">
        <v>2046</v>
      </c>
      <c r="AK1">
        <v>2047</v>
      </c>
      <c r="AL1">
        <v>2048</v>
      </c>
      <c r="AM1">
        <v>2049</v>
      </c>
      <c r="AN1">
        <v>2050</v>
      </c>
    </row>
    <row r="2" spans="1:40" x14ac:dyDescent="0.25">
      <c r="A2" s="1" t="s">
        <v>191</v>
      </c>
    </row>
    <row r="3" spans="1:40" x14ac:dyDescent="0.25">
      <c r="A3" s="66" t="s">
        <v>181</v>
      </c>
      <c r="B3" s="78">
        <v>31872</v>
      </c>
      <c r="C3" s="78">
        <v>29120</v>
      </c>
      <c r="D3" s="78">
        <v>28696</v>
      </c>
      <c r="E3" s="78">
        <v>29028</v>
      </c>
      <c r="F3" s="78">
        <v>24479</v>
      </c>
      <c r="G3" s="78">
        <v>23507</v>
      </c>
      <c r="H3" s="65">
        <f>G3+$B$17*G3</f>
        <v>23963.035800000001</v>
      </c>
      <c r="I3" s="75">
        <f>H3+$B$17*H3</f>
        <v>24427.918694520002</v>
      </c>
      <c r="J3" s="75">
        <f t="shared" ref="J3" si="0">I3+$B$17*I3</f>
        <v>24901.820317193691</v>
      </c>
      <c r="K3" s="75">
        <f>J3+$B$18*J3</f>
        <v>25474.562184489147</v>
      </c>
      <c r="L3" s="75">
        <f t="shared" ref="L3:O3" si="1">K3+$B$18*K3</f>
        <v>26060.477114732395</v>
      </c>
      <c r="M3" s="75">
        <f t="shared" si="1"/>
        <v>26659.86808837124</v>
      </c>
      <c r="N3" s="75">
        <f t="shared" si="1"/>
        <v>27273.045054403778</v>
      </c>
      <c r="O3" s="75">
        <f t="shared" si="1"/>
        <v>27900.325090655064</v>
      </c>
      <c r="P3" s="75">
        <f>O3+$B$19*O3</f>
        <v>28491.81198257695</v>
      </c>
      <c r="Q3" s="75">
        <f t="shared" ref="Q3:T3" si="2">P3+$B$19*P3</f>
        <v>29095.838396607582</v>
      </c>
      <c r="R3" s="75">
        <f t="shared" si="2"/>
        <v>29712.670170615664</v>
      </c>
      <c r="S3" s="75">
        <f t="shared" si="2"/>
        <v>30342.578778232717</v>
      </c>
      <c r="T3" s="75">
        <f t="shared" si="2"/>
        <v>30985.841448331252</v>
      </c>
      <c r="U3" s="75">
        <f>T3+$B$20*T3</f>
        <v>31590.065356573712</v>
      </c>
      <c r="V3" s="75">
        <f t="shared" ref="V3:Y3" si="3">U3+$B$20*U3</f>
        <v>32206.071631026898</v>
      </c>
      <c r="W3" s="75">
        <f t="shared" si="3"/>
        <v>32834.090027831924</v>
      </c>
      <c r="X3" s="75">
        <f t="shared" si="3"/>
        <v>33474.354783374649</v>
      </c>
      <c r="Y3" s="75">
        <f t="shared" si="3"/>
        <v>34127.104701650453</v>
      </c>
      <c r="Z3" s="75">
        <f>Y3+$B$21*Y3</f>
        <v>34744.805296750324</v>
      </c>
      <c r="AA3" s="75">
        <f t="shared" ref="AA3:AD3" si="4">Z3+$B$21*Z3</f>
        <v>35373.686272621504</v>
      </c>
      <c r="AB3" s="75">
        <f t="shared" si="4"/>
        <v>36013.949994155955</v>
      </c>
      <c r="AC3" s="75">
        <f t="shared" si="4"/>
        <v>36665.802489050177</v>
      </c>
      <c r="AD3" s="75">
        <f t="shared" si="4"/>
        <v>37329.453514101988</v>
      </c>
      <c r="AE3" s="75">
        <f>AD3+$B$22*AD3</f>
        <v>37964.054223841718</v>
      </c>
      <c r="AF3" s="75">
        <f t="shared" ref="AF3:AI3" si="5">AE3+$B$22*AE3</f>
        <v>38609.443145647027</v>
      </c>
      <c r="AG3" s="75">
        <f t="shared" si="5"/>
        <v>39265.803679123026</v>
      </c>
      <c r="AH3" s="75">
        <f t="shared" si="5"/>
        <v>39933.322341668114</v>
      </c>
      <c r="AI3" s="75">
        <f t="shared" si="5"/>
        <v>40612.188821476469</v>
      </c>
      <c r="AJ3" s="75">
        <f>AI3+$B$23*AI3</f>
        <v>41257.922623737948</v>
      </c>
      <c r="AK3" s="75">
        <f t="shared" ref="AK3:AN3" si="6">AJ3+$B$23*AJ3</f>
        <v>41913.92359345538</v>
      </c>
      <c r="AL3" s="75">
        <f t="shared" si="6"/>
        <v>42580.35497859132</v>
      </c>
      <c r="AM3" s="75">
        <f t="shared" si="6"/>
        <v>43257.38262275092</v>
      </c>
      <c r="AN3" s="75">
        <f t="shared" si="6"/>
        <v>43945.175006452657</v>
      </c>
    </row>
    <row r="6" spans="1:40" x14ac:dyDescent="0.25">
      <c r="A6" s="68" t="s">
        <v>195</v>
      </c>
    </row>
    <row r="7" spans="1:40" x14ac:dyDescent="0.25">
      <c r="A7" s="73" t="s">
        <v>181</v>
      </c>
      <c r="B7" s="79">
        <v>41537305</v>
      </c>
      <c r="C7" s="79">
        <v>40401221</v>
      </c>
      <c r="D7" s="79">
        <v>21201502</v>
      </c>
      <c r="E7" s="79">
        <v>42477642</v>
      </c>
      <c r="F7" s="79">
        <v>38440899</v>
      </c>
      <c r="G7" s="79">
        <v>42042046</v>
      </c>
      <c r="H7" s="75">
        <f>G7+$B$17*G7</f>
        <v>42857661.692400001</v>
      </c>
      <c r="I7" s="75">
        <f>H7+$B$17*H7</f>
        <v>43689100.329232559</v>
      </c>
      <c r="J7" s="75">
        <f t="shared" ref="J7" si="7">I7+$B$17*I7</f>
        <v>44536668.875619672</v>
      </c>
      <c r="K7" s="75">
        <f>J7+$B$18*J7</f>
        <v>45561012.259758927</v>
      </c>
      <c r="L7" s="75">
        <f t="shared" ref="L7:O7" si="8">K7+$B$18*K7</f>
        <v>46608915.541733384</v>
      </c>
      <c r="M7" s="75">
        <f t="shared" si="8"/>
        <v>47680920.599193253</v>
      </c>
      <c r="N7" s="75">
        <f t="shared" si="8"/>
        <v>48777581.7729747</v>
      </c>
      <c r="O7" s="75">
        <f t="shared" si="8"/>
        <v>49899466.153753117</v>
      </c>
      <c r="P7" s="75">
        <f>O7+$B$19*O7</f>
        <v>50957334.83621268</v>
      </c>
      <c r="Q7" s="75">
        <f t="shared" ref="Q7:T7" si="9">P7+$B$19*P7</f>
        <v>52037630.334740385</v>
      </c>
      <c r="R7" s="75">
        <f t="shared" si="9"/>
        <v>53140828.097836882</v>
      </c>
      <c r="S7" s="75">
        <f t="shared" si="9"/>
        <v>54267413.653511025</v>
      </c>
      <c r="T7" s="75">
        <f t="shared" si="9"/>
        <v>55417882.822965458</v>
      </c>
      <c r="U7" s="75">
        <f>T7+$B$20*T7</f>
        <v>56498531.538013287</v>
      </c>
      <c r="V7" s="75">
        <f t="shared" ref="V7:Y7" si="10">U7+$B$20*U7</f>
        <v>57600252.903004549</v>
      </c>
      <c r="W7" s="75">
        <f t="shared" si="10"/>
        <v>58723457.834613137</v>
      </c>
      <c r="X7" s="75">
        <f t="shared" si="10"/>
        <v>59868565.262388095</v>
      </c>
      <c r="Y7" s="75">
        <f t="shared" si="10"/>
        <v>61036002.28500466</v>
      </c>
      <c r="Z7" s="75">
        <f>Y7+$B$21*Y7</f>
        <v>62140753.926363245</v>
      </c>
      <c r="AA7" s="75">
        <f t="shared" ref="AA7:AD7" si="11">Z7+$B$21*Z7</f>
        <v>63265501.572430417</v>
      </c>
      <c r="AB7" s="75">
        <f t="shared" si="11"/>
        <v>64410607.150891408</v>
      </c>
      <c r="AC7" s="75">
        <f t="shared" si="11"/>
        <v>65576439.140322544</v>
      </c>
      <c r="AD7" s="75">
        <f t="shared" si="11"/>
        <v>66763372.688762382</v>
      </c>
      <c r="AE7" s="75">
        <f>AD7+$B$22*AD7</f>
        <v>67898350.024471343</v>
      </c>
      <c r="AF7" s="75">
        <f t="shared" ref="AF7:AI7" si="12">AE7+$B$22*AE7</f>
        <v>69052621.974887356</v>
      </c>
      <c r="AG7" s="75">
        <f t="shared" si="12"/>
        <v>70226516.548460439</v>
      </c>
      <c r="AH7" s="75">
        <f t="shared" si="12"/>
        <v>71420367.329784259</v>
      </c>
      <c r="AI7" s="75">
        <f t="shared" si="12"/>
        <v>72634513.57439059</v>
      </c>
      <c r="AJ7" s="75">
        <f>AI7+$B$23*AI7</f>
        <v>73789402.340223402</v>
      </c>
      <c r="AK7" s="75">
        <f t="shared" ref="AK7:AN7" si="13">AJ7+$B$23*AJ7</f>
        <v>74962653.837432951</v>
      </c>
      <c r="AL7" s="75">
        <f t="shared" si="13"/>
        <v>76154560.03344813</v>
      </c>
      <c r="AM7" s="75">
        <f t="shared" si="13"/>
        <v>77365417.53797996</v>
      </c>
      <c r="AN7" s="75">
        <f t="shared" si="13"/>
        <v>78595527.676833838</v>
      </c>
    </row>
    <row r="10" spans="1:40" x14ac:dyDescent="0.25">
      <c r="A10" s="68" t="s">
        <v>201</v>
      </c>
    </row>
    <row r="11" spans="1:40" x14ac:dyDescent="0.25">
      <c r="A11" s="73" t="s">
        <v>181</v>
      </c>
      <c r="B11" s="78">
        <v>1147</v>
      </c>
      <c r="C11" s="78">
        <v>1079</v>
      </c>
      <c r="D11" s="78">
        <v>1080</v>
      </c>
      <c r="E11" s="78">
        <v>1102</v>
      </c>
      <c r="F11" s="72" t="s">
        <v>202</v>
      </c>
      <c r="G11" s="72" t="s">
        <v>203</v>
      </c>
      <c r="H11" s="75">
        <f>G11+$B$17*G11</f>
        <v>1005.1284000000001</v>
      </c>
      <c r="I11" s="75">
        <f>H11+$B$17*H11</f>
        <v>1024.6278909600001</v>
      </c>
      <c r="J11" s="75">
        <f t="shared" ref="J11" si="14">I11+$B$17*I11</f>
        <v>1044.5056720446241</v>
      </c>
      <c r="K11" s="75">
        <f>J11+$B$18*J11</f>
        <v>1068.5293025016506</v>
      </c>
      <c r="L11" s="75">
        <f t="shared" ref="L11:O11" si="15">K11+$B$18*K11</f>
        <v>1093.1054764591886</v>
      </c>
      <c r="M11" s="75">
        <f t="shared" si="15"/>
        <v>1118.2469024177499</v>
      </c>
      <c r="N11" s="75">
        <f>M11+$B$18*M11</f>
        <v>1143.9665811733582</v>
      </c>
      <c r="O11" s="75">
        <f t="shared" si="15"/>
        <v>1170.2778125403454</v>
      </c>
      <c r="P11" s="75">
        <f>O11+$B$19*O11</f>
        <v>1195.0877021662006</v>
      </c>
      <c r="Q11" s="75">
        <f t="shared" ref="Q11:T11" si="16">P11+$B$19*P11</f>
        <v>1220.4235614521242</v>
      </c>
      <c r="R11" s="75">
        <f t="shared" si="16"/>
        <v>1246.2965409549092</v>
      </c>
      <c r="S11" s="75">
        <f t="shared" si="16"/>
        <v>1272.7180276231534</v>
      </c>
      <c r="T11" s="75">
        <f t="shared" si="16"/>
        <v>1299.6996498087642</v>
      </c>
      <c r="U11" s="75">
        <f>T11+$B$20*T11</f>
        <v>1325.0437929800351</v>
      </c>
      <c r="V11" s="75">
        <f t="shared" ref="V11:Y11" si="17">U11+$B$20*U11</f>
        <v>1350.8821469431457</v>
      </c>
      <c r="W11" s="75">
        <f t="shared" si="17"/>
        <v>1377.2243488085371</v>
      </c>
      <c r="X11" s="75">
        <f t="shared" si="17"/>
        <v>1404.0802236103036</v>
      </c>
      <c r="Y11" s="75">
        <f t="shared" si="17"/>
        <v>1431.4597879707046</v>
      </c>
      <c r="Z11" s="75">
        <f>Y11+$B$21*Y11</f>
        <v>1457.3692101329743</v>
      </c>
      <c r="AA11" s="75">
        <f t="shared" ref="AA11:AD11" si="18">Z11+$B$21*Z11</f>
        <v>1483.7475928363813</v>
      </c>
      <c r="AB11" s="75">
        <f t="shared" si="18"/>
        <v>1510.6034242667197</v>
      </c>
      <c r="AC11" s="75">
        <f t="shared" si="18"/>
        <v>1537.9453462459473</v>
      </c>
      <c r="AD11" s="75">
        <f t="shared" si="18"/>
        <v>1565.7821570129991</v>
      </c>
      <c r="AE11" s="75">
        <f>AD11+$B$22*AD11</f>
        <v>1592.4004536822201</v>
      </c>
      <c r="AF11" s="75">
        <f t="shared" ref="AF11:AI11" si="19">AE11+$B$22*AE11</f>
        <v>1619.4712613948179</v>
      </c>
      <c r="AG11" s="75">
        <f t="shared" si="19"/>
        <v>1647.0022728385297</v>
      </c>
      <c r="AH11" s="75">
        <f t="shared" si="19"/>
        <v>1675.0013114767848</v>
      </c>
      <c r="AI11" s="75">
        <f t="shared" si="19"/>
        <v>1703.4763337718903</v>
      </c>
      <c r="AJ11" s="75">
        <f>AI11+$B$23*AI11</f>
        <v>1730.5616074788634</v>
      </c>
      <c r="AK11" s="75">
        <f t="shared" ref="AK11:AN11" si="20">AJ11+$B$23*AJ11</f>
        <v>1758.0775370377773</v>
      </c>
      <c r="AL11" s="75">
        <f t="shared" si="20"/>
        <v>1786.030969876678</v>
      </c>
      <c r="AM11" s="75">
        <f t="shared" si="20"/>
        <v>1814.4288622977172</v>
      </c>
      <c r="AN11" s="75">
        <f t="shared" si="20"/>
        <v>1843.278281208251</v>
      </c>
    </row>
    <row r="15" spans="1:40" x14ac:dyDescent="0.25">
      <c r="A15" t="s">
        <v>245</v>
      </c>
      <c r="B15" t="s">
        <v>253</v>
      </c>
    </row>
    <row r="16" spans="1:40" x14ac:dyDescent="0.25">
      <c r="A16" t="s">
        <v>156</v>
      </c>
      <c r="B16" s="77">
        <v>1.23E-2</v>
      </c>
    </row>
    <row r="17" spans="1:20" x14ac:dyDescent="0.25">
      <c r="A17" t="s">
        <v>246</v>
      </c>
      <c r="B17" s="77">
        <v>1.9400000000000001E-2</v>
      </c>
    </row>
    <row r="18" spans="1:20" x14ac:dyDescent="0.25">
      <c r="A18" t="s">
        <v>247</v>
      </c>
      <c r="B18" s="77">
        <v>2.3E-2</v>
      </c>
    </row>
    <row r="19" spans="1:20" x14ac:dyDescent="0.25">
      <c r="A19" t="s">
        <v>248</v>
      </c>
      <c r="B19" s="77">
        <v>2.12E-2</v>
      </c>
    </row>
    <row r="20" spans="1:20" x14ac:dyDescent="0.25">
      <c r="A20" t="s">
        <v>249</v>
      </c>
      <c r="B20" s="77">
        <v>1.95E-2</v>
      </c>
    </row>
    <row r="21" spans="1:20" x14ac:dyDescent="0.25">
      <c r="A21" t="s">
        <v>250</v>
      </c>
      <c r="B21" s="77">
        <v>1.8100000000000002E-2</v>
      </c>
    </row>
    <row r="22" spans="1:20" x14ac:dyDescent="0.25">
      <c r="A22" t="s">
        <v>251</v>
      </c>
      <c r="B22" s="77">
        <v>1.7000000000000001E-2</v>
      </c>
      <c r="G22" s="79"/>
      <c r="H22" s="79"/>
      <c r="I22" s="79"/>
      <c r="J22" s="79"/>
      <c r="K22" s="79"/>
      <c r="L22" s="79"/>
      <c r="M22" s="79"/>
      <c r="N22" s="79"/>
      <c r="O22" s="79"/>
      <c r="P22" s="79"/>
      <c r="Q22" s="79"/>
      <c r="R22" s="79"/>
      <c r="S22" s="79"/>
      <c r="T22" s="79"/>
    </row>
    <row r="23" spans="1:20" x14ac:dyDescent="0.25">
      <c r="A23" t="s">
        <v>252</v>
      </c>
      <c r="B23" s="77">
        <v>1.5900000000000001E-2</v>
      </c>
    </row>
    <row r="28" spans="1:20" x14ac:dyDescent="0.25">
      <c r="G28" s="80"/>
    </row>
  </sheetData>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7AF4-158F-49FF-B450-30D7A3330122}">
  <dimension ref="A1"/>
  <sheetViews>
    <sheetView workbookViewId="0">
      <selection sqref="A1:AA8"/>
    </sheetView>
  </sheetViews>
  <sheetFormatPr defaultRowHeight="15" x14ac:dyDescent="0.25"/>
  <cols>
    <col min="1" max="1" width="20.85546875" customWidth="1"/>
  </cols>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5F33-37B3-4172-BB15-2F9A59DF7AC1}">
  <dimension ref="A1:AN20"/>
  <sheetViews>
    <sheetView zoomScale="70" zoomScaleNormal="70" workbookViewId="0">
      <selection activeCell="D32" sqref="D32"/>
    </sheetView>
  </sheetViews>
  <sheetFormatPr defaultRowHeight="15" x14ac:dyDescent="0.25"/>
  <cols>
    <col min="1" max="1" width="30.140625" customWidth="1"/>
    <col min="2" max="7" width="11.5703125" bestFit="1" customWidth="1"/>
    <col min="8" max="8" width="11.140625" bestFit="1" customWidth="1"/>
    <col min="9" max="40" width="10.42578125" bestFit="1" customWidth="1"/>
  </cols>
  <sheetData>
    <row r="1" spans="1:40" s="94" customFormat="1" ht="12" x14ac:dyDescent="0.2"/>
    <row r="2" spans="1:40" s="94" customFormat="1" ht="12" x14ac:dyDescent="0.2">
      <c r="A2" s="94" t="s">
        <v>227</v>
      </c>
      <c r="B2" s="94">
        <v>2012</v>
      </c>
      <c r="C2" s="94">
        <v>2013</v>
      </c>
      <c r="D2" s="94">
        <v>2014</v>
      </c>
      <c r="E2" s="94">
        <v>2015</v>
      </c>
      <c r="F2" s="94">
        <v>2016</v>
      </c>
      <c r="G2" s="94">
        <v>2017</v>
      </c>
      <c r="H2" s="94">
        <v>2018</v>
      </c>
      <c r="I2" s="94">
        <v>2019</v>
      </c>
      <c r="J2" s="94">
        <v>2020</v>
      </c>
      <c r="K2" s="94">
        <v>2021</v>
      </c>
      <c r="L2" s="94">
        <v>2022</v>
      </c>
      <c r="M2" s="94">
        <v>2023</v>
      </c>
      <c r="N2" s="94">
        <v>2024</v>
      </c>
      <c r="O2" s="94">
        <v>2025</v>
      </c>
      <c r="P2" s="94">
        <v>2026</v>
      </c>
      <c r="Q2" s="94">
        <v>2027</v>
      </c>
      <c r="R2" s="94">
        <v>2028</v>
      </c>
      <c r="S2" s="94">
        <v>2029</v>
      </c>
      <c r="T2" s="94">
        <v>2030</v>
      </c>
      <c r="U2" s="94">
        <v>2031</v>
      </c>
      <c r="V2" s="94">
        <v>2032</v>
      </c>
      <c r="W2" s="94">
        <v>2033</v>
      </c>
      <c r="X2" s="94">
        <v>2034</v>
      </c>
      <c r="Y2" s="94">
        <v>2035</v>
      </c>
      <c r="Z2" s="94">
        <v>2036</v>
      </c>
      <c r="AA2" s="94">
        <v>2037</v>
      </c>
      <c r="AB2" s="94">
        <v>2038</v>
      </c>
      <c r="AC2" s="94">
        <v>2039</v>
      </c>
      <c r="AD2" s="94">
        <v>2040</v>
      </c>
      <c r="AE2" s="94">
        <v>2041</v>
      </c>
      <c r="AF2" s="94">
        <v>2042</v>
      </c>
      <c r="AG2" s="94">
        <v>2043</v>
      </c>
      <c r="AH2" s="94">
        <v>2044</v>
      </c>
      <c r="AI2" s="94">
        <v>2045</v>
      </c>
      <c r="AJ2" s="94">
        <v>2046</v>
      </c>
      <c r="AK2" s="94">
        <v>2047</v>
      </c>
      <c r="AL2" s="94">
        <v>2048</v>
      </c>
      <c r="AM2" s="94">
        <v>2049</v>
      </c>
      <c r="AN2" s="94">
        <v>2050</v>
      </c>
    </row>
    <row r="3" spans="1:40" s="94" customFormat="1" ht="12" x14ac:dyDescent="0.2">
      <c r="A3" s="95" t="s">
        <v>196</v>
      </c>
      <c r="B3" s="96">
        <v>131545</v>
      </c>
      <c r="C3" s="96">
        <v>131545</v>
      </c>
      <c r="D3" s="96">
        <v>131545</v>
      </c>
      <c r="E3" s="96">
        <v>131545</v>
      </c>
      <c r="F3" s="96">
        <v>131545</v>
      </c>
      <c r="G3" s="96">
        <v>131545</v>
      </c>
      <c r="H3" s="96">
        <f t="shared" ref="H3:J4" si="0">G3+$D$15*G3</f>
        <v>130904.98957428323</v>
      </c>
      <c r="I3" s="96">
        <f t="shared" si="0"/>
        <v>130268.09301336578</v>
      </c>
      <c r="J3" s="96">
        <f t="shared" si="0"/>
        <v>129634.29516725383</v>
      </c>
      <c r="K3" s="96">
        <f t="shared" ref="K3:O4" si="1">J3+$E$15*J3</f>
        <v>131606.59661770589</v>
      </c>
      <c r="L3" s="96">
        <f t="shared" si="1"/>
        <v>133608.90535138833</v>
      </c>
      <c r="M3" s="96">
        <f t="shared" si="1"/>
        <v>135641.67790959033</v>
      </c>
      <c r="N3" s="96">
        <f t="shared" si="1"/>
        <v>137705.37777957978</v>
      </c>
      <c r="O3" s="96">
        <f t="shared" si="1"/>
        <v>139800.4755002817</v>
      </c>
      <c r="P3" s="96">
        <f t="shared" ref="P3:T4" si="2">O3+$F$15*O3</f>
        <v>141988.628113621</v>
      </c>
      <c r="Q3" s="96">
        <f t="shared" si="2"/>
        <v>144211.02962233874</v>
      </c>
      <c r="R3" s="96">
        <f t="shared" si="2"/>
        <v>146468.2160890603</v>
      </c>
      <c r="S3" s="96">
        <f t="shared" si="2"/>
        <v>148760.73196684627</v>
      </c>
      <c r="T3" s="96">
        <f t="shared" si="2"/>
        <v>151089.13023051934</v>
      </c>
      <c r="U3" s="96">
        <f t="shared" ref="U3:Y4" si="3">T3+$G$15*T3</f>
        <v>153375.09667847588</v>
      </c>
      <c r="V3" s="96">
        <f t="shared" si="3"/>
        <v>155695.64961583249</v>
      </c>
      <c r="W3" s="96">
        <f t="shared" si="3"/>
        <v>158051.31233340566</v>
      </c>
      <c r="X3" s="96">
        <f t="shared" si="3"/>
        <v>160442.61603936006</v>
      </c>
      <c r="Y3" s="96">
        <f t="shared" si="3"/>
        <v>162870.09997899734</v>
      </c>
      <c r="Z3" s="96">
        <f t="shared" ref="Z3:AD4" si="4">Y3+$H$15*Y3</f>
        <v>165161.00547253538</v>
      </c>
      <c r="AA3" s="96">
        <f t="shared" si="4"/>
        <v>167484.13448641877</v>
      </c>
      <c r="AB3" s="96">
        <f t="shared" si="4"/>
        <v>169839.94027167265</v>
      </c>
      <c r="AC3" s="96">
        <f t="shared" si="4"/>
        <v>172228.88245468057</v>
      </c>
      <c r="AD3" s="96">
        <f t="shared" si="4"/>
        <v>174651.42712685934</v>
      </c>
      <c r="AE3" s="96">
        <f t="shared" ref="AE3:AI4" si="5">AD3+$I$15*AD3</f>
        <v>176866.79424363846</v>
      </c>
      <c r="AF3" s="96">
        <f t="shared" si="5"/>
        <v>179110.26219842874</v>
      </c>
      <c r="AG3" s="96">
        <f t="shared" si="5"/>
        <v>181382.18743648517</v>
      </c>
      <c r="AH3" s="96">
        <f t="shared" si="5"/>
        <v>183682.93092439487</v>
      </c>
      <c r="AI3" s="96">
        <f t="shared" si="5"/>
        <v>186012.85820742787</v>
      </c>
      <c r="AJ3" s="96">
        <f>AI3+$J$15*AI3</f>
        <v>188141.67017831613</v>
      </c>
      <c r="AK3" s="96">
        <f t="shared" ref="AK3:AN3" si="6">AJ3+$J$15*AJ3</f>
        <v>190294.84519835631</v>
      </c>
      <c r="AL3" s="96">
        <f t="shared" si="6"/>
        <v>192472.66208886853</v>
      </c>
      <c r="AM3" s="96">
        <f t="shared" si="6"/>
        <v>194675.40286212522</v>
      </c>
      <c r="AN3" s="96">
        <f t="shared" si="6"/>
        <v>196903.35275786978</v>
      </c>
    </row>
    <row r="4" spans="1:40" s="94" customFormat="1" ht="12" x14ac:dyDescent="0.2">
      <c r="A4" s="95" t="s">
        <v>169</v>
      </c>
      <c r="B4" s="96">
        <v>6400801</v>
      </c>
      <c r="C4" s="96">
        <v>6484231</v>
      </c>
      <c r="D4" s="96">
        <v>6276731</v>
      </c>
      <c r="E4" s="97">
        <v>6390686</v>
      </c>
      <c r="F4" s="97">
        <v>6390686</v>
      </c>
      <c r="G4" s="97">
        <v>6390686</v>
      </c>
      <c r="H4" s="96">
        <f t="shared" si="0"/>
        <v>6359593.1749782795</v>
      </c>
      <c r="I4" s="96">
        <f t="shared" si="0"/>
        <v>6328651.6269505834</v>
      </c>
      <c r="J4" s="96">
        <f t="shared" si="0"/>
        <v>6297860.619903734</v>
      </c>
      <c r="K4" s="96">
        <f t="shared" si="1"/>
        <v>6393678.4713399997</v>
      </c>
      <c r="L4" s="96">
        <f t="shared" si="1"/>
        <v>6490954.1290390538</v>
      </c>
      <c r="M4" s="96">
        <f t="shared" si="1"/>
        <v>6589709.7725746185</v>
      </c>
      <c r="N4" s="96">
        <f t="shared" si="1"/>
        <v>6689967.9189681979</v>
      </c>
      <c r="O4" s="96">
        <f t="shared" si="1"/>
        <v>6791751.4278231272</v>
      </c>
      <c r="P4" s="96">
        <f t="shared" si="2"/>
        <v>6898055.7059935704</v>
      </c>
      <c r="Q4" s="96">
        <f t="shared" si="2"/>
        <v>7006023.8553579813</v>
      </c>
      <c r="R4" s="96">
        <f t="shared" si="2"/>
        <v>7115681.9187755715</v>
      </c>
      <c r="S4" s="96">
        <f t="shared" si="2"/>
        <v>7227056.3467275621</v>
      </c>
      <c r="T4" s="96">
        <f t="shared" si="2"/>
        <v>7340174.0036972668</v>
      </c>
      <c r="U4" s="96">
        <f t="shared" si="3"/>
        <v>7451230.2489017649</v>
      </c>
      <c r="V4" s="96">
        <f t="shared" si="3"/>
        <v>7563966.7662078105</v>
      </c>
      <c r="W4" s="96">
        <f t="shared" si="3"/>
        <v>7678408.9779978199</v>
      </c>
      <c r="X4" s="96">
        <f t="shared" si="3"/>
        <v>7794582.6912928205</v>
      </c>
      <c r="Y4" s="96">
        <f t="shared" si="3"/>
        <v>7912514.1035720017</v>
      </c>
      <c r="Z4" s="96">
        <f t="shared" si="4"/>
        <v>8023810.2962427726</v>
      </c>
      <c r="AA4" s="96">
        <f t="shared" si="4"/>
        <v>8136671.9638486747</v>
      </c>
      <c r="AB4" s="96">
        <f t="shared" si="4"/>
        <v>8251121.1261166511</v>
      </c>
      <c r="AC4" s="96">
        <f t="shared" si="4"/>
        <v>8367180.1124997009</v>
      </c>
      <c r="AD4" s="96">
        <f t="shared" si="4"/>
        <v>8484871.5665334351</v>
      </c>
      <c r="AE4" s="96">
        <f t="shared" si="5"/>
        <v>8592497.9728435241</v>
      </c>
      <c r="AF4" s="96">
        <f t="shared" si="5"/>
        <v>8701489.5669757742</v>
      </c>
      <c r="AG4" s="96">
        <f t="shared" si="5"/>
        <v>8811863.6656636298</v>
      </c>
      <c r="AH4" s="96">
        <f t="shared" si="5"/>
        <v>8923637.8052947503</v>
      </c>
      <c r="AI4" s="96">
        <f t="shared" si="5"/>
        <v>9036829.7446972132</v>
      </c>
      <c r="AJ4" s="96">
        <f>AI4+$J$15*AI4</f>
        <v>9140251.1507482845</v>
      </c>
      <c r="AK4" s="96">
        <f t="shared" ref="AK4:AN4" si="7">AJ4+$J$15*AJ4</f>
        <v>9244856.1563062351</v>
      </c>
      <c r="AL4" s="96">
        <f t="shared" si="7"/>
        <v>9350658.306998089</v>
      </c>
      <c r="AM4" s="96">
        <f t="shared" si="7"/>
        <v>9457671.3034729119</v>
      </c>
      <c r="AN4" s="96">
        <f t="shared" si="7"/>
        <v>9565909.0031759515</v>
      </c>
    </row>
    <row r="5" spans="1:40" s="94" customFormat="1" ht="12" x14ac:dyDescent="0.2">
      <c r="H5" s="96"/>
    </row>
    <row r="6" spans="1:40" s="94" customFormat="1" ht="12" x14ac:dyDescent="0.2">
      <c r="A6" s="98" t="s">
        <v>225</v>
      </c>
    </row>
    <row r="7" spans="1:40" s="94" customFormat="1" ht="12" x14ac:dyDescent="0.2">
      <c r="A7" s="95" t="s">
        <v>226</v>
      </c>
      <c r="B7" s="96" t="s">
        <v>174</v>
      </c>
      <c r="C7" s="96" t="s">
        <v>174</v>
      </c>
      <c r="D7" s="96" t="s">
        <v>174</v>
      </c>
      <c r="E7" s="96" t="s">
        <v>174</v>
      </c>
      <c r="F7" s="96" t="s">
        <v>173</v>
      </c>
      <c r="G7" s="96" t="s">
        <v>173</v>
      </c>
      <c r="H7" s="96">
        <f>G7+$D$15*G7</f>
        <v>8.9562119895742835</v>
      </c>
      <c r="I7" s="96">
        <f t="shared" ref="I7:J7" si="8">H7+$D$15*H7</f>
        <v>8.9126370224660167</v>
      </c>
      <c r="J7" s="96">
        <f t="shared" si="8"/>
        <v>8.8692740621481985</v>
      </c>
      <c r="K7" s="96">
        <f>J7+$E$15*J7</f>
        <v>9.0042142959394376</v>
      </c>
      <c r="L7" s="96">
        <f>K7+$E$15*K7</f>
        <v>9.1412075575848206</v>
      </c>
      <c r="M7" s="96">
        <f>L7+$E$15*L7</f>
        <v>9.2802850825672838</v>
      </c>
      <c r="N7" s="96">
        <f>M7+$E$15*M7</f>
        <v>9.4214785815973112</v>
      </c>
      <c r="O7" s="96">
        <f>N7+$E$15*N7</f>
        <v>9.5648202478432136</v>
      </c>
      <c r="P7" s="96">
        <f>O7+$F$15*O7</f>
        <v>9.7145285113276021</v>
      </c>
      <c r="Q7" s="96">
        <f t="shared" ref="Q7:T7" si="9">P7+$F$15*P7</f>
        <v>9.8665800038089557</v>
      </c>
      <c r="R7" s="96">
        <f t="shared" si="9"/>
        <v>10.021011401433297</v>
      </c>
      <c r="S7" s="96">
        <f t="shared" si="9"/>
        <v>10.177859954400523</v>
      </c>
      <c r="T7" s="96">
        <f t="shared" si="9"/>
        <v>10.337163495949481</v>
      </c>
      <c r="U7" s="96">
        <f>T7+$G$15*T7</f>
        <v>10.493563952307449</v>
      </c>
      <c r="V7" s="96">
        <f t="shared" ref="V7:Y7" si="10">U7+$G$15*U7</f>
        <v>10.65233073505259</v>
      </c>
      <c r="W7" s="96">
        <f t="shared" si="10"/>
        <v>10.813499646513753</v>
      </c>
      <c r="X7" s="96">
        <f t="shared" si="10"/>
        <v>10.977107030706154</v>
      </c>
      <c r="Y7" s="96">
        <f t="shared" si="10"/>
        <v>11.143189781527056</v>
      </c>
      <c r="Z7" s="96">
        <f>Y7+$H$15*Y7</f>
        <v>11.299928155785617</v>
      </c>
      <c r="AA7" s="96">
        <f t="shared" ref="AA7:AD7" si="11">Z7+$H$15*Z7</f>
        <v>11.458871187637458</v>
      </c>
      <c r="AB7" s="96">
        <f t="shared" si="11"/>
        <v>11.620049887453376</v>
      </c>
      <c r="AC7" s="96">
        <f t="shared" si="11"/>
        <v>11.783495701791217</v>
      </c>
      <c r="AD7" s="96">
        <f t="shared" si="11"/>
        <v>11.949240519531223</v>
      </c>
      <c r="AE7" s="96">
        <f>AD7+$I$15*AD7</f>
        <v>12.100810735434619</v>
      </c>
      <c r="AF7" s="96">
        <f t="shared" ref="AF7:AI7" si="12">AE7+$I$15*AE7</f>
        <v>12.25430354468706</v>
      </c>
      <c r="AG7" s="96">
        <f t="shared" si="12"/>
        <v>12.409743334435875</v>
      </c>
      <c r="AH7" s="96">
        <f t="shared" si="12"/>
        <v>12.567154801167316</v>
      </c>
      <c r="AI7" s="96">
        <f t="shared" si="12"/>
        <v>12.726562954630365</v>
      </c>
      <c r="AJ7" s="96">
        <f>AI7+$J$15*AI7</f>
        <v>12.872211270704669</v>
      </c>
      <c r="AK7" s="96">
        <f t="shared" ref="AK7:AN7" si="13">AJ7+$J$15*AJ7</f>
        <v>13.01952644939152</v>
      </c>
      <c r="AL7" s="96">
        <f t="shared" si="13"/>
        <v>13.168527566990896</v>
      </c>
      <c r="AM7" s="96">
        <f t="shared" si="13"/>
        <v>13.319233918120245</v>
      </c>
      <c r="AN7" s="96">
        <f t="shared" si="13"/>
        <v>13.471665018212997</v>
      </c>
    </row>
    <row r="8" spans="1:40" s="94" customFormat="1" ht="12" x14ac:dyDescent="0.2">
      <c r="H8" s="96"/>
    </row>
    <row r="9" spans="1:40" s="94" customFormat="1" ht="12" x14ac:dyDescent="0.2"/>
    <row r="10" spans="1:40" s="94" customFormat="1" ht="12" x14ac:dyDescent="0.2"/>
    <row r="11" spans="1:40" s="94" customFormat="1" ht="12" x14ac:dyDescent="0.2"/>
    <row r="12" spans="1:40" s="94" customFormat="1" ht="12" x14ac:dyDescent="0.2"/>
    <row r="13" spans="1:40" s="94" customFormat="1" ht="12" x14ac:dyDescent="0.2">
      <c r="B13" s="94">
        <v>2010</v>
      </c>
      <c r="C13" s="94">
        <v>2015</v>
      </c>
      <c r="D13" s="94">
        <v>2020</v>
      </c>
      <c r="E13" s="94">
        <v>2025</v>
      </c>
      <c r="F13" s="94">
        <v>2030</v>
      </c>
      <c r="G13" s="94">
        <v>2035</v>
      </c>
      <c r="H13" s="94">
        <v>2040</v>
      </c>
      <c r="I13" s="94">
        <v>2045</v>
      </c>
      <c r="J13" s="94">
        <v>2050</v>
      </c>
    </row>
    <row r="14" spans="1:40" s="94" customFormat="1" ht="12" x14ac:dyDescent="0.2">
      <c r="A14" s="94" t="s">
        <v>262</v>
      </c>
      <c r="B14" s="94">
        <v>7210</v>
      </c>
      <c r="C14" s="94">
        <v>8057</v>
      </c>
      <c r="D14" s="94">
        <v>7861</v>
      </c>
      <c r="E14" s="94">
        <v>8459</v>
      </c>
      <c r="F14" s="94">
        <v>9121</v>
      </c>
      <c r="G14" s="94">
        <v>9811</v>
      </c>
      <c r="H14" s="94">
        <v>10501</v>
      </c>
      <c r="I14" s="94">
        <v>11167</v>
      </c>
      <c r="J14" s="94">
        <v>11806</v>
      </c>
    </row>
    <row r="15" spans="1:40" s="94" customFormat="1" ht="12" x14ac:dyDescent="0.2">
      <c r="A15" s="94" t="s">
        <v>261</v>
      </c>
      <c r="C15" s="94">
        <f>(C14-B14)/B14/(C13-B13)</f>
        <v>2.3495145631067964E-2</v>
      </c>
      <c r="D15" s="94">
        <f t="shared" ref="D15:J15" si="14">(D14-C14)/C14/(D13-C13)</f>
        <v>-4.8653344917463075E-3</v>
      </c>
      <c r="E15" s="94">
        <f t="shared" si="14"/>
        <v>1.5214349319425011E-2</v>
      </c>
      <c r="F15" s="94">
        <f t="shared" si="14"/>
        <v>1.5651968317768057E-2</v>
      </c>
      <c r="G15" s="94">
        <f t="shared" si="14"/>
        <v>1.5129919964916128E-2</v>
      </c>
      <c r="H15" s="94">
        <f t="shared" si="14"/>
        <v>1.4065844460299664E-2</v>
      </c>
      <c r="I15" s="94">
        <f t="shared" si="14"/>
        <v>1.2684506237501189E-2</v>
      </c>
      <c r="J15" s="94">
        <f t="shared" si="14"/>
        <v>1.1444434494492702E-2</v>
      </c>
    </row>
    <row r="16" spans="1:40" s="94" customFormat="1" ht="12" x14ac:dyDescent="0.2"/>
    <row r="17" s="94" customFormat="1" ht="12" x14ac:dyDescent="0.2"/>
    <row r="18" s="94" customFormat="1" ht="12" x14ac:dyDescent="0.2"/>
    <row r="19" s="94" customFormat="1" ht="12" x14ac:dyDescent="0.2"/>
    <row r="20" s="94" customFormat="1" ht="12" x14ac:dyDescent="0.2"/>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About</vt:lpstr>
      <vt:lpstr>Cement</vt:lpstr>
      <vt:lpstr>AFOLU</vt:lpstr>
      <vt:lpstr>Non-ferrous metallurgy</vt:lpstr>
      <vt:lpstr>Chemicals</vt:lpstr>
      <vt:lpstr>Ferroalloys</vt:lpstr>
      <vt:lpstr>Iron and steel</vt:lpstr>
      <vt:lpstr>O&amp;G</vt:lpstr>
      <vt:lpstr>Others</vt:lpstr>
      <vt:lpstr>Emissions Factors</vt:lpstr>
      <vt:lpstr>Combined Data</vt:lpstr>
      <vt:lpstr>BPEiC-CO2</vt:lpstr>
      <vt:lpstr>BPEiC-CH4</vt:lpstr>
      <vt:lpstr>BPEiC-N2O</vt:lpstr>
      <vt:lpstr>BPEiC-F-gases</vt:lpstr>
      <vt:lpstr>BPEiC-SoAPEfA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Marianne Zanon Zotin</cp:lastModifiedBy>
  <dcterms:created xsi:type="dcterms:W3CDTF">2017-04-14T18:15:39Z</dcterms:created>
  <dcterms:modified xsi:type="dcterms:W3CDTF">2019-10-30T12:32:57Z</dcterms:modified>
</cp:coreProperties>
</file>