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elec\CCaMC\"/>
    </mc:Choice>
  </mc:AlternateContent>
  <bookViews>
    <workbookView xWindow="0" yWindow="458" windowWidth="33383" windowHeight="24420" tabRatio="653"/>
  </bookViews>
  <sheets>
    <sheet name="About" sheetId="2" r:id="rId1"/>
    <sheet name="Variable and Fixed cost data" sheetId="16" r:id="rId2"/>
    <sheet name="Capital cost data base" sheetId="17" r:id="rId3"/>
    <sheet name="Capital cost EUA model" sheetId="18" r:id="rId4"/>
    <sheet name="CCaMC-AFOaMCpUC" sheetId="7" r:id="rId5"/>
    <sheet name="CCaMC-VOaMCpUC" sheetId="8" r:id="rId6"/>
    <sheet name="CCaMC-BCCpUC" sheetId="6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4" i="6" l="1"/>
  <c r="D8" i="7"/>
  <c r="B8" i="7"/>
  <c r="D12" i="7"/>
  <c r="D3" i="7"/>
  <c r="B12" i="7"/>
  <c r="B3" i="7"/>
  <c r="C40" i="17" l="1"/>
  <c r="B7" i="17" l="1"/>
  <c r="C7" i="17"/>
  <c r="B8" i="17"/>
  <c r="C8" i="17"/>
  <c r="B9" i="17"/>
  <c r="C9" i="17"/>
  <c r="B10" i="17"/>
  <c r="C10" i="17"/>
  <c r="B11" i="17"/>
  <c r="C11" i="17"/>
  <c r="B12" i="17"/>
  <c r="C12" i="17"/>
  <c r="B15" i="17"/>
  <c r="L2" i="6" s="1"/>
  <c r="C15" i="17"/>
  <c r="L34" i="6" s="1"/>
  <c r="B16" i="17"/>
  <c r="C2" i="6" s="1"/>
  <c r="C16" i="17"/>
  <c r="C34" i="6" s="1"/>
  <c r="B17" i="17"/>
  <c r="C17" i="17"/>
  <c r="B18" i="17"/>
  <c r="C18" i="17"/>
  <c r="B21" i="17"/>
  <c r="C21" i="17"/>
  <c r="B22" i="17"/>
  <c r="C22" i="17"/>
  <c r="B23" i="17"/>
  <c r="C23" i="17"/>
  <c r="B25" i="17"/>
  <c r="C25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6" i="17"/>
  <c r="C36" i="17"/>
  <c r="B37" i="17"/>
  <c r="C37" i="17"/>
  <c r="B40" i="17"/>
  <c r="B41" i="17"/>
  <c r="C41" i="17"/>
  <c r="B42" i="17"/>
  <c r="C42" i="17"/>
  <c r="B43" i="17"/>
  <c r="C43" i="17"/>
  <c r="B44" i="17"/>
  <c r="C44" i="17"/>
  <c r="B45" i="17"/>
  <c r="H2" i="6" s="1"/>
  <c r="C45" i="17"/>
  <c r="H34" i="6" s="1"/>
  <c r="B46" i="17"/>
  <c r="C46" i="17"/>
  <c r="B47" i="17"/>
  <c r="C47" i="17"/>
  <c r="B48" i="17"/>
  <c r="C48" i="17"/>
  <c r="C6" i="17"/>
  <c r="B6" i="17"/>
  <c r="B14" i="8"/>
  <c r="D14" i="8"/>
  <c r="D10" i="8"/>
  <c r="B10" i="8"/>
  <c r="D7" i="7"/>
  <c r="C70" i="2"/>
  <c r="C69" i="2"/>
  <c r="C63" i="2"/>
  <c r="C68" i="2"/>
  <c r="A95" i="2"/>
  <c r="H19" i="6" l="1"/>
  <c r="H12" i="6"/>
  <c r="H18" i="6"/>
  <c r="H20" i="6"/>
  <c r="H31" i="6"/>
  <c r="H29" i="6"/>
  <c r="H33" i="6"/>
  <c r="H6" i="6"/>
  <c r="H15" i="6"/>
  <c r="H22" i="6"/>
  <c r="H5" i="6"/>
  <c r="H3" i="6"/>
  <c r="H11" i="6"/>
  <c r="H28" i="6"/>
  <c r="H26" i="6"/>
  <c r="H25" i="6"/>
  <c r="H24" i="6"/>
  <c r="H14" i="6"/>
  <c r="H8" i="6"/>
  <c r="H4" i="6"/>
  <c r="H10" i="6"/>
  <c r="H17" i="6"/>
  <c r="H16" i="6"/>
  <c r="H7" i="6"/>
  <c r="H27" i="6"/>
  <c r="H23" i="6"/>
  <c r="H30" i="6"/>
  <c r="H21" i="6"/>
  <c r="H13" i="6"/>
  <c r="H32" i="6"/>
  <c r="H9" i="6"/>
  <c r="P34" i="6"/>
  <c r="J34" i="6"/>
  <c r="O33" i="6"/>
  <c r="J33" i="6"/>
  <c r="P32" i="6"/>
  <c r="J32" i="6"/>
  <c r="P31" i="6"/>
  <c r="J31" i="6"/>
  <c r="P30" i="6"/>
  <c r="K30" i="6"/>
  <c r="J30" i="6"/>
  <c r="P29" i="6"/>
  <c r="J29" i="6"/>
  <c r="O28" i="6"/>
  <c r="J28" i="6"/>
  <c r="P27" i="6"/>
  <c r="J27" i="6"/>
  <c r="P26" i="6"/>
  <c r="J26" i="6"/>
  <c r="O25" i="6"/>
  <c r="J25" i="6"/>
  <c r="P24" i="6"/>
  <c r="J24" i="6"/>
  <c r="O23" i="6"/>
  <c r="K23" i="6"/>
  <c r="J23" i="6"/>
  <c r="P22" i="6"/>
  <c r="J22" i="6"/>
  <c r="P21" i="6"/>
  <c r="J21" i="6"/>
  <c r="O20" i="6"/>
  <c r="J20" i="6"/>
  <c r="P19" i="6"/>
  <c r="J19" i="6"/>
  <c r="P18" i="6"/>
  <c r="J18" i="6"/>
  <c r="O17" i="6"/>
  <c r="J17" i="6"/>
  <c r="P16" i="6"/>
  <c r="J16" i="6"/>
  <c r="P15" i="6"/>
  <c r="J15" i="6"/>
  <c r="K14" i="6"/>
  <c r="J14" i="6"/>
  <c r="P13" i="6"/>
  <c r="J13" i="6"/>
  <c r="O12" i="6"/>
  <c r="J12" i="6"/>
  <c r="P11" i="6"/>
  <c r="J11" i="6"/>
  <c r="P10" i="6"/>
  <c r="J10" i="6"/>
  <c r="O9" i="6"/>
  <c r="J9" i="6"/>
  <c r="O8" i="6"/>
  <c r="J8" i="6"/>
  <c r="O7" i="6"/>
  <c r="J7" i="6"/>
  <c r="O6" i="6"/>
  <c r="J6" i="6"/>
  <c r="P5" i="6"/>
  <c r="J5" i="6"/>
  <c r="O4" i="6"/>
  <c r="J4" i="6"/>
  <c r="P3" i="6"/>
  <c r="J3" i="6"/>
  <c r="P2" i="6"/>
  <c r="J2" i="6"/>
  <c r="O19" i="6" l="1"/>
  <c r="O27" i="6"/>
  <c r="P23" i="6"/>
  <c r="P7" i="6"/>
  <c r="O24" i="6"/>
  <c r="O30" i="6"/>
  <c r="P33" i="6"/>
  <c r="P8" i="6"/>
  <c r="O22" i="6"/>
  <c r="P6" i="6"/>
  <c r="P25" i="6"/>
  <c r="K32" i="6"/>
  <c r="K24" i="6"/>
  <c r="K16" i="6"/>
  <c r="K8" i="6"/>
  <c r="O11" i="6"/>
  <c r="O14" i="6"/>
  <c r="O16" i="6"/>
  <c r="K31" i="6"/>
  <c r="K15" i="6"/>
  <c r="K7" i="6"/>
  <c r="P9" i="6"/>
  <c r="P14" i="6"/>
  <c r="K22" i="6"/>
  <c r="K6" i="6"/>
  <c r="K29" i="6"/>
  <c r="K21" i="6"/>
  <c r="K13" i="6"/>
  <c r="K5" i="6"/>
  <c r="K28" i="6"/>
  <c r="K20" i="6"/>
  <c r="K12" i="6"/>
  <c r="K4" i="6"/>
  <c r="O15" i="6"/>
  <c r="P17" i="6"/>
  <c r="O32" i="6"/>
  <c r="K27" i="6"/>
  <c r="K19" i="6"/>
  <c r="K11" i="6"/>
  <c r="K3" i="6"/>
  <c r="O3" i="6"/>
  <c r="K2" i="6"/>
  <c r="K26" i="6"/>
  <c r="K18" i="6"/>
  <c r="K10" i="6"/>
  <c r="K33" i="6"/>
  <c r="K25" i="6"/>
  <c r="K17" i="6"/>
  <c r="K9" i="6"/>
  <c r="O13" i="6"/>
  <c r="P4" i="6"/>
  <c r="P12" i="6"/>
  <c r="P20" i="6"/>
  <c r="P28" i="6"/>
  <c r="O21" i="6"/>
  <c r="O29" i="6"/>
  <c r="O5" i="6"/>
  <c r="O2" i="6"/>
  <c r="O10" i="6"/>
  <c r="O18" i="6"/>
  <c r="O26" i="6"/>
  <c r="O34" i="6"/>
  <c r="O31" i="6"/>
  <c r="D12" i="8" l="1"/>
  <c r="B12" i="8"/>
  <c r="D3" i="8"/>
  <c r="B3" i="8"/>
  <c r="B2" i="6" l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I2" i="6"/>
  <c r="M2" i="6" s="1"/>
  <c r="I34" i="6"/>
  <c r="Q2" i="6"/>
  <c r="Q34" i="6"/>
  <c r="G2" i="6"/>
  <c r="F2" i="6"/>
  <c r="N2" i="6"/>
  <c r="G54" i="16"/>
  <c r="B54" i="16"/>
  <c r="B16" i="8"/>
  <c r="D11" i="8"/>
  <c r="B11" i="8"/>
  <c r="H59" i="16"/>
  <c r="I59" i="16"/>
  <c r="D15" i="8" s="1"/>
  <c r="G59" i="16"/>
  <c r="D9" i="8"/>
  <c r="D13" i="8" s="1"/>
  <c r="B9" i="8"/>
  <c r="B13" i="8" s="1"/>
  <c r="D4" i="8"/>
  <c r="D2" i="8"/>
  <c r="B4" i="8"/>
  <c r="B2" i="8"/>
  <c r="B2" i="7"/>
  <c r="B4" i="7"/>
  <c r="D2" i="7"/>
  <c r="D4" i="7"/>
  <c r="D17" i="7"/>
  <c r="D14" i="7"/>
  <c r="D11" i="7"/>
  <c r="D10" i="7"/>
  <c r="D9" i="7"/>
  <c r="D13" i="7" s="1"/>
  <c r="B7" i="7"/>
  <c r="D6" i="7"/>
  <c r="D5" i="7"/>
  <c r="B17" i="7"/>
  <c r="B16" i="7"/>
  <c r="B15" i="7"/>
  <c r="B60" i="16"/>
  <c r="A60" i="16"/>
  <c r="A59" i="16"/>
  <c r="B14" i="7"/>
  <c r="C66" i="2"/>
  <c r="B11" i="7"/>
  <c r="B10" i="7"/>
  <c r="B9" i="7"/>
  <c r="B13" i="7" s="1"/>
  <c r="B6" i="7"/>
  <c r="B5" i="7"/>
  <c r="I60" i="16" l="1"/>
  <c r="I61" i="16" s="1"/>
  <c r="Q6" i="6"/>
  <c r="Q14" i="6"/>
  <c r="Q22" i="6"/>
  <c r="Q30" i="6"/>
  <c r="Q8" i="6"/>
  <c r="Q24" i="6"/>
  <c r="Q17" i="6"/>
  <c r="Q33" i="6"/>
  <c r="Q7" i="6"/>
  <c r="Q15" i="6"/>
  <c r="Q23" i="6"/>
  <c r="Q31" i="6"/>
  <c r="Q16" i="6"/>
  <c r="Q32" i="6"/>
  <c r="Q9" i="6"/>
  <c r="Q25" i="6"/>
  <c r="Q10" i="6"/>
  <c r="Q18" i="6"/>
  <c r="Q26" i="6"/>
  <c r="Q11" i="6"/>
  <c r="Q19" i="6"/>
  <c r="Q27" i="6"/>
  <c r="Q12" i="6"/>
  <c r="Q20" i="6"/>
  <c r="Q13" i="6"/>
  <c r="Q21" i="6"/>
  <c r="Q4" i="6"/>
  <c r="Q28" i="6"/>
  <c r="Q29" i="6"/>
  <c r="Q3" i="6"/>
  <c r="Q5" i="6"/>
  <c r="E34" i="6"/>
  <c r="C9" i="6"/>
  <c r="C17" i="6"/>
  <c r="C25" i="6"/>
  <c r="C33" i="6"/>
  <c r="C3" i="6"/>
  <c r="C11" i="6"/>
  <c r="C19" i="6"/>
  <c r="C27" i="6"/>
  <c r="C12" i="6"/>
  <c r="C28" i="6"/>
  <c r="C10" i="6"/>
  <c r="C18" i="6"/>
  <c r="C26" i="6"/>
  <c r="C4" i="6"/>
  <c r="C20" i="6"/>
  <c r="C5" i="6"/>
  <c r="C13" i="6"/>
  <c r="C21" i="6"/>
  <c r="C29" i="6"/>
  <c r="C6" i="6"/>
  <c r="C24" i="6"/>
  <c r="C7" i="6"/>
  <c r="C31" i="6"/>
  <c r="C14" i="6"/>
  <c r="C22" i="6"/>
  <c r="C30" i="6"/>
  <c r="C8" i="6"/>
  <c r="C32" i="6"/>
  <c r="C16" i="6"/>
  <c r="C15" i="6"/>
  <c r="C23" i="6"/>
  <c r="L6" i="6"/>
  <c r="L14" i="6"/>
  <c r="L22" i="6"/>
  <c r="L30" i="6"/>
  <c r="L8" i="6"/>
  <c r="L24" i="6"/>
  <c r="L9" i="6"/>
  <c r="L25" i="6"/>
  <c r="L7" i="6"/>
  <c r="L15" i="6"/>
  <c r="L23" i="6"/>
  <c r="L31" i="6"/>
  <c r="L16" i="6"/>
  <c r="L32" i="6"/>
  <c r="L17" i="6"/>
  <c r="L33" i="6"/>
  <c r="L10" i="6"/>
  <c r="L18" i="6"/>
  <c r="L26" i="6"/>
  <c r="L3" i="6"/>
  <c r="L11" i="6"/>
  <c r="L19" i="6"/>
  <c r="L27" i="6"/>
  <c r="L12" i="6"/>
  <c r="L20" i="6"/>
  <c r="L21" i="6"/>
  <c r="L13" i="6"/>
  <c r="L4" i="6"/>
  <c r="L5" i="6"/>
  <c r="L28" i="6"/>
  <c r="L29" i="6"/>
  <c r="E2" i="6"/>
  <c r="M34" i="6"/>
  <c r="I7" i="6"/>
  <c r="I15" i="6"/>
  <c r="I23" i="6"/>
  <c r="I31" i="6"/>
  <c r="I9" i="6"/>
  <c r="I25" i="6"/>
  <c r="I33" i="6"/>
  <c r="I18" i="6"/>
  <c r="I3" i="6"/>
  <c r="I8" i="6"/>
  <c r="I16" i="6"/>
  <c r="I24" i="6"/>
  <c r="I32" i="6"/>
  <c r="I17" i="6"/>
  <c r="I10" i="6"/>
  <c r="I26" i="6"/>
  <c r="I20" i="6"/>
  <c r="I11" i="6"/>
  <c r="I19" i="6"/>
  <c r="I27" i="6"/>
  <c r="I4" i="6"/>
  <c r="I12" i="6"/>
  <c r="I13" i="6"/>
  <c r="I21" i="6"/>
  <c r="I30" i="6"/>
  <c r="I6" i="6"/>
  <c r="I14" i="6"/>
  <c r="I22" i="6"/>
  <c r="I29" i="6"/>
  <c r="I28" i="6"/>
  <c r="I5" i="6"/>
  <c r="B15" i="8"/>
  <c r="D16" i="8"/>
  <c r="M5" i="6" l="1"/>
  <c r="M13" i="6"/>
  <c r="M21" i="6"/>
  <c r="M29" i="6"/>
  <c r="M15" i="6"/>
  <c r="M23" i="6"/>
  <c r="M16" i="6"/>
  <c r="M32" i="6"/>
  <c r="M6" i="6"/>
  <c r="M14" i="6"/>
  <c r="M22" i="6"/>
  <c r="M30" i="6"/>
  <c r="M7" i="6"/>
  <c r="M31" i="6"/>
  <c r="M8" i="6"/>
  <c r="M24" i="6"/>
  <c r="M9" i="6"/>
  <c r="M17" i="6"/>
  <c r="M25" i="6"/>
  <c r="M33" i="6"/>
  <c r="M10" i="6"/>
  <c r="M18" i="6"/>
  <c r="M26" i="6"/>
  <c r="M3" i="6"/>
  <c r="M11" i="6"/>
  <c r="M28" i="6"/>
  <c r="M12" i="6"/>
  <c r="M19" i="6"/>
  <c r="M20" i="6"/>
  <c r="M27" i="6"/>
  <c r="M4" i="6"/>
  <c r="E6" i="6"/>
  <c r="E14" i="6"/>
  <c r="E22" i="6"/>
  <c r="E30" i="6"/>
  <c r="E16" i="6"/>
  <c r="E32" i="6"/>
  <c r="E9" i="6"/>
  <c r="E17" i="6"/>
  <c r="E25" i="6"/>
  <c r="E33" i="6"/>
  <c r="E7" i="6"/>
  <c r="E15" i="6"/>
  <c r="E23" i="6"/>
  <c r="E31" i="6"/>
  <c r="E8" i="6"/>
  <c r="E24" i="6"/>
  <c r="E10" i="6"/>
  <c r="E18" i="6"/>
  <c r="E26" i="6"/>
  <c r="E11" i="6"/>
  <c r="E19" i="6"/>
  <c r="E27" i="6"/>
  <c r="E12" i="6"/>
  <c r="E21" i="6"/>
  <c r="E4" i="6"/>
  <c r="E5" i="6"/>
  <c r="E13" i="6"/>
  <c r="E20" i="6"/>
  <c r="E28" i="6"/>
  <c r="E29" i="6"/>
  <c r="E3" i="6"/>
  <c r="D15" i="7" l="1"/>
  <c r="D16" i="7"/>
  <c r="B34" i="6"/>
  <c r="B19" i="6" l="1"/>
  <c r="B14" i="6"/>
  <c r="B7" i="6"/>
  <c r="B9" i="6"/>
  <c r="B10" i="6"/>
  <c r="B18" i="6"/>
  <c r="B29" i="6"/>
  <c r="B21" i="6"/>
  <c r="B30" i="6"/>
  <c r="B17" i="6"/>
  <c r="B11" i="6"/>
  <c r="B4" i="6"/>
  <c r="B32" i="6"/>
  <c r="B28" i="6"/>
  <c r="B8" i="6"/>
  <c r="B3" i="6"/>
  <c r="B15" i="6"/>
  <c r="B25" i="6"/>
  <c r="B16" i="6"/>
  <c r="B26" i="6"/>
  <c r="B24" i="6"/>
  <c r="B6" i="6"/>
  <c r="B22" i="6"/>
  <c r="B27" i="6"/>
  <c r="B33" i="6"/>
  <c r="B12" i="6"/>
  <c r="B13" i="6"/>
  <c r="B31" i="6"/>
  <c r="B20" i="6"/>
  <c r="B5" i="6"/>
  <c r="B23" i="6"/>
</calcChain>
</file>

<file path=xl/sharedStrings.xml><?xml version="1.0" encoding="utf-8"?>
<sst xmlns="http://schemas.openxmlformats.org/spreadsheetml/2006/main" count="255" uniqueCount="126">
  <si>
    <t>Energy Information Administration</t>
  </si>
  <si>
    <t>Biomass</t>
  </si>
  <si>
    <t>Year</t>
  </si>
  <si>
    <t>Sources:</t>
  </si>
  <si>
    <t>Nuclear ($/MW)</t>
  </si>
  <si>
    <t>Hydro ($/MW)</t>
  </si>
  <si>
    <t>Biomass ($/MW)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</si>
  <si>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</si>
  <si>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</si>
  <si>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</si>
  <si>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</si>
  <si>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</si>
  <si>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</si>
  <si>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</si>
  <si>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</si>
  <si>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</si>
  <si>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</si>
  <si>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</si>
  <si>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</si>
  <si>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</si>
  <si>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</si>
  <si>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</si>
  <si>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Currency Year Adjustment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</si>
  <si>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</si>
  <si>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</si>
  <si>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</si>
  <si>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</si>
  <si>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</si>
  <si>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</si>
  <si>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</si>
  <si>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</si>
  <si>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https://www.eia.gov/forecasts/aeo/assumptions/pdf/electricity.pdf</t>
  </si>
  <si>
    <t>preexisting retiring</t>
  </si>
  <si>
    <t>newly built</t>
  </si>
  <si>
    <t>preexisting nonretiring</t>
  </si>
  <si>
    <t>hard coal</t>
  </si>
  <si>
    <t>offshore wind</t>
  </si>
  <si>
    <t>onshore wind</t>
  </si>
  <si>
    <t>Hard Coal ($/MW)</t>
  </si>
  <si>
    <t>Offshore Wind ($/MW)</t>
  </si>
  <si>
    <t>Onshore Wind ($/MW)</t>
  </si>
  <si>
    <t>lignite</t>
  </si>
  <si>
    <t>Lignite ($/MW)</t>
  </si>
  <si>
    <t>2015, 2018</t>
  </si>
  <si>
    <t>Assumptions to Annual Energy Outlook 2015, 2018</t>
  </si>
  <si>
    <t>Electricity Market Module</t>
  </si>
  <si>
    <t>crude oil</t>
  </si>
  <si>
    <t>heavy or residual fuel oil</t>
  </si>
  <si>
    <t>municipal solid waste</t>
  </si>
  <si>
    <t>Crude Oil ($/MW)</t>
  </si>
  <si>
    <t>Heavy or Residual Fuel Oil ($/MW)</t>
  </si>
  <si>
    <t>Municipal Solid Waste ($/MW)</t>
  </si>
  <si>
    <t>Cost and performance</t>
  </si>
  <si>
    <t>Source:</t>
  </si>
  <si>
    <t>Koberle et al 2018</t>
  </si>
  <si>
    <t>Investment cost (US$/kW)</t>
  </si>
  <si>
    <t>Variable O&amp;M cost (US$/MWh)</t>
  </si>
  <si>
    <t>Fixed O&amp;M cost (US$/kW/year)</t>
  </si>
  <si>
    <t>Availability (%)</t>
  </si>
  <si>
    <t>USD 2010-to-2012</t>
  </si>
  <si>
    <t>Power plant options</t>
  </si>
  <si>
    <t>Coal</t>
  </si>
  <si>
    <t>Domestic coal-FBC</t>
  </si>
  <si>
    <t>FBC with CCS</t>
  </si>
  <si>
    <t>Pulverized impor coal - PC</t>
  </si>
  <si>
    <t>PC with CCS</t>
  </si>
  <si>
    <t>IGCC (imported coal)</t>
  </si>
  <si>
    <t>IGCC with CCS</t>
  </si>
  <si>
    <t>Co-firing of domestic coal and biomass</t>
  </si>
  <si>
    <t>Natural gas (NG)</t>
  </si>
  <si>
    <t>OCGT</t>
  </si>
  <si>
    <t>CCGT</t>
  </si>
  <si>
    <t>CCGT with CCS</t>
  </si>
  <si>
    <t>Flexible CCGT</t>
  </si>
  <si>
    <t>Hydroelectric</t>
  </si>
  <si>
    <t>Small hydroelectric (&lt;30 MW)</t>
  </si>
  <si>
    <t>?</t>
  </si>
  <si>
    <t>*</t>
  </si>
  <si>
    <t>Medium hydro (&gt; 30 MW;&lt;300MW)</t>
  </si>
  <si>
    <t>Large hydroelectric (&gt;300 MW)</t>
  </si>
  <si>
    <t>Nuclear</t>
  </si>
  <si>
    <t>Bagasse with backpress turbines (22 bar)</t>
  </si>
  <si>
    <t>Bagasse with CEST existing</t>
  </si>
  <si>
    <t>Bagasse with CEST - new</t>
  </si>
  <si>
    <t>Bagasse with BIG/GT</t>
  </si>
  <si>
    <t>Biomass - steam turbine</t>
  </si>
  <si>
    <t>Municipal solid waste</t>
  </si>
  <si>
    <t>Oil</t>
  </si>
  <si>
    <t>Diesel</t>
  </si>
  <si>
    <t>Fuel oil</t>
  </si>
  <si>
    <t>Non-conventional RE</t>
  </si>
  <si>
    <t>Solar PV-US</t>
  </si>
  <si>
    <t>Solar PV-DG</t>
  </si>
  <si>
    <t>Wind onshore</t>
  </si>
  <si>
    <t>Wind offshore</t>
  </si>
  <si>
    <t>Wave</t>
  </si>
  <si>
    <t>Solar CSP-4hTES</t>
  </si>
  <si>
    <t>Solar CSP-8hTES</t>
  </si>
  <si>
    <t>Solar CSP-12hTES</t>
  </si>
  <si>
    <t>Solar CSP-BIO</t>
  </si>
  <si>
    <t xml:space="preserve">Domestic coal </t>
  </si>
  <si>
    <t>Mean value: Medium hydro and Large hydro</t>
  </si>
  <si>
    <t>EUA model</t>
  </si>
  <si>
    <t>Petroleum</t>
  </si>
  <si>
    <t>Mean Value: Solar PV-US and Solar PV-DG</t>
  </si>
  <si>
    <t>($/MW)</t>
  </si>
  <si>
    <t>Capital Costs, Fixed O&amp;M, Variable O&amp;M</t>
  </si>
  <si>
    <t>Alexandre C. Köberle, Rafael Garaffa, Bruno S.L. Cunha, Pedro Rochedo, André F.P. Lucena, Alexandre Szklo, Roberto Schaeffer</t>
  </si>
  <si>
    <t>Are conventional energy megaprojects competitive? Suboptimal decisions related to cost overruns in Brazil</t>
  </si>
  <si>
    <t>Energy Policy</t>
  </si>
  <si>
    <t>https://doi.org/10.1016/j.enpol.2018.08.021</t>
  </si>
  <si>
    <t>Assumptions</t>
  </si>
  <si>
    <t>We adjust 2010 dollars to 2012 dollars using the following conversion factor:</t>
  </si>
  <si>
    <t>The information with the original units is shown in the sheet: “Variable and Fixed cost data” and "Capital cost data"</t>
  </si>
  <si>
    <t>* preexisting retiring ---&gt; It is assuming the information of 2010</t>
  </si>
  <si>
    <t>* newly built ---&gt; It is assuming the information of 2050</t>
  </si>
  <si>
    <t>It is assumed for Fixed and Variable costs:</t>
  </si>
  <si>
    <t>The information for the  followwing  technologies were used from Koberle et al 2018</t>
  </si>
  <si>
    <t>The information for the following technologies were used from EUA model</t>
  </si>
  <si>
    <t>Model Variable Subscript</t>
  </si>
  <si>
    <t>KW = MW</t>
  </si>
  <si>
    <t>For the Capital Cost, information of Koberle et al 2018, 2010 it is assumed to be 2017  value</t>
  </si>
  <si>
    <t>Koberle et al 2018 and IRENA 2019</t>
  </si>
  <si>
    <t>Capital cost for the following technologies were used from  Koberle et al 2018 and IRENA, 2019</t>
  </si>
  <si>
    <t>Global energy transformation: A roadmap to 2050 (2019 edition), International Renewable Energy Agency, Abu Dhabi. www.irena.org/publications</t>
  </si>
  <si>
    <t>IRENA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</si>
</sst>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</font>
    <font>
      <b/>
      <sz val="10"/>
      <color theme="9"/>
      <name val="Helvetica Neue"/>
    </font>
    <font>
      <b/>
      <sz val="13"/>
      <color theme="3"/>
      <name val="Times New Roman"/>
      <family val="2"/>
    </font>
    <font>
      <b/>
      <sz val="10"/>
      <color theme="6"/>
      <name val="Helvetica Neue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</font>
    <font>
      <b/>
      <sz val="10"/>
      <color rgb="FF00B0F0"/>
      <name val="Helvetica Neue"/>
    </font>
    <font>
      <sz val="10"/>
      <name val="Helvetica Neue"/>
    </font>
    <font>
      <sz val="10"/>
      <color theme="1"/>
      <name val="Calibri"/>
      <family val="2"/>
      <scheme val="minor"/>
    </font>
    <font>
      <b/>
      <sz val="10"/>
      <color rgb="FFFF0000"/>
      <name val="Helvetica Neue"/>
    </font>
    <font>
      <b/>
      <sz val="10"/>
      <color theme="1"/>
      <name val="Helvetica Neue"/>
    </font>
    <font>
      <b/>
      <sz val="10"/>
      <color theme="5"/>
      <name val="Helvetica Neue"/>
    </font>
    <font>
      <b/>
      <sz val="10"/>
      <color rgb="FF7F7F7F"/>
      <name val="Helvetica Neue"/>
    </font>
    <font>
      <sz val="9"/>
      <color rgb="FF287CA5"/>
      <name val="AdvOT596495f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7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5" applyNumberFormat="0" applyProtection="0">
      <alignment horizontal="left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9" fillId="0" borderId="0"/>
    <xf numFmtId="0" fontId="10" fillId="0" borderId="0"/>
    <xf numFmtId="0" fontId="12" fillId="3" borderId="0" applyNumberFormat="0" applyBorder="0" applyAlignment="0" applyProtection="0"/>
    <xf numFmtId="0" fontId="8" fillId="3" borderId="0" applyNumberFormat="0" applyBorder="0" applyAlignment="0" applyProtection="0"/>
    <xf numFmtId="0" fontId="12" fillId="4" borderId="0" applyNumberFormat="0" applyBorder="0" applyAlignment="0" applyProtection="0"/>
    <xf numFmtId="0" fontId="8" fillId="4" borderId="0" applyNumberFormat="0" applyBorder="0" applyAlignment="0" applyProtection="0"/>
    <xf numFmtId="0" fontId="12" fillId="5" borderId="0" applyNumberFormat="0" applyBorder="0" applyAlignment="0" applyProtection="0"/>
    <xf numFmtId="0" fontId="8" fillId="5" borderId="0" applyNumberFormat="0" applyBorder="0" applyAlignment="0" applyProtection="0"/>
    <xf numFmtId="0" fontId="12" fillId="6" borderId="0" applyNumberFormat="0" applyBorder="0" applyAlignment="0" applyProtection="0"/>
    <xf numFmtId="0" fontId="8" fillId="6" borderId="0" applyNumberFormat="0" applyBorder="0" applyAlignment="0" applyProtection="0"/>
    <xf numFmtId="166" fontId="13" fillId="0" borderId="0" applyFill="0" applyProtection="0">
      <alignment horizontal="right" vertical="center"/>
    </xf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49" fontId="14" fillId="0" borderId="0" applyFill="0" applyBorder="0" applyProtection="0">
      <alignment horizontal="right" vertical="center"/>
    </xf>
    <xf numFmtId="0" fontId="15" fillId="0" borderId="8" applyNumberFormat="0" applyFill="0" applyAlignment="0" applyProtection="0"/>
    <xf numFmtId="0" fontId="16" fillId="0" borderId="0" applyFill="0" applyBorder="0" applyProtection="0">
      <alignment horizontal="right"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6" fontId="21" fillId="0" borderId="0" applyFill="0" applyProtection="0">
      <alignment horizontal="right" vertical="center"/>
    </xf>
    <xf numFmtId="166" fontId="22" fillId="0" borderId="0" applyFill="0" applyProtection="0">
      <alignment horizontal="right" vertical="center"/>
    </xf>
    <xf numFmtId="0" fontId="8" fillId="0" borderId="0"/>
    <xf numFmtId="0" fontId="9" fillId="0" borderId="0"/>
    <xf numFmtId="0" fontId="7" fillId="0" borderId="0"/>
    <xf numFmtId="0" fontId="23" fillId="0" borderId="0">
      <alignment horizontal="right" vertical="center"/>
    </xf>
    <xf numFmtId="0" fontId="8" fillId="0" borderId="0"/>
    <xf numFmtId="0" fontId="7" fillId="0" borderId="0"/>
    <xf numFmtId="0" fontId="9" fillId="0" borderId="0"/>
    <xf numFmtId="0" fontId="24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166" fontId="25" fillId="0" borderId="0" applyFill="0" applyProtection="0">
      <alignment horizontal="right" vertical="center"/>
    </xf>
    <xf numFmtId="0" fontId="11" fillId="0" borderId="0" applyNumberFormat="0" applyFill="0" applyBorder="0" applyAlignment="0" applyProtection="0"/>
    <xf numFmtId="0" fontId="26" fillId="0" borderId="0" applyFill="0" applyBorder="0" applyProtection="0">
      <alignment horizontal="right" vertical="center"/>
    </xf>
    <xf numFmtId="0" fontId="27" fillId="0" borderId="0" applyFill="0" applyBorder="0" applyProtection="0">
      <alignment horizontal="right" vertical="center"/>
    </xf>
    <xf numFmtId="0" fontId="7" fillId="7" borderId="9"/>
    <xf numFmtId="0" fontId="28" fillId="0" borderId="0" applyFill="0" applyBorder="0" applyProtection="0">
      <alignment horizontal="right" vertical="center"/>
    </xf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5" fontId="0" fillId="0" borderId="0" xfId="0" applyNumberForma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0" fillId="0" borderId="0" xfId="0"/>
    <xf numFmtId="0" fontId="1" fillId="0" borderId="0" xfId="0" applyFont="1" applyAlignment="1">
      <alignment horizontal="right" wrapText="1"/>
    </xf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0" fontId="29" fillId="0" borderId="0" xfId="0" applyFont="1"/>
    <xf numFmtId="0" fontId="0" fillId="0" borderId="0" xfId="0" applyAlignment="1">
      <alignment vertical="center"/>
    </xf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" fontId="0" fillId="0" borderId="0" xfId="0" applyNumberForma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right" wrapText="1"/>
    </xf>
    <xf numFmtId="0" fontId="0" fillId="0" borderId="0" xfId="0" applyFill="1"/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/>
    </xf>
    <xf numFmtId="1" fontId="0" fillId="0" borderId="10" xfId="0" applyNumberForma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8" borderId="0" xfId="0" applyNumberFormat="1" applyFill="1"/>
  </cellXfs>
  <cellStyles count="227">
    <cellStyle name="20% - Accent1 2" xfId="15"/>
    <cellStyle name="20% - Accent1 2 2" xfId="16"/>
    <cellStyle name="20% - Accent1 2 2 2" xfId="150"/>
    <cellStyle name="20% - Accent1 2 2 2 2" xfId="172"/>
    <cellStyle name="20% - Accent1 2 2 2 2 2" xfId="216"/>
    <cellStyle name="20% - Accent1 2 2 2 3" xfId="194"/>
    <cellStyle name="20% - Accent1 2 2 3" xfId="161"/>
    <cellStyle name="20% - Accent1 2 2 3 2" xfId="205"/>
    <cellStyle name="20% - Accent1 2 2 4" xfId="183"/>
    <cellStyle name="20% - Accent2 2" xfId="17"/>
    <cellStyle name="20% - Accent2 2 2" xfId="18"/>
    <cellStyle name="20% - Accent2 2 2 2" xfId="151"/>
    <cellStyle name="20% - Accent2 2 2 2 2" xfId="173"/>
    <cellStyle name="20% - Accent2 2 2 2 2 2" xfId="217"/>
    <cellStyle name="20% - Accent2 2 2 2 3" xfId="195"/>
    <cellStyle name="20% - Accent2 2 2 3" xfId="162"/>
    <cellStyle name="20% - Accent2 2 2 3 2" xfId="206"/>
    <cellStyle name="20% - Accent2 2 2 4" xfId="184"/>
    <cellStyle name="20% - Accent3 2" xfId="19"/>
    <cellStyle name="20% - Accent3 2 2" xfId="20"/>
    <cellStyle name="20% - Accent3 2 2 2" xfId="152"/>
    <cellStyle name="20% - Accent3 2 2 2 2" xfId="174"/>
    <cellStyle name="20% - Accent3 2 2 2 2 2" xfId="218"/>
    <cellStyle name="20% - Accent3 2 2 2 3" xfId="196"/>
    <cellStyle name="20% - Accent3 2 2 3" xfId="163"/>
    <cellStyle name="20% - Accent3 2 2 3 2" xfId="207"/>
    <cellStyle name="20% - Accent3 2 2 4" xfId="185"/>
    <cellStyle name="20% - Accent4 2" xfId="21"/>
    <cellStyle name="20% - Accent4 2 2" xfId="22"/>
    <cellStyle name="20% - Accent4 2 2 2" xfId="153"/>
    <cellStyle name="20% - Accent4 2 2 2 2" xfId="175"/>
    <cellStyle name="20% - Accent4 2 2 2 2 2" xfId="219"/>
    <cellStyle name="20% - Accent4 2 2 2 3" xfId="197"/>
    <cellStyle name="20% - Accent4 2 2 3" xfId="164"/>
    <cellStyle name="20% - Accent4 2 2 3 2" xfId="208"/>
    <cellStyle name="20% - Accent4 2 2 4" xfId="186"/>
    <cellStyle name="Body: normal cell" xfId="4"/>
    <cellStyle name="Calculated" xfId="23"/>
    <cellStyle name="Comma 10" xfId="24"/>
    <cellStyle name="Comma 10 2" xfId="154"/>
    <cellStyle name="Comma 10 2 2" xfId="176"/>
    <cellStyle name="Comma 10 2 2 2" xfId="220"/>
    <cellStyle name="Comma 10 2 3" xfId="198"/>
    <cellStyle name="Comma 10 3" xfId="165"/>
    <cellStyle name="Comma 10 3 2" xfId="209"/>
    <cellStyle name="Comma 10 4" xfId="187"/>
    <cellStyle name="Comma 11" xfId="25"/>
    <cellStyle name="Comma 2" xfId="26"/>
    <cellStyle name="Comma 2 2" xfId="27"/>
    <cellStyle name="Comma 2 2 2" xfId="155"/>
    <cellStyle name="Comma 2 2 2 2" xfId="177"/>
    <cellStyle name="Comma 2 2 2 2 2" xfId="221"/>
    <cellStyle name="Comma 2 2 2 3" xfId="199"/>
    <cellStyle name="Comma 2 2 3" xfId="166"/>
    <cellStyle name="Comma 2 2 3 2" xfId="210"/>
    <cellStyle name="Comma 2 2 4" xfId="188"/>
    <cellStyle name="Comma 3" xfId="28"/>
    <cellStyle name="Comma 3 2" xfId="29"/>
    <cellStyle name="Comma 3 2 2" xfId="156"/>
    <cellStyle name="Comma 3 2 2 2" xfId="178"/>
    <cellStyle name="Comma 3 2 2 2 2" xfId="222"/>
    <cellStyle name="Comma 3 2 2 3" xfId="200"/>
    <cellStyle name="Comma 3 2 3" xfId="167"/>
    <cellStyle name="Comma 3 2 3 2" xfId="211"/>
    <cellStyle name="Comma 3 2 4" xfId="189"/>
    <cellStyle name="Comma 4" xfId="30"/>
    <cellStyle name="Comma 5" xfId="31"/>
    <cellStyle name="Comma 6" xfId="32"/>
    <cellStyle name="Comma 7" xfId="33"/>
    <cellStyle name="Comma 8" xfId="34"/>
    <cellStyle name="Comma 9" xfId="35"/>
    <cellStyle name="Currency 2" xfId="36"/>
    <cellStyle name="Currency 3" xfId="37"/>
    <cellStyle name="Currency 4" xfId="38"/>
    <cellStyle name="Currency 5" xfId="39"/>
    <cellStyle name="Currency 6" xfId="40"/>
    <cellStyle name="Currency 7" xfId="41"/>
    <cellStyle name="Currency 8" xfId="42"/>
    <cellStyle name="Currency 8 2" xfId="157"/>
    <cellStyle name="Currency 8 2 2" xfId="179"/>
    <cellStyle name="Currency 8 2 2 2" xfId="223"/>
    <cellStyle name="Currency 8 2 3" xfId="201"/>
    <cellStyle name="Currency 8 3" xfId="168"/>
    <cellStyle name="Currency 8 3 2" xfId="212"/>
    <cellStyle name="Currency 8 4" xfId="190"/>
    <cellStyle name="Followed Hyperlink" xfId="7" builtinId="9" customBuiltin="1"/>
    <cellStyle name="Font: Calibri, 9pt regular" xfId="5"/>
    <cellStyle name="Footnotes: all except top row" xfId="8"/>
    <cellStyle name="Footnotes: top row" xfId="6"/>
    <cellStyle name="Header: bottom row" xfId="2"/>
    <cellStyle name="Header: top rows" xfId="9"/>
    <cellStyle name="Heading" xfId="43"/>
    <cellStyle name="Heading 2 2" xfId="44"/>
    <cellStyle name="Heading2" xfId="45"/>
    <cellStyle name="Hyperlink 10" xfId="46"/>
    <cellStyle name="Hyperlink 10 2" xfId="47"/>
    <cellStyle name="Hyperlink 10 3" xfId="48"/>
    <cellStyle name="Hyperlink 11" xfId="49"/>
    <cellStyle name="Hyperlink 11 2" xfId="50"/>
    <cellStyle name="Hyperlink 11 3" xfId="51"/>
    <cellStyle name="Hyperlink 12" xfId="52"/>
    <cellStyle name="Hyperlink 12 2" xfId="53"/>
    <cellStyle name="Hyperlink 12 3" xfId="54"/>
    <cellStyle name="Hyperlink 13" xfId="55"/>
    <cellStyle name="Hyperlink 13 2" xfId="56"/>
    <cellStyle name="Hyperlink 13 3" xfId="57"/>
    <cellStyle name="Hyperlink 14" xfId="58"/>
    <cellStyle name="Hyperlink 14 2" xfId="59"/>
    <cellStyle name="Hyperlink 14 3" xfId="60"/>
    <cellStyle name="Hyperlink 15" xfId="61"/>
    <cellStyle name="Hyperlink 15 2" xfId="62"/>
    <cellStyle name="Hyperlink 15 3" xfId="63"/>
    <cellStyle name="Hyperlink 16" xfId="64"/>
    <cellStyle name="Hyperlink 16 2" xfId="65"/>
    <cellStyle name="Hyperlink 16 3" xfId="66"/>
    <cellStyle name="Hyperlink 17" xfId="67"/>
    <cellStyle name="Hyperlink 17 2" xfId="68"/>
    <cellStyle name="Hyperlink 17 3" xfId="69"/>
    <cellStyle name="Hyperlink 18" xfId="70"/>
    <cellStyle name="Hyperlink 18 2" xfId="71"/>
    <cellStyle name="Hyperlink 18 3" xfId="72"/>
    <cellStyle name="Hyperlink 19" xfId="73"/>
    <cellStyle name="Hyperlink 19 2" xfId="74"/>
    <cellStyle name="Hyperlink 19 3" xfId="75"/>
    <cellStyle name="Hyperlink 2" xfId="10"/>
    <cellStyle name="Hyperlink 2 2" xfId="77"/>
    <cellStyle name="Hyperlink 2 3" xfId="78"/>
    <cellStyle name="Hyperlink 2 4" xfId="76"/>
    <cellStyle name="Hyperlink 20" xfId="79"/>
    <cellStyle name="Hyperlink 20 2" xfId="80"/>
    <cellStyle name="Hyperlink 20 3" xfId="81"/>
    <cellStyle name="Hyperlink 21" xfId="82"/>
    <cellStyle name="Hyperlink 21 2" xfId="83"/>
    <cellStyle name="Hyperlink 21 3" xfId="84"/>
    <cellStyle name="Hyperlink 22" xfId="85"/>
    <cellStyle name="Hyperlink 22 2" xfId="86"/>
    <cellStyle name="Hyperlink 22 3" xfId="87"/>
    <cellStyle name="Hyperlink 23" xfId="88"/>
    <cellStyle name="Hyperlink 23 2" xfId="89"/>
    <cellStyle name="Hyperlink 23 3" xfId="90"/>
    <cellStyle name="Hyperlink 24" xfId="91"/>
    <cellStyle name="Hyperlink 25" xfId="92"/>
    <cellStyle name="Hyperlink 26" xfId="93"/>
    <cellStyle name="Hyperlink 27" xfId="94"/>
    <cellStyle name="Hyperlink 28" xfId="95"/>
    <cellStyle name="Hyperlink 29" xfId="96"/>
    <cellStyle name="Hyperlink 3" xfId="97"/>
    <cellStyle name="Hyperlink 3 2" xfId="98"/>
    <cellStyle name="Hyperlink 3 3" xfId="99"/>
    <cellStyle name="Hyperlink 30" xfId="100"/>
    <cellStyle name="Hyperlink 31" xfId="101"/>
    <cellStyle name="Hyperlink 32" xfId="102"/>
    <cellStyle name="Hyperlink 33" xfId="103"/>
    <cellStyle name="Hyperlink 33 2" xfId="104"/>
    <cellStyle name="Hyperlink 33 3" xfId="105"/>
    <cellStyle name="Hyperlink 34" xfId="106"/>
    <cellStyle name="Hyperlink 34 2" xfId="107"/>
    <cellStyle name="Hyperlink 34 3" xfId="108"/>
    <cellStyle name="Hyperlink 34 4" xfId="109"/>
    <cellStyle name="Hyperlink 34 5" xfId="110"/>
    <cellStyle name="Hyperlink 4" xfId="111"/>
    <cellStyle name="Hyperlink 4 2" xfId="112"/>
    <cellStyle name="Hyperlink 4 3" xfId="113"/>
    <cellStyle name="Hyperlink 5" xfId="114"/>
    <cellStyle name="Hyperlink 5 2" xfId="115"/>
    <cellStyle name="Hyperlink 5 3" xfId="116"/>
    <cellStyle name="Hyperlink 6" xfId="117"/>
    <cellStyle name="Hyperlink 6 2" xfId="118"/>
    <cellStyle name="Hyperlink 6 3" xfId="119"/>
    <cellStyle name="Hyperlink 7" xfId="120"/>
    <cellStyle name="Hyperlink 7 2" xfId="121"/>
    <cellStyle name="Hyperlink 7 3" xfId="122"/>
    <cellStyle name="Hyperlink 8" xfId="123"/>
    <cellStyle name="Hyperlink 8 2" xfId="124"/>
    <cellStyle name="Hyperlink 8 3" xfId="125"/>
    <cellStyle name="Hyperlink 9" xfId="126"/>
    <cellStyle name="Hyperlink 9 2" xfId="127"/>
    <cellStyle name="Hyperlink 9 3" xfId="128"/>
    <cellStyle name="Input 2" xfId="129"/>
    <cellStyle name="Linked" xfId="130"/>
    <cellStyle name="Normal" xfId="0" builtinId="0"/>
    <cellStyle name="Normal 2" xfId="14"/>
    <cellStyle name="Normal 2 2" xfId="13"/>
    <cellStyle name="Normal 2 2 2" xfId="131"/>
    <cellStyle name="Normal 2 2 2 2" xfId="158"/>
    <cellStyle name="Normal 2 2 2 2 2" xfId="180"/>
    <cellStyle name="Normal 2 2 2 2 2 2" xfId="224"/>
    <cellStyle name="Normal 2 2 2 2 3" xfId="202"/>
    <cellStyle name="Normal 2 2 2 3" xfId="169"/>
    <cellStyle name="Normal 2 2 2 3 2" xfId="213"/>
    <cellStyle name="Normal 2 2 2 4" xfId="191"/>
    <cellStyle name="Normal 3" xfId="132"/>
    <cellStyle name="Normal 4" xfId="133"/>
    <cellStyle name="Normal 5" xfId="134"/>
    <cellStyle name="Normal 6" xfId="135"/>
    <cellStyle name="Normal 6 2" xfId="159"/>
    <cellStyle name="Normal 6 2 2" xfId="181"/>
    <cellStyle name="Normal 6 2 2 2" xfId="225"/>
    <cellStyle name="Normal 6 2 3" xfId="203"/>
    <cellStyle name="Normal 6 3" xfId="170"/>
    <cellStyle name="Normal 6 3 2" xfId="214"/>
    <cellStyle name="Normal 6 4" xfId="192"/>
    <cellStyle name="Normal 7" xfId="136"/>
    <cellStyle name="Normal 8" xfId="137"/>
    <cellStyle name="Normal Small" xfId="138"/>
    <cellStyle name="Parent row" xfId="3"/>
    <cellStyle name="Percent 2" xfId="139"/>
    <cellStyle name="Percent 2 2" xfId="140"/>
    <cellStyle name="Percent 2 3" xfId="141"/>
    <cellStyle name="Percent 2 4" xfId="160"/>
    <cellStyle name="Percent 2 4 2" xfId="182"/>
    <cellStyle name="Percent 2 4 2 2" xfId="226"/>
    <cellStyle name="Percent 2 4 3" xfId="204"/>
    <cellStyle name="Percent 2 5" xfId="171"/>
    <cellStyle name="Percent 2 5 2" xfId="215"/>
    <cellStyle name="Percent 2 6" xfId="193"/>
    <cellStyle name="Percent 3" xfId="142"/>
    <cellStyle name="Percent 3 2" xfId="143"/>
    <cellStyle name="Results" xfId="144"/>
    <cellStyle name="Section Break" xfId="11"/>
    <cellStyle name="Section Break: parent row" xfId="12"/>
    <cellStyle name="Table title" xfId="1"/>
    <cellStyle name="Title 2" xfId="145"/>
    <cellStyle name="Title 3" xfId="146"/>
    <cellStyle name="Unit" xfId="147"/>
    <cellStyle name="UserInput" xfId="148"/>
    <cellStyle name="Variable" xfId="149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2" defaultTableStyle="TableStyleMedium2" defaultPivotStyle="PivotStyleLight16">
    <tableStyle name="Table Style 1" pivot="0" count="2">
      <tableStyleElement type="wholeTable" dxfId="3"/>
      <tableStyleElement type="headerRow" dxfId="2"/>
    </tableStyle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B21" sqref="B21"/>
    </sheetView>
  </sheetViews>
  <sheetFormatPr defaultColWidth="9.1328125" defaultRowHeight="14.25"/>
  <cols>
    <col min="1" max="1" width="11.33203125" style="2" customWidth="1"/>
    <col min="2" max="2" width="78.46484375" style="2" customWidth="1"/>
    <col min="3" max="3" width="54.6640625" style="2" customWidth="1"/>
    <col min="4" max="4" width="77.46484375" style="2" customWidth="1"/>
    <col min="5" max="5" width="10.6640625" style="2" customWidth="1"/>
    <col min="6" max="6" width="56.1328125" style="2" bestFit="1" customWidth="1"/>
    <col min="7" max="11" width="10.6640625" style="2" customWidth="1"/>
    <col min="12" max="16384" width="9.1328125" style="2"/>
  </cols>
  <sheetData>
    <row r="1" spans="1:11">
      <c r="A1" s="1" t="s">
        <v>9</v>
      </c>
    </row>
    <row r="2" spans="1:11">
      <c r="A2" s="1" t="s">
        <v>10</v>
      </c>
    </row>
    <row r="3" spans="1:11">
      <c r="A3" s="1" t="s">
        <v>11</v>
      </c>
    </row>
    <row r="5" spans="1:11">
      <c r="A5" s="8"/>
      <c r="B5" s="7"/>
      <c r="D5" s="6"/>
      <c r="E5" s="9"/>
      <c r="F5" s="9"/>
      <c r="G5" s="9"/>
      <c r="H5" s="9"/>
      <c r="I5" s="9"/>
      <c r="J5" s="9"/>
      <c r="K5" s="9"/>
    </row>
    <row r="6" spans="1:11">
      <c r="A6" s="4" t="s">
        <v>3</v>
      </c>
      <c r="B6" s="5" t="s">
        <v>106</v>
      </c>
      <c r="D6" s="6"/>
      <c r="E6" s="9"/>
      <c r="F6" s="9"/>
      <c r="G6" s="9"/>
      <c r="H6" s="9"/>
      <c r="I6" s="9"/>
      <c r="J6" s="9"/>
      <c r="K6" s="9"/>
    </row>
    <row r="7" spans="1:11" ht="28.5">
      <c r="B7" s="21" t="s">
        <v>107</v>
      </c>
      <c r="D7" s="17"/>
      <c r="E7" s="9"/>
      <c r="F7" s="9"/>
      <c r="G7" s="9"/>
      <c r="H7" s="9"/>
      <c r="I7" s="9"/>
      <c r="J7" s="9"/>
      <c r="K7" s="9"/>
    </row>
    <row r="8" spans="1:11">
      <c r="B8" s="2">
        <v>2018</v>
      </c>
      <c r="D8" s="17"/>
      <c r="E8" s="9"/>
      <c r="F8" s="9"/>
      <c r="G8" s="9"/>
      <c r="H8" s="9"/>
      <c r="I8" s="9"/>
      <c r="J8" s="9"/>
      <c r="K8" s="9"/>
    </row>
    <row r="9" spans="1:11" ht="28.5">
      <c r="B9" s="21" t="s">
        <v>108</v>
      </c>
      <c r="D9" s="17"/>
      <c r="E9" s="9"/>
      <c r="F9" s="9"/>
      <c r="G9" s="9"/>
      <c r="H9" s="9"/>
      <c r="I9" s="9"/>
      <c r="J9" s="9"/>
      <c r="K9" s="9"/>
    </row>
    <row r="10" spans="1:11">
      <c r="B10" s="17" t="s">
        <v>109</v>
      </c>
      <c r="D10" s="17"/>
      <c r="E10" s="9"/>
      <c r="F10" s="9"/>
      <c r="G10" s="9"/>
      <c r="H10" s="9"/>
      <c r="I10" s="9"/>
      <c r="J10" s="9"/>
      <c r="K10" s="9"/>
    </row>
    <row r="11" spans="1:11">
      <c r="B11" s="29" t="s">
        <v>110</v>
      </c>
      <c r="D11" s="6"/>
      <c r="E11" s="9"/>
      <c r="F11" s="9"/>
      <c r="G11" s="9"/>
      <c r="H11" s="9"/>
      <c r="I11" s="9"/>
      <c r="J11" s="9"/>
      <c r="K11" s="9"/>
    </row>
    <row r="12" spans="1:11">
      <c r="A12" s="4"/>
      <c r="D12" s="6"/>
      <c r="E12" s="9"/>
      <c r="F12" s="9"/>
      <c r="G12" s="9"/>
      <c r="H12" s="9"/>
      <c r="I12" s="9"/>
      <c r="J12" s="9"/>
      <c r="K12" s="9"/>
    </row>
    <row r="13" spans="1:11">
      <c r="A13" s="4"/>
      <c r="B13" t="s">
        <v>0</v>
      </c>
      <c r="D13" s="6"/>
      <c r="E13" s="9"/>
      <c r="F13" s="9"/>
      <c r="G13" s="9"/>
      <c r="H13" s="9"/>
      <c r="I13" s="9"/>
      <c r="J13" s="9"/>
      <c r="K13" s="9"/>
    </row>
    <row r="14" spans="1:11">
      <c r="A14" s="4"/>
      <c r="B14" s="2" t="s">
        <v>43</v>
      </c>
      <c r="D14" s="6"/>
      <c r="E14" s="9"/>
      <c r="F14" s="9"/>
      <c r="G14" s="9"/>
      <c r="H14" s="9"/>
      <c r="I14" s="9"/>
      <c r="J14" s="9"/>
      <c r="K14" s="9"/>
    </row>
    <row r="15" spans="1:11">
      <c r="A15" s="4"/>
      <c r="B15" t="s">
        <v>44</v>
      </c>
      <c r="D15" s="6"/>
      <c r="E15" s="9"/>
      <c r="F15" s="9"/>
      <c r="G15" s="9"/>
      <c r="H15" s="9"/>
      <c r="I15" s="9"/>
      <c r="J15" s="9"/>
      <c r="K15" s="9"/>
    </row>
    <row r="16" spans="1:11">
      <c r="A16" s="4"/>
      <c r="B16" s="29" t="s">
        <v>31</v>
      </c>
      <c r="D16" s="6"/>
      <c r="E16" s="9"/>
      <c r="F16" s="9"/>
      <c r="G16" s="9"/>
      <c r="H16" s="9"/>
      <c r="I16" s="9"/>
      <c r="J16" s="9"/>
      <c r="K16" s="9"/>
    </row>
    <row r="17" spans="1:11">
      <c r="A17" s="4"/>
      <c r="B17" t="s">
        <v>45</v>
      </c>
      <c r="D17" s="6"/>
      <c r="E17" s="9"/>
      <c r="F17" s="9"/>
      <c r="G17" s="9"/>
      <c r="H17" s="9"/>
      <c r="I17" s="9"/>
      <c r="J17" s="9"/>
      <c r="K17" s="9"/>
    </row>
    <row r="18" spans="1:11">
      <c r="A18" s="4"/>
      <c r="D18" s="6"/>
      <c r="E18" s="9"/>
      <c r="F18" s="9"/>
      <c r="G18" s="9"/>
      <c r="H18" s="9"/>
      <c r="I18" s="9"/>
      <c r="J18" s="9"/>
      <c r="K18" s="9"/>
    </row>
    <row r="19" spans="1:11">
      <c r="A19" s="4"/>
      <c r="B19" s="35" t="s">
        <v>125</v>
      </c>
      <c r="D19" s="6"/>
      <c r="E19" s="9"/>
      <c r="F19" s="9"/>
      <c r="G19" s="9"/>
      <c r="H19" s="9"/>
      <c r="I19" s="9"/>
      <c r="J19" s="9"/>
      <c r="K19" s="9"/>
    </row>
    <row r="20" spans="1:11">
      <c r="A20" s="4"/>
      <c r="B20" s="21">
        <v>2019</v>
      </c>
      <c r="D20" s="6"/>
      <c r="E20" s="9"/>
      <c r="F20" s="9"/>
      <c r="G20" s="9"/>
      <c r="H20" s="9"/>
      <c r="I20" s="9"/>
      <c r="J20" s="9"/>
      <c r="K20" s="9"/>
    </row>
    <row r="21" spans="1:11" ht="28.5">
      <c r="A21" s="4"/>
      <c r="B21" s="35" t="s">
        <v>124</v>
      </c>
      <c r="D21" s="6"/>
      <c r="E21" s="9"/>
      <c r="F21" s="9"/>
      <c r="G21" s="9"/>
      <c r="H21" s="9"/>
      <c r="I21" s="9"/>
      <c r="J21" s="9"/>
      <c r="K21" s="9"/>
    </row>
    <row r="22" spans="1:11">
      <c r="A22" s="4"/>
      <c r="B22" s="35"/>
      <c r="D22" s="6"/>
      <c r="E22" s="9"/>
      <c r="F22" s="9"/>
      <c r="G22" s="9"/>
      <c r="H22" s="9"/>
      <c r="I22" s="9"/>
      <c r="J22" s="9"/>
      <c r="K22" s="9"/>
    </row>
    <row r="23" spans="1:11">
      <c r="A23" s="4"/>
      <c r="B23" s="35"/>
      <c r="D23" s="6"/>
      <c r="E23" s="9"/>
      <c r="F23" s="9"/>
      <c r="G23" s="9"/>
      <c r="H23" s="9"/>
      <c r="I23" s="9"/>
      <c r="J23" s="9"/>
      <c r="K23" s="9"/>
    </row>
    <row r="24" spans="1:11">
      <c r="A24" s="4"/>
      <c r="B24" s="5" t="s">
        <v>10</v>
      </c>
      <c r="D24" s="6"/>
      <c r="E24" s="9"/>
      <c r="F24" s="9"/>
      <c r="G24" s="9"/>
      <c r="H24" s="9"/>
      <c r="I24" s="9"/>
      <c r="J24" s="9"/>
      <c r="K24" s="9"/>
    </row>
    <row r="25" spans="1:11" ht="28.5">
      <c r="A25" s="4"/>
      <c r="B25" s="21" t="s">
        <v>107</v>
      </c>
      <c r="D25" s="6"/>
      <c r="E25" s="9"/>
      <c r="F25" s="9"/>
      <c r="G25" s="9"/>
      <c r="H25" s="9"/>
      <c r="I25" s="9"/>
      <c r="J25" s="9"/>
      <c r="K25" s="9"/>
    </row>
    <row r="26" spans="1:11">
      <c r="A26" s="4"/>
      <c r="B26" s="2">
        <v>2018</v>
      </c>
      <c r="D26" s="6"/>
      <c r="E26" s="9"/>
      <c r="F26" s="9"/>
      <c r="G26" s="9"/>
      <c r="H26" s="9"/>
      <c r="I26" s="9"/>
      <c r="J26" s="9"/>
      <c r="K26" s="9"/>
    </row>
    <row r="27" spans="1:11" ht="28.5">
      <c r="A27" s="4"/>
      <c r="B27" s="21" t="s">
        <v>108</v>
      </c>
      <c r="D27" s="6"/>
      <c r="E27" s="9"/>
      <c r="F27" s="9"/>
      <c r="G27" s="9"/>
      <c r="H27" s="9"/>
      <c r="I27" s="9"/>
      <c r="J27" s="9"/>
      <c r="K27" s="9"/>
    </row>
    <row r="28" spans="1:11">
      <c r="A28" s="4"/>
      <c r="B28" s="17" t="s">
        <v>109</v>
      </c>
      <c r="D28" s="6"/>
      <c r="E28" s="9"/>
      <c r="F28" s="9"/>
      <c r="G28" s="9"/>
      <c r="H28" s="9"/>
      <c r="I28" s="9"/>
      <c r="J28" s="9"/>
      <c r="K28" s="9"/>
    </row>
    <row r="29" spans="1:11">
      <c r="A29" s="4"/>
      <c r="B29" s="29" t="s">
        <v>110</v>
      </c>
      <c r="D29" s="6"/>
      <c r="E29" s="9"/>
      <c r="F29" s="9"/>
      <c r="G29" s="9"/>
      <c r="H29" s="9"/>
      <c r="I29" s="9"/>
      <c r="J29" s="9"/>
      <c r="K29" s="9"/>
    </row>
    <row r="30" spans="1:11">
      <c r="A30" s="4"/>
      <c r="D30" s="6"/>
      <c r="E30" s="9"/>
      <c r="F30" s="9"/>
      <c r="G30" s="9"/>
      <c r="H30" s="9"/>
      <c r="I30" s="9"/>
      <c r="J30" s="9"/>
      <c r="K30" s="9"/>
    </row>
    <row r="31" spans="1:11">
      <c r="A31" s="4"/>
      <c r="D31" s="6"/>
      <c r="E31" s="9"/>
      <c r="F31" s="9"/>
      <c r="G31" s="9"/>
      <c r="H31" s="9"/>
      <c r="I31" s="9"/>
      <c r="J31" s="9"/>
      <c r="K31" s="9"/>
    </row>
    <row r="32" spans="1:11">
      <c r="A32" s="4"/>
      <c r="B32" s="17" t="s">
        <v>0</v>
      </c>
    </row>
    <row r="33" spans="1:2">
      <c r="A33" s="4"/>
      <c r="B33" s="2" t="s">
        <v>43</v>
      </c>
    </row>
    <row r="34" spans="1:2">
      <c r="A34" s="4"/>
      <c r="B34" s="17" t="s">
        <v>44</v>
      </c>
    </row>
    <row r="35" spans="1:2">
      <c r="A35" s="4"/>
      <c r="B35" s="29" t="s">
        <v>31</v>
      </c>
    </row>
    <row r="36" spans="1:2">
      <c r="A36" s="4"/>
      <c r="B36" s="17" t="s">
        <v>45</v>
      </c>
    </row>
    <row r="37" spans="1:2">
      <c r="A37" s="4"/>
    </row>
    <row r="38" spans="1:2">
      <c r="A38" s="4"/>
    </row>
    <row r="39" spans="1:2">
      <c r="A39" s="4"/>
      <c r="B39" s="5" t="s">
        <v>11</v>
      </c>
    </row>
    <row r="40" spans="1:2" ht="28.5">
      <c r="A40" s="4"/>
      <c r="B40" s="21" t="s">
        <v>107</v>
      </c>
    </row>
    <row r="41" spans="1:2">
      <c r="A41" s="4"/>
      <c r="B41" s="2">
        <v>2018</v>
      </c>
    </row>
    <row r="42" spans="1:2" ht="28.5">
      <c r="A42" s="4"/>
      <c r="B42" s="21" t="s">
        <v>108</v>
      </c>
    </row>
    <row r="43" spans="1:2">
      <c r="A43" s="4"/>
      <c r="B43" s="17" t="s">
        <v>109</v>
      </c>
    </row>
    <row r="44" spans="1:2">
      <c r="A44" s="4"/>
      <c r="B44" s="29" t="s">
        <v>110</v>
      </c>
    </row>
    <row r="45" spans="1:2">
      <c r="A45" s="4"/>
      <c r="B45" s="22"/>
    </row>
    <row r="46" spans="1:2">
      <c r="A46" s="4"/>
      <c r="B46" s="17" t="s">
        <v>0</v>
      </c>
    </row>
    <row r="47" spans="1:2">
      <c r="A47" s="4"/>
      <c r="B47" s="2" t="s">
        <v>43</v>
      </c>
    </row>
    <row r="48" spans="1:2">
      <c r="A48" s="4"/>
      <c r="B48" s="17" t="s">
        <v>44</v>
      </c>
    </row>
    <row r="49" spans="1:11">
      <c r="A49" s="4"/>
      <c r="B49" s="29" t="s">
        <v>31</v>
      </c>
    </row>
    <row r="50" spans="1:11">
      <c r="A50" s="4"/>
      <c r="B50" s="17" t="s">
        <v>45</v>
      </c>
    </row>
    <row r="51" spans="1:11">
      <c r="A51" s="4"/>
      <c r="B51" s="17"/>
    </row>
    <row r="52" spans="1:11">
      <c r="A52" s="4"/>
      <c r="B52" s="17"/>
    </row>
    <row r="53" spans="1:11">
      <c r="A53" s="4"/>
      <c r="B53" s="17"/>
    </row>
    <row r="54" spans="1:11">
      <c r="A54" s="4" t="s">
        <v>20</v>
      </c>
    </row>
    <row r="55" spans="1:11">
      <c r="A55" s="23" t="s">
        <v>113</v>
      </c>
    </row>
    <row r="56" spans="1:11">
      <c r="A56" s="23"/>
    </row>
    <row r="57" spans="1:11">
      <c r="A57" s="23" t="s">
        <v>111</v>
      </c>
    </row>
    <row r="58" spans="1:11">
      <c r="A58" s="2" t="s">
        <v>117</v>
      </c>
    </row>
    <row r="59" spans="1:11">
      <c r="B59" s="31" t="s">
        <v>119</v>
      </c>
      <c r="C59" s="31" t="s">
        <v>54</v>
      </c>
    </row>
    <row r="60" spans="1:11">
      <c r="A60" s="8"/>
      <c r="B60" s="32" t="s">
        <v>35</v>
      </c>
      <c r="C60" s="33" t="s">
        <v>100</v>
      </c>
      <c r="D60" s="6"/>
      <c r="E60" s="9"/>
      <c r="F60" s="9"/>
      <c r="G60" s="9"/>
      <c r="H60" s="9"/>
      <c r="I60" s="9"/>
      <c r="J60" s="9"/>
      <c r="K60" s="9"/>
    </row>
    <row r="61" spans="1:11">
      <c r="A61" s="8"/>
      <c r="B61" s="34" t="s">
        <v>23</v>
      </c>
      <c r="C61" s="33" t="s">
        <v>71</v>
      </c>
      <c r="D61" s="6"/>
      <c r="E61" s="9"/>
      <c r="F61" s="9"/>
      <c r="G61" s="9"/>
      <c r="H61" s="9"/>
      <c r="I61" s="9"/>
      <c r="J61" s="9"/>
      <c r="K61" s="9"/>
    </row>
    <row r="62" spans="1:11">
      <c r="A62" s="8"/>
      <c r="B62" s="34" t="s">
        <v>14</v>
      </c>
      <c r="C62" s="33" t="s">
        <v>101</v>
      </c>
      <c r="D62" s="6"/>
      <c r="E62" s="9"/>
      <c r="F62" s="9"/>
      <c r="G62" s="9"/>
      <c r="H62" s="9"/>
      <c r="I62" s="9"/>
      <c r="J62" s="9"/>
      <c r="K62" s="9"/>
    </row>
    <row r="63" spans="1:11">
      <c r="A63" s="8"/>
      <c r="B63" s="34" t="s">
        <v>37</v>
      </c>
      <c r="C63" s="33" t="str">
        <f>'Variable and Fixed cost data'!A45</f>
        <v>Wind onshore</v>
      </c>
      <c r="D63" s="6"/>
      <c r="E63" s="9"/>
      <c r="F63" s="9"/>
      <c r="G63" s="9"/>
      <c r="H63" s="9"/>
      <c r="I63" s="9"/>
      <c r="J63" s="9"/>
      <c r="K63" s="9"/>
    </row>
    <row r="64" spans="1:11">
      <c r="A64" s="8"/>
      <c r="B64" s="34" t="s">
        <v>15</v>
      </c>
      <c r="C64" s="34" t="s">
        <v>104</v>
      </c>
      <c r="D64" s="6"/>
      <c r="E64" s="9"/>
      <c r="F64" s="9"/>
      <c r="G64" s="9"/>
      <c r="H64" s="9"/>
      <c r="I64" s="9"/>
      <c r="J64" s="9"/>
      <c r="K64" s="9"/>
    </row>
    <row r="65" spans="1:11">
      <c r="A65" s="8"/>
      <c r="B65" s="34" t="s">
        <v>16</v>
      </c>
      <c r="C65" s="34" t="s">
        <v>96</v>
      </c>
      <c r="D65" s="6"/>
      <c r="E65" s="9"/>
      <c r="F65" s="9"/>
      <c r="G65" s="9"/>
      <c r="H65" s="9"/>
      <c r="I65" s="9"/>
      <c r="J65" s="9"/>
      <c r="K65" s="9"/>
    </row>
    <row r="66" spans="1:11">
      <c r="A66" s="8"/>
      <c r="B66" s="34" t="s">
        <v>17</v>
      </c>
      <c r="C66" s="34" t="str">
        <f>'Variable and Fixed cost data'!A35</f>
        <v>Biomass - steam turbine</v>
      </c>
      <c r="D66" s="6"/>
      <c r="E66" s="9"/>
      <c r="F66" s="9"/>
      <c r="G66" s="9"/>
      <c r="H66" s="9"/>
      <c r="I66" s="9"/>
      <c r="J66" s="9"/>
      <c r="K66" s="9"/>
    </row>
    <row r="67" spans="1:11">
      <c r="A67" s="8"/>
      <c r="B67" s="34" t="s">
        <v>26</v>
      </c>
      <c r="C67" s="34" t="s">
        <v>70</v>
      </c>
      <c r="D67" s="6"/>
      <c r="E67" s="9"/>
      <c r="F67" s="9"/>
      <c r="G67" s="9"/>
      <c r="H67" s="9"/>
      <c r="I67" s="9"/>
      <c r="J67" s="9"/>
      <c r="K67" s="9"/>
    </row>
    <row r="68" spans="1:11">
      <c r="A68" s="8"/>
      <c r="B68" s="34" t="s">
        <v>41</v>
      </c>
      <c r="C68" s="33" t="str">
        <f>C60</f>
        <v xml:space="preserve">Domestic coal </v>
      </c>
      <c r="D68" s="6"/>
      <c r="E68" s="9"/>
      <c r="F68" s="9"/>
      <c r="G68" s="9"/>
      <c r="H68" s="9"/>
      <c r="I68" s="9"/>
      <c r="J68" s="9"/>
      <c r="K68" s="9"/>
    </row>
    <row r="69" spans="1:11">
      <c r="A69" s="8"/>
      <c r="B69" s="34" t="s">
        <v>36</v>
      </c>
      <c r="C69" s="33" t="str">
        <f>'Variable and Fixed cost data'!A46</f>
        <v>Wind offshore</v>
      </c>
      <c r="D69" s="6"/>
      <c r="E69" s="9"/>
      <c r="F69" s="9"/>
      <c r="G69" s="9"/>
      <c r="H69" s="9"/>
      <c r="I69" s="9"/>
      <c r="J69" s="9"/>
      <c r="K69" s="9"/>
    </row>
    <row r="70" spans="1:11">
      <c r="A70" s="8"/>
      <c r="B70" s="34" t="s">
        <v>48</v>
      </c>
      <c r="C70" s="33" t="str">
        <f>'Variable and Fixed cost data'!A36</f>
        <v>Municipal solid waste</v>
      </c>
      <c r="D70" s="6"/>
      <c r="E70" s="9"/>
      <c r="F70" s="9"/>
      <c r="G70" s="9"/>
      <c r="H70" s="9"/>
      <c r="I70" s="9"/>
      <c r="J70" s="9"/>
      <c r="K70" s="9"/>
    </row>
    <row r="71" spans="1:11">
      <c r="A71" s="8"/>
      <c r="B71" s="17"/>
      <c r="C71" s="17"/>
      <c r="D71" s="6"/>
      <c r="E71" s="9"/>
      <c r="F71" s="9"/>
      <c r="G71" s="9"/>
      <c r="H71" s="9"/>
      <c r="I71" s="9"/>
      <c r="J71" s="9"/>
      <c r="K71" s="9"/>
    </row>
    <row r="72" spans="1:11">
      <c r="A72" s="8" t="s">
        <v>118</v>
      </c>
      <c r="B72" s="17"/>
      <c r="C72" s="17"/>
      <c r="D72" s="6"/>
      <c r="E72" s="9"/>
      <c r="F72" s="9"/>
      <c r="G72" s="9"/>
      <c r="H72" s="9"/>
      <c r="I72" s="9"/>
      <c r="J72" s="9"/>
      <c r="K72" s="9"/>
    </row>
    <row r="73" spans="1:11">
      <c r="A73" s="8"/>
      <c r="B73" s="17" t="s">
        <v>24</v>
      </c>
      <c r="D73" s="6"/>
      <c r="E73" s="9"/>
      <c r="F73" s="9"/>
      <c r="G73" s="9"/>
      <c r="H73" s="9"/>
      <c r="I73" s="9"/>
      <c r="J73" s="9"/>
      <c r="K73" s="9"/>
    </row>
    <row r="74" spans="1:11">
      <c r="A74" s="8"/>
      <c r="B74" s="17" t="s">
        <v>25</v>
      </c>
      <c r="D74" s="6"/>
      <c r="E74" s="9"/>
      <c r="F74" s="9"/>
      <c r="G74" s="9"/>
      <c r="H74" s="9"/>
      <c r="I74" s="9"/>
      <c r="J74" s="9"/>
      <c r="K74" s="9"/>
    </row>
    <row r="75" spans="1:11">
      <c r="A75" s="8"/>
      <c r="B75" s="17" t="s">
        <v>46</v>
      </c>
      <c r="D75" s="6"/>
      <c r="E75" s="9"/>
      <c r="F75" s="9"/>
      <c r="G75" s="9"/>
      <c r="H75" s="9"/>
      <c r="I75" s="9"/>
      <c r="J75" s="9"/>
      <c r="K75" s="9"/>
    </row>
    <row r="76" spans="1:11">
      <c r="A76" s="8"/>
      <c r="B76" s="17" t="s">
        <v>47</v>
      </c>
      <c r="D76" s="6"/>
      <c r="E76" s="9"/>
      <c r="F76" s="9"/>
      <c r="G76" s="9"/>
      <c r="H76" s="9"/>
      <c r="I76" s="9"/>
      <c r="J76" s="9"/>
      <c r="K76" s="9"/>
    </row>
    <row r="77" spans="1:11">
      <c r="A77" s="8"/>
      <c r="D77" s="6"/>
      <c r="E77" s="9"/>
      <c r="F77" s="9"/>
      <c r="G77" s="9"/>
      <c r="H77" s="9"/>
      <c r="I77" s="9"/>
      <c r="J77" s="9"/>
      <c r="K77" s="9"/>
    </row>
    <row r="78" spans="1:11">
      <c r="A78" s="8"/>
      <c r="B78" s="17"/>
      <c r="D78" s="6"/>
      <c r="E78" s="9"/>
      <c r="F78" s="9"/>
      <c r="G78" s="9"/>
      <c r="H78" s="9"/>
      <c r="I78" s="9"/>
      <c r="J78" s="9"/>
      <c r="K78" s="9"/>
    </row>
    <row r="79" spans="1:11">
      <c r="A79" s="8" t="s">
        <v>123</v>
      </c>
      <c r="B79" s="17"/>
      <c r="D79" s="6"/>
      <c r="E79" s="9"/>
      <c r="F79" s="9"/>
      <c r="G79" s="9"/>
      <c r="H79" s="9"/>
      <c r="I79" s="9"/>
      <c r="J79" s="9"/>
      <c r="K79" s="9"/>
    </row>
    <row r="80" spans="1:11">
      <c r="A80" s="8"/>
      <c r="B80" s="36" t="s">
        <v>15</v>
      </c>
      <c r="D80" s="6"/>
      <c r="E80" s="9"/>
      <c r="F80" s="9"/>
      <c r="G80" s="9"/>
      <c r="H80" s="9"/>
      <c r="I80" s="9"/>
      <c r="J80" s="9"/>
      <c r="K80" s="9"/>
    </row>
    <row r="81" spans="1:11">
      <c r="A81" s="8"/>
      <c r="B81" s="36" t="s">
        <v>16</v>
      </c>
      <c r="D81" s="6"/>
      <c r="E81" s="9"/>
      <c r="F81" s="9"/>
      <c r="G81" s="9"/>
      <c r="H81" s="9"/>
      <c r="I81" s="9"/>
      <c r="J81" s="9"/>
      <c r="K81" s="9"/>
    </row>
    <row r="82" spans="1:11">
      <c r="A82" s="8"/>
      <c r="B82" s="36" t="s">
        <v>37</v>
      </c>
      <c r="D82" s="6"/>
      <c r="E82" s="9"/>
      <c r="F82" s="9"/>
      <c r="G82" s="9"/>
      <c r="H82" s="9"/>
      <c r="I82" s="9"/>
      <c r="J82" s="9"/>
      <c r="K82" s="9"/>
    </row>
    <row r="83" spans="1:11">
      <c r="A83" s="8"/>
      <c r="B83" s="36" t="s">
        <v>36</v>
      </c>
      <c r="D83" s="6"/>
      <c r="E83" s="9"/>
      <c r="F83" s="9"/>
      <c r="G83" s="9"/>
      <c r="H83" s="9"/>
      <c r="I83" s="9"/>
      <c r="J83" s="9"/>
      <c r="K83" s="9"/>
    </row>
    <row r="84" spans="1:11">
      <c r="A84" s="8"/>
      <c r="B84" s="17"/>
      <c r="D84" s="6"/>
      <c r="E84" s="9"/>
      <c r="F84" s="9"/>
      <c r="G84" s="9"/>
      <c r="H84" s="9"/>
      <c r="I84" s="9"/>
      <c r="J84" s="9"/>
      <c r="K84" s="9"/>
    </row>
    <row r="85" spans="1:11">
      <c r="A85" s="8"/>
      <c r="B85" s="17"/>
      <c r="D85" s="6"/>
      <c r="E85" s="9"/>
      <c r="F85" s="9"/>
      <c r="G85" s="9"/>
      <c r="H85" s="9"/>
      <c r="I85" s="9"/>
      <c r="J85" s="9"/>
      <c r="K85" s="9"/>
    </row>
    <row r="86" spans="1:11">
      <c r="A86" s="23" t="s">
        <v>116</v>
      </c>
    </row>
    <row r="87" spans="1:11" ht="15" customHeight="1">
      <c r="A87" s="37"/>
      <c r="B87" s="21" t="s">
        <v>114</v>
      </c>
      <c r="C87" s="37"/>
      <c r="D87" s="37"/>
    </row>
    <row r="88" spans="1:11" ht="13.25" customHeight="1">
      <c r="A88" s="37"/>
      <c r="B88" s="2" t="s">
        <v>115</v>
      </c>
      <c r="C88" s="37"/>
      <c r="D88" s="37"/>
    </row>
    <row r="89" spans="1:11" ht="13.25" customHeight="1">
      <c r="A89" s="30"/>
      <c r="C89" s="30"/>
      <c r="D89" s="30"/>
    </row>
    <row r="90" spans="1:11">
      <c r="A90" s="2" t="s">
        <v>121</v>
      </c>
    </row>
    <row r="93" spans="1:11">
      <c r="A93" s="4" t="s">
        <v>22</v>
      </c>
    </row>
    <row r="94" spans="1:11">
      <c r="A94" s="17" t="s">
        <v>112</v>
      </c>
      <c r="B94" s="24"/>
    </row>
    <row r="95" spans="1:11">
      <c r="A95" s="17">
        <f>'Variable and Fixed cost data'!J6</f>
        <v>1.0529130131709286</v>
      </c>
      <c r="B95" s="24"/>
    </row>
    <row r="96" spans="1:11">
      <c r="A96" s="17" t="s">
        <v>21</v>
      </c>
      <c r="B96" s="24"/>
    </row>
    <row r="97" spans="1:3">
      <c r="A97" s="14"/>
      <c r="B97" s="24"/>
      <c r="C97" s="17"/>
    </row>
    <row r="99" spans="1:3">
      <c r="A99" s="25"/>
      <c r="B99" s="24"/>
    </row>
    <row r="100" spans="1:3">
      <c r="B100" s="24"/>
    </row>
  </sheetData>
  <mergeCells count="3">
    <mergeCell ref="C87:D87"/>
    <mergeCell ref="C88:D88"/>
    <mergeCell ref="A87:A8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1"/>
  <sheetViews>
    <sheetView zoomScale="80" zoomScaleNormal="80" workbookViewId="0">
      <selection activeCell="F48" sqref="F48"/>
    </sheetView>
  </sheetViews>
  <sheetFormatPr defaultColWidth="8.796875" defaultRowHeight="14.25"/>
  <cols>
    <col min="1" max="1" width="31.796875" style="17" customWidth="1"/>
    <col min="2" max="2" width="11.6640625" style="17" customWidth="1"/>
    <col min="3" max="3" width="15" style="17" customWidth="1"/>
    <col min="4" max="4" width="13.1328125" style="17" customWidth="1"/>
    <col min="5" max="7" width="8.796875" style="17"/>
    <col min="8" max="8" width="10.796875" style="17" customWidth="1"/>
    <col min="9" max="16384" width="8.796875" style="17"/>
  </cols>
  <sheetData>
    <row r="2" spans="1:10">
      <c r="A2" s="17" t="s">
        <v>52</v>
      </c>
    </row>
    <row r="3" spans="1:10">
      <c r="A3" s="17" t="s">
        <v>53</v>
      </c>
      <c r="B3" s="17" t="s">
        <v>54</v>
      </c>
    </row>
    <row r="5" spans="1:10" ht="27" customHeight="1">
      <c r="B5" s="37" t="s">
        <v>55</v>
      </c>
      <c r="C5" s="37"/>
      <c r="D5" s="37" t="s">
        <v>56</v>
      </c>
      <c r="E5" s="37"/>
      <c r="F5" s="37" t="s">
        <v>57</v>
      </c>
      <c r="G5" s="37"/>
      <c r="H5" s="18" t="s">
        <v>58</v>
      </c>
      <c r="J5" s="17" t="s">
        <v>59</v>
      </c>
    </row>
    <row r="6" spans="1:10">
      <c r="A6" s="17" t="s">
        <v>60</v>
      </c>
      <c r="B6" s="17">
        <v>2010</v>
      </c>
      <c r="C6" s="17">
        <v>2050</v>
      </c>
      <c r="D6" s="17">
        <v>2010</v>
      </c>
      <c r="E6" s="17">
        <v>2050</v>
      </c>
      <c r="F6" s="17">
        <v>2010</v>
      </c>
      <c r="G6" s="17">
        <v>2050</v>
      </c>
      <c r="J6" s="17">
        <v>1.0529130131709286</v>
      </c>
    </row>
    <row r="8" spans="1:10">
      <c r="A8" s="17" t="s">
        <v>61</v>
      </c>
    </row>
    <row r="9" spans="1:10">
      <c r="A9" s="17" t="s">
        <v>62</v>
      </c>
      <c r="B9" s="17">
        <v>3690</v>
      </c>
      <c r="C9" s="17">
        <v>2500</v>
      </c>
      <c r="D9" s="17">
        <v>4.5999999999999996</v>
      </c>
      <c r="E9" s="17">
        <v>3.1</v>
      </c>
      <c r="F9" s="17">
        <v>39</v>
      </c>
      <c r="G9" s="17">
        <v>26</v>
      </c>
      <c r="H9" s="17">
        <v>0.85</v>
      </c>
    </row>
    <row r="10" spans="1:10">
      <c r="A10" s="17" t="s">
        <v>63</v>
      </c>
      <c r="B10" s="17">
        <v>4190</v>
      </c>
      <c r="C10" s="17">
        <v>3000</v>
      </c>
      <c r="D10" s="17">
        <v>8.1</v>
      </c>
      <c r="E10" s="17">
        <v>6.2</v>
      </c>
      <c r="F10" s="17">
        <v>91</v>
      </c>
      <c r="G10" s="17">
        <v>78</v>
      </c>
      <c r="H10" s="17">
        <v>0.85</v>
      </c>
    </row>
    <row r="11" spans="1:10">
      <c r="A11" s="17" t="s">
        <v>64</v>
      </c>
      <c r="B11" s="17">
        <v>2000</v>
      </c>
      <c r="C11" s="17">
        <v>2000</v>
      </c>
      <c r="D11" s="17">
        <v>5.6</v>
      </c>
      <c r="E11" s="17">
        <v>5.6</v>
      </c>
      <c r="F11" s="17">
        <v>38</v>
      </c>
      <c r="G11" s="17">
        <v>38</v>
      </c>
      <c r="H11" s="17">
        <v>0.85</v>
      </c>
    </row>
    <row r="12" spans="1:10">
      <c r="A12" s="17" t="s">
        <v>65</v>
      </c>
      <c r="B12" s="17">
        <v>2500</v>
      </c>
      <c r="C12" s="17">
        <v>2500</v>
      </c>
      <c r="D12" s="17">
        <v>9.1</v>
      </c>
      <c r="E12" s="17">
        <v>9.1</v>
      </c>
      <c r="F12" s="17">
        <v>90</v>
      </c>
      <c r="G12" s="17">
        <v>90</v>
      </c>
      <c r="H12" s="17">
        <v>0.85</v>
      </c>
    </row>
    <row r="13" spans="1:10">
      <c r="A13" s="17" t="s">
        <v>66</v>
      </c>
      <c r="B13" s="17">
        <v>2400</v>
      </c>
      <c r="C13" s="17">
        <v>2400</v>
      </c>
      <c r="D13" s="17">
        <v>3.5</v>
      </c>
      <c r="E13" s="17">
        <v>3.5</v>
      </c>
      <c r="F13" s="17">
        <v>28</v>
      </c>
      <c r="G13" s="17">
        <v>28</v>
      </c>
      <c r="H13" s="17">
        <v>0.85</v>
      </c>
    </row>
    <row r="14" spans="1:10">
      <c r="A14" s="17" t="s">
        <v>67</v>
      </c>
      <c r="B14" s="17">
        <v>2600</v>
      </c>
      <c r="C14" s="17">
        <v>2600</v>
      </c>
      <c r="D14" s="17">
        <v>7.1</v>
      </c>
      <c r="E14" s="17">
        <v>7.1</v>
      </c>
      <c r="F14" s="17">
        <v>54</v>
      </c>
      <c r="G14" s="17">
        <v>54</v>
      </c>
      <c r="H14" s="17">
        <v>0.85</v>
      </c>
    </row>
    <row r="15" spans="1:10">
      <c r="A15" s="17" t="s">
        <v>68</v>
      </c>
      <c r="B15" s="17">
        <v>3690</v>
      </c>
      <c r="C15" s="17">
        <v>2500</v>
      </c>
      <c r="D15" s="17">
        <v>4.5999999999999996</v>
      </c>
      <c r="E15" s="17">
        <v>3.1</v>
      </c>
      <c r="F15" s="17">
        <v>39</v>
      </c>
      <c r="G15" s="17">
        <v>26</v>
      </c>
      <c r="H15" s="17">
        <v>0.85</v>
      </c>
    </row>
    <row r="17" spans="1:8">
      <c r="A17" s="17" t="s">
        <v>69</v>
      </c>
    </row>
    <row r="18" spans="1:8">
      <c r="A18" s="17" t="s">
        <v>70</v>
      </c>
      <c r="B18" s="17">
        <v>800</v>
      </c>
      <c r="C18" s="17">
        <v>600</v>
      </c>
      <c r="D18" s="17">
        <v>3.5</v>
      </c>
      <c r="E18" s="17">
        <v>3.5</v>
      </c>
      <c r="F18" s="17">
        <v>20</v>
      </c>
      <c r="G18" s="17">
        <v>15</v>
      </c>
      <c r="H18" s="17">
        <v>0.9</v>
      </c>
    </row>
    <row r="19" spans="1:8">
      <c r="A19" s="17" t="s">
        <v>71</v>
      </c>
      <c r="B19" s="17">
        <v>1190</v>
      </c>
      <c r="C19" s="17">
        <v>1000</v>
      </c>
      <c r="D19" s="17">
        <v>3.5</v>
      </c>
      <c r="E19" s="17">
        <v>3.5</v>
      </c>
      <c r="F19" s="17">
        <v>13</v>
      </c>
      <c r="G19" s="17">
        <v>11</v>
      </c>
      <c r="H19" s="17">
        <v>0.85</v>
      </c>
    </row>
    <row r="20" spans="1:8">
      <c r="A20" s="17" t="s">
        <v>72</v>
      </c>
      <c r="B20" s="17">
        <v>3090</v>
      </c>
      <c r="C20" s="17">
        <v>3090</v>
      </c>
      <c r="D20" s="17">
        <v>3.5</v>
      </c>
      <c r="E20" s="17">
        <v>3.5</v>
      </c>
      <c r="F20" s="17">
        <v>23</v>
      </c>
      <c r="G20" s="17">
        <v>23</v>
      </c>
      <c r="H20" s="17">
        <v>0.85</v>
      </c>
    </row>
    <row r="21" spans="1:8">
      <c r="A21" s="17" t="s">
        <v>73</v>
      </c>
      <c r="B21" s="17">
        <v>1300</v>
      </c>
      <c r="C21" s="17">
        <v>1300</v>
      </c>
      <c r="D21" s="17">
        <v>3.5</v>
      </c>
      <c r="E21" s="17">
        <v>3.5</v>
      </c>
      <c r="F21" s="17">
        <v>13</v>
      </c>
      <c r="G21" s="17">
        <v>13</v>
      </c>
      <c r="H21" s="17">
        <v>0.85</v>
      </c>
    </row>
    <row r="23" spans="1:8">
      <c r="A23" s="17" t="s">
        <v>74</v>
      </c>
    </row>
    <row r="24" spans="1:8">
      <c r="A24" s="17" t="s">
        <v>75</v>
      </c>
      <c r="B24" s="17">
        <v>2936</v>
      </c>
      <c r="C24" s="17">
        <v>2936</v>
      </c>
      <c r="F24" s="17">
        <v>65</v>
      </c>
      <c r="G24" s="17">
        <v>65</v>
      </c>
      <c r="H24" s="17" t="s">
        <v>77</v>
      </c>
    </row>
    <row r="25" spans="1:8">
      <c r="A25" s="17" t="s">
        <v>78</v>
      </c>
      <c r="B25" s="17">
        <v>2513</v>
      </c>
      <c r="C25" s="17">
        <v>2513</v>
      </c>
      <c r="F25" s="17">
        <v>58</v>
      </c>
      <c r="G25" s="17">
        <v>58</v>
      </c>
      <c r="H25" s="17" t="s">
        <v>77</v>
      </c>
    </row>
    <row r="26" spans="1:8">
      <c r="A26" s="17" t="s">
        <v>79</v>
      </c>
      <c r="B26" s="17">
        <v>2091</v>
      </c>
      <c r="C26" s="17">
        <v>2091</v>
      </c>
      <c r="F26" s="17">
        <v>52</v>
      </c>
      <c r="G26" s="17">
        <v>52</v>
      </c>
    </row>
    <row r="28" spans="1:8">
      <c r="A28" s="17" t="s">
        <v>80</v>
      </c>
      <c r="B28" s="17">
        <v>4000</v>
      </c>
      <c r="C28" s="17">
        <v>4000</v>
      </c>
      <c r="D28" s="17">
        <v>0.8</v>
      </c>
      <c r="E28" s="17">
        <v>0.8</v>
      </c>
      <c r="F28" s="17">
        <v>136</v>
      </c>
      <c r="G28" s="17">
        <v>136</v>
      </c>
    </row>
    <row r="30" spans="1:8">
      <c r="A30" s="17" t="s">
        <v>1</v>
      </c>
    </row>
    <row r="31" spans="1:8">
      <c r="A31" s="17" t="s">
        <v>81</v>
      </c>
      <c r="B31" s="17">
        <v>800</v>
      </c>
      <c r="C31" s="17">
        <v>800</v>
      </c>
      <c r="D31" s="17">
        <v>5.6</v>
      </c>
      <c r="E31" s="17">
        <v>5.6</v>
      </c>
      <c r="H31" s="17">
        <v>0.9</v>
      </c>
    </row>
    <row r="32" spans="1:8">
      <c r="A32" s="17" t="s">
        <v>82</v>
      </c>
      <c r="B32" s="17">
        <v>959</v>
      </c>
      <c r="C32" s="17">
        <v>959</v>
      </c>
      <c r="D32" s="17">
        <v>4.8</v>
      </c>
      <c r="E32" s="17">
        <v>4.8</v>
      </c>
      <c r="H32" s="17">
        <v>0.9</v>
      </c>
    </row>
    <row r="33" spans="1:8">
      <c r="A33" s="17" t="s">
        <v>83</v>
      </c>
      <c r="B33" s="17">
        <v>2712</v>
      </c>
      <c r="C33" s="17">
        <v>2392</v>
      </c>
      <c r="D33" s="17">
        <v>4.5999999999999996</v>
      </c>
      <c r="E33" s="17">
        <v>4.5999999999999996</v>
      </c>
      <c r="H33" s="17">
        <v>0.9</v>
      </c>
    </row>
    <row r="34" spans="1:8">
      <c r="A34" s="17" t="s">
        <v>84</v>
      </c>
      <c r="B34" s="17">
        <v>1009</v>
      </c>
      <c r="C34" s="17">
        <v>1009</v>
      </c>
      <c r="D34" s="17">
        <v>4.8</v>
      </c>
      <c r="E34" s="17">
        <v>4.8</v>
      </c>
      <c r="H34" s="17">
        <v>0.8</v>
      </c>
    </row>
    <row r="35" spans="1:8">
      <c r="A35" s="17" t="s">
        <v>85</v>
      </c>
      <c r="B35" s="17">
        <v>3600</v>
      </c>
      <c r="C35" s="17">
        <v>2500</v>
      </c>
      <c r="D35" s="17">
        <v>6.3</v>
      </c>
      <c r="E35" s="17">
        <v>6.3</v>
      </c>
      <c r="F35" s="17">
        <v>50</v>
      </c>
      <c r="G35" s="17">
        <v>50</v>
      </c>
      <c r="H35" s="17">
        <v>0.6</v>
      </c>
    </row>
    <row r="36" spans="1:8">
      <c r="A36" s="17" t="s">
        <v>86</v>
      </c>
      <c r="B36" s="17">
        <v>7050</v>
      </c>
      <c r="C36" s="17">
        <v>6210</v>
      </c>
      <c r="F36" s="17">
        <v>211</v>
      </c>
      <c r="G36" s="17">
        <v>186</v>
      </c>
      <c r="H36" s="17">
        <v>0.74</v>
      </c>
    </row>
    <row r="38" spans="1:8">
      <c r="A38" s="17" t="s">
        <v>87</v>
      </c>
    </row>
    <row r="39" spans="1:8">
      <c r="A39" s="17" t="s">
        <v>88</v>
      </c>
      <c r="B39" s="17">
        <v>1000</v>
      </c>
      <c r="C39" s="17">
        <v>1000</v>
      </c>
      <c r="D39" s="17">
        <v>14.3</v>
      </c>
      <c r="E39" s="17">
        <v>14.3</v>
      </c>
      <c r="F39" s="17" t="s">
        <v>76</v>
      </c>
      <c r="H39" s="17">
        <v>0.35</v>
      </c>
    </row>
    <row r="40" spans="1:8">
      <c r="A40" s="17" t="s">
        <v>89</v>
      </c>
      <c r="B40" s="17">
        <v>1070</v>
      </c>
      <c r="C40" s="17">
        <v>1070</v>
      </c>
      <c r="D40" s="17">
        <v>14.3</v>
      </c>
      <c r="E40" s="17">
        <v>14.3</v>
      </c>
      <c r="F40" s="17" t="s">
        <v>76</v>
      </c>
      <c r="H40" s="17">
        <v>0.55000000000000004</v>
      </c>
    </row>
    <row r="42" spans="1:8">
      <c r="A42" s="17" t="s">
        <v>90</v>
      </c>
    </row>
    <row r="43" spans="1:8">
      <c r="A43" s="17" t="s">
        <v>91</v>
      </c>
      <c r="B43" s="17">
        <v>4300</v>
      </c>
      <c r="C43" s="17">
        <v>750</v>
      </c>
      <c r="F43" s="17">
        <v>51</v>
      </c>
      <c r="G43" s="17">
        <v>15</v>
      </c>
      <c r="H43" s="17">
        <v>0.17</v>
      </c>
    </row>
    <row r="44" spans="1:8">
      <c r="A44" s="17" t="s">
        <v>92</v>
      </c>
      <c r="B44" s="17">
        <v>5300</v>
      </c>
      <c r="C44" s="17">
        <v>750</v>
      </c>
      <c r="F44" s="17">
        <v>22</v>
      </c>
      <c r="G44" s="17">
        <v>8</v>
      </c>
      <c r="H44" s="17">
        <v>0.17</v>
      </c>
    </row>
    <row r="45" spans="1:8">
      <c r="A45" s="17" t="s">
        <v>93</v>
      </c>
      <c r="B45" s="17">
        <v>1810</v>
      </c>
      <c r="C45" s="17">
        <v>800</v>
      </c>
      <c r="F45" s="17">
        <v>42</v>
      </c>
      <c r="G45" s="17">
        <v>36</v>
      </c>
      <c r="H45" s="17">
        <v>0.35</v>
      </c>
    </row>
    <row r="46" spans="1:8">
      <c r="A46" s="17" t="s">
        <v>94</v>
      </c>
      <c r="B46" s="17">
        <v>5000</v>
      </c>
      <c r="C46" s="17">
        <v>4000</v>
      </c>
      <c r="F46" s="17">
        <v>60</v>
      </c>
      <c r="G46" s="17">
        <v>36</v>
      </c>
      <c r="H46" s="17">
        <v>0.4</v>
      </c>
    </row>
    <row r="47" spans="1:8">
      <c r="A47" s="17" t="s">
        <v>95</v>
      </c>
      <c r="B47" s="17">
        <v>6000</v>
      </c>
      <c r="C47" s="17">
        <v>4500</v>
      </c>
      <c r="F47" s="17">
        <v>20</v>
      </c>
      <c r="G47" s="17">
        <v>20</v>
      </c>
      <c r="H47" s="17">
        <v>0.15</v>
      </c>
    </row>
    <row r="48" spans="1:8">
      <c r="A48" s="17" t="s">
        <v>96</v>
      </c>
      <c r="B48" s="17">
        <v>5208</v>
      </c>
      <c r="C48" s="17">
        <v>2500</v>
      </c>
      <c r="F48" s="17">
        <v>85</v>
      </c>
      <c r="G48" s="17">
        <v>54</v>
      </c>
      <c r="H48" s="17">
        <v>0.32</v>
      </c>
    </row>
    <row r="49" spans="1:9">
      <c r="A49" s="17" t="s">
        <v>97</v>
      </c>
      <c r="B49" s="17">
        <v>6312</v>
      </c>
      <c r="C49" s="17">
        <v>3912</v>
      </c>
      <c r="F49" s="17">
        <v>103</v>
      </c>
      <c r="G49" s="17">
        <v>64</v>
      </c>
      <c r="H49" s="17">
        <v>0.37</v>
      </c>
    </row>
    <row r="50" spans="1:9">
      <c r="A50" s="17" t="s">
        <v>98</v>
      </c>
      <c r="B50" s="17">
        <v>7254</v>
      </c>
      <c r="C50" s="17">
        <v>4422</v>
      </c>
      <c r="F50" s="17">
        <v>118</v>
      </c>
      <c r="G50" s="17">
        <v>72</v>
      </c>
      <c r="H50" s="17">
        <v>0.42</v>
      </c>
    </row>
    <row r="51" spans="1:9">
      <c r="A51" s="17" t="s">
        <v>99</v>
      </c>
      <c r="B51" s="17">
        <v>5856</v>
      </c>
      <c r="C51" s="17">
        <v>3641</v>
      </c>
      <c r="D51" s="17">
        <v>5</v>
      </c>
      <c r="E51" s="17">
        <v>5</v>
      </c>
      <c r="F51" s="17">
        <v>65</v>
      </c>
      <c r="G51" s="17">
        <v>65</v>
      </c>
      <c r="H51" s="17">
        <v>0.51</v>
      </c>
    </row>
    <row r="54" spans="1:9">
      <c r="A54" s="38" t="s">
        <v>102</v>
      </c>
      <c r="B54" s="38" t="str">
        <f>'CCaMC-AFOaMCpUC'!A1</f>
        <v>Fixed O&amp;M ($/MW)</v>
      </c>
      <c r="C54" s="38"/>
      <c r="D54" s="38"/>
      <c r="G54" s="38" t="str">
        <f>'CCaMC-VOaMCpUC'!A1</f>
        <v>Variable O&amp;M ($/MWh)</v>
      </c>
      <c r="H54" s="38"/>
      <c r="I54" s="38"/>
    </row>
    <row r="55" spans="1:9" ht="28.5">
      <c r="A55" s="38"/>
      <c r="B55" s="20" t="s">
        <v>32</v>
      </c>
      <c r="C55" s="20" t="s">
        <v>34</v>
      </c>
      <c r="D55" s="20" t="s">
        <v>33</v>
      </c>
      <c r="G55" s="20" t="s">
        <v>32</v>
      </c>
      <c r="H55" s="20" t="s">
        <v>34</v>
      </c>
      <c r="I55" s="20" t="s">
        <v>33</v>
      </c>
    </row>
    <row r="56" spans="1:9">
      <c r="A56" s="17" t="s">
        <v>16</v>
      </c>
      <c r="B56" s="3">
        <v>65290.163</v>
      </c>
      <c r="C56" s="3">
        <v>0</v>
      </c>
      <c r="D56" s="3">
        <v>65290.163</v>
      </c>
      <c r="G56" s="3">
        <v>0</v>
      </c>
      <c r="H56" s="3">
        <v>0</v>
      </c>
      <c r="I56" s="3">
        <v>0</v>
      </c>
    </row>
    <row r="57" spans="1:9">
      <c r="A57" s="17" t="s">
        <v>24</v>
      </c>
      <c r="B57" s="3">
        <v>109597.141</v>
      </c>
      <c r="C57" s="17">
        <v>0</v>
      </c>
      <c r="D57" s="3">
        <v>109597.141</v>
      </c>
      <c r="G57" s="17">
        <v>0</v>
      </c>
      <c r="H57" s="17">
        <v>0</v>
      </c>
      <c r="I57" s="17">
        <v>0</v>
      </c>
    </row>
    <row r="58" spans="1:9">
      <c r="A58" s="17" t="s">
        <v>103</v>
      </c>
      <c r="B58" s="3">
        <v>14771.139138300001</v>
      </c>
      <c r="C58" s="17">
        <v>0</v>
      </c>
      <c r="D58" s="3">
        <v>6281.241</v>
      </c>
      <c r="G58" s="3">
        <v>3.24</v>
      </c>
      <c r="H58" s="17">
        <v>0</v>
      </c>
      <c r="I58" s="3">
        <v>9.8800000000000008</v>
      </c>
    </row>
    <row r="59" spans="1:9">
      <c r="A59" s="17" t="str">
        <f>'CCaMC-AFOaMCpUC'!A15</f>
        <v>crude oil</v>
      </c>
      <c r="B59" s="3">
        <v>14771.139138300001</v>
      </c>
      <c r="C59" s="17">
        <v>0</v>
      </c>
      <c r="D59" s="3">
        <v>6281.241</v>
      </c>
      <c r="G59" s="3">
        <f>G58</f>
        <v>3.24</v>
      </c>
      <c r="H59" s="3">
        <f t="shared" ref="H59:I61" si="0">H58</f>
        <v>0</v>
      </c>
      <c r="I59" s="3">
        <f t="shared" si="0"/>
        <v>9.8800000000000008</v>
      </c>
    </row>
    <row r="60" spans="1:9">
      <c r="A60" s="17" t="str">
        <f>'CCaMC-AFOaMCpUC'!A16</f>
        <v>heavy or residual fuel oil</v>
      </c>
      <c r="B60" s="3">
        <f>B59</f>
        <v>14771.139138300001</v>
      </c>
      <c r="C60" s="17">
        <v>0</v>
      </c>
      <c r="D60" s="3">
        <v>6281.241</v>
      </c>
      <c r="G60" s="3">
        <v>3.24</v>
      </c>
      <c r="H60" s="17">
        <v>0</v>
      </c>
      <c r="I60" s="3">
        <f t="shared" si="0"/>
        <v>9.8800000000000008</v>
      </c>
    </row>
    <row r="61" spans="1:9">
      <c r="A61" s="17" t="s">
        <v>26</v>
      </c>
      <c r="D61" s="3">
        <v>6281.241</v>
      </c>
      <c r="I61" s="3">
        <f t="shared" si="0"/>
        <v>9.8800000000000008</v>
      </c>
    </row>
  </sheetData>
  <mergeCells count="6">
    <mergeCell ref="A54:A55"/>
    <mergeCell ref="B5:C5"/>
    <mergeCell ref="D5:E5"/>
    <mergeCell ref="F5:G5"/>
    <mergeCell ref="B54:D54"/>
    <mergeCell ref="G54:I5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B3" sqref="B3"/>
    </sheetView>
  </sheetViews>
  <sheetFormatPr defaultColWidth="8.796875" defaultRowHeight="14.25"/>
  <cols>
    <col min="1" max="1" width="25.33203125" style="17" customWidth="1"/>
    <col min="2" max="2" width="12.33203125" style="17" customWidth="1"/>
    <col min="3" max="3" width="13.46484375" style="17" customWidth="1"/>
    <col min="4" max="16384" width="8.796875" style="17"/>
  </cols>
  <sheetData>
    <row r="1" spans="1:6">
      <c r="A1" s="17" t="s">
        <v>52</v>
      </c>
    </row>
    <row r="2" spans="1:6">
      <c r="A2" s="17" t="s">
        <v>53</v>
      </c>
      <c r="B2" s="17" t="s">
        <v>122</v>
      </c>
      <c r="E2" s="17">
        <v>1000</v>
      </c>
      <c r="F2" s="17" t="s">
        <v>120</v>
      </c>
    </row>
    <row r="4" spans="1:6">
      <c r="A4" s="1" t="s">
        <v>105</v>
      </c>
      <c r="B4" s="19">
        <v>2017</v>
      </c>
      <c r="C4" s="19">
        <v>2050</v>
      </c>
    </row>
    <row r="5" spans="1:6">
      <c r="A5" s="17" t="s">
        <v>61</v>
      </c>
    </row>
    <row r="6" spans="1:6">
      <c r="A6" s="17" t="s">
        <v>62</v>
      </c>
      <c r="B6" s="17">
        <f>'Variable and Fixed cost data'!B9*'Capital cost data base'!$E$2</f>
        <v>3690000</v>
      </c>
      <c r="C6" s="17">
        <f>'Variable and Fixed cost data'!C9*'Capital cost data base'!$E$2</f>
        <v>2500000</v>
      </c>
    </row>
    <row r="7" spans="1:6">
      <c r="A7" s="17" t="s">
        <v>63</v>
      </c>
      <c r="B7" s="17">
        <f>'Variable and Fixed cost data'!B10*'Capital cost data base'!$E$2</f>
        <v>4190000</v>
      </c>
      <c r="C7" s="17">
        <f>'Variable and Fixed cost data'!C10*'Capital cost data base'!$E$2</f>
        <v>3000000</v>
      </c>
    </row>
    <row r="8" spans="1:6">
      <c r="A8" s="17" t="s">
        <v>64</v>
      </c>
      <c r="B8" s="17">
        <f>'Variable and Fixed cost data'!B11*'Capital cost data base'!$E$2</f>
        <v>2000000</v>
      </c>
      <c r="C8" s="17">
        <f>'Variable and Fixed cost data'!C11*'Capital cost data base'!$E$2</f>
        <v>2000000</v>
      </c>
    </row>
    <row r="9" spans="1:6">
      <c r="A9" s="17" t="s">
        <v>65</v>
      </c>
      <c r="B9" s="17">
        <f>'Variable and Fixed cost data'!B12*'Capital cost data base'!$E$2</f>
        <v>2500000</v>
      </c>
      <c r="C9" s="17">
        <f>'Variable and Fixed cost data'!C12*'Capital cost data base'!$E$2</f>
        <v>2500000</v>
      </c>
    </row>
    <row r="10" spans="1:6">
      <c r="A10" s="17" t="s">
        <v>66</v>
      </c>
      <c r="B10" s="17">
        <f>'Variable and Fixed cost data'!B13*'Capital cost data base'!$E$2</f>
        <v>2400000</v>
      </c>
      <c r="C10" s="17">
        <f>'Variable and Fixed cost data'!C13*'Capital cost data base'!$E$2</f>
        <v>2400000</v>
      </c>
    </row>
    <row r="11" spans="1:6">
      <c r="A11" s="17" t="s">
        <v>67</v>
      </c>
      <c r="B11" s="17">
        <f>'Variable and Fixed cost data'!B14*'Capital cost data base'!$E$2</f>
        <v>2600000</v>
      </c>
      <c r="C11" s="17">
        <f>'Variable and Fixed cost data'!C14*'Capital cost data base'!$E$2</f>
        <v>2600000</v>
      </c>
    </row>
    <row r="12" spans="1:6">
      <c r="A12" s="17" t="s">
        <v>68</v>
      </c>
      <c r="B12" s="17">
        <f>'Variable and Fixed cost data'!B15*'Capital cost data base'!$E$2</f>
        <v>3690000</v>
      </c>
      <c r="C12" s="17">
        <f>'Variable and Fixed cost data'!C15*'Capital cost data base'!$E$2</f>
        <v>2500000</v>
      </c>
    </row>
    <row r="14" spans="1:6">
      <c r="A14" s="17" t="s">
        <v>69</v>
      </c>
    </row>
    <row r="15" spans="1:6">
      <c r="A15" s="17" t="s">
        <v>70</v>
      </c>
      <c r="B15" s="17">
        <f>'Variable and Fixed cost data'!B18*'Capital cost data base'!$E$2</f>
        <v>800000</v>
      </c>
      <c r="C15" s="17">
        <f>'Variable and Fixed cost data'!C18*'Capital cost data base'!$E$2</f>
        <v>600000</v>
      </c>
    </row>
    <row r="16" spans="1:6">
      <c r="A16" s="17" t="s">
        <v>71</v>
      </c>
      <c r="B16" s="17">
        <f>'Variable and Fixed cost data'!B19*'Capital cost data base'!$E$2</f>
        <v>1190000</v>
      </c>
      <c r="C16" s="17">
        <f>'Variable and Fixed cost data'!C19*'Capital cost data base'!$E$2</f>
        <v>1000000</v>
      </c>
    </row>
    <row r="17" spans="1:3">
      <c r="A17" s="17" t="s">
        <v>72</v>
      </c>
      <c r="B17" s="17">
        <f>'Variable and Fixed cost data'!B20*'Capital cost data base'!$E$2</f>
        <v>3090000</v>
      </c>
      <c r="C17" s="17">
        <f>'Variable and Fixed cost data'!C20*'Capital cost data base'!$E$2</f>
        <v>3090000</v>
      </c>
    </row>
    <row r="18" spans="1:3">
      <c r="A18" s="17" t="s">
        <v>73</v>
      </c>
      <c r="B18" s="17">
        <f>'Variable and Fixed cost data'!B21*'Capital cost data base'!$E$2</f>
        <v>1300000</v>
      </c>
      <c r="C18" s="17">
        <f>'Variable and Fixed cost data'!C21*'Capital cost data base'!$E$2</f>
        <v>1300000</v>
      </c>
    </row>
    <row r="20" spans="1:3">
      <c r="A20" s="17" t="s">
        <v>74</v>
      </c>
    </row>
    <row r="21" spans="1:3">
      <c r="A21" s="17" t="s">
        <v>75</v>
      </c>
      <c r="B21" s="17">
        <f>'Variable and Fixed cost data'!B24*'Capital cost data base'!$E$2</f>
        <v>2936000</v>
      </c>
      <c r="C21" s="17">
        <f>'Variable and Fixed cost data'!C24*'Capital cost data base'!$E$2</f>
        <v>2936000</v>
      </c>
    </row>
    <row r="22" spans="1:3">
      <c r="A22" s="17" t="s">
        <v>78</v>
      </c>
      <c r="B22" s="17">
        <f>'Variable and Fixed cost data'!B25*'Capital cost data base'!$E$2</f>
        <v>2513000</v>
      </c>
      <c r="C22" s="17">
        <f>'Variable and Fixed cost data'!C25*'Capital cost data base'!$E$2</f>
        <v>2513000</v>
      </c>
    </row>
    <row r="23" spans="1:3">
      <c r="A23" s="17" t="s">
        <v>79</v>
      </c>
      <c r="B23" s="17">
        <f>'Variable and Fixed cost data'!B26*'Capital cost data base'!$E$2</f>
        <v>2091000</v>
      </c>
      <c r="C23" s="17">
        <f>'Variable and Fixed cost data'!C26*'Capital cost data base'!$E$2</f>
        <v>2091000</v>
      </c>
    </row>
    <row r="25" spans="1:3">
      <c r="A25" s="17" t="s">
        <v>80</v>
      </c>
      <c r="B25" s="17">
        <f>'Variable and Fixed cost data'!B28*'Capital cost data base'!$E$2</f>
        <v>4000000</v>
      </c>
      <c r="C25" s="17">
        <f>'Variable and Fixed cost data'!C28*'Capital cost data base'!$E$2</f>
        <v>4000000</v>
      </c>
    </row>
    <row r="27" spans="1:3">
      <c r="A27" s="17" t="s">
        <v>1</v>
      </c>
    </row>
    <row r="28" spans="1:3">
      <c r="A28" s="17" t="s">
        <v>81</v>
      </c>
      <c r="B28" s="17">
        <f>'Variable and Fixed cost data'!B31*'Capital cost data base'!$E$2</f>
        <v>800000</v>
      </c>
      <c r="C28" s="17">
        <f>'Variable and Fixed cost data'!C31*'Capital cost data base'!$E$2</f>
        <v>800000</v>
      </c>
    </row>
    <row r="29" spans="1:3">
      <c r="A29" s="17" t="s">
        <v>82</v>
      </c>
      <c r="B29" s="17">
        <f>'Variable and Fixed cost data'!B32*'Capital cost data base'!$E$2</f>
        <v>959000</v>
      </c>
      <c r="C29" s="17">
        <f>'Variable and Fixed cost data'!C32*'Capital cost data base'!$E$2</f>
        <v>959000</v>
      </c>
    </row>
    <row r="30" spans="1:3">
      <c r="A30" s="17" t="s">
        <v>83</v>
      </c>
      <c r="B30" s="17">
        <f>'Variable and Fixed cost data'!B33*'Capital cost data base'!$E$2</f>
        <v>2712000</v>
      </c>
      <c r="C30" s="17">
        <f>'Variable and Fixed cost data'!C33*'Capital cost data base'!$E$2</f>
        <v>2392000</v>
      </c>
    </row>
    <row r="31" spans="1:3">
      <c r="A31" s="17" t="s">
        <v>84</v>
      </c>
      <c r="B31" s="17">
        <f>'Variable and Fixed cost data'!B34*'Capital cost data base'!$E$2</f>
        <v>1009000</v>
      </c>
      <c r="C31" s="17">
        <f>'Variable and Fixed cost data'!C34*'Capital cost data base'!$E$2</f>
        <v>1009000</v>
      </c>
    </row>
    <row r="32" spans="1:3">
      <c r="A32" s="17" t="s">
        <v>85</v>
      </c>
      <c r="B32" s="17">
        <f>'Variable and Fixed cost data'!B35*'Capital cost data base'!$E$2</f>
        <v>3600000</v>
      </c>
      <c r="C32" s="17">
        <f>'Variable and Fixed cost data'!C35*'Capital cost data base'!$E$2</f>
        <v>2500000</v>
      </c>
    </row>
    <row r="33" spans="1:3">
      <c r="A33" s="17" t="s">
        <v>86</v>
      </c>
      <c r="B33" s="17">
        <f>'Variable and Fixed cost data'!B36*'Capital cost data base'!$E$2</f>
        <v>7050000</v>
      </c>
      <c r="C33" s="17">
        <f>'Variable and Fixed cost data'!C36*'Capital cost data base'!$E$2</f>
        <v>6210000</v>
      </c>
    </row>
    <row r="35" spans="1:3">
      <c r="A35" s="17" t="s">
        <v>87</v>
      </c>
    </row>
    <row r="36" spans="1:3">
      <c r="A36" s="17" t="s">
        <v>88</v>
      </c>
      <c r="B36" s="17">
        <f>'Variable and Fixed cost data'!B39*'Capital cost data base'!$E$2</f>
        <v>1000000</v>
      </c>
      <c r="C36" s="17">
        <f>'Variable and Fixed cost data'!C39*'Capital cost data base'!$E$2</f>
        <v>1000000</v>
      </c>
    </row>
    <row r="37" spans="1:3">
      <c r="A37" s="17" t="s">
        <v>89</v>
      </c>
      <c r="B37" s="17">
        <f>'Variable and Fixed cost data'!B40*'Capital cost data base'!$E$2</f>
        <v>1070000</v>
      </c>
      <c r="C37" s="17">
        <f>'Variable and Fixed cost data'!C40*'Capital cost data base'!$E$2</f>
        <v>1070000</v>
      </c>
    </row>
    <row r="39" spans="1:3">
      <c r="A39" s="17" t="s">
        <v>90</v>
      </c>
    </row>
    <row r="40" spans="1:3">
      <c r="A40" s="17" t="s">
        <v>91</v>
      </c>
      <c r="B40" s="17">
        <f>'Variable and Fixed cost data'!B43*'Capital cost data base'!$E$2</f>
        <v>4300000</v>
      </c>
      <c r="C40" s="17">
        <f>'Variable and Fixed cost data'!C43*'Capital cost data base'!$E$2</f>
        <v>750000</v>
      </c>
    </row>
    <row r="41" spans="1:3">
      <c r="A41" s="17" t="s">
        <v>92</v>
      </c>
      <c r="B41" s="17">
        <f>'Variable and Fixed cost data'!B44*'Capital cost data base'!$E$2</f>
        <v>5300000</v>
      </c>
      <c r="C41" s="17">
        <f>'Variable and Fixed cost data'!C44*'Capital cost data base'!$E$2</f>
        <v>750000</v>
      </c>
    </row>
    <row r="42" spans="1:3">
      <c r="A42" s="17" t="s">
        <v>93</v>
      </c>
      <c r="B42" s="17">
        <f>'Variable and Fixed cost data'!B45*'Capital cost data base'!$E$2</f>
        <v>1810000</v>
      </c>
      <c r="C42" s="17">
        <f>'Variable and Fixed cost data'!C45*'Capital cost data base'!$E$2</f>
        <v>800000</v>
      </c>
    </row>
    <row r="43" spans="1:3">
      <c r="A43" s="17" t="s">
        <v>94</v>
      </c>
      <c r="B43" s="17">
        <f>'Variable and Fixed cost data'!B46*'Capital cost data base'!$E$2</f>
        <v>5000000</v>
      </c>
      <c r="C43" s="17">
        <f>'Variable and Fixed cost data'!C46*'Capital cost data base'!$E$2</f>
        <v>4000000</v>
      </c>
    </row>
    <row r="44" spans="1:3">
      <c r="A44" s="17" t="s">
        <v>95</v>
      </c>
      <c r="B44" s="17">
        <f>'Variable and Fixed cost data'!B47*'Capital cost data base'!$E$2</f>
        <v>6000000</v>
      </c>
      <c r="C44" s="17">
        <f>'Variable and Fixed cost data'!C47*'Capital cost data base'!$E$2</f>
        <v>4500000</v>
      </c>
    </row>
    <row r="45" spans="1:3">
      <c r="A45" s="17" t="s">
        <v>96</v>
      </c>
      <c r="B45" s="17">
        <f>'Variable and Fixed cost data'!B48*'Capital cost data base'!$E$2</f>
        <v>5208000</v>
      </c>
      <c r="C45" s="17">
        <f>'Variable and Fixed cost data'!C48*'Capital cost data base'!$E$2</f>
        <v>2500000</v>
      </c>
    </row>
    <row r="46" spans="1:3">
      <c r="A46" s="17" t="s">
        <v>97</v>
      </c>
      <c r="B46" s="17">
        <f>'Variable and Fixed cost data'!B49*'Capital cost data base'!$E$2</f>
        <v>6312000</v>
      </c>
      <c r="C46" s="17">
        <f>'Variable and Fixed cost data'!C49*'Capital cost data base'!$E$2</f>
        <v>3912000</v>
      </c>
    </row>
    <row r="47" spans="1:3">
      <c r="A47" s="17" t="s">
        <v>98</v>
      </c>
      <c r="B47" s="17">
        <f>'Variable and Fixed cost data'!B50*'Capital cost data base'!$E$2</f>
        <v>7254000</v>
      </c>
      <c r="C47" s="17">
        <f>'Variable and Fixed cost data'!C50*'Capital cost data base'!$E$2</f>
        <v>4422000</v>
      </c>
    </row>
    <row r="48" spans="1:3">
      <c r="A48" s="17" t="s">
        <v>99</v>
      </c>
      <c r="B48" s="17">
        <f>'Variable and Fixed cost data'!B51*'Capital cost data base'!$E$2</f>
        <v>5856000</v>
      </c>
      <c r="C48" s="17">
        <f>'Variable and Fixed cost data'!C51*'Capital cost data base'!$E$2</f>
        <v>3641000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F2" sqref="F2"/>
    </sheetView>
  </sheetViews>
  <sheetFormatPr defaultColWidth="8.796875" defaultRowHeight="14.25"/>
  <cols>
    <col min="1" max="1" width="8.796875" style="17"/>
    <col min="2" max="2" width="17.33203125" style="17" customWidth="1"/>
    <col min="3" max="3" width="31" style="17" customWidth="1"/>
    <col min="4" max="5" width="17.33203125" style="17" customWidth="1"/>
    <col min="6" max="6" width="23.1328125" style="29" customWidth="1"/>
    <col min="7" max="7" width="17.33203125" style="29" customWidth="1"/>
    <col min="8" max="8" width="22.46484375" style="29" customWidth="1"/>
    <col min="9" max="9" width="17.33203125" style="29" customWidth="1"/>
    <col min="10" max="10" width="22.46484375" style="29" customWidth="1"/>
    <col min="11" max="11" width="20.796875" style="29" customWidth="1"/>
    <col min="12" max="12" width="28.1328125" style="29" customWidth="1"/>
    <col min="13" max="13" width="19.1328125" style="29" bestFit="1" customWidth="1"/>
    <col min="14" max="14" width="22.1328125" style="29" bestFit="1" customWidth="1"/>
    <col min="15" max="15" width="14.33203125" style="29" customWidth="1"/>
    <col min="16" max="16" width="18.796875" style="29" customWidth="1"/>
    <col min="17" max="17" width="16.46484375" style="29" customWidth="1"/>
    <col min="18" max="18" width="8.796875" style="29"/>
    <col min="19" max="16384" width="8.796875" style="17"/>
  </cols>
  <sheetData>
    <row r="1" spans="1:17" ht="28.5">
      <c r="A1" s="11" t="s">
        <v>2</v>
      </c>
      <c r="B1" s="11" t="s">
        <v>38</v>
      </c>
      <c r="C1" s="11" t="s">
        <v>27</v>
      </c>
      <c r="D1" s="11" t="s">
        <v>4</v>
      </c>
      <c r="E1" s="11" t="s">
        <v>5</v>
      </c>
      <c r="F1" s="27" t="s">
        <v>40</v>
      </c>
      <c r="G1" s="27" t="s">
        <v>7</v>
      </c>
      <c r="H1" s="27" t="s">
        <v>8</v>
      </c>
      <c r="I1" s="27" t="s">
        <v>6</v>
      </c>
      <c r="J1" s="27" t="s">
        <v>28</v>
      </c>
      <c r="K1" s="27" t="s">
        <v>29</v>
      </c>
      <c r="L1" s="27" t="s">
        <v>30</v>
      </c>
      <c r="M1" s="27" t="s">
        <v>42</v>
      </c>
      <c r="N1" s="27" t="s">
        <v>39</v>
      </c>
      <c r="O1" s="28" t="s">
        <v>49</v>
      </c>
      <c r="P1" s="28" t="s">
        <v>50</v>
      </c>
      <c r="Q1" s="28" t="s">
        <v>51</v>
      </c>
    </row>
    <row r="2" spans="1:17">
      <c r="A2" s="1">
        <v>2018</v>
      </c>
      <c r="B2" s="3">
        <v>4985710.0141575001</v>
      </c>
      <c r="C2" s="3">
        <v>1005847.3841146511</v>
      </c>
      <c r="D2" s="3">
        <v>5398356.8398834039</v>
      </c>
      <c r="E2" s="3">
        <v>2609904.3307550726</v>
      </c>
      <c r="F2" s="26">
        <v>1472023</v>
      </c>
      <c r="G2" s="26">
        <v>1106952.27008149</v>
      </c>
      <c r="H2" s="26">
        <v>3705657.1127614691</v>
      </c>
      <c r="I2" s="26">
        <v>3503492.939728946</v>
      </c>
      <c r="J2" s="26">
        <v>2368974.8458332461</v>
      </c>
      <c r="K2" s="26">
        <v>620749.38054688869</v>
      </c>
      <c r="L2" s="26">
        <v>620749.38054688869</v>
      </c>
      <c r="M2" s="26">
        <v>5778150.1329843532</v>
      </c>
      <c r="N2" s="26">
        <v>3030248.6826914768</v>
      </c>
      <c r="O2" s="26">
        <v>620749.38054688869</v>
      </c>
      <c r="P2" s="26">
        <v>620749.38054688869</v>
      </c>
      <c r="Q2" s="26">
        <v>7982156.7055278737</v>
      </c>
    </row>
    <row r="3" spans="1:17">
      <c r="A3" s="1">
        <v>2019</v>
      </c>
      <c r="B3" s="3">
        <v>4953666.0283149993</v>
      </c>
      <c r="C3" s="3">
        <v>998650.36822930234</v>
      </c>
      <c r="D3" s="3">
        <v>5360285.879766807</v>
      </c>
      <c r="E3" s="3">
        <v>2570167.261510144</v>
      </c>
      <c r="F3" s="26">
        <v>0</v>
      </c>
      <c r="G3" s="26">
        <v>0</v>
      </c>
      <c r="H3" s="26">
        <v>3545653.8255229369</v>
      </c>
      <c r="I3" s="26">
        <v>3498816.7794578923</v>
      </c>
      <c r="J3" s="26">
        <v>2227281.8916664924</v>
      </c>
      <c r="K3" s="26">
        <v>619774.76109377737</v>
      </c>
      <c r="L3" s="26">
        <v>619774.76109377737</v>
      </c>
      <c r="M3" s="26">
        <v>5741013.0029604603</v>
      </c>
      <c r="N3" s="26">
        <v>0</v>
      </c>
      <c r="O3" s="26">
        <v>619774.76109377737</v>
      </c>
      <c r="P3" s="26">
        <v>619774.76109377737</v>
      </c>
      <c r="Q3" s="26">
        <v>7971502.811055745</v>
      </c>
    </row>
    <row r="4" spans="1:17">
      <c r="A4" s="1">
        <v>2020</v>
      </c>
      <c r="B4" s="3">
        <v>4921622.0424725004</v>
      </c>
      <c r="C4" s="3">
        <v>991453.35234395368</v>
      </c>
      <c r="D4" s="3">
        <v>5322214.9196502101</v>
      </c>
      <c r="E4" s="3">
        <v>2530430.1922652172</v>
      </c>
      <c r="F4" s="26">
        <v>0</v>
      </c>
      <c r="G4" s="26">
        <v>0</v>
      </c>
      <c r="H4" s="26">
        <v>3385650.5382844037</v>
      </c>
      <c r="I4" s="26">
        <v>3493165.2083361712</v>
      </c>
      <c r="J4" s="26">
        <v>2085588.9374997385</v>
      </c>
      <c r="K4" s="26">
        <v>624214.22900192463</v>
      </c>
      <c r="L4" s="26">
        <v>624214.22900192463</v>
      </c>
      <c r="M4" s="26">
        <v>5703875.8729365692</v>
      </c>
      <c r="N4" s="26">
        <v>0</v>
      </c>
      <c r="O4" s="26">
        <v>624214.22900192463</v>
      </c>
      <c r="P4" s="26">
        <v>624214.22900192463</v>
      </c>
      <c r="Q4" s="26">
        <v>7958626.596631432</v>
      </c>
    </row>
    <row r="5" spans="1:17">
      <c r="A5" s="1">
        <v>2021</v>
      </c>
      <c r="B5" s="3">
        <v>4889578.0566300014</v>
      </c>
      <c r="C5" s="3">
        <v>984256.3364586049</v>
      </c>
      <c r="D5" s="3">
        <v>5284143.9595336132</v>
      </c>
      <c r="E5" s="3">
        <v>2490693.1230202895</v>
      </c>
      <c r="F5" s="26">
        <v>0</v>
      </c>
      <c r="G5" s="26">
        <v>0</v>
      </c>
      <c r="H5" s="26">
        <v>3225647.2510458729</v>
      </c>
      <c r="I5" s="26">
        <v>3532179.7303932798</v>
      </c>
      <c r="J5" s="26">
        <v>1943895.9833329846</v>
      </c>
      <c r="K5" s="26">
        <v>616710.15026315721</v>
      </c>
      <c r="L5" s="26">
        <v>616710.15026315721</v>
      </c>
      <c r="M5" s="26">
        <v>5666738.742912678</v>
      </c>
      <c r="N5" s="26">
        <v>0</v>
      </c>
      <c r="O5" s="26">
        <v>616710.15026315721</v>
      </c>
      <c r="P5" s="26">
        <v>616710.15026315721</v>
      </c>
      <c r="Q5" s="26">
        <v>8047515.0385973537</v>
      </c>
    </row>
    <row r="6" spans="1:17">
      <c r="A6" s="1">
        <v>2022</v>
      </c>
      <c r="B6" s="3">
        <v>4857534.0707875015</v>
      </c>
      <c r="C6" s="3">
        <v>977059.320573256</v>
      </c>
      <c r="D6" s="3">
        <v>5246072.9994170172</v>
      </c>
      <c r="E6" s="3">
        <v>2450956.0537753622</v>
      </c>
      <c r="F6" s="26">
        <v>0</v>
      </c>
      <c r="G6" s="26">
        <v>0</v>
      </c>
      <c r="H6" s="26">
        <v>3036301.351765865</v>
      </c>
      <c r="I6" s="26">
        <v>3441495.8280658736</v>
      </c>
      <c r="J6" s="26">
        <v>1802203.0291662314</v>
      </c>
      <c r="K6" s="26">
        <v>612109.73017863615</v>
      </c>
      <c r="L6" s="26">
        <v>612109.73017863615</v>
      </c>
      <c r="M6" s="26">
        <v>5629601.6128887851</v>
      </c>
      <c r="N6" s="26">
        <v>0</v>
      </c>
      <c r="O6" s="26">
        <v>612109.73017863615</v>
      </c>
      <c r="P6" s="26">
        <v>612109.73017863615</v>
      </c>
      <c r="Q6" s="26">
        <v>7840906.0539358519</v>
      </c>
    </row>
    <row r="7" spans="1:17">
      <c r="A7" s="1">
        <v>2023</v>
      </c>
      <c r="B7" s="3">
        <v>4825490.0849450026</v>
      </c>
      <c r="C7" s="3">
        <v>962255.51768496411</v>
      </c>
      <c r="D7" s="3">
        <v>5208002.0393004203</v>
      </c>
      <c r="E7" s="3">
        <v>2411218.9845304345</v>
      </c>
      <c r="F7" s="26">
        <v>0</v>
      </c>
      <c r="G7" s="26">
        <v>0</v>
      </c>
      <c r="H7" s="26">
        <v>2873999.6430443497</v>
      </c>
      <c r="I7" s="26">
        <v>3424867.4186540279</v>
      </c>
      <c r="J7" s="26">
        <v>1660510.0749994777</v>
      </c>
      <c r="K7" s="26">
        <v>600044.48430360877</v>
      </c>
      <c r="L7" s="26">
        <v>600044.48430360877</v>
      </c>
      <c r="M7" s="26">
        <v>5592464.482864894</v>
      </c>
      <c r="N7" s="26">
        <v>0</v>
      </c>
      <c r="O7" s="26">
        <v>600044.48430360877</v>
      </c>
      <c r="P7" s="26">
        <v>600044.48430360877</v>
      </c>
      <c r="Q7" s="26">
        <v>7803020.8428130085</v>
      </c>
    </row>
    <row r="8" spans="1:17">
      <c r="A8" s="1">
        <v>2024</v>
      </c>
      <c r="B8" s="3">
        <v>4795743.5958531126</v>
      </c>
      <c r="C8" s="3">
        <v>954806.8341589222</v>
      </c>
      <c r="D8" s="3">
        <v>5172424.1389835458</v>
      </c>
      <c r="E8" s="3">
        <v>2371481.9152855068</v>
      </c>
      <c r="F8" s="26">
        <v>0</v>
      </c>
      <c r="G8" s="26">
        <v>0</v>
      </c>
      <c r="H8" s="26">
        <v>2696940.2860163674</v>
      </c>
      <c r="I8" s="26">
        <v>3409766.8424255005</v>
      </c>
      <c r="J8" s="26">
        <v>1518817.1208327236</v>
      </c>
      <c r="K8" s="26">
        <v>594462.88901983364</v>
      </c>
      <c r="L8" s="26">
        <v>594462.88901983364</v>
      </c>
      <c r="M8" s="26">
        <v>5557990.0189642562</v>
      </c>
      <c r="N8" s="26">
        <v>0</v>
      </c>
      <c r="O8" s="26">
        <v>594462.88901983364</v>
      </c>
      <c r="P8" s="26">
        <v>594462.88901983364</v>
      </c>
      <c r="Q8" s="26">
        <v>7768616.5588959409</v>
      </c>
    </row>
    <row r="9" spans="1:17">
      <c r="A9" s="1">
        <v>2025</v>
      </c>
      <c r="B9" s="3">
        <v>4785754.0578712663</v>
      </c>
      <c r="C9" s="3">
        <v>951088.03781556</v>
      </c>
      <c r="D9" s="3">
        <v>5158151.5558288814</v>
      </c>
      <c r="E9" s="3">
        <v>2331744.84604058</v>
      </c>
      <c r="F9" s="26">
        <v>0</v>
      </c>
      <c r="G9" s="26">
        <v>0</v>
      </c>
      <c r="H9" s="26">
        <v>2519880.9289883869</v>
      </c>
      <c r="I9" s="26">
        <v>3407990.6624235231</v>
      </c>
      <c r="J9" s="26">
        <v>1377124.1666659696</v>
      </c>
      <c r="K9" s="26">
        <v>591147.174835179</v>
      </c>
      <c r="L9" s="26">
        <v>591147.174835179</v>
      </c>
      <c r="M9" s="26">
        <v>5546412.7210359061</v>
      </c>
      <c r="N9" s="26">
        <v>0</v>
      </c>
      <c r="O9" s="26">
        <v>591147.174835179</v>
      </c>
      <c r="P9" s="26">
        <v>591147.174835179</v>
      </c>
      <c r="Q9" s="26">
        <v>7764569.8125896389</v>
      </c>
    </row>
    <row r="10" spans="1:17">
      <c r="A10" s="1">
        <v>2026</v>
      </c>
      <c r="B10" s="3">
        <v>4773854.0931798108</v>
      </c>
      <c r="C10" s="3">
        <v>947292.81476675125</v>
      </c>
      <c r="D10" s="3">
        <v>5141803.8791503608</v>
      </c>
      <c r="E10" s="3">
        <v>2292007.7767956513</v>
      </c>
      <c r="F10" s="26">
        <v>0</v>
      </c>
      <c r="G10" s="26">
        <v>0</v>
      </c>
      <c r="H10" s="26">
        <v>2342821.5719604054</v>
      </c>
      <c r="I10" s="26">
        <v>3404946.6430044817</v>
      </c>
      <c r="J10" s="26">
        <v>1235431.2124992157</v>
      </c>
      <c r="K10" s="26">
        <v>587865.47395385115</v>
      </c>
      <c r="L10" s="26">
        <v>587865.47395385115</v>
      </c>
      <c r="M10" s="26">
        <v>5532621.3488202756</v>
      </c>
      <c r="N10" s="26">
        <v>0</v>
      </c>
      <c r="O10" s="26">
        <v>587865.47395385115</v>
      </c>
      <c r="P10" s="26">
        <v>587865.47395385115</v>
      </c>
      <c r="Q10" s="26">
        <v>7757634.4939132584</v>
      </c>
    </row>
    <row r="11" spans="1:17">
      <c r="A11" s="1">
        <v>2027</v>
      </c>
      <c r="B11" s="3">
        <v>4759440.3869223613</v>
      </c>
      <c r="C11" s="3">
        <v>943292.75212360208</v>
      </c>
      <c r="D11" s="3">
        <v>5122735.8674070584</v>
      </c>
      <c r="E11" s="3">
        <v>2252270.7075507245</v>
      </c>
      <c r="F11" s="26">
        <v>0</v>
      </c>
      <c r="G11" s="26">
        <v>0</v>
      </c>
      <c r="H11" s="26">
        <v>2165762.214932424</v>
      </c>
      <c r="I11" s="26">
        <v>3400221.1276298021</v>
      </c>
      <c r="J11" s="26">
        <v>1093738.2583324621</v>
      </c>
      <c r="K11" s="26">
        <v>584536.34264332184</v>
      </c>
      <c r="L11" s="26">
        <v>584536.34264332184</v>
      </c>
      <c r="M11" s="26">
        <v>5515916.6952219354</v>
      </c>
      <c r="N11" s="26">
        <v>0</v>
      </c>
      <c r="O11" s="26">
        <v>584536.34264332184</v>
      </c>
      <c r="P11" s="26">
        <v>584536.34264332184</v>
      </c>
      <c r="Q11" s="26">
        <v>7746868.1516131693</v>
      </c>
    </row>
    <row r="12" spans="1:17">
      <c r="A12" s="1">
        <v>2028</v>
      </c>
      <c r="B12" s="3">
        <v>4740084.4459310938</v>
      </c>
      <c r="C12" s="3">
        <v>939870.27435769746</v>
      </c>
      <c r="D12" s="3">
        <v>5098341.7514725374</v>
      </c>
      <c r="E12" s="3">
        <v>2212533.6383057963</v>
      </c>
      <c r="F12" s="26">
        <v>0</v>
      </c>
      <c r="G12" s="26">
        <v>0</v>
      </c>
      <c r="H12" s="26">
        <v>1988702.8579044417</v>
      </c>
      <c r="I12" s="26">
        <v>3392158.9126619366</v>
      </c>
      <c r="J12" s="26">
        <v>952045.3041657079</v>
      </c>
      <c r="K12" s="26">
        <v>581998.08274038043</v>
      </c>
      <c r="L12" s="26">
        <v>581998.08274038043</v>
      </c>
      <c r="M12" s="26">
        <v>5493484.2768311454</v>
      </c>
      <c r="N12" s="26">
        <v>0</v>
      </c>
      <c r="O12" s="26">
        <v>581998.08274038043</v>
      </c>
      <c r="P12" s="26">
        <v>581998.08274038043</v>
      </c>
      <c r="Q12" s="26">
        <v>7728499.6649701986</v>
      </c>
    </row>
    <row r="13" spans="1:17">
      <c r="A13" s="1">
        <v>2029</v>
      </c>
      <c r="B13" s="3">
        <v>4710915.8444493385</v>
      </c>
      <c r="C13" s="3">
        <v>934527.42318819102</v>
      </c>
      <c r="D13" s="3">
        <v>5063396.6793669248</v>
      </c>
      <c r="E13" s="3">
        <v>2172796.569060869</v>
      </c>
      <c r="F13" s="26">
        <v>0</v>
      </c>
      <c r="G13" s="26">
        <v>0</v>
      </c>
      <c r="H13" s="26">
        <v>1811643.5008764607</v>
      </c>
      <c r="I13" s="26">
        <v>3377434.3102844721</v>
      </c>
      <c r="J13" s="26">
        <v>810352.34999895387</v>
      </c>
      <c r="K13" s="26">
        <v>578278.05716929329</v>
      </c>
      <c r="L13" s="26">
        <v>578278.05716929329</v>
      </c>
      <c r="M13" s="26">
        <v>5459679.5513151847</v>
      </c>
      <c r="N13" s="26">
        <v>0</v>
      </c>
      <c r="O13" s="26">
        <v>578278.05716929329</v>
      </c>
      <c r="P13" s="26">
        <v>578278.05716929329</v>
      </c>
      <c r="Q13" s="26">
        <v>7694951.9782399936</v>
      </c>
    </row>
    <row r="14" spans="1:17">
      <c r="A14" s="1">
        <v>2030</v>
      </c>
      <c r="B14" s="3">
        <v>4689417.1097476929</v>
      </c>
      <c r="C14" s="3">
        <v>931495.52585967071</v>
      </c>
      <c r="D14" s="3">
        <v>5036700.6083497163</v>
      </c>
      <c r="E14" s="3">
        <v>2133059.4998159413</v>
      </c>
      <c r="F14" s="26">
        <v>0</v>
      </c>
      <c r="G14" s="26">
        <v>0</v>
      </c>
      <c r="H14" s="26">
        <v>1634584.1438484804</v>
      </c>
      <c r="I14" s="26">
        <v>3367913.89836699</v>
      </c>
      <c r="J14" s="26">
        <v>668659.39583219984</v>
      </c>
      <c r="K14" s="26">
        <v>576209.76721946476</v>
      </c>
      <c r="L14" s="26">
        <v>576209.76721946476</v>
      </c>
      <c r="M14" s="26">
        <v>5434763.7586953649</v>
      </c>
      <c r="N14" s="26">
        <v>0</v>
      </c>
      <c r="O14" s="26">
        <v>576209.76721946476</v>
      </c>
      <c r="P14" s="26">
        <v>576209.76721946476</v>
      </c>
      <c r="Q14" s="26">
        <v>7673261.2195788976</v>
      </c>
    </row>
    <row r="15" spans="1:17">
      <c r="A15" s="1">
        <v>2031</v>
      </c>
      <c r="B15" s="3">
        <v>4668043.9835290164</v>
      </c>
      <c r="C15" s="3">
        <v>928683.16945564619</v>
      </c>
      <c r="D15" s="3">
        <v>5010138.1882432802</v>
      </c>
      <c r="E15" s="3">
        <v>2093322.4305710143</v>
      </c>
      <c r="F15" s="26">
        <v>0</v>
      </c>
      <c r="G15" s="26">
        <v>0</v>
      </c>
      <c r="H15" s="26">
        <v>1618330.0392752115</v>
      </c>
      <c r="I15" s="26">
        <v>3358479.5322181419</v>
      </c>
      <c r="J15" s="26">
        <v>668659.39583219984</v>
      </c>
      <c r="K15" s="26">
        <v>574331.56907527894</v>
      </c>
      <c r="L15" s="26">
        <v>574331.56907527894</v>
      </c>
      <c r="M15" s="26">
        <v>5409993.5390572287</v>
      </c>
      <c r="N15" s="26">
        <v>0</v>
      </c>
      <c r="O15" s="26">
        <v>574331.56907527894</v>
      </c>
      <c r="P15" s="26">
        <v>574331.56907527894</v>
      </c>
      <c r="Q15" s="26">
        <v>7651766.5026455559</v>
      </c>
    </row>
    <row r="16" spans="1:17">
      <c r="A16" s="1">
        <v>2032</v>
      </c>
      <c r="B16" s="3">
        <v>4644118.4018394854</v>
      </c>
      <c r="C16" s="3">
        <v>924875.02500060399</v>
      </c>
      <c r="D16" s="3">
        <v>4980837.45393827</v>
      </c>
      <c r="E16" s="3">
        <v>2053585.3613260863</v>
      </c>
      <c r="F16" s="26">
        <v>0</v>
      </c>
      <c r="G16" s="26">
        <v>0</v>
      </c>
      <c r="H16" s="26">
        <v>1602075.9347019426</v>
      </c>
      <c r="I16" s="26">
        <v>3347303.5272370684</v>
      </c>
      <c r="J16" s="26">
        <v>668659.39583219984</v>
      </c>
      <c r="K16" s="26">
        <v>571701.18391958985</v>
      </c>
      <c r="L16" s="26">
        <v>571701.18391958985</v>
      </c>
      <c r="M16" s="26">
        <v>5382265.1708552018</v>
      </c>
      <c r="N16" s="26">
        <v>0</v>
      </c>
      <c r="O16" s="26">
        <v>571701.18391958985</v>
      </c>
      <c r="P16" s="26">
        <v>571701.18391958985</v>
      </c>
      <c r="Q16" s="26">
        <v>7626303.7360194027</v>
      </c>
    </row>
    <row r="17" spans="1:17">
      <c r="A17" s="1">
        <v>2033</v>
      </c>
      <c r="B17" s="3">
        <v>4622141.6806001225</v>
      </c>
      <c r="C17" s="3">
        <v>921881.07696823147</v>
      </c>
      <c r="D17" s="3">
        <v>4953629.0247932514</v>
      </c>
      <c r="E17" s="3">
        <v>2013848.2920811588</v>
      </c>
      <c r="F17" s="26">
        <v>0</v>
      </c>
      <c r="G17" s="26">
        <v>0</v>
      </c>
      <c r="H17" s="26">
        <v>1585821.8301286742</v>
      </c>
      <c r="I17" s="26">
        <v>3337455.8838543813</v>
      </c>
      <c r="J17" s="26">
        <v>668659.39583219984</v>
      </c>
      <c r="K17" s="26">
        <v>569693.58845712245</v>
      </c>
      <c r="L17" s="26">
        <v>569693.58845712245</v>
      </c>
      <c r="M17" s="26">
        <v>5356795.4194273818</v>
      </c>
      <c r="N17" s="26">
        <v>0</v>
      </c>
      <c r="O17" s="26">
        <v>569693.58845712245</v>
      </c>
      <c r="P17" s="26">
        <v>569693.58845712245</v>
      </c>
      <c r="Q17" s="26">
        <v>7603867.4320185054</v>
      </c>
    </row>
    <row r="18" spans="1:17">
      <c r="A18" s="1">
        <v>2034</v>
      </c>
      <c r="B18" s="3">
        <v>4603798.572613379</v>
      </c>
      <c r="C18" s="3">
        <v>919299.76255436498</v>
      </c>
      <c r="D18" s="3">
        <v>4930311.8943135142</v>
      </c>
      <c r="E18" s="3">
        <v>1974111.2228362313</v>
      </c>
      <c r="F18" s="26">
        <v>0</v>
      </c>
      <c r="G18" s="26">
        <v>0</v>
      </c>
      <c r="H18" s="26">
        <v>1569567.7255554048</v>
      </c>
      <c r="I18" s="26">
        <v>3330096.910947775</v>
      </c>
      <c r="J18" s="26">
        <v>668659.39583219984</v>
      </c>
      <c r="K18" s="26">
        <v>567853.20501669892</v>
      </c>
      <c r="L18" s="26">
        <v>567853.20501669892</v>
      </c>
      <c r="M18" s="26">
        <v>5335536.8160284711</v>
      </c>
      <c r="N18" s="26">
        <v>0</v>
      </c>
      <c r="O18" s="26">
        <v>567853.20501669892</v>
      </c>
      <c r="P18" s="26">
        <v>567853.20501669892</v>
      </c>
      <c r="Q18" s="26">
        <v>7587101.1716198716</v>
      </c>
    </row>
    <row r="19" spans="1:17">
      <c r="A19" s="1">
        <v>2035</v>
      </c>
      <c r="B19" s="3">
        <v>4579661.1455324804</v>
      </c>
      <c r="C19" s="3">
        <v>915956.5050238847</v>
      </c>
      <c r="D19" s="3">
        <v>4900788.8378168615</v>
      </c>
      <c r="E19" s="3">
        <v>1934374.1535913039</v>
      </c>
      <c r="F19" s="26">
        <v>0</v>
      </c>
      <c r="G19" s="26">
        <v>0</v>
      </c>
      <c r="H19" s="26">
        <v>1553313.6209821361</v>
      </c>
      <c r="I19" s="26">
        <v>3318770.1203640644</v>
      </c>
      <c r="J19" s="26">
        <v>668659.39583219984</v>
      </c>
      <c r="K19" s="26">
        <v>565652.8865517024</v>
      </c>
      <c r="L19" s="26">
        <v>565652.8865517024</v>
      </c>
      <c r="M19" s="26">
        <v>5307562.9312454909</v>
      </c>
      <c r="N19" s="26">
        <v>0</v>
      </c>
      <c r="O19" s="26">
        <v>565652.8865517024</v>
      </c>
      <c r="P19" s="26">
        <v>565652.8865517024</v>
      </c>
      <c r="Q19" s="26">
        <v>7561294.8637536224</v>
      </c>
    </row>
    <row r="20" spans="1:17">
      <c r="A20" s="1">
        <v>2036</v>
      </c>
      <c r="B20" s="3">
        <v>4557484.8966593873</v>
      </c>
      <c r="C20" s="3">
        <v>912768.10522760358</v>
      </c>
      <c r="D20" s="3">
        <v>4873366.1588526061</v>
      </c>
      <c r="E20" s="3">
        <v>1923963.4938358904</v>
      </c>
      <c r="F20" s="26">
        <v>0</v>
      </c>
      <c r="G20" s="26">
        <v>0</v>
      </c>
      <c r="H20" s="26">
        <v>1537059.5164088674</v>
      </c>
      <c r="I20" s="26">
        <v>3308785.9377765385</v>
      </c>
      <c r="J20" s="26">
        <v>668659.39583219984</v>
      </c>
      <c r="K20" s="26">
        <v>563481.86641461716</v>
      </c>
      <c r="L20" s="26">
        <v>563481.86641461716</v>
      </c>
      <c r="M20" s="26">
        <v>5281861.9388068421</v>
      </c>
      <c r="N20" s="26">
        <v>0</v>
      </c>
      <c r="O20" s="26">
        <v>563481.86641461716</v>
      </c>
      <c r="P20" s="26">
        <v>563481.86641461716</v>
      </c>
      <c r="Q20" s="26">
        <v>7538547.4766855622</v>
      </c>
    </row>
    <row r="21" spans="1:17">
      <c r="A21" s="1">
        <v>2037</v>
      </c>
      <c r="B21" s="3">
        <v>4534216.6517228428</v>
      </c>
      <c r="C21" s="3">
        <v>909855.63339430257</v>
      </c>
      <c r="D21" s="3">
        <v>4844777.6541888779</v>
      </c>
      <c r="E21" s="3">
        <v>1913552.8340804782</v>
      </c>
      <c r="F21" s="26">
        <v>0</v>
      </c>
      <c r="G21" s="26">
        <v>0</v>
      </c>
      <c r="H21" s="26">
        <v>1520805.4118355988</v>
      </c>
      <c r="I21" s="26">
        <v>3298049.4508532588</v>
      </c>
      <c r="J21" s="26">
        <v>668659.39583219984</v>
      </c>
      <c r="K21" s="26">
        <v>561620.3608197727</v>
      </c>
      <c r="L21" s="26">
        <v>561620.3608197727</v>
      </c>
      <c r="M21" s="26">
        <v>5254895.3859602809</v>
      </c>
      <c r="N21" s="26">
        <v>0</v>
      </c>
      <c r="O21" s="26">
        <v>561620.3608197727</v>
      </c>
      <c r="P21" s="26">
        <v>561620.3608197727</v>
      </c>
      <c r="Q21" s="26">
        <v>7514086.0827102391</v>
      </c>
    </row>
    <row r="22" spans="1:17">
      <c r="A22" s="1">
        <v>2038</v>
      </c>
      <c r="B22" s="3">
        <v>4513443.5979165575</v>
      </c>
      <c r="C22" s="3">
        <v>907915.01403126901</v>
      </c>
      <c r="D22" s="3">
        <v>4818856.7425043611</v>
      </c>
      <c r="E22" s="3">
        <v>1903142.1743250648</v>
      </c>
      <c r="F22" s="26">
        <v>0</v>
      </c>
      <c r="G22" s="26">
        <v>0</v>
      </c>
      <c r="H22" s="26">
        <v>1504551.3072623296</v>
      </c>
      <c r="I22" s="26">
        <v>3289031.0086167539</v>
      </c>
      <c r="J22" s="26">
        <v>668659.39583219984</v>
      </c>
      <c r="K22" s="26">
        <v>560491.22277389863</v>
      </c>
      <c r="L22" s="26">
        <v>560491.22277389863</v>
      </c>
      <c r="M22" s="26">
        <v>5230820.6156121381</v>
      </c>
      <c r="N22" s="26">
        <v>0</v>
      </c>
      <c r="O22" s="26">
        <v>560491.22277389863</v>
      </c>
      <c r="P22" s="26">
        <v>560491.22277389863</v>
      </c>
      <c r="Q22" s="26">
        <v>7493538.9828844583</v>
      </c>
    </row>
    <row r="23" spans="1:17">
      <c r="A23" s="1">
        <v>2039</v>
      </c>
      <c r="B23" s="3">
        <v>4490266.595770387</v>
      </c>
      <c r="C23" s="3">
        <v>905490.46527050633</v>
      </c>
      <c r="D23" s="3">
        <v>4790367.6619898453</v>
      </c>
      <c r="E23" s="3">
        <v>1892731.5145696511</v>
      </c>
      <c r="F23" s="26">
        <v>0</v>
      </c>
      <c r="G23" s="26">
        <v>0</v>
      </c>
      <c r="H23" s="26">
        <v>1488297.2026890602</v>
      </c>
      <c r="I23" s="26">
        <v>3278353.1707259226</v>
      </c>
      <c r="J23" s="26">
        <v>668659.39583219984</v>
      </c>
      <c r="K23" s="26">
        <v>559063.31435958087</v>
      </c>
      <c r="L23" s="26">
        <v>559063.31435958087</v>
      </c>
      <c r="M23" s="26">
        <v>5203959.8078931188</v>
      </c>
      <c r="N23" s="26">
        <v>0</v>
      </c>
      <c r="O23" s="26">
        <v>559063.31435958087</v>
      </c>
      <c r="P23" s="26">
        <v>559063.31435958087</v>
      </c>
      <c r="Q23" s="26">
        <v>7469211.21148971</v>
      </c>
    </row>
    <row r="24" spans="1:17">
      <c r="A24" s="1">
        <v>2040</v>
      </c>
      <c r="B24" s="3">
        <v>4467659.2763680127</v>
      </c>
      <c r="C24" s="3">
        <v>903179.7506580886</v>
      </c>
      <c r="D24" s="3">
        <v>4762488.2609135453</v>
      </c>
      <c r="E24" s="3">
        <v>1882320.8548142386</v>
      </c>
      <c r="F24" s="26">
        <v>0</v>
      </c>
      <c r="G24" s="26">
        <v>0</v>
      </c>
      <c r="H24" s="26">
        <v>1472043.098115792</v>
      </c>
      <c r="I24" s="26">
        <v>3268066.8469631197</v>
      </c>
      <c r="J24" s="26">
        <v>668659.39583219984</v>
      </c>
      <c r="K24" s="26">
        <v>557705.69637035497</v>
      </c>
      <c r="L24" s="26">
        <v>557705.69637035497</v>
      </c>
      <c r="M24" s="26">
        <v>5177759.2295922721</v>
      </c>
      <c r="N24" s="26">
        <v>0</v>
      </c>
      <c r="O24" s="26">
        <v>557705.69637035497</v>
      </c>
      <c r="P24" s="26">
        <v>557705.69637035497</v>
      </c>
      <c r="Q24" s="26">
        <v>7445775.4433545973</v>
      </c>
    </row>
    <row r="25" spans="1:17">
      <c r="A25" s="1">
        <v>2041</v>
      </c>
      <c r="B25" s="3">
        <v>4449648.4332275633</v>
      </c>
      <c r="C25" s="3">
        <v>901799.90971782035</v>
      </c>
      <c r="D25" s="3">
        <v>4739505.9045875743</v>
      </c>
      <c r="E25" s="3">
        <v>1871910.1950588252</v>
      </c>
      <c r="F25" s="26">
        <v>0</v>
      </c>
      <c r="G25" s="26">
        <v>0</v>
      </c>
      <c r="H25" s="26">
        <v>1455788.9935425231</v>
      </c>
      <c r="I25" s="26">
        <v>3260965.2553579621</v>
      </c>
      <c r="J25" s="26">
        <v>668659.39583219984</v>
      </c>
      <c r="K25" s="26">
        <v>556922.89340897254</v>
      </c>
      <c r="L25" s="26">
        <v>556922.89340897254</v>
      </c>
      <c r="M25" s="26">
        <v>5156885.7019720068</v>
      </c>
      <c r="N25" s="26">
        <v>0</v>
      </c>
      <c r="O25" s="26">
        <v>556922.89340897254</v>
      </c>
      <c r="P25" s="26">
        <v>556922.89340897254</v>
      </c>
      <c r="Q25" s="26">
        <v>7429595.5857021902</v>
      </c>
    </row>
    <row r="26" spans="1:17">
      <c r="A26" s="1">
        <v>2042</v>
      </c>
      <c r="B26" s="3">
        <v>4421609.6841190895</v>
      </c>
      <c r="C26" s="3">
        <v>898386.45623839565</v>
      </c>
      <c r="D26" s="3">
        <v>4705845.3936161082</v>
      </c>
      <c r="E26" s="3">
        <v>1861499.5353034122</v>
      </c>
      <c r="F26" s="26">
        <v>0</v>
      </c>
      <c r="G26" s="26">
        <v>0</v>
      </c>
      <c r="H26" s="26">
        <v>1439534.888969254</v>
      </c>
      <c r="I26" s="26">
        <v>3246909.0993724768</v>
      </c>
      <c r="J26" s="26">
        <v>668659.39583219984</v>
      </c>
      <c r="K26" s="26">
        <v>554884.21025692218</v>
      </c>
      <c r="L26" s="26">
        <v>554884.21025692218</v>
      </c>
      <c r="M26" s="26">
        <v>5124390.4101419989</v>
      </c>
      <c r="N26" s="26">
        <v>0</v>
      </c>
      <c r="O26" s="26">
        <v>554884.21025692218</v>
      </c>
      <c r="P26" s="26">
        <v>554884.21025692218</v>
      </c>
      <c r="Q26" s="26">
        <v>7397570.8487657513</v>
      </c>
    </row>
    <row r="27" spans="1:17">
      <c r="A27" s="1">
        <v>2043</v>
      </c>
      <c r="B27" s="3">
        <v>4405889.3576820614</v>
      </c>
      <c r="C27" s="3">
        <v>897475.85991610389</v>
      </c>
      <c r="D27" s="3">
        <v>4685294.6223583268</v>
      </c>
      <c r="E27" s="3">
        <v>1851088.8755479991</v>
      </c>
      <c r="F27" s="26">
        <v>0</v>
      </c>
      <c r="G27" s="26">
        <v>0</v>
      </c>
      <c r="H27" s="26">
        <v>1423280.7843959855</v>
      </c>
      <c r="I27" s="26">
        <v>3241407.783956822</v>
      </c>
      <c r="J27" s="26">
        <v>668659.39583219984</v>
      </c>
      <c r="K27" s="26">
        <v>554391.38046651601</v>
      </c>
      <c r="L27" s="26">
        <v>554391.38046651601</v>
      </c>
      <c r="M27" s="26">
        <v>5106171.459173183</v>
      </c>
      <c r="N27" s="26">
        <v>0</v>
      </c>
      <c r="O27" s="26">
        <v>554391.38046651601</v>
      </c>
      <c r="P27" s="26">
        <v>554391.38046651601</v>
      </c>
      <c r="Q27" s="26">
        <v>7385036.9682956832</v>
      </c>
    </row>
    <row r="28" spans="1:17">
      <c r="A28" s="1">
        <v>2044</v>
      </c>
      <c r="B28" s="3">
        <v>4378824.4001157461</v>
      </c>
      <c r="C28" s="3">
        <v>894254.85631226201</v>
      </c>
      <c r="D28" s="3">
        <v>4652678.500656059</v>
      </c>
      <c r="E28" s="3">
        <v>1840678.2157925859</v>
      </c>
      <c r="F28" s="26">
        <v>0</v>
      </c>
      <c r="G28" s="26">
        <v>0</v>
      </c>
      <c r="H28" s="26">
        <v>1407026.6798227169</v>
      </c>
      <c r="I28" s="26">
        <v>3228014.3421793631</v>
      </c>
      <c r="J28" s="26">
        <v>668659.39583219984</v>
      </c>
      <c r="K28" s="26">
        <v>552471.36324781028</v>
      </c>
      <c r="L28" s="26">
        <v>552471.36324781028</v>
      </c>
      <c r="M28" s="26">
        <v>5074804.7355336314</v>
      </c>
      <c r="N28" s="26">
        <v>0</v>
      </c>
      <c r="O28" s="26">
        <v>552471.36324781028</v>
      </c>
      <c r="P28" s="26">
        <v>552471.36324781028</v>
      </c>
      <c r="Q28" s="26">
        <v>7354522.1212749518</v>
      </c>
    </row>
    <row r="29" spans="1:17">
      <c r="A29" s="1">
        <v>2045</v>
      </c>
      <c r="B29" s="3">
        <v>4362106.3510442022</v>
      </c>
      <c r="C29" s="3">
        <v>893146.79079662124</v>
      </c>
      <c r="D29" s="3">
        <v>4631056.6298666513</v>
      </c>
      <c r="E29" s="3">
        <v>1830267.5560371724</v>
      </c>
      <c r="F29" s="26">
        <v>0</v>
      </c>
      <c r="G29" s="26">
        <v>0</v>
      </c>
      <c r="H29" s="26">
        <v>1390772.5752494477</v>
      </c>
      <c r="I29" s="26">
        <v>3221832.2607411454</v>
      </c>
      <c r="J29" s="26">
        <v>668659.39583219984</v>
      </c>
      <c r="K29" s="26">
        <v>551856.68438044505</v>
      </c>
      <c r="L29" s="26">
        <v>551856.68438044505</v>
      </c>
      <c r="M29" s="26">
        <v>5055429.4816196105</v>
      </c>
      <c r="N29" s="26">
        <v>0</v>
      </c>
      <c r="O29" s="26">
        <v>551856.68438044505</v>
      </c>
      <c r="P29" s="26">
        <v>551856.68438044505</v>
      </c>
      <c r="Q29" s="26">
        <v>7340437.2226737272</v>
      </c>
    </row>
    <row r="30" spans="1:17">
      <c r="A30" s="1">
        <v>2046</v>
      </c>
      <c r="B30" s="3">
        <v>4336769.959802771</v>
      </c>
      <c r="C30" s="3">
        <v>890275.17907585343</v>
      </c>
      <c r="D30" s="3">
        <v>4600284.9973030258</v>
      </c>
      <c r="E30" s="3">
        <v>1819856.8962817597</v>
      </c>
      <c r="F30" s="26">
        <v>0</v>
      </c>
      <c r="G30" s="26">
        <v>0</v>
      </c>
      <c r="H30" s="26">
        <v>1374518.470676179</v>
      </c>
      <c r="I30" s="26">
        <v>3209635.4861874729</v>
      </c>
      <c r="J30" s="26">
        <v>668659.39583219984</v>
      </c>
      <c r="K30" s="26">
        <v>550152.42239255458</v>
      </c>
      <c r="L30" s="26">
        <v>550152.42239255458</v>
      </c>
      <c r="M30" s="26">
        <v>5026066.0665783612</v>
      </c>
      <c r="N30" s="26">
        <v>0</v>
      </c>
      <c r="O30" s="26">
        <v>550152.42239255458</v>
      </c>
      <c r="P30" s="26">
        <v>550152.42239255458</v>
      </c>
      <c r="Q30" s="26">
        <v>7312648.7933935076</v>
      </c>
    </row>
    <row r="31" spans="1:17">
      <c r="A31" s="1">
        <v>2047</v>
      </c>
      <c r="B31" s="3">
        <v>4315481.4844746375</v>
      </c>
      <c r="C31" s="3">
        <v>888232.92473174375</v>
      </c>
      <c r="D31" s="3">
        <v>4573809.735484709</v>
      </c>
      <c r="E31" s="3">
        <v>1809446.2365263463</v>
      </c>
      <c r="F31" s="26">
        <v>0</v>
      </c>
      <c r="G31" s="26">
        <v>0</v>
      </c>
      <c r="H31" s="26">
        <v>1358264.3661029099</v>
      </c>
      <c r="I31" s="26">
        <v>3200266.2664250759</v>
      </c>
      <c r="J31" s="26">
        <v>668659.39583219984</v>
      </c>
      <c r="K31" s="26">
        <v>548960.60343798099</v>
      </c>
      <c r="L31" s="26">
        <v>548960.60343798099</v>
      </c>
      <c r="M31" s="26">
        <v>5001393.9524363447</v>
      </c>
      <c r="N31" s="26">
        <v>0</v>
      </c>
      <c r="O31" s="26">
        <v>548960.60343798099</v>
      </c>
      <c r="P31" s="26">
        <v>548960.60343798099</v>
      </c>
      <c r="Q31" s="26">
        <v>7291302.5022382103</v>
      </c>
    </row>
    <row r="32" spans="1:17">
      <c r="A32" s="1">
        <v>2048</v>
      </c>
      <c r="B32" s="3">
        <v>4294121.837076081</v>
      </c>
      <c r="C32" s="3">
        <v>886176.35560993128</v>
      </c>
      <c r="D32" s="3">
        <v>4547256.0722374143</v>
      </c>
      <c r="E32" s="3">
        <v>1799035.5767709336</v>
      </c>
      <c r="F32" s="26">
        <v>0</v>
      </c>
      <c r="G32" s="26">
        <v>0</v>
      </c>
      <c r="H32" s="26">
        <v>1342010.261529641</v>
      </c>
      <c r="I32" s="26">
        <v>3190847.9381775381</v>
      </c>
      <c r="J32" s="26">
        <v>668659.39583219984</v>
      </c>
      <c r="K32" s="26">
        <v>547759.99001111533</v>
      </c>
      <c r="L32" s="26">
        <v>547759.99001111533</v>
      </c>
      <c r="M32" s="26">
        <v>4976639.3539727349</v>
      </c>
      <c r="N32" s="26">
        <v>0</v>
      </c>
      <c r="O32" s="26">
        <v>547759.99001111533</v>
      </c>
      <c r="P32" s="26">
        <v>547759.99001111533</v>
      </c>
      <c r="Q32" s="26">
        <v>7269844.3251363151</v>
      </c>
    </row>
    <row r="33" spans="1:17">
      <c r="A33" s="1">
        <v>2049</v>
      </c>
      <c r="B33" s="3">
        <v>4272377.1143856384</v>
      </c>
      <c r="C33" s="3">
        <v>884040.8418737516</v>
      </c>
      <c r="D33" s="3">
        <v>4520295.1836425504</v>
      </c>
      <c r="E33" s="3">
        <v>1788624.9170155204</v>
      </c>
      <c r="F33" s="26">
        <v>0</v>
      </c>
      <c r="G33" s="26">
        <v>0</v>
      </c>
      <c r="H33" s="26">
        <v>1325756.1569563723</v>
      </c>
      <c r="I33" s="26">
        <v>3181160.2441755827</v>
      </c>
      <c r="J33" s="26">
        <v>668659.39583219984</v>
      </c>
      <c r="K33" s="26">
        <v>546510.49006492062</v>
      </c>
      <c r="L33" s="26">
        <v>546510.49006492062</v>
      </c>
      <c r="M33" s="26">
        <v>4951438.4754722388</v>
      </c>
      <c r="N33" s="26">
        <v>0</v>
      </c>
      <c r="O33" s="26">
        <v>546510.49006492062</v>
      </c>
      <c r="P33" s="26">
        <v>546510.49006492062</v>
      </c>
      <c r="Q33" s="26">
        <v>7247772.4406001931</v>
      </c>
    </row>
    <row r="34" spans="1:17">
      <c r="A34" s="1">
        <v>2050</v>
      </c>
      <c r="B34" s="3">
        <v>4217869.8575414019</v>
      </c>
      <c r="C34" s="3">
        <v>875107.94943165942</v>
      </c>
      <c r="D34" s="3">
        <v>4458701.0732432539</v>
      </c>
      <c r="E34" s="3">
        <v>1778214.2572601077</v>
      </c>
      <c r="F34" s="26">
        <v>0</v>
      </c>
      <c r="G34" s="26">
        <v>0</v>
      </c>
      <c r="H34" s="26">
        <v>1309502.0523831041</v>
      </c>
      <c r="I34" s="26">
        <v>3148388.0289021889</v>
      </c>
      <c r="J34" s="26">
        <v>668659.39583219984</v>
      </c>
      <c r="K34" s="26">
        <v>541058.41525406053</v>
      </c>
      <c r="L34" s="26">
        <v>541058.41525406053</v>
      </c>
      <c r="M34" s="26">
        <v>4888267.7109294161</v>
      </c>
      <c r="N34" s="26">
        <v>0</v>
      </c>
      <c r="O34" s="26">
        <v>541058.41525406053</v>
      </c>
      <c r="P34" s="26">
        <v>541058.41525406053</v>
      </c>
      <c r="Q34" s="26">
        <v>7173106.1111970115</v>
      </c>
    </row>
    <row r="35" spans="1:17">
      <c r="B35" s="10"/>
    </row>
    <row r="36" spans="1:17">
      <c r="B36" s="10"/>
    </row>
    <row r="37" spans="1:17">
      <c r="B37" s="10"/>
    </row>
    <row r="38" spans="1:17">
      <c r="B38" s="10"/>
    </row>
    <row r="39" spans="1:17">
      <c r="B39" s="10"/>
    </row>
    <row r="40" spans="1:17">
      <c r="B40" s="10"/>
    </row>
    <row r="41" spans="1:17">
      <c r="B41" s="10"/>
    </row>
    <row r="42" spans="1:17">
      <c r="B42" s="10"/>
    </row>
    <row r="43" spans="1:17">
      <c r="B43" s="10"/>
    </row>
    <row r="44" spans="1:17">
      <c r="B44" s="10"/>
    </row>
    <row r="45" spans="1:17">
      <c r="B45" s="10"/>
    </row>
    <row r="46" spans="1:17">
      <c r="B46" s="10"/>
    </row>
    <row r="47" spans="1:17">
      <c r="B4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K51" sqref="K51"/>
    </sheetView>
  </sheetViews>
  <sheetFormatPr defaultColWidth="8.796875" defaultRowHeight="14.25"/>
  <cols>
    <col min="1" max="1" width="33.33203125" customWidth="1"/>
    <col min="2" max="2" width="23.1328125" customWidth="1"/>
    <col min="3" max="3" width="28.46484375" customWidth="1"/>
    <col min="4" max="4" width="23.1328125" customWidth="1"/>
  </cols>
  <sheetData>
    <row r="1" spans="1:4">
      <c r="A1" s="4" t="s">
        <v>18</v>
      </c>
      <c r="B1" s="13" t="s">
        <v>32</v>
      </c>
      <c r="C1" s="13" t="s">
        <v>34</v>
      </c>
      <c r="D1" s="13" t="s">
        <v>33</v>
      </c>
    </row>
    <row r="2" spans="1:4">
      <c r="A2" t="s">
        <v>35</v>
      </c>
      <c r="B2" s="3">
        <f>'Variable and Fixed cost data'!F9*'Variable and Fixed cost data'!J6*1000</f>
        <v>41063.607513666211</v>
      </c>
      <c r="C2">
        <v>0</v>
      </c>
      <c r="D2" s="3">
        <f>'Variable and Fixed cost data'!G9*'Variable and Fixed cost data'!J6*1000</f>
        <v>27375.738342444143</v>
      </c>
    </row>
    <row r="3" spans="1:4">
      <c r="A3" t="s">
        <v>23</v>
      </c>
      <c r="B3" s="3">
        <f>'Variable and Fixed cost data'!F19*'Variable and Fixed cost data'!J6*1000</f>
        <v>13687.869171222072</v>
      </c>
      <c r="C3">
        <v>0</v>
      </c>
      <c r="D3" s="3">
        <f>'Variable and Fixed cost data'!G19*'Variable and Fixed cost data'!J6*1000</f>
        <v>11582.043144880214</v>
      </c>
    </row>
    <row r="4" spans="1:4">
      <c r="A4" t="s">
        <v>13</v>
      </c>
      <c r="B4" s="3">
        <f>'Variable and Fixed cost data'!F28*'Variable and Fixed cost data'!J6*1000</f>
        <v>143196.1697912463</v>
      </c>
      <c r="C4" s="15">
        <v>0</v>
      </c>
      <c r="D4" s="3">
        <f>'Variable and Fixed cost data'!G28*'Variable and Fixed cost data'!J6*1000</f>
        <v>143196.1697912463</v>
      </c>
    </row>
    <row r="5" spans="1:4">
      <c r="A5" t="s">
        <v>14</v>
      </c>
      <c r="B5" s="3">
        <f>AVERAGE('Variable and Fixed cost data'!F26,'Variable and Fixed cost data'!F25)*'Variable and Fixed cost data'!J6*1000</f>
        <v>57910.215724401067</v>
      </c>
      <c r="C5" s="15">
        <v>0</v>
      </c>
      <c r="D5" s="3">
        <f>'Variable and Fixed cost data'!G45*'Variable and Fixed cost data'!J6*1000</f>
        <v>37904.868474153431</v>
      </c>
    </row>
    <row r="6" spans="1:4">
      <c r="A6" t="s">
        <v>37</v>
      </c>
      <c r="B6" s="3">
        <f>'Variable and Fixed cost data'!F45*'Variable and Fixed cost data'!J6*1000</f>
        <v>44222.346553178999</v>
      </c>
      <c r="C6" s="15">
        <v>0</v>
      </c>
      <c r="D6" s="3">
        <f>AVERAGE('Variable and Fixed cost data'!G43:G44)*'Variable and Fixed cost data'!J6*1000</f>
        <v>12108.499651465678</v>
      </c>
    </row>
    <row r="7" spans="1:4">
      <c r="A7" t="s">
        <v>15</v>
      </c>
      <c r="B7" s="3">
        <f>AVERAGE('Variable and Fixed cost data'!F43:F44)*'Variable and Fixed cost data'!J6*1000</f>
        <v>38431.324980738893</v>
      </c>
      <c r="C7" s="15">
        <v>0</v>
      </c>
      <c r="D7" s="3">
        <f>AVERAGE('Variable and Fixed cost data'!G43:G44)*'Variable and Fixed cost data'!J6*1000</f>
        <v>12108.499651465678</v>
      </c>
    </row>
    <row r="8" spans="1:4">
      <c r="A8" t="s">
        <v>16</v>
      </c>
      <c r="B8" s="3">
        <f>'Variable and Fixed cost data'!F48*'Variable and Fixed cost data'!J6*1000</f>
        <v>89497.606119528922</v>
      </c>
      <c r="C8" s="15">
        <v>0</v>
      </c>
      <c r="D8" s="3">
        <f>'Variable and Fixed cost data'!G48*'Variable and Fixed cost data'!J6*1000</f>
        <v>56857.302711230142</v>
      </c>
    </row>
    <row r="9" spans="1:4">
      <c r="A9" t="s">
        <v>17</v>
      </c>
      <c r="B9" s="3">
        <f>'Variable and Fixed cost data'!F35*'Variable and Fixed cost data'!J6*1000</f>
        <v>52645.65065854643</v>
      </c>
      <c r="C9" s="15">
        <v>0</v>
      </c>
      <c r="D9" s="3">
        <f>'Variable and Fixed cost data'!G35*'Variable and Fixed cost data'!J6*1000</f>
        <v>52645.65065854643</v>
      </c>
    </row>
    <row r="10" spans="1:4">
      <c r="A10" t="s">
        <v>24</v>
      </c>
      <c r="B10" s="3">
        <f>'Variable and Fixed cost data'!B57</f>
        <v>109597.141</v>
      </c>
      <c r="C10" s="15">
        <v>0</v>
      </c>
      <c r="D10" s="3">
        <f>'Variable and Fixed cost data'!D57</f>
        <v>109597.141</v>
      </c>
    </row>
    <row r="11" spans="1:4">
      <c r="A11" t="s">
        <v>25</v>
      </c>
      <c r="B11" s="3">
        <f>'Variable and Fixed cost data'!B58</f>
        <v>14771.139138300001</v>
      </c>
      <c r="C11" s="15">
        <v>0</v>
      </c>
      <c r="D11" s="3">
        <f>'Variable and Fixed cost data'!D58</f>
        <v>6281.241</v>
      </c>
    </row>
    <row r="12" spans="1:4">
      <c r="A12" t="s">
        <v>26</v>
      </c>
      <c r="B12" s="3">
        <f>'Variable and Fixed cost data'!F18*'Variable and Fixed cost data'!J6*1000</f>
        <v>21058.260263418571</v>
      </c>
      <c r="C12" s="15">
        <v>0</v>
      </c>
      <c r="D12" s="3">
        <f>'Variable and Fixed cost data'!G18*'Variable and Fixed cost data'!J6*1000</f>
        <v>15793.695197563928</v>
      </c>
    </row>
    <row r="13" spans="1:4">
      <c r="A13" t="s">
        <v>41</v>
      </c>
      <c r="B13" s="3">
        <f>B9</f>
        <v>52645.65065854643</v>
      </c>
      <c r="C13" s="3">
        <v>0</v>
      </c>
      <c r="D13" s="3">
        <f>D9</f>
        <v>52645.65065854643</v>
      </c>
    </row>
    <row r="14" spans="1:4">
      <c r="A14" t="s">
        <v>36</v>
      </c>
      <c r="B14" s="3">
        <f>'Variable and Fixed cost data'!F46*'Variable and Fixed cost data'!J6*1000</f>
        <v>63174.780790255711</v>
      </c>
      <c r="C14">
        <v>0</v>
      </c>
      <c r="D14" s="3">
        <f>'Variable and Fixed cost data'!G46*'Variable and Fixed cost data'!J6*1000</f>
        <v>37904.868474153431</v>
      </c>
    </row>
    <row r="15" spans="1:4">
      <c r="A15" t="s">
        <v>46</v>
      </c>
      <c r="B15" s="3">
        <f>'Variable and Fixed cost data'!B59</f>
        <v>14771.139138300001</v>
      </c>
      <c r="C15" s="15">
        <v>0</v>
      </c>
      <c r="D15" s="3">
        <f>D11</f>
        <v>6281.241</v>
      </c>
    </row>
    <row r="16" spans="1:4">
      <c r="A16" t="s">
        <v>47</v>
      </c>
      <c r="B16" s="3">
        <f>'Variable and Fixed cost data'!B60</f>
        <v>14771.139138300001</v>
      </c>
      <c r="C16" s="15">
        <v>0</v>
      </c>
      <c r="D16" s="3">
        <f>D11</f>
        <v>6281.241</v>
      </c>
    </row>
    <row r="17" spans="1:4">
      <c r="A17" t="s">
        <v>48</v>
      </c>
      <c r="B17" s="3">
        <f>'Variable and Fixed cost data'!F36*'Variable and Fixed cost data'!J6*1000</f>
        <v>222164.64577906593</v>
      </c>
      <c r="C17" s="15">
        <v>0</v>
      </c>
      <c r="D17" s="3">
        <f>'Variable and Fixed cost data'!G36*'Variable and Fixed cost data'!J6*1000</f>
        <v>195841.82044979272</v>
      </c>
    </row>
  </sheetData>
  <pageMargins left="0.7" right="0.7" top="0.75" bottom="0.75" header="0.3" footer="0.3"/>
  <pageSetup orientation="portrait" r:id="rId1"/>
  <ignoredErrors>
    <ignoredError sqref="D6:D7 B7" formulaRange="1"/>
    <ignoredError sqref="D1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22"/>
  <sheetViews>
    <sheetView workbookViewId="0">
      <selection activeCell="D8" sqref="D8"/>
    </sheetView>
  </sheetViews>
  <sheetFormatPr defaultColWidth="9.1328125" defaultRowHeight="14.25"/>
  <cols>
    <col min="1" max="1" width="33.33203125" style="15" customWidth="1"/>
    <col min="2" max="4" width="24" style="15" customWidth="1"/>
    <col min="5" max="16384" width="9.1328125" style="15"/>
  </cols>
  <sheetData>
    <row r="1" spans="1:4">
      <c r="A1" s="4" t="s">
        <v>19</v>
      </c>
      <c r="B1" s="13" t="s">
        <v>32</v>
      </c>
      <c r="C1" s="13" t="s">
        <v>34</v>
      </c>
      <c r="D1" s="13" t="s">
        <v>33</v>
      </c>
    </row>
    <row r="2" spans="1:4">
      <c r="A2" s="15" t="s">
        <v>12</v>
      </c>
      <c r="B2" s="12">
        <f>'Variable and Fixed cost data'!D9*'Variable and Fixed cost data'!J6</f>
        <v>4.8433998605862714</v>
      </c>
      <c r="C2" s="15">
        <v>0</v>
      </c>
      <c r="D2" s="12">
        <f>'Variable and Fixed cost data'!E9*'Variable and Fixed cost data'!J6</f>
        <v>3.2640303408298785</v>
      </c>
    </row>
    <row r="3" spans="1:4">
      <c r="A3" s="15" t="s">
        <v>23</v>
      </c>
      <c r="B3" s="12">
        <f>'Variable and Fixed cost data'!D18*'Variable and Fixed cost data'!J6</f>
        <v>3.68519554609825</v>
      </c>
      <c r="C3" s="15">
        <v>0</v>
      </c>
      <c r="D3" s="12">
        <f>'Variable and Fixed cost data'!E18*'Variable and Fixed cost data'!J6</f>
        <v>3.68519554609825</v>
      </c>
    </row>
    <row r="4" spans="1:4">
      <c r="A4" s="15" t="s">
        <v>13</v>
      </c>
      <c r="B4" s="12">
        <f>'Variable and Fixed cost data'!D28*'Variable and Fixed cost data'!J6</f>
        <v>0.84233041053674285</v>
      </c>
      <c r="C4" s="17">
        <v>0</v>
      </c>
      <c r="D4" s="12">
        <f>'Variable and Fixed cost data'!E28*'Variable and Fixed cost data'!J6</f>
        <v>0.84233041053674285</v>
      </c>
    </row>
    <row r="5" spans="1:4">
      <c r="A5" s="15" t="s">
        <v>14</v>
      </c>
      <c r="B5" s="12">
        <v>0</v>
      </c>
      <c r="C5" s="17">
        <v>0</v>
      </c>
      <c r="D5" s="12">
        <v>0</v>
      </c>
    </row>
    <row r="6" spans="1:4">
      <c r="A6" s="15" t="s">
        <v>37</v>
      </c>
      <c r="B6" s="3">
        <v>0</v>
      </c>
      <c r="C6" s="17">
        <v>0</v>
      </c>
      <c r="D6" s="3">
        <v>0</v>
      </c>
    </row>
    <row r="7" spans="1:4">
      <c r="A7" s="15" t="s">
        <v>15</v>
      </c>
      <c r="B7" s="3">
        <v>0</v>
      </c>
      <c r="C7" s="17">
        <v>0</v>
      </c>
      <c r="D7" s="3">
        <v>0</v>
      </c>
    </row>
    <row r="8" spans="1:4">
      <c r="A8" s="15" t="s">
        <v>16</v>
      </c>
      <c r="B8" s="3">
        <v>0</v>
      </c>
      <c r="C8" s="17">
        <v>0</v>
      </c>
      <c r="D8" s="3">
        <v>0</v>
      </c>
    </row>
    <row r="9" spans="1:4">
      <c r="A9" s="15" t="s">
        <v>17</v>
      </c>
      <c r="B9" s="12">
        <f>'Variable and Fixed cost data'!D35*'Variable and Fixed cost data'!J6</f>
        <v>6.6333519829768495</v>
      </c>
      <c r="C9" s="17">
        <v>0</v>
      </c>
      <c r="D9" s="12">
        <f>'Variable and Fixed cost data'!E35*'Variable and Fixed cost data'!J6</f>
        <v>6.6333519829768495</v>
      </c>
    </row>
    <row r="10" spans="1:4">
      <c r="A10" s="15" t="s">
        <v>24</v>
      </c>
      <c r="B10" s="3">
        <f>'Variable and Fixed cost data'!G57</f>
        <v>0</v>
      </c>
      <c r="C10" s="17">
        <v>0</v>
      </c>
      <c r="D10" s="3">
        <f>'Variable and Fixed cost data'!I57</f>
        <v>0</v>
      </c>
    </row>
    <row r="11" spans="1:4">
      <c r="A11" s="15" t="s">
        <v>25</v>
      </c>
      <c r="B11" s="12">
        <f>'Variable and Fixed cost data'!G58</f>
        <v>3.24</v>
      </c>
      <c r="C11" s="17">
        <v>0</v>
      </c>
      <c r="D11" s="12">
        <f>'Variable and Fixed cost data'!I58</f>
        <v>9.8800000000000008</v>
      </c>
    </row>
    <row r="12" spans="1:4">
      <c r="A12" s="15" t="s">
        <v>26</v>
      </c>
      <c r="B12" s="12">
        <f>'Variable and Fixed cost data'!D19*'Variable and Fixed cost data'!J6</f>
        <v>3.68519554609825</v>
      </c>
      <c r="C12" s="17">
        <v>0</v>
      </c>
      <c r="D12" s="12">
        <f>'Variable and Fixed cost data'!E19*'Variable and Fixed cost data'!J6</f>
        <v>3.68519554609825</v>
      </c>
    </row>
    <row r="13" spans="1:4">
      <c r="A13" s="15" t="s">
        <v>41</v>
      </c>
      <c r="B13" s="12">
        <f>B9</f>
        <v>6.6333519829768495</v>
      </c>
      <c r="C13" s="17">
        <v>0</v>
      </c>
      <c r="D13" s="12">
        <f>D9</f>
        <v>6.6333519829768495</v>
      </c>
    </row>
    <row r="14" spans="1:4">
      <c r="A14" s="15" t="s">
        <v>36</v>
      </c>
      <c r="B14" s="15">
        <f>'Variable and Fixed cost data'!D46</f>
        <v>0</v>
      </c>
      <c r="C14" s="17">
        <v>0</v>
      </c>
      <c r="D14" s="15">
        <f>'Variable and Fixed cost data'!E45</f>
        <v>0</v>
      </c>
    </row>
    <row r="15" spans="1:4">
      <c r="A15" s="15" t="s">
        <v>46</v>
      </c>
      <c r="B15" s="12">
        <f>'Variable and Fixed cost data'!G59</f>
        <v>3.24</v>
      </c>
      <c r="C15" s="17">
        <v>0</v>
      </c>
      <c r="D15" s="12">
        <f>'Variable and Fixed cost data'!I59</f>
        <v>9.8800000000000008</v>
      </c>
    </row>
    <row r="16" spans="1:4">
      <c r="A16" s="15" t="s">
        <v>47</v>
      </c>
      <c r="B16" s="12">
        <f>'Variable and Fixed cost data'!G60</f>
        <v>3.24</v>
      </c>
      <c r="C16" s="17">
        <v>0</v>
      </c>
      <c r="D16" s="12">
        <f>'Variable and Fixed cost data'!I60</f>
        <v>9.8800000000000008</v>
      </c>
    </row>
    <row r="17" spans="1:4">
      <c r="A17" s="15" t="s">
        <v>48</v>
      </c>
      <c r="B17" s="12">
        <v>0</v>
      </c>
      <c r="C17" s="17">
        <v>0</v>
      </c>
      <c r="D17" s="12">
        <v>0</v>
      </c>
    </row>
    <row r="22" spans="1:4">
      <c r="B22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7"/>
  <sheetViews>
    <sheetView zoomScale="90" zoomScaleNormal="90" workbookViewId="0">
      <selection activeCell="N3" sqref="N3:N34"/>
    </sheetView>
  </sheetViews>
  <sheetFormatPr defaultColWidth="8.796875" defaultRowHeight="14.25"/>
  <cols>
    <col min="2" max="2" width="17.33203125" customWidth="1"/>
    <col min="3" max="3" width="31" customWidth="1"/>
    <col min="4" max="5" width="17.33203125" customWidth="1"/>
    <col min="6" max="6" width="23.1328125" customWidth="1"/>
    <col min="7" max="7" width="17.33203125" customWidth="1"/>
    <col min="8" max="8" width="22.46484375" customWidth="1"/>
    <col min="9" max="9" width="17.33203125" customWidth="1"/>
    <col min="10" max="10" width="22.46484375" customWidth="1"/>
    <col min="11" max="11" width="20.796875" customWidth="1"/>
    <col min="12" max="12" width="28.1328125" customWidth="1"/>
    <col min="13" max="13" width="19.1328125" bestFit="1" customWidth="1"/>
    <col min="14" max="14" width="22.1328125" bestFit="1" customWidth="1"/>
    <col min="15" max="15" width="14.33203125" customWidth="1"/>
    <col min="16" max="16" width="18.796875" customWidth="1"/>
    <col min="17" max="17" width="16.46484375" customWidth="1"/>
  </cols>
  <sheetData>
    <row r="1" spans="1:17" ht="28.5">
      <c r="A1" s="11" t="s">
        <v>2</v>
      </c>
      <c r="B1" s="11" t="s">
        <v>38</v>
      </c>
      <c r="C1" s="11" t="s">
        <v>27</v>
      </c>
      <c r="D1" s="11" t="s">
        <v>4</v>
      </c>
      <c r="E1" s="11" t="s">
        <v>5</v>
      </c>
      <c r="F1" s="27" t="s">
        <v>40</v>
      </c>
      <c r="G1" s="27" t="s">
        <v>7</v>
      </c>
      <c r="H1" s="27" t="s">
        <v>8</v>
      </c>
      <c r="I1" s="11" t="s">
        <v>6</v>
      </c>
      <c r="J1" s="11" t="s">
        <v>28</v>
      </c>
      <c r="K1" s="11" t="s">
        <v>29</v>
      </c>
      <c r="L1" s="11" t="s">
        <v>30</v>
      </c>
      <c r="M1" s="11" t="s">
        <v>42</v>
      </c>
      <c r="N1" s="11" t="s">
        <v>39</v>
      </c>
      <c r="O1" s="16" t="s">
        <v>49</v>
      </c>
      <c r="P1" s="16" t="s">
        <v>50</v>
      </c>
      <c r="Q1" s="16" t="s">
        <v>51</v>
      </c>
    </row>
    <row r="2" spans="1:17">
      <c r="A2" s="1">
        <v>2018</v>
      </c>
      <c r="B2" s="3">
        <f>'Capital cost data base'!B6</f>
        <v>3690000</v>
      </c>
      <c r="C2" s="3">
        <f>'Capital cost data base'!B16</f>
        <v>1190000</v>
      </c>
      <c r="D2" s="3">
        <f>'Capital cost data base'!B25</f>
        <v>4000000</v>
      </c>
      <c r="E2" s="3">
        <f>AVERAGE('Capital cost data base'!B22:B23)</f>
        <v>2302000</v>
      </c>
      <c r="F2" s="39">
        <f>'Capital cost data base'!B42</f>
        <v>1810000</v>
      </c>
      <c r="G2" s="39">
        <f>AVERAGE('Capital cost data base'!B40:B41)</f>
        <v>4800000</v>
      </c>
      <c r="H2" s="3">
        <f>'Capital cost data base'!B45</f>
        <v>5208000</v>
      </c>
      <c r="I2" s="3">
        <f>'Capital cost data base'!B32</f>
        <v>3600000</v>
      </c>
      <c r="J2" s="3">
        <f>'Capital cost EUA model'!J2</f>
        <v>2368974.8458332461</v>
      </c>
      <c r="K2" s="3">
        <f>'Capital cost EUA model'!K2</f>
        <v>620749.38054688869</v>
      </c>
      <c r="L2" s="3">
        <f>'Capital cost data base'!B15</f>
        <v>800000</v>
      </c>
      <c r="M2" s="3">
        <f>I2</f>
        <v>3600000</v>
      </c>
      <c r="N2" s="39">
        <f>'Capital cost data base'!B43</f>
        <v>5000000</v>
      </c>
      <c r="O2" s="3">
        <f>'Capital cost EUA model'!O2</f>
        <v>620749.38054688869</v>
      </c>
      <c r="P2" s="3">
        <f>'Capital cost EUA model'!P2</f>
        <v>620749.38054688869</v>
      </c>
      <c r="Q2" s="3">
        <f>'Capital cost data base'!B33</f>
        <v>7050000</v>
      </c>
    </row>
    <row r="3" spans="1:17">
      <c r="A3" s="1">
        <v>2019</v>
      </c>
      <c r="B3" s="3">
        <f>(((A3-$A$2)/($A$34-$A$2))*($B$34-$B$2))+$B$2</f>
        <v>3652812.5</v>
      </c>
      <c r="C3" s="3">
        <f>(((A3-$A$2)/($A$34-$A$2))*($C$34-$C$2))+$C$2</f>
        <v>1184062.5</v>
      </c>
      <c r="D3" s="3">
        <f>D2</f>
        <v>4000000</v>
      </c>
      <c r="E3" s="3">
        <f>(((A3-$A$2)/($A$34-$A$2))*($E$34-$E$2))+$E$2</f>
        <v>2302000</v>
      </c>
      <c r="F3" s="26">
        <v>0</v>
      </c>
      <c r="G3" s="26">
        <v>0</v>
      </c>
      <c r="H3" s="26">
        <f>(((A3-$A$2)/($A$34-$A$2))*($H$34-$H$2))+$H$2</f>
        <v>5123375</v>
      </c>
      <c r="I3" s="3">
        <f>(((A3-$A$2)/($A$34-$A$2))*($I$34-$I$2))+$I$2</f>
        <v>3565625</v>
      </c>
      <c r="J3" s="3">
        <f>'Capital cost EUA model'!J3</f>
        <v>2227281.8916664924</v>
      </c>
      <c r="K3" s="3">
        <f>'Capital cost EUA model'!K3</f>
        <v>619774.76109377737</v>
      </c>
      <c r="L3" s="3">
        <f>(((A3-$A$2)/($A$34-$A$2))*($L$34-$L$2))+$L$2</f>
        <v>793750</v>
      </c>
      <c r="M3" s="3">
        <f>(((A3-$A$2)/($A$34-$A$2))*($M$34-$M$2))+$M$2</f>
        <v>3565625</v>
      </c>
      <c r="N3" s="3">
        <v>0</v>
      </c>
      <c r="O3" s="3">
        <f>'Capital cost EUA model'!O3</f>
        <v>619774.76109377737</v>
      </c>
      <c r="P3" s="3">
        <f>'Capital cost EUA model'!P3</f>
        <v>619774.76109377737</v>
      </c>
      <c r="Q3" s="3">
        <f>(((A3-$A$2)/($A$34-$A$2))*($Q$34-$Q$2))+$Q$2</f>
        <v>7023750</v>
      </c>
    </row>
    <row r="4" spans="1:17">
      <c r="A4" s="1">
        <v>2020</v>
      </c>
      <c r="B4" s="3">
        <f t="shared" ref="B4:B33" si="0">(((A4-$A$2)/($A$34-$A$2))*($B$34-$B$2))+$B$2</f>
        <v>3615625</v>
      </c>
      <c r="C4" s="3">
        <f t="shared" ref="C4:C33" si="1">(((A4-$A$2)/($A$34-$A$2))*($C$34-$C$2))+$C$2</f>
        <v>1178125</v>
      </c>
      <c r="D4" s="3">
        <f t="shared" ref="D4:D34" si="2">D3</f>
        <v>4000000</v>
      </c>
      <c r="E4" s="3">
        <f t="shared" ref="E4:E33" si="3">(((A4-$A$2)/($A$34-$A$2))*($E$34-$E$2))+$E$2</f>
        <v>2302000</v>
      </c>
      <c r="F4" s="26">
        <v>0</v>
      </c>
      <c r="G4" s="26">
        <v>0</v>
      </c>
      <c r="H4" s="26">
        <f t="shared" ref="H4:H32" si="4">(((A4-$A$2)/($A$34-$A$2))*($H$34-$H$2))+$H$2</f>
        <v>5038750</v>
      </c>
      <c r="I4" s="3">
        <f t="shared" ref="I4:I33" si="5">(((A4-$A$2)/($A$34-$A$2))*($I$34-$I$2))+$I$2</f>
        <v>3531250</v>
      </c>
      <c r="J4" s="3">
        <f>'Capital cost EUA model'!J4</f>
        <v>2085588.9374997385</v>
      </c>
      <c r="K4" s="3">
        <f>'Capital cost EUA model'!K4</f>
        <v>624214.22900192463</v>
      </c>
      <c r="L4" s="3">
        <f t="shared" ref="L4:L33" si="6">(((A4-$A$2)/($A$34-$A$2))*($L$34-$L$2))+$L$2</f>
        <v>787500</v>
      </c>
      <c r="M4" s="3">
        <f t="shared" ref="M4:M33" si="7">(((A4-$A$2)/($A$34-$A$2))*($M$34-$M$2))+$M$2</f>
        <v>3531250</v>
      </c>
      <c r="N4" s="3">
        <v>0</v>
      </c>
      <c r="O4" s="3">
        <f>'Capital cost EUA model'!O4</f>
        <v>624214.22900192463</v>
      </c>
      <c r="P4" s="3">
        <f>'Capital cost EUA model'!P4</f>
        <v>624214.22900192463</v>
      </c>
      <c r="Q4" s="3">
        <f t="shared" ref="Q4:Q33" si="8">(((A4-$A$2)/($A$34-$A$2))*($Q$34-$Q$2))+$Q$2</f>
        <v>6997500</v>
      </c>
    </row>
    <row r="5" spans="1:17">
      <c r="A5" s="1">
        <v>2021</v>
      </c>
      <c r="B5" s="3">
        <f t="shared" si="0"/>
        <v>3578437.5</v>
      </c>
      <c r="C5" s="3">
        <f t="shared" si="1"/>
        <v>1172187.5</v>
      </c>
      <c r="D5" s="3">
        <f t="shared" si="2"/>
        <v>4000000</v>
      </c>
      <c r="E5" s="3">
        <f t="shared" si="3"/>
        <v>2302000</v>
      </c>
      <c r="F5" s="26">
        <v>0</v>
      </c>
      <c r="G5" s="26">
        <v>0</v>
      </c>
      <c r="H5" s="26">
        <f t="shared" si="4"/>
        <v>4954125</v>
      </c>
      <c r="I5" s="3">
        <f t="shared" si="5"/>
        <v>3496875</v>
      </c>
      <c r="J5" s="3">
        <f>'Capital cost EUA model'!J5</f>
        <v>1943895.9833329846</v>
      </c>
      <c r="K5" s="3">
        <f>'Capital cost EUA model'!K5</f>
        <v>616710.15026315721</v>
      </c>
      <c r="L5" s="3">
        <f t="shared" si="6"/>
        <v>781250</v>
      </c>
      <c r="M5" s="3">
        <f t="shared" si="7"/>
        <v>3496875</v>
      </c>
      <c r="N5" s="3">
        <v>0</v>
      </c>
      <c r="O5" s="3">
        <f>'Capital cost EUA model'!O5</f>
        <v>616710.15026315721</v>
      </c>
      <c r="P5" s="3">
        <f>'Capital cost EUA model'!P5</f>
        <v>616710.15026315721</v>
      </c>
      <c r="Q5" s="3">
        <f t="shared" si="8"/>
        <v>6971250</v>
      </c>
    </row>
    <row r="6" spans="1:17">
      <c r="A6" s="1">
        <v>2022</v>
      </c>
      <c r="B6" s="3">
        <f t="shared" si="0"/>
        <v>3541250</v>
      </c>
      <c r="C6" s="3">
        <f t="shared" si="1"/>
        <v>1166250</v>
      </c>
      <c r="D6" s="3">
        <f t="shared" si="2"/>
        <v>4000000</v>
      </c>
      <c r="E6" s="3">
        <f t="shared" si="3"/>
        <v>2302000</v>
      </c>
      <c r="F6" s="26">
        <v>0</v>
      </c>
      <c r="G6" s="26">
        <v>0</v>
      </c>
      <c r="H6" s="26">
        <f t="shared" si="4"/>
        <v>4869500</v>
      </c>
      <c r="I6" s="3">
        <f t="shared" si="5"/>
        <v>3462500</v>
      </c>
      <c r="J6" s="3">
        <f>'Capital cost EUA model'!J6</f>
        <v>1802203.0291662314</v>
      </c>
      <c r="K6" s="3">
        <f>'Capital cost EUA model'!K6</f>
        <v>612109.73017863615</v>
      </c>
      <c r="L6" s="3">
        <f t="shared" si="6"/>
        <v>775000</v>
      </c>
      <c r="M6" s="3">
        <f t="shared" si="7"/>
        <v>3462500</v>
      </c>
      <c r="N6" s="3">
        <v>0</v>
      </c>
      <c r="O6" s="3">
        <f>'Capital cost EUA model'!O6</f>
        <v>612109.73017863615</v>
      </c>
      <c r="P6" s="3">
        <f>'Capital cost EUA model'!P6</f>
        <v>612109.73017863615</v>
      </c>
      <c r="Q6" s="3">
        <f t="shared" si="8"/>
        <v>6945000</v>
      </c>
    </row>
    <row r="7" spans="1:17">
      <c r="A7" s="1">
        <v>2023</v>
      </c>
      <c r="B7" s="3">
        <f t="shared" si="0"/>
        <v>3504062.5</v>
      </c>
      <c r="C7" s="3">
        <f t="shared" si="1"/>
        <v>1160312.5</v>
      </c>
      <c r="D7" s="3">
        <f t="shared" si="2"/>
        <v>4000000</v>
      </c>
      <c r="E7" s="3">
        <f t="shared" si="3"/>
        <v>2302000</v>
      </c>
      <c r="F7" s="26">
        <v>0</v>
      </c>
      <c r="G7" s="26">
        <v>0</v>
      </c>
      <c r="H7" s="26">
        <f t="shared" si="4"/>
        <v>4784875</v>
      </c>
      <c r="I7" s="3">
        <f t="shared" si="5"/>
        <v>3428125</v>
      </c>
      <c r="J7" s="3">
        <f>'Capital cost EUA model'!J7</f>
        <v>1660510.0749994777</v>
      </c>
      <c r="K7" s="3">
        <f>'Capital cost EUA model'!K7</f>
        <v>600044.48430360877</v>
      </c>
      <c r="L7" s="3">
        <f t="shared" si="6"/>
        <v>768750</v>
      </c>
      <c r="M7" s="3">
        <f t="shared" si="7"/>
        <v>3428125</v>
      </c>
      <c r="N7" s="3">
        <v>0</v>
      </c>
      <c r="O7" s="3">
        <f>'Capital cost EUA model'!O7</f>
        <v>600044.48430360877</v>
      </c>
      <c r="P7" s="3">
        <f>'Capital cost EUA model'!P7</f>
        <v>600044.48430360877</v>
      </c>
      <c r="Q7" s="3">
        <f t="shared" si="8"/>
        <v>6918750</v>
      </c>
    </row>
    <row r="8" spans="1:17">
      <c r="A8" s="1">
        <v>2024</v>
      </c>
      <c r="B8" s="3">
        <f t="shared" si="0"/>
        <v>3466875</v>
      </c>
      <c r="C8" s="3">
        <f t="shared" si="1"/>
        <v>1154375</v>
      </c>
      <c r="D8" s="3">
        <f t="shared" si="2"/>
        <v>4000000</v>
      </c>
      <c r="E8" s="3">
        <f t="shared" si="3"/>
        <v>2302000</v>
      </c>
      <c r="F8" s="26">
        <v>0</v>
      </c>
      <c r="G8" s="26">
        <v>0</v>
      </c>
      <c r="H8" s="26">
        <f t="shared" si="4"/>
        <v>4700250</v>
      </c>
      <c r="I8" s="3">
        <f t="shared" si="5"/>
        <v>3393750</v>
      </c>
      <c r="J8" s="3">
        <f>'Capital cost EUA model'!J8</f>
        <v>1518817.1208327236</v>
      </c>
      <c r="K8" s="3">
        <f>'Capital cost EUA model'!K8</f>
        <v>594462.88901983364</v>
      </c>
      <c r="L8" s="3">
        <f t="shared" si="6"/>
        <v>762500</v>
      </c>
      <c r="M8" s="3">
        <f t="shared" si="7"/>
        <v>3393750</v>
      </c>
      <c r="N8" s="3">
        <v>0</v>
      </c>
      <c r="O8" s="3">
        <f>'Capital cost EUA model'!O8</f>
        <v>594462.88901983364</v>
      </c>
      <c r="P8" s="3">
        <f>'Capital cost EUA model'!P8</f>
        <v>594462.88901983364</v>
      </c>
      <c r="Q8" s="3">
        <f t="shared" si="8"/>
        <v>6892500</v>
      </c>
    </row>
    <row r="9" spans="1:17">
      <c r="A9" s="1">
        <v>2025</v>
      </c>
      <c r="B9" s="3">
        <f t="shared" si="0"/>
        <v>3429687.5</v>
      </c>
      <c r="C9" s="3">
        <f t="shared" si="1"/>
        <v>1148437.5</v>
      </c>
      <c r="D9" s="3">
        <f t="shared" si="2"/>
        <v>4000000</v>
      </c>
      <c r="E9" s="3">
        <f t="shared" si="3"/>
        <v>2302000</v>
      </c>
      <c r="F9" s="26">
        <v>0</v>
      </c>
      <c r="G9" s="26">
        <v>0</v>
      </c>
      <c r="H9" s="26">
        <f t="shared" si="4"/>
        <v>4615625</v>
      </c>
      <c r="I9" s="3">
        <f t="shared" si="5"/>
        <v>3359375</v>
      </c>
      <c r="J9" s="3">
        <f>'Capital cost EUA model'!J9</f>
        <v>1377124.1666659696</v>
      </c>
      <c r="K9" s="3">
        <f>'Capital cost EUA model'!K9</f>
        <v>591147.174835179</v>
      </c>
      <c r="L9" s="3">
        <f t="shared" si="6"/>
        <v>756250</v>
      </c>
      <c r="M9" s="3">
        <f t="shared" si="7"/>
        <v>3359375</v>
      </c>
      <c r="N9" s="3">
        <v>0</v>
      </c>
      <c r="O9" s="3">
        <f>'Capital cost EUA model'!O9</f>
        <v>591147.174835179</v>
      </c>
      <c r="P9" s="3">
        <f>'Capital cost EUA model'!P9</f>
        <v>591147.174835179</v>
      </c>
      <c r="Q9" s="3">
        <f t="shared" si="8"/>
        <v>6866250</v>
      </c>
    </row>
    <row r="10" spans="1:17">
      <c r="A10" s="1">
        <v>2026</v>
      </c>
      <c r="B10" s="3">
        <f t="shared" si="0"/>
        <v>3392500</v>
      </c>
      <c r="C10" s="3">
        <f t="shared" si="1"/>
        <v>1142500</v>
      </c>
      <c r="D10" s="3">
        <f t="shared" si="2"/>
        <v>4000000</v>
      </c>
      <c r="E10" s="3">
        <f t="shared" si="3"/>
        <v>2302000</v>
      </c>
      <c r="F10" s="26">
        <v>0</v>
      </c>
      <c r="G10" s="26">
        <v>0</v>
      </c>
      <c r="H10" s="26">
        <f t="shared" si="4"/>
        <v>4531000</v>
      </c>
      <c r="I10" s="3">
        <f t="shared" si="5"/>
        <v>3325000</v>
      </c>
      <c r="J10" s="3">
        <f>'Capital cost EUA model'!J10</f>
        <v>1235431.2124992157</v>
      </c>
      <c r="K10" s="3">
        <f>'Capital cost EUA model'!K10</f>
        <v>587865.47395385115</v>
      </c>
      <c r="L10" s="3">
        <f t="shared" si="6"/>
        <v>750000</v>
      </c>
      <c r="M10" s="3">
        <f t="shared" si="7"/>
        <v>3325000</v>
      </c>
      <c r="N10" s="3">
        <v>0</v>
      </c>
      <c r="O10" s="3">
        <f>'Capital cost EUA model'!O10</f>
        <v>587865.47395385115</v>
      </c>
      <c r="P10" s="3">
        <f>'Capital cost EUA model'!P10</f>
        <v>587865.47395385115</v>
      </c>
      <c r="Q10" s="3">
        <f t="shared" si="8"/>
        <v>6840000</v>
      </c>
    </row>
    <row r="11" spans="1:17">
      <c r="A11" s="1">
        <v>2027</v>
      </c>
      <c r="B11" s="3">
        <f t="shared" si="0"/>
        <v>3355312.5</v>
      </c>
      <c r="C11" s="3">
        <f t="shared" si="1"/>
        <v>1136562.5</v>
      </c>
      <c r="D11" s="3">
        <f t="shared" si="2"/>
        <v>4000000</v>
      </c>
      <c r="E11" s="3">
        <f t="shared" si="3"/>
        <v>2302000</v>
      </c>
      <c r="F11" s="26">
        <v>0</v>
      </c>
      <c r="G11" s="26">
        <v>0</v>
      </c>
      <c r="H11" s="26">
        <f t="shared" si="4"/>
        <v>4446375</v>
      </c>
      <c r="I11" s="3">
        <f t="shared" si="5"/>
        <v>3290625</v>
      </c>
      <c r="J11" s="3">
        <f>'Capital cost EUA model'!J11</f>
        <v>1093738.2583324621</v>
      </c>
      <c r="K11" s="3">
        <f>'Capital cost EUA model'!K11</f>
        <v>584536.34264332184</v>
      </c>
      <c r="L11" s="3">
        <f t="shared" si="6"/>
        <v>743750</v>
      </c>
      <c r="M11" s="3">
        <f t="shared" si="7"/>
        <v>3290625</v>
      </c>
      <c r="N11" s="3">
        <v>0</v>
      </c>
      <c r="O11" s="3">
        <f>'Capital cost EUA model'!O11</f>
        <v>584536.34264332184</v>
      </c>
      <c r="P11" s="3">
        <f>'Capital cost EUA model'!P11</f>
        <v>584536.34264332184</v>
      </c>
      <c r="Q11" s="3">
        <f t="shared" si="8"/>
        <v>6813750</v>
      </c>
    </row>
    <row r="12" spans="1:17">
      <c r="A12" s="1">
        <v>2028</v>
      </c>
      <c r="B12" s="3">
        <f t="shared" si="0"/>
        <v>3318125</v>
      </c>
      <c r="C12" s="3">
        <f t="shared" si="1"/>
        <v>1130625</v>
      </c>
      <c r="D12" s="3">
        <f t="shared" si="2"/>
        <v>4000000</v>
      </c>
      <c r="E12" s="3">
        <f t="shared" si="3"/>
        <v>2302000</v>
      </c>
      <c r="F12" s="26">
        <v>0</v>
      </c>
      <c r="G12" s="26">
        <v>0</v>
      </c>
      <c r="H12" s="26">
        <f t="shared" si="4"/>
        <v>4361750</v>
      </c>
      <c r="I12" s="3">
        <f t="shared" si="5"/>
        <v>3256250</v>
      </c>
      <c r="J12" s="3">
        <f>'Capital cost EUA model'!J12</f>
        <v>952045.3041657079</v>
      </c>
      <c r="K12" s="3">
        <f>'Capital cost EUA model'!K12</f>
        <v>581998.08274038043</v>
      </c>
      <c r="L12" s="3">
        <f t="shared" si="6"/>
        <v>737500</v>
      </c>
      <c r="M12" s="3">
        <f t="shared" si="7"/>
        <v>3256250</v>
      </c>
      <c r="N12" s="3">
        <v>0</v>
      </c>
      <c r="O12" s="3">
        <f>'Capital cost EUA model'!O12</f>
        <v>581998.08274038043</v>
      </c>
      <c r="P12" s="3">
        <f>'Capital cost EUA model'!P12</f>
        <v>581998.08274038043</v>
      </c>
      <c r="Q12" s="3">
        <f t="shared" si="8"/>
        <v>6787500</v>
      </c>
    </row>
    <row r="13" spans="1:17">
      <c r="A13" s="1">
        <v>2029</v>
      </c>
      <c r="B13" s="3">
        <f t="shared" si="0"/>
        <v>3280937.5</v>
      </c>
      <c r="C13" s="3">
        <f t="shared" si="1"/>
        <v>1124687.5</v>
      </c>
      <c r="D13" s="3">
        <f t="shared" si="2"/>
        <v>4000000</v>
      </c>
      <c r="E13" s="3">
        <f t="shared" si="3"/>
        <v>2302000</v>
      </c>
      <c r="F13" s="26">
        <v>0</v>
      </c>
      <c r="G13" s="26">
        <v>0</v>
      </c>
      <c r="H13" s="26">
        <f t="shared" si="4"/>
        <v>4277125</v>
      </c>
      <c r="I13" s="3">
        <f t="shared" si="5"/>
        <v>3221875</v>
      </c>
      <c r="J13" s="3">
        <f>'Capital cost EUA model'!J13</f>
        <v>810352.34999895387</v>
      </c>
      <c r="K13" s="3">
        <f>'Capital cost EUA model'!K13</f>
        <v>578278.05716929329</v>
      </c>
      <c r="L13" s="3">
        <f t="shared" si="6"/>
        <v>731250</v>
      </c>
      <c r="M13" s="3">
        <f t="shared" si="7"/>
        <v>3221875</v>
      </c>
      <c r="N13" s="3">
        <v>0</v>
      </c>
      <c r="O13" s="3">
        <f>'Capital cost EUA model'!O13</f>
        <v>578278.05716929329</v>
      </c>
      <c r="P13" s="3">
        <f>'Capital cost EUA model'!P13</f>
        <v>578278.05716929329</v>
      </c>
      <c r="Q13" s="3">
        <f t="shared" si="8"/>
        <v>6761250</v>
      </c>
    </row>
    <row r="14" spans="1:17">
      <c r="A14" s="1">
        <v>2030</v>
      </c>
      <c r="B14" s="3">
        <f t="shared" si="0"/>
        <v>3243750</v>
      </c>
      <c r="C14" s="3">
        <f t="shared" si="1"/>
        <v>1118750</v>
      </c>
      <c r="D14" s="3">
        <f t="shared" si="2"/>
        <v>4000000</v>
      </c>
      <c r="E14" s="3">
        <f t="shared" si="3"/>
        <v>2302000</v>
      </c>
      <c r="F14" s="26">
        <v>0</v>
      </c>
      <c r="G14" s="26">
        <v>0</v>
      </c>
      <c r="H14" s="26">
        <f t="shared" si="4"/>
        <v>4192500</v>
      </c>
      <c r="I14" s="3">
        <f t="shared" si="5"/>
        <v>3187500</v>
      </c>
      <c r="J14" s="3">
        <f>'Capital cost EUA model'!J14</f>
        <v>668659.39583219984</v>
      </c>
      <c r="K14" s="3">
        <f>'Capital cost EUA model'!K14</f>
        <v>576209.76721946476</v>
      </c>
      <c r="L14" s="3">
        <f t="shared" si="6"/>
        <v>725000</v>
      </c>
      <c r="M14" s="3">
        <f t="shared" si="7"/>
        <v>3187500</v>
      </c>
      <c r="N14" s="3">
        <v>0</v>
      </c>
      <c r="O14" s="3">
        <f>'Capital cost EUA model'!O14</f>
        <v>576209.76721946476</v>
      </c>
      <c r="P14" s="3">
        <f>'Capital cost EUA model'!P14</f>
        <v>576209.76721946476</v>
      </c>
      <c r="Q14" s="3">
        <f t="shared" si="8"/>
        <v>6735000</v>
      </c>
    </row>
    <row r="15" spans="1:17">
      <c r="A15" s="1">
        <v>2031</v>
      </c>
      <c r="B15" s="3">
        <f t="shared" si="0"/>
        <v>3206562.5</v>
      </c>
      <c r="C15" s="3">
        <f t="shared" si="1"/>
        <v>1112812.5</v>
      </c>
      <c r="D15" s="3">
        <f t="shared" si="2"/>
        <v>4000000</v>
      </c>
      <c r="E15" s="3">
        <f t="shared" si="3"/>
        <v>2302000</v>
      </c>
      <c r="F15" s="26">
        <v>0</v>
      </c>
      <c r="G15" s="26">
        <v>0</v>
      </c>
      <c r="H15" s="26">
        <f t="shared" si="4"/>
        <v>4107875</v>
      </c>
      <c r="I15" s="3">
        <f t="shared" si="5"/>
        <v>3153125</v>
      </c>
      <c r="J15" s="3">
        <f>'Capital cost EUA model'!J15</f>
        <v>668659.39583219984</v>
      </c>
      <c r="K15" s="3">
        <f>'Capital cost EUA model'!K15</f>
        <v>574331.56907527894</v>
      </c>
      <c r="L15" s="3">
        <f t="shared" si="6"/>
        <v>718750</v>
      </c>
      <c r="M15" s="3">
        <f t="shared" si="7"/>
        <v>3153125</v>
      </c>
      <c r="N15" s="3">
        <v>0</v>
      </c>
      <c r="O15" s="3">
        <f>'Capital cost EUA model'!O15</f>
        <v>574331.56907527894</v>
      </c>
      <c r="P15" s="3">
        <f>'Capital cost EUA model'!P15</f>
        <v>574331.56907527894</v>
      </c>
      <c r="Q15" s="3">
        <f t="shared" si="8"/>
        <v>6708750</v>
      </c>
    </row>
    <row r="16" spans="1:17">
      <c r="A16" s="1">
        <v>2032</v>
      </c>
      <c r="B16" s="3">
        <f t="shared" si="0"/>
        <v>3169375</v>
      </c>
      <c r="C16" s="3">
        <f t="shared" si="1"/>
        <v>1106875</v>
      </c>
      <c r="D16" s="3">
        <f t="shared" si="2"/>
        <v>4000000</v>
      </c>
      <c r="E16" s="3">
        <f t="shared" si="3"/>
        <v>2302000</v>
      </c>
      <c r="F16" s="26">
        <v>0</v>
      </c>
      <c r="G16" s="26">
        <v>0</v>
      </c>
      <c r="H16" s="26">
        <f t="shared" si="4"/>
        <v>4023250</v>
      </c>
      <c r="I16" s="3">
        <f t="shared" si="5"/>
        <v>3118750</v>
      </c>
      <c r="J16" s="3">
        <f>'Capital cost EUA model'!J16</f>
        <v>668659.39583219984</v>
      </c>
      <c r="K16" s="3">
        <f>'Capital cost EUA model'!K16</f>
        <v>571701.18391958985</v>
      </c>
      <c r="L16" s="3">
        <f t="shared" si="6"/>
        <v>712500</v>
      </c>
      <c r="M16" s="3">
        <f t="shared" si="7"/>
        <v>3118750</v>
      </c>
      <c r="N16" s="3">
        <v>0</v>
      </c>
      <c r="O16" s="3">
        <f>'Capital cost EUA model'!O16</f>
        <v>571701.18391958985</v>
      </c>
      <c r="P16" s="3">
        <f>'Capital cost EUA model'!P16</f>
        <v>571701.18391958985</v>
      </c>
      <c r="Q16" s="3">
        <f t="shared" si="8"/>
        <v>6682500</v>
      </c>
    </row>
    <row r="17" spans="1:17">
      <c r="A17" s="1">
        <v>2033</v>
      </c>
      <c r="B17" s="3">
        <f t="shared" si="0"/>
        <v>3132187.5</v>
      </c>
      <c r="C17" s="3">
        <f t="shared" si="1"/>
        <v>1100937.5</v>
      </c>
      <c r="D17" s="3">
        <f t="shared" si="2"/>
        <v>4000000</v>
      </c>
      <c r="E17" s="3">
        <f t="shared" si="3"/>
        <v>2302000</v>
      </c>
      <c r="F17" s="26">
        <v>0</v>
      </c>
      <c r="G17" s="26">
        <v>0</v>
      </c>
      <c r="H17" s="26">
        <f t="shared" si="4"/>
        <v>3938625</v>
      </c>
      <c r="I17" s="3">
        <f t="shared" si="5"/>
        <v>3084375</v>
      </c>
      <c r="J17" s="3">
        <f>'Capital cost EUA model'!J17</f>
        <v>668659.39583219984</v>
      </c>
      <c r="K17" s="3">
        <f>'Capital cost EUA model'!K17</f>
        <v>569693.58845712245</v>
      </c>
      <c r="L17" s="3">
        <f t="shared" si="6"/>
        <v>706250</v>
      </c>
      <c r="M17" s="3">
        <f t="shared" si="7"/>
        <v>3084375</v>
      </c>
      <c r="N17" s="3">
        <v>0</v>
      </c>
      <c r="O17" s="3">
        <f>'Capital cost EUA model'!O17</f>
        <v>569693.58845712245</v>
      </c>
      <c r="P17" s="3">
        <f>'Capital cost EUA model'!P17</f>
        <v>569693.58845712245</v>
      </c>
      <c r="Q17" s="3">
        <f t="shared" si="8"/>
        <v>6656250</v>
      </c>
    </row>
    <row r="18" spans="1:17">
      <c r="A18" s="1">
        <v>2034</v>
      </c>
      <c r="B18" s="3">
        <f t="shared" si="0"/>
        <v>3095000</v>
      </c>
      <c r="C18" s="3">
        <f t="shared" si="1"/>
        <v>1095000</v>
      </c>
      <c r="D18" s="3">
        <f t="shared" si="2"/>
        <v>4000000</v>
      </c>
      <c r="E18" s="3">
        <f t="shared" si="3"/>
        <v>2302000</v>
      </c>
      <c r="F18" s="26">
        <v>0</v>
      </c>
      <c r="G18" s="26">
        <v>0</v>
      </c>
      <c r="H18" s="26">
        <f t="shared" si="4"/>
        <v>3854000</v>
      </c>
      <c r="I18" s="3">
        <f t="shared" si="5"/>
        <v>3050000</v>
      </c>
      <c r="J18" s="3">
        <f>'Capital cost EUA model'!J18</f>
        <v>668659.39583219984</v>
      </c>
      <c r="K18" s="3">
        <f>'Capital cost EUA model'!K18</f>
        <v>567853.20501669892</v>
      </c>
      <c r="L18" s="3">
        <f t="shared" si="6"/>
        <v>700000</v>
      </c>
      <c r="M18" s="3">
        <f t="shared" si="7"/>
        <v>3050000</v>
      </c>
      <c r="N18" s="3">
        <v>0</v>
      </c>
      <c r="O18" s="3">
        <f>'Capital cost EUA model'!O18</f>
        <v>567853.20501669892</v>
      </c>
      <c r="P18" s="3">
        <f>'Capital cost EUA model'!P18</f>
        <v>567853.20501669892</v>
      </c>
      <c r="Q18" s="3">
        <f t="shared" si="8"/>
        <v>6630000</v>
      </c>
    </row>
    <row r="19" spans="1:17">
      <c r="A19" s="1">
        <v>2035</v>
      </c>
      <c r="B19" s="3">
        <f t="shared" si="0"/>
        <v>3057812.5</v>
      </c>
      <c r="C19" s="3">
        <f t="shared" si="1"/>
        <v>1089062.5</v>
      </c>
      <c r="D19" s="3">
        <f t="shared" si="2"/>
        <v>4000000</v>
      </c>
      <c r="E19" s="3">
        <f t="shared" si="3"/>
        <v>2302000</v>
      </c>
      <c r="F19" s="26">
        <v>0</v>
      </c>
      <c r="G19" s="26">
        <v>0</v>
      </c>
      <c r="H19" s="26">
        <f t="shared" si="4"/>
        <v>3769375</v>
      </c>
      <c r="I19" s="3">
        <f t="shared" si="5"/>
        <v>3015625</v>
      </c>
      <c r="J19" s="3">
        <f>'Capital cost EUA model'!J19</f>
        <v>668659.39583219984</v>
      </c>
      <c r="K19" s="3">
        <f>'Capital cost EUA model'!K19</f>
        <v>565652.8865517024</v>
      </c>
      <c r="L19" s="3">
        <f t="shared" si="6"/>
        <v>693750</v>
      </c>
      <c r="M19" s="3">
        <f t="shared" si="7"/>
        <v>3015625</v>
      </c>
      <c r="N19" s="3">
        <v>0</v>
      </c>
      <c r="O19" s="3">
        <f>'Capital cost EUA model'!O19</f>
        <v>565652.8865517024</v>
      </c>
      <c r="P19" s="3">
        <f>'Capital cost EUA model'!P19</f>
        <v>565652.8865517024</v>
      </c>
      <c r="Q19" s="3">
        <f t="shared" si="8"/>
        <v>6603750</v>
      </c>
    </row>
    <row r="20" spans="1:17">
      <c r="A20" s="1">
        <v>2036</v>
      </c>
      <c r="B20" s="3">
        <f t="shared" si="0"/>
        <v>3020625</v>
      </c>
      <c r="C20" s="3">
        <f t="shared" si="1"/>
        <v>1083125</v>
      </c>
      <c r="D20" s="3">
        <f t="shared" si="2"/>
        <v>4000000</v>
      </c>
      <c r="E20" s="3">
        <f t="shared" si="3"/>
        <v>2302000</v>
      </c>
      <c r="F20" s="26">
        <v>0</v>
      </c>
      <c r="G20" s="26">
        <v>0</v>
      </c>
      <c r="H20" s="26">
        <f t="shared" si="4"/>
        <v>3684750</v>
      </c>
      <c r="I20" s="3">
        <f t="shared" si="5"/>
        <v>2981250</v>
      </c>
      <c r="J20" s="3">
        <f>'Capital cost EUA model'!J20</f>
        <v>668659.39583219984</v>
      </c>
      <c r="K20" s="3">
        <f>'Capital cost EUA model'!K20</f>
        <v>563481.86641461716</v>
      </c>
      <c r="L20" s="3">
        <f t="shared" si="6"/>
        <v>687500</v>
      </c>
      <c r="M20" s="3">
        <f t="shared" si="7"/>
        <v>2981250</v>
      </c>
      <c r="N20" s="3">
        <v>0</v>
      </c>
      <c r="O20" s="3">
        <f>'Capital cost EUA model'!O20</f>
        <v>563481.86641461716</v>
      </c>
      <c r="P20" s="3">
        <f>'Capital cost EUA model'!P20</f>
        <v>563481.86641461716</v>
      </c>
      <c r="Q20" s="3">
        <f t="shared" si="8"/>
        <v>6577500</v>
      </c>
    </row>
    <row r="21" spans="1:17">
      <c r="A21" s="1">
        <v>2037</v>
      </c>
      <c r="B21" s="3">
        <f t="shared" si="0"/>
        <v>2983437.5</v>
      </c>
      <c r="C21" s="3">
        <f t="shared" si="1"/>
        <v>1077187.5</v>
      </c>
      <c r="D21" s="3">
        <f t="shared" si="2"/>
        <v>4000000</v>
      </c>
      <c r="E21" s="3">
        <f t="shared" si="3"/>
        <v>2302000</v>
      </c>
      <c r="F21" s="26">
        <v>0</v>
      </c>
      <c r="G21" s="26">
        <v>0</v>
      </c>
      <c r="H21" s="26">
        <f t="shared" si="4"/>
        <v>3600125</v>
      </c>
      <c r="I21" s="3">
        <f t="shared" si="5"/>
        <v>2946875</v>
      </c>
      <c r="J21" s="3">
        <f>'Capital cost EUA model'!J21</f>
        <v>668659.39583219984</v>
      </c>
      <c r="K21" s="3">
        <f>'Capital cost EUA model'!K21</f>
        <v>561620.3608197727</v>
      </c>
      <c r="L21" s="3">
        <f t="shared" si="6"/>
        <v>681250</v>
      </c>
      <c r="M21" s="3">
        <f t="shared" si="7"/>
        <v>2946875</v>
      </c>
      <c r="N21" s="3">
        <v>0</v>
      </c>
      <c r="O21" s="3">
        <f>'Capital cost EUA model'!O21</f>
        <v>561620.3608197727</v>
      </c>
      <c r="P21" s="3">
        <f>'Capital cost EUA model'!P21</f>
        <v>561620.3608197727</v>
      </c>
      <c r="Q21" s="3">
        <f t="shared" si="8"/>
        <v>6551250</v>
      </c>
    </row>
    <row r="22" spans="1:17">
      <c r="A22" s="1">
        <v>2038</v>
      </c>
      <c r="B22" s="3">
        <f t="shared" si="0"/>
        <v>2946250</v>
      </c>
      <c r="C22" s="3">
        <f t="shared" si="1"/>
        <v>1071250</v>
      </c>
      <c r="D22" s="3">
        <f t="shared" si="2"/>
        <v>4000000</v>
      </c>
      <c r="E22" s="3">
        <f t="shared" si="3"/>
        <v>2302000</v>
      </c>
      <c r="F22" s="26">
        <v>0</v>
      </c>
      <c r="G22" s="26">
        <v>0</v>
      </c>
      <c r="H22" s="26">
        <f t="shared" si="4"/>
        <v>3515500</v>
      </c>
      <c r="I22" s="3">
        <f t="shared" si="5"/>
        <v>2912500</v>
      </c>
      <c r="J22" s="3">
        <f>'Capital cost EUA model'!J22</f>
        <v>668659.39583219984</v>
      </c>
      <c r="K22" s="3">
        <f>'Capital cost EUA model'!K22</f>
        <v>560491.22277389863</v>
      </c>
      <c r="L22" s="3">
        <f t="shared" si="6"/>
        <v>675000</v>
      </c>
      <c r="M22" s="3">
        <f t="shared" si="7"/>
        <v>2912500</v>
      </c>
      <c r="N22" s="3">
        <v>0</v>
      </c>
      <c r="O22" s="3">
        <f>'Capital cost EUA model'!O22</f>
        <v>560491.22277389863</v>
      </c>
      <c r="P22" s="3">
        <f>'Capital cost EUA model'!P22</f>
        <v>560491.22277389863</v>
      </c>
      <c r="Q22" s="3">
        <f t="shared" si="8"/>
        <v>6525000</v>
      </c>
    </row>
    <row r="23" spans="1:17">
      <c r="A23" s="1">
        <v>2039</v>
      </c>
      <c r="B23" s="3">
        <f t="shared" si="0"/>
        <v>2909062.5</v>
      </c>
      <c r="C23" s="3">
        <f t="shared" si="1"/>
        <v>1065312.5</v>
      </c>
      <c r="D23" s="3">
        <f t="shared" si="2"/>
        <v>4000000</v>
      </c>
      <c r="E23" s="3">
        <f t="shared" si="3"/>
        <v>2302000</v>
      </c>
      <c r="F23" s="26">
        <v>0</v>
      </c>
      <c r="G23" s="26">
        <v>0</v>
      </c>
      <c r="H23" s="26">
        <f t="shared" si="4"/>
        <v>3430875</v>
      </c>
      <c r="I23" s="3">
        <f t="shared" si="5"/>
        <v>2878125</v>
      </c>
      <c r="J23" s="3">
        <f>'Capital cost EUA model'!J23</f>
        <v>668659.39583219984</v>
      </c>
      <c r="K23" s="3">
        <f>'Capital cost EUA model'!K23</f>
        <v>559063.31435958087</v>
      </c>
      <c r="L23" s="3">
        <f t="shared" si="6"/>
        <v>668750</v>
      </c>
      <c r="M23" s="3">
        <f t="shared" si="7"/>
        <v>2878125</v>
      </c>
      <c r="N23" s="3">
        <v>0</v>
      </c>
      <c r="O23" s="3">
        <f>'Capital cost EUA model'!O23</f>
        <v>559063.31435958087</v>
      </c>
      <c r="P23" s="3">
        <f>'Capital cost EUA model'!P23</f>
        <v>559063.31435958087</v>
      </c>
      <c r="Q23" s="3">
        <f t="shared" si="8"/>
        <v>6498750</v>
      </c>
    </row>
    <row r="24" spans="1:17">
      <c r="A24" s="1">
        <v>2040</v>
      </c>
      <c r="B24" s="3">
        <f t="shared" si="0"/>
        <v>2871875</v>
      </c>
      <c r="C24" s="3">
        <f t="shared" si="1"/>
        <v>1059375</v>
      </c>
      <c r="D24" s="3">
        <f t="shared" si="2"/>
        <v>4000000</v>
      </c>
      <c r="E24" s="3">
        <f t="shared" si="3"/>
        <v>2302000</v>
      </c>
      <c r="F24" s="26">
        <v>0</v>
      </c>
      <c r="G24" s="26">
        <v>0</v>
      </c>
      <c r="H24" s="26">
        <f t="shared" si="4"/>
        <v>3346250</v>
      </c>
      <c r="I24" s="3">
        <f t="shared" si="5"/>
        <v>2843750</v>
      </c>
      <c r="J24" s="3">
        <f>'Capital cost EUA model'!J24</f>
        <v>668659.39583219984</v>
      </c>
      <c r="K24" s="3">
        <f>'Capital cost EUA model'!K24</f>
        <v>557705.69637035497</v>
      </c>
      <c r="L24" s="3">
        <f t="shared" si="6"/>
        <v>662500</v>
      </c>
      <c r="M24" s="3">
        <f t="shared" si="7"/>
        <v>2843750</v>
      </c>
      <c r="N24" s="3">
        <v>0</v>
      </c>
      <c r="O24" s="3">
        <f>'Capital cost EUA model'!O24</f>
        <v>557705.69637035497</v>
      </c>
      <c r="P24" s="3">
        <f>'Capital cost EUA model'!P24</f>
        <v>557705.69637035497</v>
      </c>
      <c r="Q24" s="3">
        <f t="shared" si="8"/>
        <v>6472500</v>
      </c>
    </row>
    <row r="25" spans="1:17">
      <c r="A25" s="1">
        <v>2041</v>
      </c>
      <c r="B25" s="3">
        <f t="shared" si="0"/>
        <v>2834687.5</v>
      </c>
      <c r="C25" s="3">
        <f t="shared" si="1"/>
        <v>1053437.5</v>
      </c>
      <c r="D25" s="3">
        <f t="shared" si="2"/>
        <v>4000000</v>
      </c>
      <c r="E25" s="3">
        <f t="shared" si="3"/>
        <v>2302000</v>
      </c>
      <c r="F25" s="26">
        <v>0</v>
      </c>
      <c r="G25" s="26">
        <v>0</v>
      </c>
      <c r="H25" s="26">
        <f t="shared" si="4"/>
        <v>3261625</v>
      </c>
      <c r="I25" s="3">
        <f t="shared" si="5"/>
        <v>2809375</v>
      </c>
      <c r="J25" s="3">
        <f>'Capital cost EUA model'!J25</f>
        <v>668659.39583219984</v>
      </c>
      <c r="K25" s="3">
        <f>'Capital cost EUA model'!K25</f>
        <v>556922.89340897254</v>
      </c>
      <c r="L25" s="3">
        <f t="shared" si="6"/>
        <v>656250</v>
      </c>
      <c r="M25" s="3">
        <f t="shared" si="7"/>
        <v>2809375</v>
      </c>
      <c r="N25" s="3">
        <v>0</v>
      </c>
      <c r="O25" s="3">
        <f>'Capital cost EUA model'!O25</f>
        <v>556922.89340897254</v>
      </c>
      <c r="P25" s="3">
        <f>'Capital cost EUA model'!P25</f>
        <v>556922.89340897254</v>
      </c>
      <c r="Q25" s="3">
        <f t="shared" si="8"/>
        <v>6446250</v>
      </c>
    </row>
    <row r="26" spans="1:17">
      <c r="A26" s="1">
        <v>2042</v>
      </c>
      <c r="B26" s="3">
        <f t="shared" si="0"/>
        <v>2797500</v>
      </c>
      <c r="C26" s="3">
        <f t="shared" si="1"/>
        <v>1047500</v>
      </c>
      <c r="D26" s="3">
        <f t="shared" si="2"/>
        <v>4000000</v>
      </c>
      <c r="E26" s="3">
        <f t="shared" si="3"/>
        <v>2302000</v>
      </c>
      <c r="F26" s="26">
        <v>0</v>
      </c>
      <c r="G26" s="26">
        <v>0</v>
      </c>
      <c r="H26" s="26">
        <f t="shared" si="4"/>
        <v>3177000</v>
      </c>
      <c r="I26" s="3">
        <f t="shared" si="5"/>
        <v>2775000</v>
      </c>
      <c r="J26" s="3">
        <f>'Capital cost EUA model'!J26</f>
        <v>668659.39583219984</v>
      </c>
      <c r="K26" s="3">
        <f>'Capital cost EUA model'!K26</f>
        <v>554884.21025692218</v>
      </c>
      <c r="L26" s="3">
        <f t="shared" si="6"/>
        <v>650000</v>
      </c>
      <c r="M26" s="3">
        <f t="shared" si="7"/>
        <v>2775000</v>
      </c>
      <c r="N26" s="3">
        <v>0</v>
      </c>
      <c r="O26" s="3">
        <f>'Capital cost EUA model'!O26</f>
        <v>554884.21025692218</v>
      </c>
      <c r="P26" s="3">
        <f>'Capital cost EUA model'!P26</f>
        <v>554884.21025692218</v>
      </c>
      <c r="Q26" s="3">
        <f t="shared" si="8"/>
        <v>6420000</v>
      </c>
    </row>
    <row r="27" spans="1:17">
      <c r="A27" s="1">
        <v>2043</v>
      </c>
      <c r="B27" s="3">
        <f t="shared" si="0"/>
        <v>2760312.5</v>
      </c>
      <c r="C27" s="3">
        <f t="shared" si="1"/>
        <v>1041562.5</v>
      </c>
      <c r="D27" s="3">
        <f t="shared" si="2"/>
        <v>4000000</v>
      </c>
      <c r="E27" s="3">
        <f t="shared" si="3"/>
        <v>2302000</v>
      </c>
      <c r="F27" s="26">
        <v>0</v>
      </c>
      <c r="G27" s="26">
        <v>0</v>
      </c>
      <c r="H27" s="26">
        <f t="shared" si="4"/>
        <v>3092375</v>
      </c>
      <c r="I27" s="3">
        <f t="shared" si="5"/>
        <v>2740625</v>
      </c>
      <c r="J27" s="3">
        <f>'Capital cost EUA model'!J27</f>
        <v>668659.39583219984</v>
      </c>
      <c r="K27" s="3">
        <f>'Capital cost EUA model'!K27</f>
        <v>554391.38046651601</v>
      </c>
      <c r="L27" s="3">
        <f t="shared" si="6"/>
        <v>643750</v>
      </c>
      <c r="M27" s="3">
        <f t="shared" si="7"/>
        <v>2740625</v>
      </c>
      <c r="N27" s="3">
        <v>0</v>
      </c>
      <c r="O27" s="3">
        <f>'Capital cost EUA model'!O27</f>
        <v>554391.38046651601</v>
      </c>
      <c r="P27" s="3">
        <f>'Capital cost EUA model'!P27</f>
        <v>554391.38046651601</v>
      </c>
      <c r="Q27" s="3">
        <f t="shared" si="8"/>
        <v>6393750</v>
      </c>
    </row>
    <row r="28" spans="1:17">
      <c r="A28" s="1">
        <v>2044</v>
      </c>
      <c r="B28" s="3">
        <f t="shared" si="0"/>
        <v>2723125</v>
      </c>
      <c r="C28" s="3">
        <f t="shared" si="1"/>
        <v>1035625</v>
      </c>
      <c r="D28" s="3">
        <f t="shared" si="2"/>
        <v>4000000</v>
      </c>
      <c r="E28" s="3">
        <f t="shared" si="3"/>
        <v>2302000</v>
      </c>
      <c r="F28" s="26">
        <v>0</v>
      </c>
      <c r="G28" s="26">
        <v>0</v>
      </c>
      <c r="H28" s="26">
        <f t="shared" si="4"/>
        <v>3007750</v>
      </c>
      <c r="I28" s="3">
        <f t="shared" si="5"/>
        <v>2706250</v>
      </c>
      <c r="J28" s="3">
        <f>'Capital cost EUA model'!J28</f>
        <v>668659.39583219984</v>
      </c>
      <c r="K28" s="3">
        <f>'Capital cost EUA model'!K28</f>
        <v>552471.36324781028</v>
      </c>
      <c r="L28" s="3">
        <f t="shared" si="6"/>
        <v>637500</v>
      </c>
      <c r="M28" s="3">
        <f t="shared" si="7"/>
        <v>2706250</v>
      </c>
      <c r="N28" s="3">
        <v>0</v>
      </c>
      <c r="O28" s="3">
        <f>'Capital cost EUA model'!O28</f>
        <v>552471.36324781028</v>
      </c>
      <c r="P28" s="3">
        <f>'Capital cost EUA model'!P28</f>
        <v>552471.36324781028</v>
      </c>
      <c r="Q28" s="3">
        <f t="shared" si="8"/>
        <v>6367500</v>
      </c>
    </row>
    <row r="29" spans="1:17">
      <c r="A29" s="1">
        <v>2045</v>
      </c>
      <c r="B29" s="3">
        <f t="shared" si="0"/>
        <v>2685937.5</v>
      </c>
      <c r="C29" s="3">
        <f t="shared" si="1"/>
        <v>1029687.5</v>
      </c>
      <c r="D29" s="3">
        <f t="shared" si="2"/>
        <v>4000000</v>
      </c>
      <c r="E29" s="3">
        <f t="shared" si="3"/>
        <v>2302000</v>
      </c>
      <c r="F29" s="26">
        <v>0</v>
      </c>
      <c r="G29" s="26">
        <v>0</v>
      </c>
      <c r="H29" s="26">
        <f t="shared" si="4"/>
        <v>2923125</v>
      </c>
      <c r="I29" s="3">
        <f t="shared" si="5"/>
        <v>2671875</v>
      </c>
      <c r="J29" s="3">
        <f>'Capital cost EUA model'!J29</f>
        <v>668659.39583219984</v>
      </c>
      <c r="K29" s="3">
        <f>'Capital cost EUA model'!K29</f>
        <v>551856.68438044505</v>
      </c>
      <c r="L29" s="3">
        <f t="shared" si="6"/>
        <v>631250</v>
      </c>
      <c r="M29" s="3">
        <f t="shared" si="7"/>
        <v>2671875</v>
      </c>
      <c r="N29" s="3">
        <v>0</v>
      </c>
      <c r="O29" s="3">
        <f>'Capital cost EUA model'!O29</f>
        <v>551856.68438044505</v>
      </c>
      <c r="P29" s="3">
        <f>'Capital cost EUA model'!P29</f>
        <v>551856.68438044505</v>
      </c>
      <c r="Q29" s="3">
        <f t="shared" si="8"/>
        <v>6341250</v>
      </c>
    </row>
    <row r="30" spans="1:17">
      <c r="A30" s="1">
        <v>2046</v>
      </c>
      <c r="B30" s="3">
        <f t="shared" si="0"/>
        <v>2648750</v>
      </c>
      <c r="C30" s="3">
        <f t="shared" si="1"/>
        <v>1023750</v>
      </c>
      <c r="D30" s="3">
        <f t="shared" si="2"/>
        <v>4000000</v>
      </c>
      <c r="E30" s="3">
        <f t="shared" si="3"/>
        <v>2302000</v>
      </c>
      <c r="F30" s="26">
        <v>0</v>
      </c>
      <c r="G30" s="26">
        <v>0</v>
      </c>
      <c r="H30" s="26">
        <f t="shared" si="4"/>
        <v>2838500</v>
      </c>
      <c r="I30" s="3">
        <f t="shared" si="5"/>
        <v>2637500</v>
      </c>
      <c r="J30" s="3">
        <f>'Capital cost EUA model'!J30</f>
        <v>668659.39583219984</v>
      </c>
      <c r="K30" s="3">
        <f>'Capital cost EUA model'!K30</f>
        <v>550152.42239255458</v>
      </c>
      <c r="L30" s="3">
        <f t="shared" si="6"/>
        <v>625000</v>
      </c>
      <c r="M30" s="3">
        <f t="shared" si="7"/>
        <v>2637500</v>
      </c>
      <c r="N30" s="3">
        <v>0</v>
      </c>
      <c r="O30" s="3">
        <f>'Capital cost EUA model'!O30</f>
        <v>550152.42239255458</v>
      </c>
      <c r="P30" s="3">
        <f>'Capital cost EUA model'!P30</f>
        <v>550152.42239255458</v>
      </c>
      <c r="Q30" s="3">
        <f t="shared" si="8"/>
        <v>6315000</v>
      </c>
    </row>
    <row r="31" spans="1:17">
      <c r="A31" s="1">
        <v>2047</v>
      </c>
      <c r="B31" s="3">
        <f t="shared" si="0"/>
        <v>2611562.5</v>
      </c>
      <c r="C31" s="3">
        <f t="shared" si="1"/>
        <v>1017812.5</v>
      </c>
      <c r="D31" s="3">
        <f t="shared" si="2"/>
        <v>4000000</v>
      </c>
      <c r="E31" s="3">
        <f t="shared" si="3"/>
        <v>2302000</v>
      </c>
      <c r="F31" s="26">
        <v>0</v>
      </c>
      <c r="G31" s="26">
        <v>0</v>
      </c>
      <c r="H31" s="26">
        <f t="shared" si="4"/>
        <v>2753875</v>
      </c>
      <c r="I31" s="3">
        <f t="shared" si="5"/>
        <v>2603125</v>
      </c>
      <c r="J31" s="3">
        <f>'Capital cost EUA model'!J31</f>
        <v>668659.39583219984</v>
      </c>
      <c r="K31" s="3">
        <f>'Capital cost EUA model'!K31</f>
        <v>548960.60343798099</v>
      </c>
      <c r="L31" s="3">
        <f t="shared" si="6"/>
        <v>618750</v>
      </c>
      <c r="M31" s="3">
        <f t="shared" si="7"/>
        <v>2603125</v>
      </c>
      <c r="N31" s="3">
        <v>0</v>
      </c>
      <c r="O31" s="3">
        <f>'Capital cost EUA model'!O31</f>
        <v>548960.60343798099</v>
      </c>
      <c r="P31" s="3">
        <f>'Capital cost EUA model'!P31</f>
        <v>548960.60343798099</v>
      </c>
      <c r="Q31" s="3">
        <f t="shared" si="8"/>
        <v>6288750</v>
      </c>
    </row>
    <row r="32" spans="1:17">
      <c r="A32" s="1">
        <v>2048</v>
      </c>
      <c r="B32" s="3">
        <f t="shared" si="0"/>
        <v>2574375</v>
      </c>
      <c r="C32" s="3">
        <f t="shared" si="1"/>
        <v>1011875</v>
      </c>
      <c r="D32" s="3">
        <f t="shared" si="2"/>
        <v>4000000</v>
      </c>
      <c r="E32" s="3">
        <f t="shared" si="3"/>
        <v>2302000</v>
      </c>
      <c r="F32" s="26">
        <v>0</v>
      </c>
      <c r="G32" s="26">
        <v>0</v>
      </c>
      <c r="H32" s="26">
        <f t="shared" si="4"/>
        <v>2669250</v>
      </c>
      <c r="I32" s="3">
        <f t="shared" si="5"/>
        <v>2568750</v>
      </c>
      <c r="J32" s="3">
        <f>'Capital cost EUA model'!J32</f>
        <v>668659.39583219984</v>
      </c>
      <c r="K32" s="3">
        <f>'Capital cost EUA model'!K32</f>
        <v>547759.99001111533</v>
      </c>
      <c r="L32" s="3">
        <f t="shared" si="6"/>
        <v>612500</v>
      </c>
      <c r="M32" s="3">
        <f t="shared" si="7"/>
        <v>2568750</v>
      </c>
      <c r="N32" s="3">
        <v>0</v>
      </c>
      <c r="O32" s="3">
        <f>'Capital cost EUA model'!O32</f>
        <v>547759.99001111533</v>
      </c>
      <c r="P32" s="3">
        <f>'Capital cost EUA model'!P32</f>
        <v>547759.99001111533</v>
      </c>
      <c r="Q32" s="3">
        <f t="shared" si="8"/>
        <v>6262500</v>
      </c>
    </row>
    <row r="33" spans="1:17">
      <c r="A33" s="1">
        <v>2049</v>
      </c>
      <c r="B33" s="3">
        <f t="shared" si="0"/>
        <v>2537187.5</v>
      </c>
      <c r="C33" s="3">
        <f t="shared" si="1"/>
        <v>1005937.5</v>
      </c>
      <c r="D33" s="3">
        <f t="shared" si="2"/>
        <v>4000000</v>
      </c>
      <c r="E33" s="3">
        <f t="shared" si="3"/>
        <v>2302000</v>
      </c>
      <c r="F33" s="26">
        <v>0</v>
      </c>
      <c r="G33" s="26">
        <v>0</v>
      </c>
      <c r="H33" s="26">
        <f>(((A33-$A$2)/($A$34-$A$2))*($H$34-$H$2))+$H$2</f>
        <v>2584625</v>
      </c>
      <c r="I33" s="3">
        <f t="shared" si="5"/>
        <v>2534375</v>
      </c>
      <c r="J33" s="3">
        <f>'Capital cost EUA model'!J33</f>
        <v>668659.39583219984</v>
      </c>
      <c r="K33" s="3">
        <f>'Capital cost EUA model'!K33</f>
        <v>546510.49006492062</v>
      </c>
      <c r="L33" s="3">
        <f t="shared" si="6"/>
        <v>606250</v>
      </c>
      <c r="M33" s="3">
        <f t="shared" si="7"/>
        <v>2534375</v>
      </c>
      <c r="N33" s="3">
        <v>0</v>
      </c>
      <c r="O33" s="3">
        <f>'Capital cost EUA model'!O33</f>
        <v>546510.49006492062</v>
      </c>
      <c r="P33" s="3">
        <f>'Capital cost EUA model'!P33</f>
        <v>546510.49006492062</v>
      </c>
      <c r="Q33" s="3">
        <f t="shared" si="8"/>
        <v>6236250</v>
      </c>
    </row>
    <row r="34" spans="1:17">
      <c r="A34" s="1">
        <v>2050</v>
      </c>
      <c r="B34" s="3">
        <f>'Capital cost data base'!C6</f>
        <v>2500000</v>
      </c>
      <c r="C34" s="3">
        <f>'Capital cost data base'!C16</f>
        <v>1000000</v>
      </c>
      <c r="D34" s="3">
        <f t="shared" si="2"/>
        <v>4000000</v>
      </c>
      <c r="E34" s="3">
        <f>AVERAGE('Capital cost data base'!C22:C23)</f>
        <v>2302000</v>
      </c>
      <c r="F34" s="26">
        <v>0</v>
      </c>
      <c r="G34" s="26">
        <v>0</v>
      </c>
      <c r="H34" s="3">
        <f>'Capital cost data base'!C45</f>
        <v>2500000</v>
      </c>
      <c r="I34" s="3">
        <f>'Capital cost data base'!C32</f>
        <v>2500000</v>
      </c>
      <c r="J34" s="3">
        <f>'Capital cost EUA model'!J34</f>
        <v>668659.39583219984</v>
      </c>
      <c r="K34" s="3">
        <f>'Capital cost EUA model'!K34</f>
        <v>541058.41525406053</v>
      </c>
      <c r="L34" s="3">
        <f>'Capital cost data base'!C15</f>
        <v>600000</v>
      </c>
      <c r="M34" s="3">
        <f t="shared" ref="M34" si="9">I34</f>
        <v>2500000</v>
      </c>
      <c r="N34" s="3">
        <v>0</v>
      </c>
      <c r="O34" s="3">
        <f>'Capital cost EUA model'!O34</f>
        <v>541058.41525406053</v>
      </c>
      <c r="P34" s="3">
        <f>'Capital cost EUA model'!P34</f>
        <v>541058.41525406053</v>
      </c>
      <c r="Q34" s="3">
        <f>'Capital cost data base'!C33</f>
        <v>6210000</v>
      </c>
    </row>
    <row r="36" spans="1:17">
      <c r="B36" s="10"/>
    </row>
    <row r="37" spans="1:17">
      <c r="B37" s="10"/>
    </row>
    <row r="38" spans="1:17">
      <c r="B38" s="10"/>
    </row>
    <row r="39" spans="1:17">
      <c r="B39" s="10"/>
    </row>
    <row r="40" spans="1:17">
      <c r="B40" s="10"/>
    </row>
    <row r="41" spans="1:17">
      <c r="B41" s="10"/>
    </row>
    <row r="42" spans="1:17">
      <c r="B42" s="10"/>
    </row>
    <row r="43" spans="1:17">
      <c r="B43" s="10"/>
    </row>
    <row r="44" spans="1:17">
      <c r="B44" s="10"/>
    </row>
    <row r="45" spans="1:17">
      <c r="B45" s="10"/>
    </row>
    <row r="46" spans="1:17">
      <c r="B46" s="10"/>
    </row>
    <row r="47" spans="1:17">
      <c r="B4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Variable and Fixed cost data</vt:lpstr>
      <vt:lpstr>Capital cost data base</vt:lpstr>
      <vt:lpstr>Capital cost EUA model</vt:lpstr>
      <vt:lpstr>CCaMC-AFOaMCpUC</vt:lpstr>
      <vt:lpstr>CCaMC-VOaMCpUC</vt:lpstr>
      <vt:lpstr>CCaMC-BCCpUC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2014-02-14T06:19:38Z</dcterms:created>
  <dcterms:modified xsi:type="dcterms:W3CDTF">2020-07-01T20:57:30Z</dcterms:modified>
</cp:coreProperties>
</file>