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EvelineDB\Dropbox\Projeto EPS-WRI\elec_Eveline\Apil 2020\variables corrected\"/>
    </mc:Choice>
  </mc:AlternateContent>
  <xr:revisionPtr revIDLastSave="0" documentId="13_ncr:1_{CB3FB43E-90AA-4F49-A5BF-F301A2277284}" xr6:coauthVersionLast="45" xr6:coauthVersionMax="45" xr10:uidLastSave="{00000000-0000-0000-0000-000000000000}"/>
  <bookViews>
    <workbookView xWindow="-108" yWindow="-108" windowWidth="23256" windowHeight="12576" tabRatio="653" xr2:uid="{00000000-000D-0000-FFFF-FFFF00000000}"/>
  </bookViews>
  <sheets>
    <sheet name="About" sheetId="2" r:id="rId1"/>
    <sheet name="Variable and Fixed cost data" sheetId="16" r:id="rId2"/>
    <sheet name="Capital cost data base" sheetId="17" r:id="rId3"/>
    <sheet name="Capital cost EUA model" sheetId="18" r:id="rId4"/>
    <sheet name="CCaMC-AFOaMCpUC" sheetId="7" r:id="rId5"/>
    <sheet name="CCaMC-VOaMCpUC" sheetId="8" r:id="rId6"/>
    <sheet name="CCaMC-BCCpUC" sheetId="6" r:id="rId7"/>
  </sheets>
  <externalReferences>
    <externalReference r:id="rId8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7" l="1"/>
  <c r="C7" i="17"/>
  <c r="B8" i="17"/>
  <c r="C8" i="17"/>
  <c r="B9" i="17"/>
  <c r="C9" i="17"/>
  <c r="B10" i="17"/>
  <c r="C10" i="17"/>
  <c r="B11" i="17"/>
  <c r="C11" i="17"/>
  <c r="B12" i="17"/>
  <c r="C12" i="17"/>
  <c r="B15" i="17"/>
  <c r="C15" i="17"/>
  <c r="B16" i="17"/>
  <c r="C16" i="17"/>
  <c r="B17" i="17"/>
  <c r="C17" i="17"/>
  <c r="B18" i="17"/>
  <c r="C18" i="17"/>
  <c r="B21" i="17"/>
  <c r="C21" i="17"/>
  <c r="B22" i="17"/>
  <c r="C22" i="17"/>
  <c r="B23" i="17"/>
  <c r="C23" i="17"/>
  <c r="B25" i="17"/>
  <c r="C25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6" i="17"/>
  <c r="C36" i="17"/>
  <c r="B37" i="17"/>
  <c r="C37" i="17"/>
  <c r="B40" i="17"/>
  <c r="C40" i="17"/>
  <c r="B41" i="17"/>
  <c r="C41" i="17"/>
  <c r="B42" i="17"/>
  <c r="C42" i="17"/>
  <c r="B43" i="17"/>
  <c r="C43" i="17"/>
  <c r="B44" i="17"/>
  <c r="C44" i="17"/>
  <c r="B45" i="17"/>
  <c r="C45" i="17"/>
  <c r="B46" i="17"/>
  <c r="C46" i="17"/>
  <c r="B47" i="17"/>
  <c r="C47" i="17"/>
  <c r="B48" i="17"/>
  <c r="C48" i="17"/>
  <c r="C6" i="17"/>
  <c r="B6" i="17"/>
  <c r="B14" i="8"/>
  <c r="D14" i="8"/>
  <c r="D10" i="8"/>
  <c r="B10" i="8"/>
  <c r="D7" i="7"/>
  <c r="C65" i="2"/>
  <c r="C64" i="2"/>
  <c r="C59" i="2"/>
  <c r="C63" i="2"/>
  <c r="A83" i="2"/>
  <c r="P34" i="6" l="1"/>
  <c r="J34" i="6"/>
  <c r="H34" i="6"/>
  <c r="O33" i="6"/>
  <c r="J33" i="6"/>
  <c r="H33" i="6"/>
  <c r="P32" i="6"/>
  <c r="J32" i="6"/>
  <c r="H32" i="6"/>
  <c r="P31" i="6"/>
  <c r="J31" i="6"/>
  <c r="H31" i="6"/>
  <c r="P30" i="6"/>
  <c r="K30" i="6"/>
  <c r="J30" i="6"/>
  <c r="H30" i="6"/>
  <c r="P29" i="6"/>
  <c r="J29" i="6"/>
  <c r="H29" i="6"/>
  <c r="O28" i="6"/>
  <c r="J28" i="6"/>
  <c r="H28" i="6"/>
  <c r="P27" i="6"/>
  <c r="J27" i="6"/>
  <c r="H27" i="6"/>
  <c r="P26" i="6"/>
  <c r="J26" i="6"/>
  <c r="H26" i="6"/>
  <c r="O25" i="6"/>
  <c r="J25" i="6"/>
  <c r="H25" i="6"/>
  <c r="P24" i="6"/>
  <c r="J24" i="6"/>
  <c r="H24" i="6"/>
  <c r="O23" i="6"/>
  <c r="K23" i="6"/>
  <c r="J23" i="6"/>
  <c r="H23" i="6"/>
  <c r="P22" i="6"/>
  <c r="J22" i="6"/>
  <c r="H22" i="6"/>
  <c r="P21" i="6"/>
  <c r="J21" i="6"/>
  <c r="H21" i="6"/>
  <c r="O20" i="6"/>
  <c r="J20" i="6"/>
  <c r="H20" i="6"/>
  <c r="P19" i="6"/>
  <c r="J19" i="6"/>
  <c r="H19" i="6"/>
  <c r="P18" i="6"/>
  <c r="J18" i="6"/>
  <c r="H18" i="6"/>
  <c r="O17" i="6"/>
  <c r="J17" i="6"/>
  <c r="H17" i="6"/>
  <c r="P16" i="6"/>
  <c r="J16" i="6"/>
  <c r="H16" i="6"/>
  <c r="P15" i="6"/>
  <c r="J15" i="6"/>
  <c r="H15" i="6"/>
  <c r="K14" i="6"/>
  <c r="J14" i="6"/>
  <c r="H14" i="6"/>
  <c r="P13" i="6"/>
  <c r="J13" i="6"/>
  <c r="H13" i="6"/>
  <c r="O12" i="6"/>
  <c r="J12" i="6"/>
  <c r="H12" i="6"/>
  <c r="P11" i="6"/>
  <c r="J11" i="6"/>
  <c r="H11" i="6"/>
  <c r="P10" i="6"/>
  <c r="J10" i="6"/>
  <c r="H10" i="6"/>
  <c r="O9" i="6"/>
  <c r="J9" i="6"/>
  <c r="H9" i="6"/>
  <c r="O8" i="6"/>
  <c r="J8" i="6"/>
  <c r="H8" i="6"/>
  <c r="O7" i="6"/>
  <c r="J7" i="6"/>
  <c r="H7" i="6"/>
  <c r="O6" i="6"/>
  <c r="J6" i="6"/>
  <c r="H6" i="6"/>
  <c r="P5" i="6"/>
  <c r="J5" i="6"/>
  <c r="H5" i="6"/>
  <c r="O4" i="6"/>
  <c r="J4" i="6"/>
  <c r="H4" i="6"/>
  <c r="P3" i="6"/>
  <c r="J3" i="6"/>
  <c r="H3" i="6"/>
  <c r="P2" i="6"/>
  <c r="J2" i="6"/>
  <c r="H2" i="6"/>
  <c r="O19" i="6" l="1"/>
  <c r="O27" i="6"/>
  <c r="P23" i="6"/>
  <c r="P7" i="6"/>
  <c r="O24" i="6"/>
  <c r="O30" i="6"/>
  <c r="P33" i="6"/>
  <c r="P8" i="6"/>
  <c r="O22" i="6"/>
  <c r="P6" i="6"/>
  <c r="P25" i="6"/>
  <c r="K32" i="6"/>
  <c r="K24" i="6"/>
  <c r="K16" i="6"/>
  <c r="K8" i="6"/>
  <c r="O11" i="6"/>
  <c r="O14" i="6"/>
  <c r="O16" i="6"/>
  <c r="K31" i="6"/>
  <c r="K15" i="6"/>
  <c r="K7" i="6"/>
  <c r="P9" i="6"/>
  <c r="P14" i="6"/>
  <c r="K22" i="6"/>
  <c r="K6" i="6"/>
  <c r="K29" i="6"/>
  <c r="K21" i="6"/>
  <c r="K13" i="6"/>
  <c r="K5" i="6"/>
  <c r="K28" i="6"/>
  <c r="K20" i="6"/>
  <c r="K12" i="6"/>
  <c r="K4" i="6"/>
  <c r="O15" i="6"/>
  <c r="P17" i="6"/>
  <c r="O32" i="6"/>
  <c r="K27" i="6"/>
  <c r="K19" i="6"/>
  <c r="K11" i="6"/>
  <c r="K3" i="6"/>
  <c r="O3" i="6"/>
  <c r="K2" i="6"/>
  <c r="K26" i="6"/>
  <c r="K18" i="6"/>
  <c r="K10" i="6"/>
  <c r="K33" i="6"/>
  <c r="K25" i="6"/>
  <c r="K17" i="6"/>
  <c r="K9" i="6"/>
  <c r="O13" i="6"/>
  <c r="P4" i="6"/>
  <c r="P12" i="6"/>
  <c r="P20" i="6"/>
  <c r="P28" i="6"/>
  <c r="O21" i="6"/>
  <c r="O29" i="6"/>
  <c r="O5" i="6"/>
  <c r="O2" i="6"/>
  <c r="O10" i="6"/>
  <c r="O18" i="6"/>
  <c r="O26" i="6"/>
  <c r="O34" i="6"/>
  <c r="O31" i="6"/>
  <c r="D12" i="8" l="1"/>
  <c r="B12" i="8"/>
  <c r="D3" i="8"/>
  <c r="B3" i="8"/>
  <c r="D12" i="7"/>
  <c r="B12" i="7"/>
  <c r="D3" i="7"/>
  <c r="B3" i="7"/>
  <c r="A6" i="17" l="1"/>
  <c r="A7" i="17"/>
  <c r="A8" i="17"/>
  <c r="A9" i="17"/>
  <c r="A10" i="17"/>
  <c r="A11" i="17"/>
  <c r="A12" i="17"/>
  <c r="A5" i="17" l="1"/>
  <c r="B2" i="6"/>
  <c r="A14" i="17"/>
  <c r="A15" i="17"/>
  <c r="C2" i="6"/>
  <c r="C34" i="6"/>
  <c r="A16" i="17"/>
  <c r="L2" i="6"/>
  <c r="L34" i="6"/>
  <c r="A17" i="17"/>
  <c r="A18" i="17"/>
  <c r="A20" i="17"/>
  <c r="A21" i="17"/>
  <c r="A22" i="17"/>
  <c r="A23" i="17"/>
  <c r="A25" i="17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A27" i="17"/>
  <c r="A28" i="17"/>
  <c r="A29" i="17"/>
  <c r="A30" i="17"/>
  <c r="A31" i="17"/>
  <c r="A32" i="17"/>
  <c r="I2" i="6"/>
  <c r="M2" i="6" s="1"/>
  <c r="I34" i="6"/>
  <c r="A33" i="17"/>
  <c r="Q2" i="6"/>
  <c r="Q34" i="6"/>
  <c r="A35" i="17"/>
  <c r="A36" i="17"/>
  <c r="A37" i="17"/>
  <c r="A39" i="17"/>
  <c r="A40" i="17"/>
  <c r="G2" i="6"/>
  <c r="A41" i="17"/>
  <c r="A42" i="17"/>
  <c r="F2" i="6"/>
  <c r="F34" i="6"/>
  <c r="A43" i="17"/>
  <c r="N2" i="6"/>
  <c r="N34" i="6"/>
  <c r="A44" i="17"/>
  <c r="A45" i="17"/>
  <c r="A46" i="17"/>
  <c r="A47" i="17"/>
  <c r="A48" i="17"/>
  <c r="G54" i="16"/>
  <c r="B54" i="16"/>
  <c r="B16" i="8"/>
  <c r="I60" i="16"/>
  <c r="I61" i="16" s="1"/>
  <c r="D11" i="8"/>
  <c r="B11" i="8"/>
  <c r="H59" i="16"/>
  <c r="I59" i="16"/>
  <c r="D15" i="8" s="1"/>
  <c r="G59" i="16"/>
  <c r="D9" i="8"/>
  <c r="D13" i="8" s="1"/>
  <c r="B9" i="8"/>
  <c r="B13" i="8" s="1"/>
  <c r="D4" i="8"/>
  <c r="D2" i="8"/>
  <c r="B4" i="8"/>
  <c r="B2" i="8"/>
  <c r="B2" i="7"/>
  <c r="B4" i="7"/>
  <c r="D2" i="7"/>
  <c r="D4" i="7"/>
  <c r="D17" i="7"/>
  <c r="D14" i="7"/>
  <c r="D11" i="7"/>
  <c r="D10" i="7"/>
  <c r="D9" i="7"/>
  <c r="D13" i="7" s="1"/>
  <c r="D8" i="7"/>
  <c r="B7" i="7"/>
  <c r="D6" i="7"/>
  <c r="D5" i="7"/>
  <c r="B17" i="7"/>
  <c r="B16" i="7"/>
  <c r="B15" i="7"/>
  <c r="B60" i="16"/>
  <c r="A60" i="16"/>
  <c r="A59" i="16"/>
  <c r="B14" i="7"/>
  <c r="C61" i="2"/>
  <c r="B11" i="7"/>
  <c r="B10" i="7"/>
  <c r="B9" i="7"/>
  <c r="B13" i="7" s="1"/>
  <c r="B8" i="7"/>
  <c r="B6" i="7"/>
  <c r="B5" i="7"/>
  <c r="Q6" i="6" l="1"/>
  <c r="Q14" i="6"/>
  <c r="Q22" i="6"/>
  <c r="Q30" i="6"/>
  <c r="Q8" i="6"/>
  <c r="Q24" i="6"/>
  <c r="Q17" i="6"/>
  <c r="Q33" i="6"/>
  <c r="Q7" i="6"/>
  <c r="Q15" i="6"/>
  <c r="Q23" i="6"/>
  <c r="Q31" i="6"/>
  <c r="Q16" i="6"/>
  <c r="Q32" i="6"/>
  <c r="Q9" i="6"/>
  <c r="Q25" i="6"/>
  <c r="Q10" i="6"/>
  <c r="Q18" i="6"/>
  <c r="Q26" i="6"/>
  <c r="Q11" i="6"/>
  <c r="Q19" i="6"/>
  <c r="Q27" i="6"/>
  <c r="Q12" i="6"/>
  <c r="Q20" i="6"/>
  <c r="Q13" i="6"/>
  <c r="Q21" i="6"/>
  <c r="Q4" i="6"/>
  <c r="Q28" i="6"/>
  <c r="Q29" i="6"/>
  <c r="Q3" i="6"/>
  <c r="Q5" i="6"/>
  <c r="E34" i="6"/>
  <c r="C9" i="6"/>
  <c r="C17" i="6"/>
  <c r="C25" i="6"/>
  <c r="C33" i="6"/>
  <c r="C3" i="6"/>
  <c r="C11" i="6"/>
  <c r="C19" i="6"/>
  <c r="C27" i="6"/>
  <c r="C12" i="6"/>
  <c r="C28" i="6"/>
  <c r="C10" i="6"/>
  <c r="C18" i="6"/>
  <c r="C26" i="6"/>
  <c r="C4" i="6"/>
  <c r="C20" i="6"/>
  <c r="C5" i="6"/>
  <c r="C13" i="6"/>
  <c r="C21" i="6"/>
  <c r="C29" i="6"/>
  <c r="C6" i="6"/>
  <c r="C24" i="6"/>
  <c r="C7" i="6"/>
  <c r="C31" i="6"/>
  <c r="C14" i="6"/>
  <c r="C22" i="6"/>
  <c r="C30" i="6"/>
  <c r="C8" i="6"/>
  <c r="C32" i="6"/>
  <c r="C16" i="6"/>
  <c r="C15" i="6"/>
  <c r="C23" i="6"/>
  <c r="L6" i="6"/>
  <c r="L14" i="6"/>
  <c r="L22" i="6"/>
  <c r="L30" i="6"/>
  <c r="L8" i="6"/>
  <c r="L24" i="6"/>
  <c r="L9" i="6"/>
  <c r="L25" i="6"/>
  <c r="L7" i="6"/>
  <c r="L15" i="6"/>
  <c r="L23" i="6"/>
  <c r="L31" i="6"/>
  <c r="L16" i="6"/>
  <c r="L32" i="6"/>
  <c r="L17" i="6"/>
  <c r="L33" i="6"/>
  <c r="L10" i="6"/>
  <c r="L18" i="6"/>
  <c r="L26" i="6"/>
  <c r="L3" i="6"/>
  <c r="L11" i="6"/>
  <c r="L19" i="6"/>
  <c r="L27" i="6"/>
  <c r="L12" i="6"/>
  <c r="L20" i="6"/>
  <c r="L21" i="6"/>
  <c r="L13" i="6"/>
  <c r="L4" i="6"/>
  <c r="L5" i="6"/>
  <c r="L28" i="6"/>
  <c r="L29" i="6"/>
  <c r="N5" i="6"/>
  <c r="N13" i="6"/>
  <c r="N21" i="6"/>
  <c r="N29" i="6"/>
  <c r="N7" i="6"/>
  <c r="N15" i="6"/>
  <c r="N31" i="6"/>
  <c r="N16" i="6"/>
  <c r="N32" i="6"/>
  <c r="N6" i="6"/>
  <c r="N14" i="6"/>
  <c r="N22" i="6"/>
  <c r="N30" i="6"/>
  <c r="N23" i="6"/>
  <c r="N8" i="6"/>
  <c r="N24" i="6"/>
  <c r="N9" i="6"/>
  <c r="N17" i="6"/>
  <c r="N25" i="6"/>
  <c r="N33" i="6"/>
  <c r="N10" i="6"/>
  <c r="N18" i="6"/>
  <c r="N26" i="6"/>
  <c r="N3" i="6"/>
  <c r="N11" i="6"/>
  <c r="N19" i="6"/>
  <c r="N20" i="6"/>
  <c r="N4" i="6"/>
  <c r="N12" i="6"/>
  <c r="N27" i="6"/>
  <c r="N28" i="6"/>
  <c r="F8" i="6"/>
  <c r="F16" i="6"/>
  <c r="F24" i="6"/>
  <c r="F32" i="6"/>
  <c r="F18" i="6"/>
  <c r="F26" i="6"/>
  <c r="F11" i="6"/>
  <c r="F27" i="6"/>
  <c r="F9" i="6"/>
  <c r="F17" i="6"/>
  <c r="F25" i="6"/>
  <c r="F33" i="6"/>
  <c r="F10" i="6"/>
  <c r="F3" i="6"/>
  <c r="F19" i="6"/>
  <c r="F4" i="6"/>
  <c r="F12" i="6"/>
  <c r="F20" i="6"/>
  <c r="F28" i="6"/>
  <c r="F5" i="6"/>
  <c r="F7" i="6"/>
  <c r="F30" i="6"/>
  <c r="F15" i="6"/>
  <c r="F22" i="6"/>
  <c r="F13" i="6"/>
  <c r="F31" i="6"/>
  <c r="F14" i="6"/>
  <c r="F23" i="6"/>
  <c r="F29" i="6"/>
  <c r="F21" i="6"/>
  <c r="F6" i="6"/>
  <c r="E2" i="6"/>
  <c r="M34" i="6"/>
  <c r="I7" i="6"/>
  <c r="I15" i="6"/>
  <c r="I23" i="6"/>
  <c r="I31" i="6"/>
  <c r="I9" i="6"/>
  <c r="I25" i="6"/>
  <c r="I33" i="6"/>
  <c r="I18" i="6"/>
  <c r="I3" i="6"/>
  <c r="I8" i="6"/>
  <c r="I16" i="6"/>
  <c r="I24" i="6"/>
  <c r="I32" i="6"/>
  <c r="I17" i="6"/>
  <c r="I10" i="6"/>
  <c r="I26" i="6"/>
  <c r="I20" i="6"/>
  <c r="I11" i="6"/>
  <c r="I19" i="6"/>
  <c r="I27" i="6"/>
  <c r="I4" i="6"/>
  <c r="I12" i="6"/>
  <c r="I13" i="6"/>
  <c r="I21" i="6"/>
  <c r="I30" i="6"/>
  <c r="I6" i="6"/>
  <c r="I14" i="6"/>
  <c r="I22" i="6"/>
  <c r="I29" i="6"/>
  <c r="I28" i="6"/>
  <c r="I5" i="6"/>
  <c r="G34" i="6"/>
  <c r="G3" i="6" s="1"/>
  <c r="B15" i="8"/>
  <c r="D16" i="8"/>
  <c r="G6" i="6" l="1"/>
  <c r="G14" i="6"/>
  <c r="G22" i="6"/>
  <c r="G30" i="6"/>
  <c r="G16" i="6"/>
  <c r="G32" i="6"/>
  <c r="G17" i="6"/>
  <c r="G25" i="6"/>
  <c r="G33" i="6"/>
  <c r="G7" i="6"/>
  <c r="G15" i="6"/>
  <c r="G23" i="6"/>
  <c r="G31" i="6"/>
  <c r="G8" i="6"/>
  <c r="G24" i="6"/>
  <c r="G9" i="6"/>
  <c r="G10" i="6"/>
  <c r="G18" i="6"/>
  <c r="G26" i="6"/>
  <c r="G11" i="6"/>
  <c r="G19" i="6"/>
  <c r="G27" i="6"/>
  <c r="G12" i="6"/>
  <c r="G20" i="6"/>
  <c r="G13" i="6"/>
  <c r="G21" i="6"/>
  <c r="G5" i="6"/>
  <c r="G28" i="6"/>
  <c r="G29" i="6"/>
  <c r="G4" i="6"/>
  <c r="M5" i="6"/>
  <c r="M13" i="6"/>
  <c r="M21" i="6"/>
  <c r="M29" i="6"/>
  <c r="M15" i="6"/>
  <c r="M23" i="6"/>
  <c r="M16" i="6"/>
  <c r="M32" i="6"/>
  <c r="M6" i="6"/>
  <c r="M14" i="6"/>
  <c r="M22" i="6"/>
  <c r="M30" i="6"/>
  <c r="M7" i="6"/>
  <c r="M31" i="6"/>
  <c r="M8" i="6"/>
  <c r="M24" i="6"/>
  <c r="M9" i="6"/>
  <c r="M17" i="6"/>
  <c r="M25" i="6"/>
  <c r="M33" i="6"/>
  <c r="M10" i="6"/>
  <c r="M18" i="6"/>
  <c r="M26" i="6"/>
  <c r="M3" i="6"/>
  <c r="M11" i="6"/>
  <c r="M28" i="6"/>
  <c r="M12" i="6"/>
  <c r="M19" i="6"/>
  <c r="M20" i="6"/>
  <c r="M27" i="6"/>
  <c r="M4" i="6"/>
  <c r="E6" i="6"/>
  <c r="E14" i="6"/>
  <c r="E22" i="6"/>
  <c r="E30" i="6"/>
  <c r="E16" i="6"/>
  <c r="E32" i="6"/>
  <c r="E9" i="6"/>
  <c r="E17" i="6"/>
  <c r="E25" i="6"/>
  <c r="E33" i="6"/>
  <c r="E7" i="6"/>
  <c r="E15" i="6"/>
  <c r="E23" i="6"/>
  <c r="E31" i="6"/>
  <c r="E8" i="6"/>
  <c r="E24" i="6"/>
  <c r="E10" i="6"/>
  <c r="E18" i="6"/>
  <c r="E26" i="6"/>
  <c r="E11" i="6"/>
  <c r="E19" i="6"/>
  <c r="E27" i="6"/>
  <c r="E12" i="6"/>
  <c r="E21" i="6"/>
  <c r="E4" i="6"/>
  <c r="E5" i="6"/>
  <c r="E13" i="6"/>
  <c r="E20" i="6"/>
  <c r="E28" i="6"/>
  <c r="E29" i="6"/>
  <c r="E3" i="6"/>
  <c r="D15" i="7" l="1"/>
  <c r="D16" i="7"/>
  <c r="B34" i="6"/>
  <c r="B19" i="6" l="1"/>
  <c r="B14" i="6"/>
  <c r="B7" i="6"/>
  <c r="B9" i="6"/>
  <c r="B10" i="6"/>
  <c r="B18" i="6"/>
  <c r="B29" i="6"/>
  <c r="B21" i="6"/>
  <c r="B30" i="6"/>
  <c r="B17" i="6"/>
  <c r="B11" i="6"/>
  <c r="B4" i="6"/>
  <c r="B32" i="6"/>
  <c r="B28" i="6"/>
  <c r="B8" i="6"/>
  <c r="B3" i="6"/>
  <c r="B15" i="6"/>
  <c r="B25" i="6"/>
  <c r="B16" i="6"/>
  <c r="B26" i="6"/>
  <c r="B24" i="6"/>
  <c r="B6" i="6"/>
  <c r="B22" i="6"/>
  <c r="B27" i="6"/>
  <c r="B33" i="6"/>
  <c r="B12" i="6"/>
  <c r="B13" i="6"/>
  <c r="B31" i="6"/>
  <c r="B20" i="6"/>
  <c r="B5" i="6"/>
  <c r="B23" i="6"/>
</calcChain>
</file>

<file path=xl/sharedStrings.xml><?xml version="1.0" encoding="utf-8"?>
<sst xmlns="http://schemas.openxmlformats.org/spreadsheetml/2006/main" count="209" uniqueCount="122">
  <si>
    <t>Energy Information Administration</t>
  </si>
  <si>
    <t>Biomass</t>
  </si>
  <si>
    <t>Year</t>
  </si>
  <si>
    <t>Sources:</t>
  </si>
  <si>
    <t>Nuclear ($/MW)</t>
  </si>
  <si>
    <t>Hydro ($/MW)</t>
  </si>
  <si>
    <t>Biomass ($/MW)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</si>
  <si>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</si>
  <si>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</si>
  <si>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</si>
  <si>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</si>
  <si>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</si>
  <si>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</si>
  <si>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</si>
  <si>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</si>
  <si>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</si>
  <si>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</si>
  <si>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</si>
  <si>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Fixed O&amp;M ($/MW)</t>
  </si>
  <si>
    <t>Variable O&amp;M ($/MWh)</t>
  </si>
  <si>
    <t>Notes:</t>
  </si>
  <si>
    <t>See "cpi.xlsx" in the InputData folder for source information.</t>
  </si>
  <si>
    <t>Currency Year Adjustment</t>
  </si>
  <si>
    <t>natural gas nonpeaker</t>
  </si>
  <si>
    <t>geothermal</t>
  </si>
  <si>
    <t>petroleum</t>
  </si>
  <si>
    <t>natural gas peaker</t>
  </si>
  <si>
    <t>Natural Gas Nonpeaker ($/MW)</t>
  </si>
  <si>
    <t>Geothermal ($/MW)</t>
  </si>
  <si>
    <t>Petroleum ($/MW)</t>
  </si>
  <si>
    <t>Natural Gas Peaker ($/MW)</t>
  </si>
  <si>
    <t>https://www.eia.gov/forecasts/aeo/assumptions/pdf/electricity.pdf</t>
  </si>
  <si>
    <t>preexisting retiring</t>
  </si>
  <si>
    <t>newly built</t>
  </si>
  <si>
    <t>preexisting nonretiring</t>
  </si>
  <si>
    <t>hard coal</t>
  </si>
  <si>
    <t>offshore wind</t>
  </si>
  <si>
    <t>onshore wind</t>
  </si>
  <si>
    <t>Hard Coal ($/MW)</t>
  </si>
  <si>
    <t>Offshore Wind ($/MW)</t>
  </si>
  <si>
    <t>Onshore Wind ($/MW)</t>
  </si>
  <si>
    <t>lignite</t>
  </si>
  <si>
    <t>Lignite ($/MW)</t>
  </si>
  <si>
    <t>2015, 2018</t>
  </si>
  <si>
    <t>Assumptions to Annual Energy Outlook 2015, 2018</t>
  </si>
  <si>
    <t>Electricity Market Module</t>
  </si>
  <si>
    <t>crude oil</t>
  </si>
  <si>
    <t>heavy or residual fuel oil</t>
  </si>
  <si>
    <t>municipal solid waste</t>
  </si>
  <si>
    <t>Crude Oil ($/MW)</t>
  </si>
  <si>
    <t>Heavy or Residual Fuel Oil ($/MW)</t>
  </si>
  <si>
    <t>Municipal Solid Waste ($/MW)</t>
  </si>
  <si>
    <t>Cost and performance</t>
  </si>
  <si>
    <t>Source:</t>
  </si>
  <si>
    <t>Koberle et al 2018</t>
  </si>
  <si>
    <t>Investment cost (US$/kW)</t>
  </si>
  <si>
    <t>Variable O&amp;M cost (US$/MWh)</t>
  </si>
  <si>
    <t>Fixed O&amp;M cost (US$/kW/year)</t>
  </si>
  <si>
    <t>Availability (%)</t>
  </si>
  <si>
    <t>USD 2010-to-2012</t>
  </si>
  <si>
    <t>Power plant options</t>
  </si>
  <si>
    <t>Coal</t>
  </si>
  <si>
    <t>Domestic coal-FBC</t>
  </si>
  <si>
    <t>FBC with CCS</t>
  </si>
  <si>
    <t>Pulverized impor coal - PC</t>
  </si>
  <si>
    <t>PC with CCS</t>
  </si>
  <si>
    <t>IGCC (imported coal)</t>
  </si>
  <si>
    <t>IGCC with CCS</t>
  </si>
  <si>
    <t>Co-firing of domestic coal and biomass</t>
  </si>
  <si>
    <t>Natural gas (NG)</t>
  </si>
  <si>
    <t>OCGT</t>
  </si>
  <si>
    <t>CCGT</t>
  </si>
  <si>
    <t>CCGT with CCS</t>
  </si>
  <si>
    <t>Flexible CCGT</t>
  </si>
  <si>
    <t>Hydroelectric</t>
  </si>
  <si>
    <t>Small hydroelectric (&lt;30 MW)</t>
  </si>
  <si>
    <t>?</t>
  </si>
  <si>
    <t>*</t>
  </si>
  <si>
    <t>Medium hydro (&gt; 30 MW;&lt;300MW)</t>
  </si>
  <si>
    <t>Large hydroelectric (&gt;300 MW)</t>
  </si>
  <si>
    <t>Nuclear</t>
  </si>
  <si>
    <t>Bagasse with backpress turbines (22 bar)</t>
  </si>
  <si>
    <t>Bagasse with CEST existing</t>
  </si>
  <si>
    <t>Bagasse with CEST - new</t>
  </si>
  <si>
    <t>Bagasse with BIG/GT</t>
  </si>
  <si>
    <t>Biomass - steam turbine</t>
  </si>
  <si>
    <t>Municipal solid waste</t>
  </si>
  <si>
    <t>Oil</t>
  </si>
  <si>
    <t>Diesel</t>
  </si>
  <si>
    <t>Fuel oil</t>
  </si>
  <si>
    <t>Non-conventional RE</t>
  </si>
  <si>
    <t>Solar PV-US</t>
  </si>
  <si>
    <t>Solar PV-DG</t>
  </si>
  <si>
    <t>Wind onshore</t>
  </si>
  <si>
    <t>Wind offshore</t>
  </si>
  <si>
    <t>Wave</t>
  </si>
  <si>
    <t>Solar CSP-4hTES</t>
  </si>
  <si>
    <t>Solar CSP-8hTES</t>
  </si>
  <si>
    <t>Solar CSP-12hTES</t>
  </si>
  <si>
    <t>Solar CSP-BIO</t>
  </si>
  <si>
    <t xml:space="preserve">Domestic coal </t>
  </si>
  <si>
    <t>Mean value: Medium hydro and Large hydro</t>
  </si>
  <si>
    <t>EUA model</t>
  </si>
  <si>
    <t>Petroleum</t>
  </si>
  <si>
    <t>Mean Value: Solar PV-US and Solar PV-DG</t>
  </si>
  <si>
    <t>($/MW)</t>
  </si>
  <si>
    <t>Capital Costs, Fixed O&amp;M, Variable O&amp;M</t>
  </si>
  <si>
    <t>Alexandre C. Köberle, Rafael Garaffa, Bruno S.L. Cunha, Pedro Rochedo, André F.P. Lucena, Alexandre Szklo, Roberto Schaeffer</t>
  </si>
  <si>
    <t>Are conventional energy megaprojects competitive? Suboptimal decisions related to cost overruns in Brazil</t>
  </si>
  <si>
    <t>Energy Policy</t>
  </si>
  <si>
    <t>https://doi.org/10.1016/j.enpol.2018.08.021</t>
  </si>
  <si>
    <t>Assumptions</t>
  </si>
  <si>
    <t>We adjust 2010 dollars to 2012 dollars using the following conversion factor:</t>
  </si>
  <si>
    <t>The information with the original units is shown in the sheet: “Variable and Fixed cost data” and "Capital cost data"</t>
  </si>
  <si>
    <t>* preexisting retiring ---&gt; It is assuming the information of 2010</t>
  </si>
  <si>
    <t>* newly built ---&gt; It is assuming the information of 2050</t>
  </si>
  <si>
    <t>It is assumed for Fixed and Variable costs:</t>
  </si>
  <si>
    <t>For the Capital Cost, information of Koberle et al 2018, 2010 it is assumed to be 2018  value</t>
  </si>
  <si>
    <t>The information for the  followwing  technologies were used from Koberle et al 2018</t>
  </si>
  <si>
    <t>The information for the following technologies were used from EUA model</t>
  </si>
  <si>
    <t>Model Variable Subscript</t>
  </si>
  <si>
    <t>KW =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</si>
</sst>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"/>
    <numFmt numFmtId="167" formatCode="0.00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</font>
    <font>
      <b/>
      <sz val="10"/>
      <color theme="9"/>
      <name val="Helvetica Neue"/>
    </font>
    <font>
      <b/>
      <sz val="13"/>
      <color theme="3"/>
      <name val="Times New Roman"/>
      <family val="2"/>
    </font>
    <font>
      <b/>
      <sz val="10"/>
      <color theme="6"/>
      <name val="Helvetica Neue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</font>
    <font>
      <b/>
      <sz val="10"/>
      <color rgb="FF00B0F0"/>
      <name val="Helvetica Neue"/>
    </font>
    <font>
      <sz val="10"/>
      <name val="Helvetica Neue"/>
    </font>
    <font>
      <sz val="10"/>
      <color theme="1"/>
      <name val="Calibri"/>
      <family val="2"/>
      <scheme val="minor"/>
    </font>
    <font>
      <b/>
      <sz val="10"/>
      <color rgb="FFFF0000"/>
      <name val="Helvetica Neue"/>
    </font>
    <font>
      <b/>
      <sz val="10"/>
      <color theme="1"/>
      <name val="Helvetica Neue"/>
    </font>
    <font>
      <b/>
      <sz val="10"/>
      <color theme="5"/>
      <name val="Helvetica Neue"/>
    </font>
    <font>
      <b/>
      <sz val="10"/>
      <color rgb="FF7F7F7F"/>
      <name val="Helvetica Neue"/>
    </font>
    <font>
      <sz val="9"/>
      <color rgb="FF287CA5"/>
      <name val="AdvOT596495f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8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5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10" fillId="0" borderId="0"/>
    <xf numFmtId="0" fontId="11" fillId="0" borderId="0"/>
    <xf numFmtId="0" fontId="13" fillId="3" borderId="0" applyNumberFormat="0" applyBorder="0" applyAlignment="0" applyProtection="0"/>
    <xf numFmtId="0" fontId="9" fillId="3" borderId="0" applyNumberFormat="0" applyBorder="0" applyAlignment="0" applyProtection="0"/>
    <xf numFmtId="0" fontId="13" fillId="4" borderId="0" applyNumberFormat="0" applyBorder="0" applyAlignment="0" applyProtection="0"/>
    <xf numFmtId="0" fontId="9" fillId="4" borderId="0" applyNumberFormat="0" applyBorder="0" applyAlignment="0" applyProtection="0"/>
    <xf numFmtId="0" fontId="13" fillId="5" borderId="0" applyNumberFormat="0" applyBorder="0" applyAlignment="0" applyProtection="0"/>
    <xf numFmtId="0" fontId="9" fillId="5" borderId="0" applyNumberFormat="0" applyBorder="0" applyAlignment="0" applyProtection="0"/>
    <xf numFmtId="0" fontId="13" fillId="6" borderId="0" applyNumberFormat="0" applyBorder="0" applyAlignment="0" applyProtection="0"/>
    <xf numFmtId="0" fontId="9" fillId="6" borderId="0" applyNumberFormat="0" applyBorder="0" applyAlignment="0" applyProtection="0"/>
    <xf numFmtId="167" fontId="14" fillId="0" borderId="0" applyFill="0" applyProtection="0">
      <alignment horizontal="right" vertical="center"/>
    </xf>
    <xf numFmtId="165" fontId="9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9" fillId="0" borderId="0" applyFont="0" applyFill="0" applyBorder="0" applyAlignment="0" applyProtection="0"/>
    <xf numFmtId="49" fontId="15" fillId="0" borderId="0" applyFill="0" applyBorder="0" applyProtection="0">
      <alignment horizontal="right" vertical="center"/>
    </xf>
    <xf numFmtId="0" fontId="16" fillId="0" borderId="8" applyNumberFormat="0" applyFill="0" applyAlignment="0" applyProtection="0"/>
    <xf numFmtId="0" fontId="17" fillId="0" borderId="0" applyFill="0" applyBorder="0" applyProtection="0">
      <alignment horizontal="right" vertical="center"/>
    </xf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7" fontId="22" fillId="0" borderId="0" applyFill="0" applyProtection="0">
      <alignment horizontal="right" vertical="center"/>
    </xf>
    <xf numFmtId="167" fontId="23" fillId="0" borderId="0" applyFill="0" applyProtection="0">
      <alignment horizontal="right" vertical="center"/>
    </xf>
    <xf numFmtId="0" fontId="9" fillId="0" borderId="0"/>
    <xf numFmtId="0" fontId="10" fillId="0" borderId="0"/>
    <xf numFmtId="0" fontId="8" fillId="0" borderId="0"/>
    <xf numFmtId="0" fontId="24" fillId="0" borderId="0">
      <alignment horizontal="right" vertical="center"/>
    </xf>
    <xf numFmtId="0" fontId="9" fillId="0" borderId="0"/>
    <xf numFmtId="0" fontId="8" fillId="0" borderId="0"/>
    <xf numFmtId="0" fontId="10" fillId="0" borderId="0"/>
    <xf numFmtId="0" fontId="25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167" fontId="26" fillId="0" borderId="0" applyFill="0" applyProtection="0">
      <alignment horizontal="right" vertical="center"/>
    </xf>
    <xf numFmtId="0" fontId="12" fillId="0" borderId="0" applyNumberFormat="0" applyFill="0" applyBorder="0" applyAlignment="0" applyProtection="0"/>
    <xf numFmtId="0" fontId="27" fillId="0" borderId="0" applyFill="0" applyBorder="0" applyProtection="0">
      <alignment horizontal="right" vertical="center"/>
    </xf>
    <xf numFmtId="0" fontId="28" fillId="0" borderId="0" applyFill="0" applyBorder="0" applyProtection="0">
      <alignment horizontal="right" vertical="center"/>
    </xf>
    <xf numFmtId="0" fontId="8" fillId="7" borderId="9"/>
    <xf numFmtId="0" fontId="29" fillId="0" borderId="0" applyFill="0" applyBorder="0" applyProtection="0">
      <alignment horizontal="right" vertical="center"/>
    </xf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6" fontId="0" fillId="0" borderId="0" xfId="0" applyNumberFormat="1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0" fillId="0" borderId="0" xfId="0"/>
    <xf numFmtId="0" fontId="1" fillId="0" borderId="0" xfId="0" applyFont="1" applyAlignment="1">
      <alignment horizontal="right" wrapText="1"/>
    </xf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  <xf numFmtId="0" fontId="30" fillId="0" borderId="0" xfId="0" applyFont="1"/>
    <xf numFmtId="0" fontId="0" fillId="0" borderId="0" xfId="0" applyAlignment="1">
      <alignment vertical="center"/>
    </xf>
    <xf numFmtId="1" fontId="0" fillId="0" borderId="0" xfId="0" applyNumberFormat="1" applyAlignment="1">
      <alignment horizontal="left"/>
    </xf>
    <xf numFmtId="167" fontId="0" fillId="0" borderId="0" xfId="0" applyNumberFormat="1" applyAlignment="1">
      <alignment horizontal="right"/>
    </xf>
    <xf numFmtId="1" fontId="0" fillId="0" borderId="0" xfId="0" applyNumberForma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right" wrapText="1"/>
    </xf>
    <xf numFmtId="0" fontId="0" fillId="0" borderId="0" xfId="0" applyFill="1"/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/>
    </xf>
    <xf numFmtId="1" fontId="0" fillId="0" borderId="10" xfId="0" applyNumberForma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28">
    <cellStyle name="20% - Accent1 2" xfId="16" xr:uid="{00000000-0005-0000-0000-000000000000}"/>
    <cellStyle name="20% - Accent1 2 2" xfId="17" xr:uid="{00000000-0005-0000-0000-000001000000}"/>
    <cellStyle name="20% - Accent1 2 2 2" xfId="151" xr:uid="{00000000-0005-0000-0000-000002000000}"/>
    <cellStyle name="20% - Accent1 2 2 2 2" xfId="173" xr:uid="{00000000-0005-0000-0000-000003000000}"/>
    <cellStyle name="20% - Accent1 2 2 2 2 2" xfId="217" xr:uid="{00000000-0005-0000-0000-000004000000}"/>
    <cellStyle name="20% - Accent1 2 2 2 3" xfId="195" xr:uid="{00000000-0005-0000-0000-000005000000}"/>
    <cellStyle name="20% - Accent1 2 2 3" xfId="162" xr:uid="{00000000-0005-0000-0000-000006000000}"/>
    <cellStyle name="20% - Accent1 2 2 3 2" xfId="206" xr:uid="{00000000-0005-0000-0000-000007000000}"/>
    <cellStyle name="20% - Accent1 2 2 4" xfId="184" xr:uid="{00000000-0005-0000-0000-000008000000}"/>
    <cellStyle name="20% - Accent2 2" xfId="18" xr:uid="{00000000-0005-0000-0000-000009000000}"/>
    <cellStyle name="20% - Accent2 2 2" xfId="19" xr:uid="{00000000-0005-0000-0000-00000A000000}"/>
    <cellStyle name="20% - Accent2 2 2 2" xfId="152" xr:uid="{00000000-0005-0000-0000-00000B000000}"/>
    <cellStyle name="20% - Accent2 2 2 2 2" xfId="174" xr:uid="{00000000-0005-0000-0000-00000C000000}"/>
    <cellStyle name="20% - Accent2 2 2 2 2 2" xfId="218" xr:uid="{00000000-0005-0000-0000-00000D000000}"/>
    <cellStyle name="20% - Accent2 2 2 2 3" xfId="196" xr:uid="{00000000-0005-0000-0000-00000E000000}"/>
    <cellStyle name="20% - Accent2 2 2 3" xfId="163" xr:uid="{00000000-0005-0000-0000-00000F000000}"/>
    <cellStyle name="20% - Accent2 2 2 3 2" xfId="207" xr:uid="{00000000-0005-0000-0000-000010000000}"/>
    <cellStyle name="20% - Accent2 2 2 4" xfId="185" xr:uid="{00000000-0005-0000-0000-000011000000}"/>
    <cellStyle name="20% - Accent3 2" xfId="20" xr:uid="{00000000-0005-0000-0000-000012000000}"/>
    <cellStyle name="20% - Accent3 2 2" xfId="21" xr:uid="{00000000-0005-0000-0000-000013000000}"/>
    <cellStyle name="20% - Accent3 2 2 2" xfId="153" xr:uid="{00000000-0005-0000-0000-000014000000}"/>
    <cellStyle name="20% - Accent3 2 2 2 2" xfId="175" xr:uid="{00000000-0005-0000-0000-000015000000}"/>
    <cellStyle name="20% - Accent3 2 2 2 2 2" xfId="219" xr:uid="{00000000-0005-0000-0000-000016000000}"/>
    <cellStyle name="20% - Accent3 2 2 2 3" xfId="197" xr:uid="{00000000-0005-0000-0000-000017000000}"/>
    <cellStyle name="20% - Accent3 2 2 3" xfId="164" xr:uid="{00000000-0005-0000-0000-000018000000}"/>
    <cellStyle name="20% - Accent3 2 2 3 2" xfId="208" xr:uid="{00000000-0005-0000-0000-000019000000}"/>
    <cellStyle name="20% - Accent3 2 2 4" xfId="186" xr:uid="{00000000-0005-0000-0000-00001A000000}"/>
    <cellStyle name="20% - Accent4 2" xfId="22" xr:uid="{00000000-0005-0000-0000-00001B000000}"/>
    <cellStyle name="20% - Accent4 2 2" xfId="23" xr:uid="{00000000-0005-0000-0000-00001C000000}"/>
    <cellStyle name="20% - Accent4 2 2 2" xfId="154" xr:uid="{00000000-0005-0000-0000-00001D000000}"/>
    <cellStyle name="20% - Accent4 2 2 2 2" xfId="176" xr:uid="{00000000-0005-0000-0000-00001E000000}"/>
    <cellStyle name="20% - Accent4 2 2 2 2 2" xfId="220" xr:uid="{00000000-0005-0000-0000-00001F000000}"/>
    <cellStyle name="20% - Accent4 2 2 2 3" xfId="198" xr:uid="{00000000-0005-0000-0000-000020000000}"/>
    <cellStyle name="20% - Accent4 2 2 3" xfId="165" xr:uid="{00000000-0005-0000-0000-000021000000}"/>
    <cellStyle name="20% - Accent4 2 2 3 2" xfId="209" xr:uid="{00000000-0005-0000-0000-000022000000}"/>
    <cellStyle name="20% - Accent4 2 2 4" xfId="187" xr:uid="{00000000-0005-0000-0000-000023000000}"/>
    <cellStyle name="Body: normal cell" xfId="4" xr:uid="{00000000-0005-0000-0000-000024000000}"/>
    <cellStyle name="Calculated" xfId="24" xr:uid="{00000000-0005-0000-0000-000025000000}"/>
    <cellStyle name="Comma 10" xfId="25" xr:uid="{00000000-0005-0000-0000-000026000000}"/>
    <cellStyle name="Comma 10 2" xfId="155" xr:uid="{00000000-0005-0000-0000-000027000000}"/>
    <cellStyle name="Comma 10 2 2" xfId="177" xr:uid="{00000000-0005-0000-0000-000028000000}"/>
    <cellStyle name="Comma 10 2 2 2" xfId="221" xr:uid="{00000000-0005-0000-0000-000029000000}"/>
    <cellStyle name="Comma 10 2 3" xfId="199" xr:uid="{00000000-0005-0000-0000-00002A000000}"/>
    <cellStyle name="Comma 10 3" xfId="166" xr:uid="{00000000-0005-0000-0000-00002B000000}"/>
    <cellStyle name="Comma 10 3 2" xfId="210" xr:uid="{00000000-0005-0000-0000-00002C000000}"/>
    <cellStyle name="Comma 10 4" xfId="188" xr:uid="{00000000-0005-0000-0000-00002D000000}"/>
    <cellStyle name="Comma 11" xfId="26" xr:uid="{00000000-0005-0000-0000-00002E000000}"/>
    <cellStyle name="Comma 2" xfId="27" xr:uid="{00000000-0005-0000-0000-00002F000000}"/>
    <cellStyle name="Comma 2 2" xfId="28" xr:uid="{00000000-0005-0000-0000-000030000000}"/>
    <cellStyle name="Comma 2 2 2" xfId="156" xr:uid="{00000000-0005-0000-0000-000031000000}"/>
    <cellStyle name="Comma 2 2 2 2" xfId="178" xr:uid="{00000000-0005-0000-0000-000032000000}"/>
    <cellStyle name="Comma 2 2 2 2 2" xfId="222" xr:uid="{00000000-0005-0000-0000-000033000000}"/>
    <cellStyle name="Comma 2 2 2 3" xfId="200" xr:uid="{00000000-0005-0000-0000-000034000000}"/>
    <cellStyle name="Comma 2 2 3" xfId="167" xr:uid="{00000000-0005-0000-0000-000035000000}"/>
    <cellStyle name="Comma 2 2 3 2" xfId="211" xr:uid="{00000000-0005-0000-0000-000036000000}"/>
    <cellStyle name="Comma 2 2 4" xfId="189" xr:uid="{00000000-0005-0000-0000-000037000000}"/>
    <cellStyle name="Comma 3" xfId="29" xr:uid="{00000000-0005-0000-0000-000038000000}"/>
    <cellStyle name="Comma 3 2" xfId="30" xr:uid="{00000000-0005-0000-0000-000039000000}"/>
    <cellStyle name="Comma 3 2 2" xfId="157" xr:uid="{00000000-0005-0000-0000-00003A000000}"/>
    <cellStyle name="Comma 3 2 2 2" xfId="179" xr:uid="{00000000-0005-0000-0000-00003B000000}"/>
    <cellStyle name="Comma 3 2 2 2 2" xfId="223" xr:uid="{00000000-0005-0000-0000-00003C000000}"/>
    <cellStyle name="Comma 3 2 2 3" xfId="201" xr:uid="{00000000-0005-0000-0000-00003D000000}"/>
    <cellStyle name="Comma 3 2 3" xfId="168" xr:uid="{00000000-0005-0000-0000-00003E000000}"/>
    <cellStyle name="Comma 3 2 3 2" xfId="212" xr:uid="{00000000-0005-0000-0000-00003F000000}"/>
    <cellStyle name="Comma 3 2 4" xfId="190" xr:uid="{00000000-0005-0000-0000-000040000000}"/>
    <cellStyle name="Comma 4" xfId="31" xr:uid="{00000000-0005-0000-0000-000041000000}"/>
    <cellStyle name="Comma 5" xfId="32" xr:uid="{00000000-0005-0000-0000-000042000000}"/>
    <cellStyle name="Comma 6" xfId="33" xr:uid="{00000000-0005-0000-0000-000043000000}"/>
    <cellStyle name="Comma 7" xfId="34" xr:uid="{00000000-0005-0000-0000-000044000000}"/>
    <cellStyle name="Comma 8" xfId="35" xr:uid="{00000000-0005-0000-0000-000045000000}"/>
    <cellStyle name="Comma 9" xfId="36" xr:uid="{00000000-0005-0000-0000-000046000000}"/>
    <cellStyle name="Currency 2" xfId="37" xr:uid="{00000000-0005-0000-0000-000047000000}"/>
    <cellStyle name="Currency 3" xfId="38" xr:uid="{00000000-0005-0000-0000-000048000000}"/>
    <cellStyle name="Currency 4" xfId="39" xr:uid="{00000000-0005-0000-0000-000049000000}"/>
    <cellStyle name="Currency 5" xfId="40" xr:uid="{00000000-0005-0000-0000-00004A000000}"/>
    <cellStyle name="Currency 6" xfId="41" xr:uid="{00000000-0005-0000-0000-00004B000000}"/>
    <cellStyle name="Currency 7" xfId="42" xr:uid="{00000000-0005-0000-0000-00004C000000}"/>
    <cellStyle name="Currency 8" xfId="43" xr:uid="{00000000-0005-0000-0000-00004D000000}"/>
    <cellStyle name="Currency 8 2" xfId="158" xr:uid="{00000000-0005-0000-0000-00004E000000}"/>
    <cellStyle name="Currency 8 2 2" xfId="180" xr:uid="{00000000-0005-0000-0000-00004F000000}"/>
    <cellStyle name="Currency 8 2 2 2" xfId="224" xr:uid="{00000000-0005-0000-0000-000050000000}"/>
    <cellStyle name="Currency 8 2 3" xfId="202" xr:uid="{00000000-0005-0000-0000-000051000000}"/>
    <cellStyle name="Currency 8 3" xfId="169" xr:uid="{00000000-0005-0000-0000-000052000000}"/>
    <cellStyle name="Currency 8 3 2" xfId="213" xr:uid="{00000000-0005-0000-0000-000053000000}"/>
    <cellStyle name="Currency 8 4" xfId="191" xr:uid="{00000000-0005-0000-0000-000054000000}"/>
    <cellStyle name="Font: Calibri, 9pt regular" xfId="6" xr:uid="{00000000-0005-0000-0000-000056000000}"/>
    <cellStyle name="Footnotes: all except top row" xfId="9" xr:uid="{00000000-0005-0000-0000-000057000000}"/>
    <cellStyle name="Footnotes: top row" xfId="7" xr:uid="{00000000-0005-0000-0000-000058000000}"/>
    <cellStyle name="Header: bottom row" xfId="2" xr:uid="{00000000-0005-0000-0000-000059000000}"/>
    <cellStyle name="Header: top rows" xfId="10" xr:uid="{00000000-0005-0000-0000-00005A000000}"/>
    <cellStyle name="Heading" xfId="44" xr:uid="{00000000-0005-0000-0000-00005B000000}"/>
    <cellStyle name="Heading 2 2" xfId="45" xr:uid="{00000000-0005-0000-0000-00005C000000}"/>
    <cellStyle name="Heading2" xfId="46" xr:uid="{00000000-0005-0000-0000-00005D000000}"/>
    <cellStyle name="Hiperlink" xfId="5" builtinId="8"/>
    <cellStyle name="Hiperlink Visitado" xfId="8" builtinId="9" customBuiltin="1"/>
    <cellStyle name="Hyperlink 10" xfId="47" xr:uid="{00000000-0005-0000-0000-00005F000000}"/>
    <cellStyle name="Hyperlink 10 2" xfId="48" xr:uid="{00000000-0005-0000-0000-000060000000}"/>
    <cellStyle name="Hyperlink 10 3" xfId="49" xr:uid="{00000000-0005-0000-0000-000061000000}"/>
    <cellStyle name="Hyperlink 11" xfId="50" xr:uid="{00000000-0005-0000-0000-000062000000}"/>
    <cellStyle name="Hyperlink 11 2" xfId="51" xr:uid="{00000000-0005-0000-0000-000063000000}"/>
    <cellStyle name="Hyperlink 11 3" xfId="52" xr:uid="{00000000-0005-0000-0000-000064000000}"/>
    <cellStyle name="Hyperlink 12" xfId="53" xr:uid="{00000000-0005-0000-0000-000065000000}"/>
    <cellStyle name="Hyperlink 12 2" xfId="54" xr:uid="{00000000-0005-0000-0000-000066000000}"/>
    <cellStyle name="Hyperlink 12 3" xfId="55" xr:uid="{00000000-0005-0000-0000-000067000000}"/>
    <cellStyle name="Hyperlink 13" xfId="56" xr:uid="{00000000-0005-0000-0000-000068000000}"/>
    <cellStyle name="Hyperlink 13 2" xfId="57" xr:uid="{00000000-0005-0000-0000-000069000000}"/>
    <cellStyle name="Hyperlink 13 3" xfId="58" xr:uid="{00000000-0005-0000-0000-00006A000000}"/>
    <cellStyle name="Hyperlink 14" xfId="59" xr:uid="{00000000-0005-0000-0000-00006B000000}"/>
    <cellStyle name="Hyperlink 14 2" xfId="60" xr:uid="{00000000-0005-0000-0000-00006C000000}"/>
    <cellStyle name="Hyperlink 14 3" xfId="61" xr:uid="{00000000-0005-0000-0000-00006D000000}"/>
    <cellStyle name="Hyperlink 15" xfId="62" xr:uid="{00000000-0005-0000-0000-00006E000000}"/>
    <cellStyle name="Hyperlink 15 2" xfId="63" xr:uid="{00000000-0005-0000-0000-00006F000000}"/>
    <cellStyle name="Hyperlink 15 3" xfId="64" xr:uid="{00000000-0005-0000-0000-000070000000}"/>
    <cellStyle name="Hyperlink 16" xfId="65" xr:uid="{00000000-0005-0000-0000-000071000000}"/>
    <cellStyle name="Hyperlink 16 2" xfId="66" xr:uid="{00000000-0005-0000-0000-000072000000}"/>
    <cellStyle name="Hyperlink 16 3" xfId="67" xr:uid="{00000000-0005-0000-0000-000073000000}"/>
    <cellStyle name="Hyperlink 17" xfId="68" xr:uid="{00000000-0005-0000-0000-000074000000}"/>
    <cellStyle name="Hyperlink 17 2" xfId="69" xr:uid="{00000000-0005-0000-0000-000075000000}"/>
    <cellStyle name="Hyperlink 17 3" xfId="70" xr:uid="{00000000-0005-0000-0000-000076000000}"/>
    <cellStyle name="Hyperlink 18" xfId="71" xr:uid="{00000000-0005-0000-0000-000077000000}"/>
    <cellStyle name="Hyperlink 18 2" xfId="72" xr:uid="{00000000-0005-0000-0000-000078000000}"/>
    <cellStyle name="Hyperlink 18 3" xfId="73" xr:uid="{00000000-0005-0000-0000-000079000000}"/>
    <cellStyle name="Hyperlink 19" xfId="74" xr:uid="{00000000-0005-0000-0000-00007A000000}"/>
    <cellStyle name="Hyperlink 19 2" xfId="75" xr:uid="{00000000-0005-0000-0000-00007B000000}"/>
    <cellStyle name="Hyperlink 19 3" xfId="76" xr:uid="{00000000-0005-0000-0000-00007C000000}"/>
    <cellStyle name="Hyperlink 2" xfId="11" xr:uid="{00000000-0005-0000-0000-00007D000000}"/>
    <cellStyle name="Hyperlink 2 2" xfId="78" xr:uid="{00000000-0005-0000-0000-00007E000000}"/>
    <cellStyle name="Hyperlink 2 3" xfId="79" xr:uid="{00000000-0005-0000-0000-00007F000000}"/>
    <cellStyle name="Hyperlink 2 4" xfId="77" xr:uid="{00000000-0005-0000-0000-000080000000}"/>
    <cellStyle name="Hyperlink 20" xfId="80" xr:uid="{00000000-0005-0000-0000-000081000000}"/>
    <cellStyle name="Hyperlink 20 2" xfId="81" xr:uid="{00000000-0005-0000-0000-000082000000}"/>
    <cellStyle name="Hyperlink 20 3" xfId="82" xr:uid="{00000000-0005-0000-0000-000083000000}"/>
    <cellStyle name="Hyperlink 21" xfId="83" xr:uid="{00000000-0005-0000-0000-000084000000}"/>
    <cellStyle name="Hyperlink 21 2" xfId="84" xr:uid="{00000000-0005-0000-0000-000085000000}"/>
    <cellStyle name="Hyperlink 21 3" xfId="85" xr:uid="{00000000-0005-0000-0000-000086000000}"/>
    <cellStyle name="Hyperlink 22" xfId="86" xr:uid="{00000000-0005-0000-0000-000087000000}"/>
    <cellStyle name="Hyperlink 22 2" xfId="87" xr:uid="{00000000-0005-0000-0000-000088000000}"/>
    <cellStyle name="Hyperlink 22 3" xfId="88" xr:uid="{00000000-0005-0000-0000-000089000000}"/>
    <cellStyle name="Hyperlink 23" xfId="89" xr:uid="{00000000-0005-0000-0000-00008A000000}"/>
    <cellStyle name="Hyperlink 23 2" xfId="90" xr:uid="{00000000-0005-0000-0000-00008B000000}"/>
    <cellStyle name="Hyperlink 23 3" xfId="91" xr:uid="{00000000-0005-0000-0000-00008C000000}"/>
    <cellStyle name="Hyperlink 24" xfId="92" xr:uid="{00000000-0005-0000-0000-00008D000000}"/>
    <cellStyle name="Hyperlink 25" xfId="93" xr:uid="{00000000-0005-0000-0000-00008E000000}"/>
    <cellStyle name="Hyperlink 26" xfId="94" xr:uid="{00000000-0005-0000-0000-00008F000000}"/>
    <cellStyle name="Hyperlink 27" xfId="95" xr:uid="{00000000-0005-0000-0000-000090000000}"/>
    <cellStyle name="Hyperlink 28" xfId="96" xr:uid="{00000000-0005-0000-0000-000091000000}"/>
    <cellStyle name="Hyperlink 29" xfId="97" xr:uid="{00000000-0005-0000-0000-000092000000}"/>
    <cellStyle name="Hyperlink 3" xfId="98" xr:uid="{00000000-0005-0000-0000-000093000000}"/>
    <cellStyle name="Hyperlink 3 2" xfId="99" xr:uid="{00000000-0005-0000-0000-000094000000}"/>
    <cellStyle name="Hyperlink 3 3" xfId="100" xr:uid="{00000000-0005-0000-0000-000095000000}"/>
    <cellStyle name="Hyperlink 30" xfId="101" xr:uid="{00000000-0005-0000-0000-000096000000}"/>
    <cellStyle name="Hyperlink 31" xfId="102" xr:uid="{00000000-0005-0000-0000-000097000000}"/>
    <cellStyle name="Hyperlink 32" xfId="103" xr:uid="{00000000-0005-0000-0000-000098000000}"/>
    <cellStyle name="Hyperlink 33" xfId="104" xr:uid="{00000000-0005-0000-0000-000099000000}"/>
    <cellStyle name="Hyperlink 33 2" xfId="105" xr:uid="{00000000-0005-0000-0000-00009A000000}"/>
    <cellStyle name="Hyperlink 33 3" xfId="106" xr:uid="{00000000-0005-0000-0000-00009B000000}"/>
    <cellStyle name="Hyperlink 34" xfId="107" xr:uid="{00000000-0005-0000-0000-00009C000000}"/>
    <cellStyle name="Hyperlink 34 2" xfId="108" xr:uid="{00000000-0005-0000-0000-00009D000000}"/>
    <cellStyle name="Hyperlink 34 3" xfId="109" xr:uid="{00000000-0005-0000-0000-00009E000000}"/>
    <cellStyle name="Hyperlink 34 4" xfId="110" xr:uid="{00000000-0005-0000-0000-00009F000000}"/>
    <cellStyle name="Hyperlink 34 5" xfId="111" xr:uid="{00000000-0005-0000-0000-0000A0000000}"/>
    <cellStyle name="Hyperlink 4" xfId="112" xr:uid="{00000000-0005-0000-0000-0000A1000000}"/>
    <cellStyle name="Hyperlink 4 2" xfId="113" xr:uid="{00000000-0005-0000-0000-0000A2000000}"/>
    <cellStyle name="Hyperlink 4 3" xfId="114" xr:uid="{00000000-0005-0000-0000-0000A3000000}"/>
    <cellStyle name="Hyperlink 5" xfId="115" xr:uid="{00000000-0005-0000-0000-0000A4000000}"/>
    <cellStyle name="Hyperlink 5 2" xfId="116" xr:uid="{00000000-0005-0000-0000-0000A5000000}"/>
    <cellStyle name="Hyperlink 5 3" xfId="117" xr:uid="{00000000-0005-0000-0000-0000A6000000}"/>
    <cellStyle name="Hyperlink 6" xfId="118" xr:uid="{00000000-0005-0000-0000-0000A7000000}"/>
    <cellStyle name="Hyperlink 6 2" xfId="119" xr:uid="{00000000-0005-0000-0000-0000A8000000}"/>
    <cellStyle name="Hyperlink 6 3" xfId="120" xr:uid="{00000000-0005-0000-0000-0000A9000000}"/>
    <cellStyle name="Hyperlink 7" xfId="121" xr:uid="{00000000-0005-0000-0000-0000AA000000}"/>
    <cellStyle name="Hyperlink 7 2" xfId="122" xr:uid="{00000000-0005-0000-0000-0000AB000000}"/>
    <cellStyle name="Hyperlink 7 3" xfId="123" xr:uid="{00000000-0005-0000-0000-0000AC000000}"/>
    <cellStyle name="Hyperlink 8" xfId="124" xr:uid="{00000000-0005-0000-0000-0000AD000000}"/>
    <cellStyle name="Hyperlink 8 2" xfId="125" xr:uid="{00000000-0005-0000-0000-0000AE000000}"/>
    <cellStyle name="Hyperlink 8 3" xfId="126" xr:uid="{00000000-0005-0000-0000-0000AF000000}"/>
    <cellStyle name="Hyperlink 9" xfId="127" xr:uid="{00000000-0005-0000-0000-0000B0000000}"/>
    <cellStyle name="Hyperlink 9 2" xfId="128" xr:uid="{00000000-0005-0000-0000-0000B1000000}"/>
    <cellStyle name="Hyperlink 9 3" xfId="129" xr:uid="{00000000-0005-0000-0000-0000B2000000}"/>
    <cellStyle name="Input 2" xfId="130" xr:uid="{00000000-0005-0000-0000-0000B3000000}"/>
    <cellStyle name="Linked" xfId="131" xr:uid="{00000000-0005-0000-0000-0000B4000000}"/>
    <cellStyle name="Normal" xfId="0" builtinId="0"/>
    <cellStyle name="Normal 2" xfId="15" xr:uid="{00000000-0005-0000-0000-0000B6000000}"/>
    <cellStyle name="Normal 2 2" xfId="14" xr:uid="{00000000-0005-0000-0000-0000B7000000}"/>
    <cellStyle name="Normal 2 2 2" xfId="132" xr:uid="{00000000-0005-0000-0000-0000B8000000}"/>
    <cellStyle name="Normal 2 2 2 2" xfId="159" xr:uid="{00000000-0005-0000-0000-0000B9000000}"/>
    <cellStyle name="Normal 2 2 2 2 2" xfId="181" xr:uid="{00000000-0005-0000-0000-0000BA000000}"/>
    <cellStyle name="Normal 2 2 2 2 2 2" xfId="225" xr:uid="{00000000-0005-0000-0000-0000BB000000}"/>
    <cellStyle name="Normal 2 2 2 2 3" xfId="203" xr:uid="{00000000-0005-0000-0000-0000BC000000}"/>
    <cellStyle name="Normal 2 2 2 3" xfId="170" xr:uid="{00000000-0005-0000-0000-0000BD000000}"/>
    <cellStyle name="Normal 2 2 2 3 2" xfId="214" xr:uid="{00000000-0005-0000-0000-0000BE000000}"/>
    <cellStyle name="Normal 2 2 2 4" xfId="192" xr:uid="{00000000-0005-0000-0000-0000BF000000}"/>
    <cellStyle name="Normal 3" xfId="133" xr:uid="{00000000-0005-0000-0000-0000C0000000}"/>
    <cellStyle name="Normal 4" xfId="134" xr:uid="{00000000-0005-0000-0000-0000C1000000}"/>
    <cellStyle name="Normal 5" xfId="135" xr:uid="{00000000-0005-0000-0000-0000C2000000}"/>
    <cellStyle name="Normal 6" xfId="136" xr:uid="{00000000-0005-0000-0000-0000C3000000}"/>
    <cellStyle name="Normal 6 2" xfId="160" xr:uid="{00000000-0005-0000-0000-0000C4000000}"/>
    <cellStyle name="Normal 6 2 2" xfId="182" xr:uid="{00000000-0005-0000-0000-0000C5000000}"/>
    <cellStyle name="Normal 6 2 2 2" xfId="226" xr:uid="{00000000-0005-0000-0000-0000C6000000}"/>
    <cellStyle name="Normal 6 2 3" xfId="204" xr:uid="{00000000-0005-0000-0000-0000C7000000}"/>
    <cellStyle name="Normal 6 3" xfId="171" xr:uid="{00000000-0005-0000-0000-0000C8000000}"/>
    <cellStyle name="Normal 6 3 2" xfId="215" xr:uid="{00000000-0005-0000-0000-0000C9000000}"/>
    <cellStyle name="Normal 6 4" xfId="193" xr:uid="{00000000-0005-0000-0000-0000CA000000}"/>
    <cellStyle name="Normal 7" xfId="137" xr:uid="{00000000-0005-0000-0000-0000CB000000}"/>
    <cellStyle name="Normal 8" xfId="138" xr:uid="{00000000-0005-0000-0000-0000CC000000}"/>
    <cellStyle name="Normal Small" xfId="139" xr:uid="{00000000-0005-0000-0000-0000CD000000}"/>
    <cellStyle name="Parent row" xfId="3" xr:uid="{00000000-0005-0000-0000-0000CE000000}"/>
    <cellStyle name="Percent 2" xfId="140" xr:uid="{00000000-0005-0000-0000-0000CF000000}"/>
    <cellStyle name="Percent 2 2" xfId="141" xr:uid="{00000000-0005-0000-0000-0000D0000000}"/>
    <cellStyle name="Percent 2 3" xfId="142" xr:uid="{00000000-0005-0000-0000-0000D1000000}"/>
    <cellStyle name="Percent 2 4" xfId="161" xr:uid="{00000000-0005-0000-0000-0000D2000000}"/>
    <cellStyle name="Percent 2 4 2" xfId="183" xr:uid="{00000000-0005-0000-0000-0000D3000000}"/>
    <cellStyle name="Percent 2 4 2 2" xfId="227" xr:uid="{00000000-0005-0000-0000-0000D4000000}"/>
    <cellStyle name="Percent 2 4 3" xfId="205" xr:uid="{00000000-0005-0000-0000-0000D5000000}"/>
    <cellStyle name="Percent 2 5" xfId="172" xr:uid="{00000000-0005-0000-0000-0000D6000000}"/>
    <cellStyle name="Percent 2 5 2" xfId="216" xr:uid="{00000000-0005-0000-0000-0000D7000000}"/>
    <cellStyle name="Percent 2 6" xfId="194" xr:uid="{00000000-0005-0000-0000-0000D8000000}"/>
    <cellStyle name="Percent 3" xfId="143" xr:uid="{00000000-0005-0000-0000-0000D9000000}"/>
    <cellStyle name="Percent 3 2" xfId="144" xr:uid="{00000000-0005-0000-0000-0000DA000000}"/>
    <cellStyle name="Results" xfId="145" xr:uid="{00000000-0005-0000-0000-0000DB000000}"/>
    <cellStyle name="Section Break" xfId="12" xr:uid="{00000000-0005-0000-0000-0000DC000000}"/>
    <cellStyle name="Section Break: parent row" xfId="13" xr:uid="{00000000-0005-0000-0000-0000DD000000}"/>
    <cellStyle name="Table title" xfId="1" xr:uid="{00000000-0005-0000-0000-0000DE000000}"/>
    <cellStyle name="Title 2" xfId="146" xr:uid="{00000000-0005-0000-0000-0000DF000000}"/>
    <cellStyle name="Title 3" xfId="147" xr:uid="{00000000-0005-0000-0000-0000E0000000}"/>
    <cellStyle name="Unit" xfId="148" xr:uid="{00000000-0005-0000-0000-0000E1000000}"/>
    <cellStyle name="UserInput" xfId="149" xr:uid="{00000000-0005-0000-0000-0000E2000000}"/>
    <cellStyle name="Variable" xfId="150" xr:uid="{00000000-0005-0000-0000-0000E3000000}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2" defaultTableStyle="TableStyleMedium2" defaultPivotStyle="PivotStyleLight16">
    <tableStyle name="Table Style 1" pivot="0" count="2" xr9:uid="{00000000-0011-0000-FFFF-FFFF00000000}">
      <tableStyleElement type="wholeTable" dxfId="3"/>
      <tableStyleElement type="headerRow" dxfId="2"/>
    </tableStyle>
    <tableStyle name="MySqlDefault" pivot="0" table="0" count="2" xr9:uid="{00000000-0011-0000-FFFF-FFFF01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velineDB/Dropbox/Projeto%20EPS-WRI/elec_Eveline/Capacity%20Construction%20and%20Maint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data_base"/>
      <sheetName val="CCaMC-AFOaMCpUC"/>
      <sheetName val="CCaMC-VOaMCpUC"/>
      <sheetName val="CCaMC-BCCpUC"/>
    </sheetNames>
    <sheetDataSet>
      <sheetData sheetId="0"/>
      <sheetData sheetId="1"/>
      <sheetData sheetId="2"/>
      <sheetData sheetId="3">
        <row r="2">
          <cell r="A2" t="str">
            <v>Coal</v>
          </cell>
        </row>
        <row r="3">
          <cell r="A3" t="str">
            <v>Domestic coal-FBC</v>
          </cell>
        </row>
        <row r="4">
          <cell r="A4" t="str">
            <v>FBC with CCS</v>
          </cell>
        </row>
        <row r="5">
          <cell r="A5" t="str">
            <v>Pulverized impor coal - PC</v>
          </cell>
        </row>
        <row r="6">
          <cell r="A6" t="str">
            <v>PC with CCS</v>
          </cell>
        </row>
        <row r="7">
          <cell r="A7" t="str">
            <v>IGCC (imported coal)</v>
          </cell>
        </row>
        <row r="8">
          <cell r="A8" t="str">
            <v>IGCC with CCS</v>
          </cell>
        </row>
        <row r="9">
          <cell r="A9" t="str">
            <v>Co-firing of domestic coal and biomass</v>
          </cell>
        </row>
        <row r="11">
          <cell r="A11" t="str">
            <v>Natural gas (NG)</v>
          </cell>
        </row>
        <row r="12">
          <cell r="A12" t="str">
            <v>OCGT</v>
          </cell>
        </row>
        <row r="13">
          <cell r="A13" t="str">
            <v>CCGT</v>
          </cell>
        </row>
        <row r="14">
          <cell r="A14" t="str">
            <v>CCGT with CCS</v>
          </cell>
        </row>
        <row r="15">
          <cell r="A15" t="str">
            <v>Flexible CCGT</v>
          </cell>
        </row>
        <row r="17">
          <cell r="A17" t="str">
            <v>Hydroelectric</v>
          </cell>
        </row>
        <row r="18">
          <cell r="A18" t="str">
            <v>Small hydroelectric (&lt;30 MW)</v>
          </cell>
        </row>
        <row r="19">
          <cell r="A19" t="str">
            <v>Medium hydro (&gt; 30 MW;&lt;300MW)</v>
          </cell>
        </row>
        <row r="20">
          <cell r="A20" t="str">
            <v>Large hydroelectric (&gt;300 MW)</v>
          </cell>
        </row>
        <row r="22">
          <cell r="A22" t="str">
            <v>Nuclear</v>
          </cell>
        </row>
        <row r="24">
          <cell r="A24" t="str">
            <v>Biomass</v>
          </cell>
        </row>
        <row r="25">
          <cell r="A25" t="str">
            <v>Bagasse with backpress turbines (22 bar)</v>
          </cell>
        </row>
        <row r="26">
          <cell r="A26" t="str">
            <v>Bagasse with CEST existing</v>
          </cell>
        </row>
        <row r="27">
          <cell r="A27" t="str">
            <v>Bagasse with CEST - new</v>
          </cell>
        </row>
        <row r="28">
          <cell r="A28" t="str">
            <v>Bagasse with BIG/GT</v>
          </cell>
        </row>
        <row r="29">
          <cell r="A29" t="str">
            <v>Biomass - steam turbine</v>
          </cell>
        </row>
        <row r="30">
          <cell r="A30" t="str">
            <v>Municipal solid waste</v>
          </cell>
        </row>
        <row r="32">
          <cell r="A32" t="str">
            <v>Oil</v>
          </cell>
        </row>
        <row r="33">
          <cell r="A33" t="str">
            <v>Diesel</v>
          </cell>
        </row>
        <row r="34">
          <cell r="A34" t="str">
            <v>Fuel oil</v>
          </cell>
        </row>
        <row r="36">
          <cell r="A36" t="str">
            <v>Non-conventional RE</v>
          </cell>
        </row>
        <row r="37">
          <cell r="A37" t="str">
            <v>Solar PV-US</v>
          </cell>
        </row>
        <row r="38">
          <cell r="A38" t="str">
            <v>Solar PV-DG</v>
          </cell>
        </row>
        <row r="39">
          <cell r="A39" t="str">
            <v>Wind onshore</v>
          </cell>
        </row>
        <row r="40">
          <cell r="A40" t="str">
            <v>Wind offshore</v>
          </cell>
        </row>
        <row r="41">
          <cell r="A41" t="str">
            <v>Wave</v>
          </cell>
        </row>
        <row r="42">
          <cell r="A42" t="str">
            <v>Solar CSP-4hTES</v>
          </cell>
        </row>
        <row r="43">
          <cell r="A43" t="str">
            <v>Solar CSP-8hTES</v>
          </cell>
        </row>
        <row r="44">
          <cell r="A44" t="str">
            <v>Solar CSP-12hTES</v>
          </cell>
        </row>
        <row r="45">
          <cell r="A45" t="str">
            <v>Solar CSP-BIO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forecasts/aeo/assumptions/pdf/electricity.pdf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forecasts/aeo/assumptions/pdf/electricity.pdf" TargetMode="Externa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"/>
  <sheetViews>
    <sheetView tabSelected="1" workbookViewId="0">
      <selection activeCell="C54" sqref="C54"/>
    </sheetView>
  </sheetViews>
  <sheetFormatPr defaultColWidth="9.109375" defaultRowHeight="14.4"/>
  <cols>
    <col min="1" max="1" width="11.33203125" style="2" customWidth="1"/>
    <col min="2" max="2" width="78.5546875" style="2" customWidth="1"/>
    <col min="3" max="3" width="54.6640625" style="2" customWidth="1"/>
    <col min="4" max="4" width="77.5546875" style="2" customWidth="1"/>
    <col min="5" max="5" width="10.6640625" style="2" customWidth="1"/>
    <col min="6" max="6" width="56.109375" style="2" bestFit="1" customWidth="1"/>
    <col min="7" max="11" width="10.6640625" style="2" customWidth="1"/>
    <col min="12" max="16384" width="9.109375" style="2"/>
  </cols>
  <sheetData>
    <row r="1" spans="1:11">
      <c r="A1" s="1" t="s">
        <v>9</v>
      </c>
    </row>
    <row r="2" spans="1:11">
      <c r="A2" s="1" t="s">
        <v>10</v>
      </c>
    </row>
    <row r="3" spans="1:11">
      <c r="A3" s="1" t="s">
        <v>11</v>
      </c>
    </row>
    <row r="5" spans="1:11">
      <c r="A5" s="9"/>
      <c r="B5" s="8"/>
      <c r="D5" s="7"/>
      <c r="E5" s="10"/>
      <c r="F5" s="10"/>
      <c r="G5" s="10"/>
      <c r="H5" s="10"/>
      <c r="I5" s="10"/>
      <c r="J5" s="10"/>
      <c r="K5" s="10"/>
    </row>
    <row r="6" spans="1:11">
      <c r="A6" s="5" t="s">
        <v>3</v>
      </c>
      <c r="B6" s="6" t="s">
        <v>106</v>
      </c>
      <c r="D6" s="7"/>
      <c r="E6" s="10"/>
      <c r="F6" s="10"/>
      <c r="G6" s="10"/>
      <c r="H6" s="10"/>
      <c r="I6" s="10"/>
      <c r="J6" s="10"/>
      <c r="K6" s="10"/>
    </row>
    <row r="7" spans="1:11" ht="28.8">
      <c r="B7" s="22" t="s">
        <v>107</v>
      </c>
      <c r="D7" s="18"/>
      <c r="E7" s="10"/>
      <c r="F7" s="10"/>
      <c r="G7" s="10"/>
      <c r="H7" s="10"/>
      <c r="I7" s="10"/>
      <c r="J7" s="10"/>
      <c r="K7" s="10"/>
    </row>
    <row r="8" spans="1:11">
      <c r="B8" s="2">
        <v>2018</v>
      </c>
      <c r="D8" s="18"/>
      <c r="E8" s="10"/>
      <c r="F8" s="10"/>
      <c r="G8" s="10"/>
      <c r="H8" s="10"/>
      <c r="I8" s="10"/>
      <c r="J8" s="10"/>
      <c r="K8" s="10"/>
    </row>
    <row r="9" spans="1:11" ht="28.8">
      <c r="B9" s="22" t="s">
        <v>108</v>
      </c>
      <c r="D9" s="18"/>
      <c r="E9" s="10"/>
      <c r="F9" s="10"/>
      <c r="G9" s="10"/>
      <c r="H9" s="10"/>
      <c r="I9" s="10"/>
      <c r="J9" s="10"/>
      <c r="K9" s="10"/>
    </row>
    <row r="10" spans="1:11">
      <c r="B10" s="18" t="s">
        <v>109</v>
      </c>
      <c r="D10" s="18"/>
      <c r="E10" s="10"/>
      <c r="F10" s="10"/>
      <c r="G10" s="10"/>
      <c r="H10" s="10"/>
      <c r="I10" s="10"/>
      <c r="J10" s="10"/>
      <c r="K10" s="10"/>
    </row>
    <row r="11" spans="1:11">
      <c r="B11" s="23" t="s">
        <v>110</v>
      </c>
      <c r="D11" s="7"/>
      <c r="E11" s="10"/>
      <c r="F11" s="10"/>
      <c r="G11" s="10"/>
      <c r="H11" s="10"/>
      <c r="I11" s="10"/>
      <c r="J11" s="10"/>
      <c r="K11" s="10"/>
    </row>
    <row r="12" spans="1:11">
      <c r="A12" s="5"/>
      <c r="D12" s="7"/>
      <c r="E12" s="10"/>
      <c r="F12" s="10"/>
      <c r="G12" s="10"/>
      <c r="H12" s="10"/>
      <c r="I12" s="10"/>
      <c r="J12" s="10"/>
      <c r="K12" s="10"/>
    </row>
    <row r="13" spans="1:11">
      <c r="A13" s="5"/>
      <c r="B13" t="s">
        <v>0</v>
      </c>
      <c r="D13" s="7"/>
      <c r="E13" s="10"/>
      <c r="F13" s="10"/>
      <c r="G13" s="10"/>
      <c r="H13" s="10"/>
      <c r="I13" s="10"/>
      <c r="J13" s="10"/>
      <c r="K13" s="10"/>
    </row>
    <row r="14" spans="1:11">
      <c r="A14" s="5"/>
      <c r="B14" s="2" t="s">
        <v>43</v>
      </c>
      <c r="D14" s="7"/>
      <c r="E14" s="10"/>
      <c r="F14" s="10"/>
      <c r="G14" s="10"/>
      <c r="H14" s="10"/>
      <c r="I14" s="10"/>
      <c r="J14" s="10"/>
      <c r="K14" s="10"/>
    </row>
    <row r="15" spans="1:11">
      <c r="A15" s="5"/>
      <c r="B15" t="s">
        <v>44</v>
      </c>
      <c r="D15" s="7"/>
      <c r="E15" s="10"/>
      <c r="F15" s="10"/>
      <c r="G15" s="10"/>
      <c r="H15" s="10"/>
      <c r="I15" s="10"/>
      <c r="J15" s="10"/>
      <c r="K15" s="10"/>
    </row>
    <row r="16" spans="1:11">
      <c r="A16" s="5"/>
      <c r="B16" s="3" t="s">
        <v>31</v>
      </c>
      <c r="D16" s="7"/>
      <c r="E16" s="10"/>
      <c r="F16" s="10"/>
      <c r="G16" s="10"/>
      <c r="H16" s="10"/>
      <c r="I16" s="10"/>
      <c r="J16" s="10"/>
      <c r="K16" s="10"/>
    </row>
    <row r="17" spans="1:11">
      <c r="A17" s="5"/>
      <c r="B17" t="s">
        <v>45</v>
      </c>
      <c r="D17" s="7"/>
      <c r="E17" s="10"/>
      <c r="F17" s="10"/>
      <c r="G17" s="10"/>
      <c r="H17" s="10"/>
      <c r="I17" s="10"/>
      <c r="J17" s="10"/>
      <c r="K17" s="10"/>
    </row>
    <row r="18" spans="1:11">
      <c r="A18" s="5"/>
      <c r="D18" s="7"/>
      <c r="E18" s="10"/>
      <c r="F18" s="10"/>
      <c r="G18" s="10"/>
      <c r="H18" s="10"/>
      <c r="I18" s="10"/>
      <c r="J18" s="10"/>
      <c r="K18" s="10"/>
    </row>
    <row r="19" spans="1:11">
      <c r="A19" s="5"/>
      <c r="D19" s="7"/>
      <c r="E19" s="10"/>
      <c r="F19" s="10"/>
      <c r="G19" s="10"/>
      <c r="H19" s="10"/>
      <c r="I19" s="10"/>
      <c r="J19" s="10"/>
      <c r="K19" s="10"/>
    </row>
    <row r="20" spans="1:11">
      <c r="A20" s="5"/>
      <c r="B20" s="6" t="s">
        <v>10</v>
      </c>
      <c r="D20" s="7"/>
      <c r="E20" s="10"/>
      <c r="F20" s="10"/>
      <c r="G20" s="10"/>
      <c r="H20" s="10"/>
      <c r="I20" s="10"/>
      <c r="J20" s="10"/>
      <c r="K20" s="10"/>
    </row>
    <row r="21" spans="1:11" ht="28.8">
      <c r="A21" s="5"/>
      <c r="B21" s="22" t="s">
        <v>107</v>
      </c>
      <c r="D21" s="7"/>
      <c r="E21" s="10"/>
      <c r="F21" s="10"/>
      <c r="G21" s="10"/>
      <c r="H21" s="10"/>
      <c r="I21" s="10"/>
      <c r="J21" s="10"/>
      <c r="K21" s="10"/>
    </row>
    <row r="22" spans="1:11">
      <c r="A22" s="5"/>
      <c r="B22" s="2">
        <v>2018</v>
      </c>
      <c r="D22" s="7"/>
      <c r="E22" s="10"/>
      <c r="F22" s="10"/>
      <c r="G22" s="10"/>
      <c r="H22" s="10"/>
      <c r="I22" s="10"/>
      <c r="J22" s="10"/>
      <c r="K22" s="10"/>
    </row>
    <row r="23" spans="1:11" ht="28.8">
      <c r="A23" s="5"/>
      <c r="B23" s="22" t="s">
        <v>108</v>
      </c>
      <c r="D23" s="7"/>
      <c r="E23" s="10"/>
      <c r="F23" s="10"/>
      <c r="G23" s="10"/>
      <c r="H23" s="10"/>
      <c r="I23" s="10"/>
      <c r="J23" s="10"/>
      <c r="K23" s="10"/>
    </row>
    <row r="24" spans="1:11">
      <c r="A24" s="5"/>
      <c r="B24" s="18" t="s">
        <v>109</v>
      </c>
      <c r="D24" s="7"/>
      <c r="E24" s="10"/>
      <c r="F24" s="10"/>
      <c r="G24" s="10"/>
      <c r="H24" s="10"/>
      <c r="I24" s="10"/>
      <c r="J24" s="10"/>
      <c r="K24" s="10"/>
    </row>
    <row r="25" spans="1:11">
      <c r="A25" s="5"/>
      <c r="B25" s="23" t="s">
        <v>110</v>
      </c>
      <c r="D25" s="7"/>
      <c r="E25" s="10"/>
      <c r="F25" s="10"/>
      <c r="G25" s="10"/>
      <c r="H25" s="10"/>
      <c r="I25" s="10"/>
      <c r="J25" s="10"/>
      <c r="K25" s="10"/>
    </row>
    <row r="26" spans="1:11">
      <c r="A26" s="5"/>
      <c r="D26" s="7"/>
      <c r="E26" s="10"/>
      <c r="F26" s="10"/>
      <c r="G26" s="10"/>
      <c r="H26" s="10"/>
      <c r="I26" s="10"/>
      <c r="J26" s="10"/>
      <c r="K26" s="10"/>
    </row>
    <row r="27" spans="1:11">
      <c r="A27" s="5"/>
      <c r="D27" s="7"/>
      <c r="E27" s="10"/>
      <c r="F27" s="10"/>
      <c r="G27" s="10"/>
      <c r="H27" s="10"/>
      <c r="I27" s="10"/>
      <c r="J27" s="10"/>
      <c r="K27" s="10"/>
    </row>
    <row r="28" spans="1:11">
      <c r="A28" s="5"/>
      <c r="B28" s="18" t="s">
        <v>0</v>
      </c>
    </row>
    <row r="29" spans="1:11">
      <c r="A29" s="5"/>
      <c r="B29" s="2" t="s">
        <v>43</v>
      </c>
    </row>
    <row r="30" spans="1:11">
      <c r="A30" s="5"/>
      <c r="B30" s="18" t="s">
        <v>44</v>
      </c>
    </row>
    <row r="31" spans="1:11">
      <c r="A31" s="5"/>
      <c r="B31" s="3" t="s">
        <v>31</v>
      </c>
    </row>
    <row r="32" spans="1:11">
      <c r="A32" s="5"/>
      <c r="B32" s="18" t="s">
        <v>45</v>
      </c>
    </row>
    <row r="33" spans="1:2">
      <c r="A33" s="5"/>
    </row>
    <row r="34" spans="1:2">
      <c r="A34" s="5"/>
    </row>
    <row r="35" spans="1:2">
      <c r="A35" s="5"/>
      <c r="B35" s="6" t="s">
        <v>11</v>
      </c>
    </row>
    <row r="36" spans="1:2" ht="28.8">
      <c r="A36" s="5"/>
      <c r="B36" s="22" t="s">
        <v>107</v>
      </c>
    </row>
    <row r="37" spans="1:2">
      <c r="A37" s="5"/>
      <c r="B37" s="2">
        <v>2018</v>
      </c>
    </row>
    <row r="38" spans="1:2" ht="28.8">
      <c r="A38" s="5"/>
      <c r="B38" s="22" t="s">
        <v>108</v>
      </c>
    </row>
    <row r="39" spans="1:2">
      <c r="A39" s="5"/>
      <c r="B39" s="18" t="s">
        <v>109</v>
      </c>
    </row>
    <row r="40" spans="1:2">
      <c r="A40" s="5"/>
      <c r="B40" s="23" t="s">
        <v>110</v>
      </c>
    </row>
    <row r="41" spans="1:2">
      <c r="A41" s="5"/>
      <c r="B41" s="23"/>
    </row>
    <row r="42" spans="1:2">
      <c r="A42" s="5"/>
      <c r="B42" s="18" t="s">
        <v>0</v>
      </c>
    </row>
    <row r="43" spans="1:2">
      <c r="A43" s="5"/>
      <c r="B43" s="2" t="s">
        <v>43</v>
      </c>
    </row>
    <row r="44" spans="1:2">
      <c r="A44" s="5"/>
      <c r="B44" s="18" t="s">
        <v>44</v>
      </c>
    </row>
    <row r="45" spans="1:2">
      <c r="A45" s="5"/>
      <c r="B45" s="3" t="s">
        <v>31</v>
      </c>
    </row>
    <row r="46" spans="1:2">
      <c r="A46" s="5"/>
      <c r="B46" s="18" t="s">
        <v>45</v>
      </c>
    </row>
    <row r="47" spans="1:2">
      <c r="A47" s="5"/>
      <c r="B47" s="18"/>
    </row>
    <row r="48" spans="1:2">
      <c r="A48" s="5"/>
      <c r="B48" s="18"/>
    </row>
    <row r="49" spans="1:11">
      <c r="A49" s="5"/>
      <c r="B49" s="18"/>
    </row>
    <row r="50" spans="1:11">
      <c r="A50" s="5" t="s">
        <v>20</v>
      </c>
    </row>
    <row r="51" spans="1:11">
      <c r="A51" s="24" t="s">
        <v>113</v>
      </c>
    </row>
    <row r="52" spans="1:11">
      <c r="A52" s="24"/>
    </row>
    <row r="53" spans="1:11">
      <c r="A53" s="24" t="s">
        <v>111</v>
      </c>
    </row>
    <row r="54" spans="1:11">
      <c r="A54" s="2" t="s">
        <v>118</v>
      </c>
    </row>
    <row r="55" spans="1:11">
      <c r="B55" s="32" t="s">
        <v>120</v>
      </c>
      <c r="C55" s="32" t="s">
        <v>54</v>
      </c>
    </row>
    <row r="56" spans="1:11">
      <c r="A56" s="9"/>
      <c r="B56" s="33" t="s">
        <v>35</v>
      </c>
      <c r="C56" s="34" t="s">
        <v>100</v>
      </c>
      <c r="D56" s="7"/>
      <c r="E56" s="10"/>
      <c r="F56" s="10"/>
      <c r="G56" s="10"/>
      <c r="H56" s="10"/>
      <c r="I56" s="10"/>
      <c r="J56" s="10"/>
      <c r="K56" s="10"/>
    </row>
    <row r="57" spans="1:11">
      <c r="A57" s="9"/>
      <c r="B57" s="35" t="s">
        <v>23</v>
      </c>
      <c r="C57" s="34" t="s">
        <v>70</v>
      </c>
      <c r="D57" s="7"/>
      <c r="E57" s="10"/>
      <c r="F57" s="10"/>
      <c r="G57" s="10"/>
      <c r="H57" s="10"/>
      <c r="I57" s="10"/>
      <c r="J57" s="10"/>
      <c r="K57" s="10"/>
    </row>
    <row r="58" spans="1:11">
      <c r="A58" s="9"/>
      <c r="B58" s="35" t="s">
        <v>14</v>
      </c>
      <c r="C58" s="34" t="s">
        <v>101</v>
      </c>
      <c r="D58" s="7"/>
      <c r="E58" s="10"/>
      <c r="F58" s="10"/>
      <c r="G58" s="10"/>
      <c r="H58" s="10"/>
      <c r="I58" s="10"/>
      <c r="J58" s="10"/>
      <c r="K58" s="10"/>
    </row>
    <row r="59" spans="1:11">
      <c r="A59" s="9"/>
      <c r="B59" s="35" t="s">
        <v>37</v>
      </c>
      <c r="C59" s="34" t="str">
        <f>'Variable and Fixed cost data'!A45</f>
        <v>Wind onshore</v>
      </c>
      <c r="D59" s="7"/>
      <c r="E59" s="10"/>
      <c r="F59" s="10"/>
      <c r="G59" s="10"/>
      <c r="H59" s="10"/>
      <c r="I59" s="10"/>
      <c r="J59" s="10"/>
      <c r="K59" s="10"/>
    </row>
    <row r="60" spans="1:11">
      <c r="A60" s="9"/>
      <c r="B60" s="35" t="s">
        <v>15</v>
      </c>
      <c r="C60" s="35" t="s">
        <v>104</v>
      </c>
      <c r="D60" s="7"/>
      <c r="E60" s="10"/>
      <c r="F60" s="10"/>
      <c r="G60" s="10"/>
      <c r="H60" s="10"/>
      <c r="I60" s="10"/>
      <c r="J60" s="10"/>
      <c r="K60" s="10"/>
    </row>
    <row r="61" spans="1:11">
      <c r="A61" s="9"/>
      <c r="B61" s="35" t="s">
        <v>17</v>
      </c>
      <c r="C61" s="35" t="str">
        <f>'Variable and Fixed cost data'!A35</f>
        <v>Biomass - steam turbine</v>
      </c>
      <c r="D61" s="7"/>
      <c r="E61" s="10"/>
      <c r="F61" s="10"/>
      <c r="G61" s="10"/>
      <c r="H61" s="10"/>
      <c r="I61" s="10"/>
      <c r="J61" s="10"/>
      <c r="K61" s="10"/>
    </row>
    <row r="62" spans="1:11">
      <c r="A62" s="9"/>
      <c r="B62" s="35" t="s">
        <v>26</v>
      </c>
      <c r="C62" s="35" t="s">
        <v>71</v>
      </c>
      <c r="D62" s="7"/>
      <c r="E62" s="10"/>
      <c r="F62" s="10"/>
      <c r="G62" s="10"/>
      <c r="H62" s="10"/>
      <c r="I62" s="10"/>
      <c r="J62" s="10"/>
      <c r="K62" s="10"/>
    </row>
    <row r="63" spans="1:11">
      <c r="A63" s="9"/>
      <c r="B63" s="35" t="s">
        <v>41</v>
      </c>
      <c r="C63" s="34" t="str">
        <f>C56</f>
        <v xml:space="preserve">Domestic coal </v>
      </c>
      <c r="D63" s="7"/>
      <c r="E63" s="10"/>
      <c r="F63" s="10"/>
      <c r="G63" s="10"/>
      <c r="H63" s="10"/>
      <c r="I63" s="10"/>
      <c r="J63" s="10"/>
      <c r="K63" s="10"/>
    </row>
    <row r="64" spans="1:11">
      <c r="A64" s="9"/>
      <c r="B64" s="35" t="s">
        <v>36</v>
      </c>
      <c r="C64" s="34" t="str">
        <f>'Variable and Fixed cost data'!A46</f>
        <v>Wind offshore</v>
      </c>
      <c r="D64" s="7"/>
      <c r="E64" s="10"/>
      <c r="F64" s="10"/>
      <c r="G64" s="10"/>
      <c r="H64" s="10"/>
      <c r="I64" s="10"/>
      <c r="J64" s="10"/>
      <c r="K64" s="10"/>
    </row>
    <row r="65" spans="1:11">
      <c r="A65" s="9"/>
      <c r="B65" s="35" t="s">
        <v>48</v>
      </c>
      <c r="C65" s="34" t="str">
        <f>'Variable and Fixed cost data'!A36</f>
        <v>Municipal solid waste</v>
      </c>
      <c r="D65" s="7"/>
      <c r="E65" s="10"/>
      <c r="F65" s="10"/>
      <c r="G65" s="10"/>
      <c r="H65" s="10"/>
      <c r="I65" s="10"/>
      <c r="J65" s="10"/>
      <c r="K65" s="10"/>
    </row>
    <row r="66" spans="1:11">
      <c r="A66" s="9"/>
      <c r="B66" s="18"/>
      <c r="C66" s="18"/>
      <c r="D66" s="7"/>
      <c r="E66" s="10"/>
      <c r="F66" s="10"/>
      <c r="G66" s="10"/>
      <c r="H66" s="10"/>
      <c r="I66" s="10"/>
      <c r="J66" s="10"/>
      <c r="K66" s="10"/>
    </row>
    <row r="67" spans="1:11">
      <c r="A67" s="9" t="s">
        <v>119</v>
      </c>
      <c r="B67" s="18"/>
      <c r="C67" s="18"/>
      <c r="D67" s="7"/>
      <c r="E67" s="10"/>
      <c r="F67" s="10"/>
      <c r="G67" s="10"/>
      <c r="H67" s="10"/>
      <c r="I67" s="10"/>
      <c r="J67" s="10"/>
      <c r="K67" s="10"/>
    </row>
    <row r="68" spans="1:11">
      <c r="A68" s="9"/>
      <c r="B68" s="18" t="s">
        <v>16</v>
      </c>
      <c r="D68" s="7"/>
      <c r="E68" s="10"/>
      <c r="F68" s="10"/>
      <c r="G68" s="10"/>
      <c r="H68" s="10"/>
      <c r="I68" s="10"/>
      <c r="J68" s="10"/>
      <c r="K68" s="10"/>
    </row>
    <row r="69" spans="1:11">
      <c r="A69" s="9"/>
      <c r="B69" s="18" t="s">
        <v>24</v>
      </c>
      <c r="D69" s="7"/>
      <c r="E69" s="10"/>
      <c r="F69" s="10"/>
      <c r="G69" s="10"/>
      <c r="H69" s="10"/>
      <c r="I69" s="10"/>
      <c r="J69" s="10"/>
      <c r="K69" s="10"/>
    </row>
    <row r="70" spans="1:11">
      <c r="A70" s="9"/>
      <c r="B70" s="18" t="s">
        <v>25</v>
      </c>
      <c r="D70" s="7"/>
      <c r="E70" s="10"/>
      <c r="F70" s="10"/>
      <c r="G70" s="10"/>
      <c r="H70" s="10"/>
      <c r="I70" s="10"/>
      <c r="J70" s="10"/>
      <c r="K70" s="10"/>
    </row>
    <row r="71" spans="1:11">
      <c r="A71" s="9"/>
      <c r="B71" s="18" t="s">
        <v>46</v>
      </c>
      <c r="D71" s="7"/>
      <c r="E71" s="10"/>
      <c r="F71" s="10"/>
      <c r="G71" s="10"/>
      <c r="H71" s="10"/>
      <c r="I71" s="10"/>
      <c r="J71" s="10"/>
      <c r="K71" s="10"/>
    </row>
    <row r="72" spans="1:11">
      <c r="A72" s="9"/>
      <c r="B72" s="18" t="s">
        <v>47</v>
      </c>
      <c r="D72" s="7"/>
      <c r="E72" s="10"/>
      <c r="F72" s="10"/>
      <c r="G72" s="10"/>
      <c r="H72" s="10"/>
      <c r="I72" s="10"/>
      <c r="J72" s="10"/>
      <c r="K72" s="10"/>
    </row>
    <row r="73" spans="1:11">
      <c r="A73" s="9"/>
      <c r="B73" s="18"/>
      <c r="D73" s="7"/>
      <c r="E73" s="10"/>
      <c r="F73" s="10"/>
      <c r="G73" s="10"/>
      <c r="H73" s="10"/>
      <c r="I73" s="10"/>
      <c r="J73" s="10"/>
      <c r="K73" s="10"/>
    </row>
    <row r="74" spans="1:11">
      <c r="A74" s="24" t="s">
        <v>116</v>
      </c>
    </row>
    <row r="75" spans="1:11" ht="15" customHeight="1">
      <c r="A75" s="36"/>
      <c r="B75" s="22" t="s">
        <v>114</v>
      </c>
      <c r="C75" s="36"/>
      <c r="D75" s="36"/>
    </row>
    <row r="76" spans="1:11" ht="13.2" customHeight="1">
      <c r="A76" s="36"/>
      <c r="B76" s="2" t="s">
        <v>115</v>
      </c>
      <c r="C76" s="36"/>
      <c r="D76" s="36"/>
    </row>
    <row r="77" spans="1:11" ht="13.2" customHeight="1">
      <c r="A77" s="31"/>
      <c r="C77" s="31"/>
      <c r="D77" s="31"/>
    </row>
    <row r="78" spans="1:11">
      <c r="A78" s="2" t="s">
        <v>117</v>
      </c>
    </row>
    <row r="81" spans="1:3">
      <c r="A81" s="5" t="s">
        <v>22</v>
      </c>
    </row>
    <row r="82" spans="1:3">
      <c r="A82" s="18" t="s">
        <v>112</v>
      </c>
      <c r="B82" s="25"/>
    </row>
    <row r="83" spans="1:3">
      <c r="A83" s="18">
        <f>'Variable and Fixed cost data'!J6</f>
        <v>1.0529130131709286</v>
      </c>
      <c r="B83" s="25"/>
    </row>
    <row r="84" spans="1:3">
      <c r="A84" s="18" t="s">
        <v>21</v>
      </c>
      <c r="B84" s="25"/>
    </row>
    <row r="85" spans="1:3">
      <c r="A85" s="15"/>
      <c r="B85" s="25"/>
      <c r="C85" s="18"/>
    </row>
    <row r="87" spans="1:3">
      <c r="A87" s="26"/>
      <c r="B87" s="25"/>
    </row>
    <row r="88" spans="1:3">
      <c r="B88" s="25"/>
    </row>
  </sheetData>
  <mergeCells count="3">
    <mergeCell ref="C75:D75"/>
    <mergeCell ref="C76:D76"/>
    <mergeCell ref="A75:A76"/>
  </mergeCells>
  <hyperlinks>
    <hyperlink ref="B16" r:id="rId1" xr:uid="{00000000-0004-0000-0000-000003000000}"/>
    <hyperlink ref="B31" r:id="rId2" xr:uid="{D43D7AD6-251B-49A3-BA96-2770C631E7F6}"/>
    <hyperlink ref="B45" r:id="rId3" xr:uid="{67B8F900-28B8-43B1-B57C-E32ABBF05B8E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ADDD-9842-4644-B731-66EF617373E2}">
  <dimension ref="A2:J61"/>
  <sheetViews>
    <sheetView topLeftCell="A4" zoomScale="80" zoomScaleNormal="80" workbookViewId="0">
      <selection activeCell="C9" sqref="C9"/>
    </sheetView>
  </sheetViews>
  <sheetFormatPr defaultRowHeight="14.4"/>
  <cols>
    <col min="1" max="1" width="31.88671875" style="18" customWidth="1"/>
    <col min="2" max="2" width="11.6640625" style="18" customWidth="1"/>
    <col min="3" max="3" width="15" style="18" customWidth="1"/>
    <col min="4" max="4" width="13.21875" style="18" customWidth="1"/>
    <col min="5" max="7" width="8.88671875" style="18"/>
    <col min="8" max="8" width="10.88671875" style="18" customWidth="1"/>
    <col min="9" max="16384" width="8.88671875" style="18"/>
  </cols>
  <sheetData>
    <row r="2" spans="1:10">
      <c r="A2" s="18" t="s">
        <v>52</v>
      </c>
    </row>
    <row r="3" spans="1:10">
      <c r="A3" s="18" t="s">
        <v>53</v>
      </c>
      <c r="B3" s="18" t="s">
        <v>54</v>
      </c>
    </row>
    <row r="5" spans="1:10" ht="27" customHeight="1">
      <c r="B5" s="36" t="s">
        <v>55</v>
      </c>
      <c r="C5" s="36"/>
      <c r="D5" s="36" t="s">
        <v>56</v>
      </c>
      <c r="E5" s="36"/>
      <c r="F5" s="36" t="s">
        <v>57</v>
      </c>
      <c r="G5" s="36"/>
      <c r="H5" s="19" t="s">
        <v>58</v>
      </c>
      <c r="J5" s="18" t="s">
        <v>59</v>
      </c>
    </row>
    <row r="6" spans="1:10">
      <c r="A6" s="18" t="s">
        <v>60</v>
      </c>
      <c r="B6" s="18">
        <v>2010</v>
      </c>
      <c r="C6" s="18">
        <v>2050</v>
      </c>
      <c r="D6" s="18">
        <v>2010</v>
      </c>
      <c r="E6" s="18">
        <v>2050</v>
      </c>
      <c r="F6" s="18">
        <v>2010</v>
      </c>
      <c r="G6" s="18">
        <v>2050</v>
      </c>
      <c r="J6" s="18">
        <v>1.0529130131709286</v>
      </c>
    </row>
    <row r="8" spans="1:10">
      <c r="A8" s="18" t="s">
        <v>61</v>
      </c>
    </row>
    <row r="9" spans="1:10">
      <c r="A9" s="18" t="s">
        <v>62</v>
      </c>
      <c r="B9" s="18">
        <v>3690</v>
      </c>
      <c r="C9" s="18">
        <v>2500</v>
      </c>
      <c r="D9" s="18">
        <v>4.5999999999999996</v>
      </c>
      <c r="E9" s="18">
        <v>3.1</v>
      </c>
      <c r="F9" s="18">
        <v>39</v>
      </c>
      <c r="G9" s="18">
        <v>26</v>
      </c>
      <c r="H9" s="18">
        <v>0.85</v>
      </c>
    </row>
    <row r="10" spans="1:10">
      <c r="A10" s="18" t="s">
        <v>63</v>
      </c>
      <c r="B10" s="18">
        <v>4190</v>
      </c>
      <c r="C10" s="18">
        <v>3000</v>
      </c>
      <c r="D10" s="18">
        <v>8.1</v>
      </c>
      <c r="E10" s="18">
        <v>6.2</v>
      </c>
      <c r="F10" s="18">
        <v>91</v>
      </c>
      <c r="G10" s="18">
        <v>78</v>
      </c>
      <c r="H10" s="18">
        <v>0.85</v>
      </c>
    </row>
    <row r="11" spans="1:10">
      <c r="A11" s="18" t="s">
        <v>64</v>
      </c>
      <c r="B11" s="18">
        <v>2000</v>
      </c>
      <c r="C11" s="18">
        <v>2000</v>
      </c>
      <c r="D11" s="18">
        <v>5.6</v>
      </c>
      <c r="E11" s="18">
        <v>5.6</v>
      </c>
      <c r="F11" s="18">
        <v>38</v>
      </c>
      <c r="G11" s="18">
        <v>38</v>
      </c>
      <c r="H11" s="18">
        <v>0.85</v>
      </c>
    </row>
    <row r="12" spans="1:10">
      <c r="A12" s="18" t="s">
        <v>65</v>
      </c>
      <c r="B12" s="18">
        <v>2500</v>
      </c>
      <c r="C12" s="18">
        <v>2500</v>
      </c>
      <c r="D12" s="18">
        <v>9.1</v>
      </c>
      <c r="E12" s="18">
        <v>9.1</v>
      </c>
      <c r="F12" s="18">
        <v>90</v>
      </c>
      <c r="G12" s="18">
        <v>90</v>
      </c>
      <c r="H12" s="18">
        <v>0.85</v>
      </c>
    </row>
    <row r="13" spans="1:10">
      <c r="A13" s="18" t="s">
        <v>66</v>
      </c>
      <c r="B13" s="18">
        <v>2400</v>
      </c>
      <c r="C13" s="18">
        <v>2400</v>
      </c>
      <c r="D13" s="18">
        <v>3.5</v>
      </c>
      <c r="E13" s="18">
        <v>3.5</v>
      </c>
      <c r="F13" s="18">
        <v>28</v>
      </c>
      <c r="G13" s="18">
        <v>28</v>
      </c>
      <c r="H13" s="18">
        <v>0.85</v>
      </c>
    </row>
    <row r="14" spans="1:10">
      <c r="A14" s="18" t="s">
        <v>67</v>
      </c>
      <c r="B14" s="18">
        <v>2600</v>
      </c>
      <c r="C14" s="18">
        <v>2600</v>
      </c>
      <c r="D14" s="18">
        <v>7.1</v>
      </c>
      <c r="E14" s="18">
        <v>7.1</v>
      </c>
      <c r="F14" s="18">
        <v>54</v>
      </c>
      <c r="G14" s="18">
        <v>54</v>
      </c>
      <c r="H14" s="18">
        <v>0.85</v>
      </c>
    </row>
    <row r="15" spans="1:10">
      <c r="A15" s="18" t="s">
        <v>68</v>
      </c>
      <c r="B15" s="18">
        <v>3690</v>
      </c>
      <c r="C15" s="18">
        <v>2500</v>
      </c>
      <c r="D15" s="18">
        <v>4.5999999999999996</v>
      </c>
      <c r="E15" s="18">
        <v>3.1</v>
      </c>
      <c r="F15" s="18">
        <v>39</v>
      </c>
      <c r="G15" s="18">
        <v>26</v>
      </c>
      <c r="H15" s="18">
        <v>0.85</v>
      </c>
    </row>
    <row r="17" spans="1:8">
      <c r="A17" s="18" t="s">
        <v>69</v>
      </c>
    </row>
    <row r="18" spans="1:8">
      <c r="A18" s="18" t="s">
        <v>70</v>
      </c>
      <c r="B18" s="18">
        <v>800</v>
      </c>
      <c r="C18" s="18">
        <v>600</v>
      </c>
      <c r="D18" s="18">
        <v>3.5</v>
      </c>
      <c r="E18" s="18">
        <v>3.5</v>
      </c>
      <c r="F18" s="18">
        <v>20</v>
      </c>
      <c r="G18" s="18">
        <v>15</v>
      </c>
      <c r="H18" s="18">
        <v>0.9</v>
      </c>
    </row>
    <row r="19" spans="1:8">
      <c r="A19" s="18" t="s">
        <v>71</v>
      </c>
      <c r="B19" s="18">
        <v>1190</v>
      </c>
      <c r="C19" s="18">
        <v>1000</v>
      </c>
      <c r="D19" s="18">
        <v>3.5</v>
      </c>
      <c r="E19" s="18">
        <v>3.5</v>
      </c>
      <c r="F19" s="18">
        <v>13</v>
      </c>
      <c r="G19" s="18">
        <v>11</v>
      </c>
      <c r="H19" s="18">
        <v>0.85</v>
      </c>
    </row>
    <row r="20" spans="1:8">
      <c r="A20" s="18" t="s">
        <v>72</v>
      </c>
      <c r="B20" s="18">
        <v>3090</v>
      </c>
      <c r="C20" s="18">
        <v>3090</v>
      </c>
      <c r="D20" s="18">
        <v>3.5</v>
      </c>
      <c r="E20" s="18">
        <v>3.5</v>
      </c>
      <c r="F20" s="18">
        <v>23</v>
      </c>
      <c r="G20" s="18">
        <v>23</v>
      </c>
      <c r="H20" s="18">
        <v>0.85</v>
      </c>
    </row>
    <row r="21" spans="1:8">
      <c r="A21" s="18" t="s">
        <v>73</v>
      </c>
      <c r="B21" s="18">
        <v>1300</v>
      </c>
      <c r="C21" s="18">
        <v>1300</v>
      </c>
      <c r="D21" s="18">
        <v>3.5</v>
      </c>
      <c r="E21" s="18">
        <v>3.5</v>
      </c>
      <c r="F21" s="18">
        <v>13</v>
      </c>
      <c r="G21" s="18">
        <v>13</v>
      </c>
      <c r="H21" s="18">
        <v>0.85</v>
      </c>
    </row>
    <row r="23" spans="1:8">
      <c r="A23" s="18" t="s">
        <v>74</v>
      </c>
    </row>
    <row r="24" spans="1:8">
      <c r="A24" s="18" t="s">
        <v>75</v>
      </c>
      <c r="B24" s="18">
        <v>2936</v>
      </c>
      <c r="C24" s="18">
        <v>2936</v>
      </c>
      <c r="F24" s="18">
        <v>65</v>
      </c>
      <c r="G24" s="18">
        <v>65</v>
      </c>
      <c r="H24" s="18" t="s">
        <v>77</v>
      </c>
    </row>
    <row r="25" spans="1:8">
      <c r="A25" s="18" t="s">
        <v>78</v>
      </c>
      <c r="B25" s="18">
        <v>2513</v>
      </c>
      <c r="C25" s="18">
        <v>2513</v>
      </c>
      <c r="F25" s="18">
        <v>58</v>
      </c>
      <c r="G25" s="18">
        <v>58</v>
      </c>
      <c r="H25" s="18" t="s">
        <v>77</v>
      </c>
    </row>
    <row r="26" spans="1:8">
      <c r="A26" s="18" t="s">
        <v>79</v>
      </c>
      <c r="B26" s="18">
        <v>2091</v>
      </c>
      <c r="C26" s="18">
        <v>2091</v>
      </c>
      <c r="F26" s="18">
        <v>52</v>
      </c>
      <c r="G26" s="18">
        <v>52</v>
      </c>
    </row>
    <row r="28" spans="1:8">
      <c r="A28" s="18" t="s">
        <v>80</v>
      </c>
      <c r="B28" s="18">
        <v>4000</v>
      </c>
      <c r="C28" s="18">
        <v>4000</v>
      </c>
      <c r="D28" s="18">
        <v>0.8</v>
      </c>
      <c r="E28" s="18">
        <v>0.8</v>
      </c>
      <c r="F28" s="18">
        <v>136</v>
      </c>
      <c r="G28" s="18">
        <v>136</v>
      </c>
    </row>
    <row r="30" spans="1:8">
      <c r="A30" s="18" t="s">
        <v>1</v>
      </c>
    </row>
    <row r="31" spans="1:8">
      <c r="A31" s="18" t="s">
        <v>81</v>
      </c>
      <c r="B31" s="18">
        <v>800</v>
      </c>
      <c r="C31" s="18">
        <v>800</v>
      </c>
      <c r="D31" s="18">
        <v>5.6</v>
      </c>
      <c r="E31" s="18">
        <v>5.6</v>
      </c>
      <c r="H31" s="18">
        <v>0.9</v>
      </c>
    </row>
    <row r="32" spans="1:8">
      <c r="A32" s="18" t="s">
        <v>82</v>
      </c>
      <c r="B32" s="18">
        <v>959</v>
      </c>
      <c r="C32" s="18">
        <v>959</v>
      </c>
      <c r="D32" s="18">
        <v>4.8</v>
      </c>
      <c r="E32" s="18">
        <v>4.8</v>
      </c>
      <c r="H32" s="18">
        <v>0.9</v>
      </c>
    </row>
    <row r="33" spans="1:8">
      <c r="A33" s="18" t="s">
        <v>83</v>
      </c>
      <c r="B33" s="18">
        <v>2712</v>
      </c>
      <c r="C33" s="18">
        <v>2392</v>
      </c>
      <c r="D33" s="18">
        <v>4.5999999999999996</v>
      </c>
      <c r="E33" s="18">
        <v>4.5999999999999996</v>
      </c>
      <c r="H33" s="18">
        <v>0.9</v>
      </c>
    </row>
    <row r="34" spans="1:8">
      <c r="A34" s="18" t="s">
        <v>84</v>
      </c>
      <c r="B34" s="18">
        <v>1009</v>
      </c>
      <c r="C34" s="18">
        <v>1009</v>
      </c>
      <c r="D34" s="18">
        <v>4.8</v>
      </c>
      <c r="E34" s="18">
        <v>4.8</v>
      </c>
      <c r="H34" s="18">
        <v>0.8</v>
      </c>
    </row>
    <row r="35" spans="1:8">
      <c r="A35" s="18" t="s">
        <v>85</v>
      </c>
      <c r="B35" s="18">
        <v>3600</v>
      </c>
      <c r="C35" s="18">
        <v>2500</v>
      </c>
      <c r="D35" s="18">
        <v>6.3</v>
      </c>
      <c r="E35" s="18">
        <v>6.3</v>
      </c>
      <c r="F35" s="18">
        <v>50</v>
      </c>
      <c r="G35" s="18">
        <v>50</v>
      </c>
      <c r="H35" s="18">
        <v>0.6</v>
      </c>
    </row>
    <row r="36" spans="1:8">
      <c r="A36" s="18" t="s">
        <v>86</v>
      </c>
      <c r="B36" s="18">
        <v>7050</v>
      </c>
      <c r="C36" s="18">
        <v>6210</v>
      </c>
      <c r="F36" s="18">
        <v>211</v>
      </c>
      <c r="G36" s="18">
        <v>186</v>
      </c>
      <c r="H36" s="18">
        <v>0.74</v>
      </c>
    </row>
    <row r="38" spans="1:8">
      <c r="A38" s="18" t="s">
        <v>87</v>
      </c>
    </row>
    <row r="39" spans="1:8">
      <c r="A39" s="18" t="s">
        <v>88</v>
      </c>
      <c r="B39" s="18">
        <v>1000</v>
      </c>
      <c r="C39" s="18">
        <v>1000</v>
      </c>
      <c r="D39" s="18">
        <v>14.3</v>
      </c>
      <c r="E39" s="18">
        <v>14.3</v>
      </c>
      <c r="F39" s="18" t="s">
        <v>76</v>
      </c>
      <c r="H39" s="18">
        <v>0.35</v>
      </c>
    </row>
    <row r="40" spans="1:8">
      <c r="A40" s="18" t="s">
        <v>89</v>
      </c>
      <c r="B40" s="18">
        <v>1070</v>
      </c>
      <c r="C40" s="18">
        <v>1070</v>
      </c>
      <c r="D40" s="18">
        <v>14.3</v>
      </c>
      <c r="E40" s="18">
        <v>14.3</v>
      </c>
      <c r="F40" s="18" t="s">
        <v>76</v>
      </c>
      <c r="H40" s="18">
        <v>0.55000000000000004</v>
      </c>
    </row>
    <row r="42" spans="1:8">
      <c r="A42" s="18" t="s">
        <v>90</v>
      </c>
    </row>
    <row r="43" spans="1:8">
      <c r="A43" s="18" t="s">
        <v>91</v>
      </c>
      <c r="B43" s="18">
        <v>4300</v>
      </c>
      <c r="C43" s="18">
        <v>1300</v>
      </c>
      <c r="F43" s="18">
        <v>51</v>
      </c>
      <c r="G43" s="18">
        <v>15</v>
      </c>
      <c r="H43" s="18">
        <v>0.17</v>
      </c>
    </row>
    <row r="44" spans="1:8">
      <c r="A44" s="18" t="s">
        <v>92</v>
      </c>
      <c r="B44" s="18">
        <v>5300</v>
      </c>
      <c r="C44" s="18">
        <v>2000</v>
      </c>
      <c r="F44" s="18">
        <v>22</v>
      </c>
      <c r="G44" s="18">
        <v>8</v>
      </c>
      <c r="H44" s="18">
        <v>0.17</v>
      </c>
    </row>
    <row r="45" spans="1:8">
      <c r="A45" s="18" t="s">
        <v>93</v>
      </c>
      <c r="B45" s="18">
        <v>1810</v>
      </c>
      <c r="C45" s="18">
        <v>1547</v>
      </c>
      <c r="F45" s="18">
        <v>42</v>
      </c>
      <c r="G45" s="18">
        <v>36</v>
      </c>
      <c r="H45" s="18">
        <v>0.35</v>
      </c>
    </row>
    <row r="46" spans="1:8">
      <c r="A46" s="18" t="s">
        <v>94</v>
      </c>
      <c r="B46" s="18">
        <v>5000</v>
      </c>
      <c r="C46" s="18">
        <v>3000</v>
      </c>
      <c r="F46" s="18">
        <v>60</v>
      </c>
      <c r="G46" s="18">
        <v>36</v>
      </c>
      <c r="H46" s="18">
        <v>0.4</v>
      </c>
    </row>
    <row r="47" spans="1:8">
      <c r="A47" s="18" t="s">
        <v>95</v>
      </c>
      <c r="B47" s="18">
        <v>6000</v>
      </c>
      <c r="C47" s="18">
        <v>4500</v>
      </c>
      <c r="F47" s="18">
        <v>20</v>
      </c>
      <c r="G47" s="18">
        <v>20</v>
      </c>
      <c r="H47" s="18">
        <v>0.15</v>
      </c>
    </row>
    <row r="48" spans="1:8">
      <c r="A48" s="18" t="s">
        <v>96</v>
      </c>
      <c r="B48" s="18">
        <v>5208</v>
      </c>
      <c r="C48" s="18">
        <v>3315</v>
      </c>
      <c r="F48" s="18">
        <v>85</v>
      </c>
      <c r="G48" s="18">
        <v>54</v>
      </c>
      <c r="H48" s="18">
        <v>0.32</v>
      </c>
    </row>
    <row r="49" spans="1:9">
      <c r="A49" s="18" t="s">
        <v>97</v>
      </c>
      <c r="B49" s="18">
        <v>6312</v>
      </c>
      <c r="C49" s="18">
        <v>3912</v>
      </c>
      <c r="F49" s="18">
        <v>103</v>
      </c>
      <c r="G49" s="18">
        <v>64</v>
      </c>
      <c r="H49" s="18">
        <v>0.37</v>
      </c>
    </row>
    <row r="50" spans="1:9">
      <c r="A50" s="18" t="s">
        <v>98</v>
      </c>
      <c r="B50" s="18">
        <v>7254</v>
      </c>
      <c r="C50" s="18">
        <v>4422</v>
      </c>
      <c r="F50" s="18">
        <v>118</v>
      </c>
      <c r="G50" s="18">
        <v>72</v>
      </c>
      <c r="H50" s="18">
        <v>0.42</v>
      </c>
    </row>
    <row r="51" spans="1:9">
      <c r="A51" s="18" t="s">
        <v>99</v>
      </c>
      <c r="B51" s="18">
        <v>5856</v>
      </c>
      <c r="C51" s="18">
        <v>3641</v>
      </c>
      <c r="D51" s="18">
        <v>5</v>
      </c>
      <c r="E51" s="18">
        <v>5</v>
      </c>
      <c r="F51" s="18">
        <v>65</v>
      </c>
      <c r="G51" s="18">
        <v>65</v>
      </c>
      <c r="H51" s="18">
        <v>0.51</v>
      </c>
    </row>
    <row r="54" spans="1:9">
      <c r="A54" s="37" t="s">
        <v>102</v>
      </c>
      <c r="B54" s="37" t="str">
        <f>'CCaMC-AFOaMCpUC'!A1</f>
        <v>Fixed O&amp;M ($/MW)</v>
      </c>
      <c r="C54" s="37"/>
      <c r="D54" s="37"/>
      <c r="G54" s="37" t="str">
        <f>'CCaMC-VOaMCpUC'!A1</f>
        <v>Variable O&amp;M ($/MWh)</v>
      </c>
      <c r="H54" s="37"/>
      <c r="I54" s="37"/>
    </row>
    <row r="55" spans="1:9" ht="28.8">
      <c r="A55" s="37"/>
      <c r="B55" s="21" t="s">
        <v>32</v>
      </c>
      <c r="C55" s="21" t="s">
        <v>34</v>
      </c>
      <c r="D55" s="21" t="s">
        <v>33</v>
      </c>
      <c r="G55" s="21" t="s">
        <v>32</v>
      </c>
      <c r="H55" s="21" t="s">
        <v>34</v>
      </c>
      <c r="I55" s="21" t="s">
        <v>33</v>
      </c>
    </row>
    <row r="56" spans="1:9">
      <c r="A56" s="18" t="s">
        <v>16</v>
      </c>
      <c r="B56" s="4">
        <v>65290.163</v>
      </c>
      <c r="C56" s="4">
        <v>0</v>
      </c>
      <c r="D56" s="4">
        <v>65290.163</v>
      </c>
      <c r="G56" s="4">
        <v>0</v>
      </c>
      <c r="H56" s="4">
        <v>0</v>
      </c>
      <c r="I56" s="4">
        <v>0</v>
      </c>
    </row>
    <row r="57" spans="1:9">
      <c r="A57" s="18" t="s">
        <v>24</v>
      </c>
      <c r="B57" s="4">
        <v>109597.141</v>
      </c>
      <c r="C57" s="18">
        <v>0</v>
      </c>
      <c r="D57" s="4">
        <v>109597.141</v>
      </c>
      <c r="G57" s="18">
        <v>0</v>
      </c>
      <c r="H57" s="18">
        <v>0</v>
      </c>
      <c r="I57" s="18">
        <v>0</v>
      </c>
    </row>
    <row r="58" spans="1:9">
      <c r="A58" s="18" t="s">
        <v>103</v>
      </c>
      <c r="B58" s="4">
        <v>14771.139138300001</v>
      </c>
      <c r="C58" s="18">
        <v>0</v>
      </c>
      <c r="D58" s="4">
        <v>6281.241</v>
      </c>
      <c r="G58" s="4">
        <v>3.24</v>
      </c>
      <c r="H58" s="18">
        <v>0</v>
      </c>
      <c r="I58" s="4">
        <v>9.8800000000000008</v>
      </c>
    </row>
    <row r="59" spans="1:9">
      <c r="A59" s="18" t="str">
        <f>'CCaMC-AFOaMCpUC'!A15</f>
        <v>crude oil</v>
      </c>
      <c r="B59" s="4">
        <v>14771.139138300001</v>
      </c>
      <c r="C59" s="18">
        <v>0</v>
      </c>
      <c r="D59" s="4">
        <v>6281.241</v>
      </c>
      <c r="G59" s="4">
        <f>G58</f>
        <v>3.24</v>
      </c>
      <c r="H59" s="4">
        <f t="shared" ref="H59:I61" si="0">H58</f>
        <v>0</v>
      </c>
      <c r="I59" s="4">
        <f t="shared" si="0"/>
        <v>9.8800000000000008</v>
      </c>
    </row>
    <row r="60" spans="1:9">
      <c r="A60" s="18" t="str">
        <f>'CCaMC-AFOaMCpUC'!A16</f>
        <v>heavy or residual fuel oil</v>
      </c>
      <c r="B60" s="4">
        <f>B59</f>
        <v>14771.139138300001</v>
      </c>
      <c r="C60" s="18">
        <v>0</v>
      </c>
      <c r="D60" s="4">
        <v>6281.241</v>
      </c>
      <c r="G60" s="4">
        <v>3.24</v>
      </c>
      <c r="H60" s="18">
        <v>0</v>
      </c>
      <c r="I60" s="4">
        <f t="shared" si="0"/>
        <v>9.8800000000000008</v>
      </c>
    </row>
    <row r="61" spans="1:9">
      <c r="A61" s="18" t="s">
        <v>26</v>
      </c>
      <c r="D61" s="4">
        <v>6281.241</v>
      </c>
      <c r="I61" s="4">
        <f t="shared" si="0"/>
        <v>9.8800000000000008</v>
      </c>
    </row>
  </sheetData>
  <mergeCells count="6">
    <mergeCell ref="A54:A55"/>
    <mergeCell ref="B5:C5"/>
    <mergeCell ref="D5:E5"/>
    <mergeCell ref="F5:G5"/>
    <mergeCell ref="B54:D54"/>
    <mergeCell ref="G54:I5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B86A-AB5E-437C-BF5B-1A9D4BB7AADD}">
  <dimension ref="A1:F48"/>
  <sheetViews>
    <sheetView topLeftCell="A10" workbookViewId="0">
      <selection activeCell="B38" sqref="B38:C39"/>
    </sheetView>
  </sheetViews>
  <sheetFormatPr defaultRowHeight="14.4"/>
  <cols>
    <col min="1" max="1" width="25.33203125" style="18" customWidth="1"/>
    <col min="2" max="2" width="12.33203125" style="18" customWidth="1"/>
    <col min="3" max="3" width="13.44140625" style="18" customWidth="1"/>
    <col min="4" max="16384" width="8.88671875" style="18"/>
  </cols>
  <sheetData>
    <row r="1" spans="1:6">
      <c r="A1" s="18" t="s">
        <v>52</v>
      </c>
    </row>
    <row r="2" spans="1:6">
      <c r="A2" s="18" t="s">
        <v>53</v>
      </c>
      <c r="B2" s="18" t="s">
        <v>54</v>
      </c>
      <c r="E2" s="18">
        <v>1000</v>
      </c>
      <c r="F2" s="18" t="s">
        <v>121</v>
      </c>
    </row>
    <row r="4" spans="1:6">
      <c r="A4" s="1" t="s">
        <v>105</v>
      </c>
      <c r="B4" s="20">
        <v>2018</v>
      </c>
      <c r="C4" s="20">
        <v>2050</v>
      </c>
    </row>
    <row r="5" spans="1:6">
      <c r="A5" s="18" t="str">
        <f>'[1]CCaMC-VOaMCpUC'!A2</f>
        <v>Coal</v>
      </c>
    </row>
    <row r="6" spans="1:6">
      <c r="A6" s="18" t="str">
        <f>'[1]CCaMC-VOaMCpUC'!A3</f>
        <v>Domestic coal-FBC</v>
      </c>
      <c r="B6" s="18">
        <f>'Variable and Fixed cost data'!B9*'Capital cost data base'!$E$2</f>
        <v>3690000</v>
      </c>
      <c r="C6" s="18">
        <f>'Variable and Fixed cost data'!C9*'Capital cost data base'!$E$2</f>
        <v>2500000</v>
      </c>
    </row>
    <row r="7" spans="1:6">
      <c r="A7" s="18" t="str">
        <f>'[1]CCaMC-VOaMCpUC'!A4</f>
        <v>FBC with CCS</v>
      </c>
      <c r="B7" s="18">
        <f>'Variable and Fixed cost data'!B10*'Capital cost data base'!$E$2</f>
        <v>4190000</v>
      </c>
      <c r="C7" s="18">
        <f>'Variable and Fixed cost data'!C10*'Capital cost data base'!$E$2</f>
        <v>3000000</v>
      </c>
    </row>
    <row r="8" spans="1:6">
      <c r="A8" s="18" t="str">
        <f>'[1]CCaMC-VOaMCpUC'!A5</f>
        <v>Pulverized impor coal - PC</v>
      </c>
      <c r="B8" s="18">
        <f>'Variable and Fixed cost data'!B11*'Capital cost data base'!$E$2</f>
        <v>2000000</v>
      </c>
      <c r="C8" s="18">
        <f>'Variable and Fixed cost data'!C11*'Capital cost data base'!$E$2</f>
        <v>2000000</v>
      </c>
    </row>
    <row r="9" spans="1:6">
      <c r="A9" s="18" t="str">
        <f>'[1]CCaMC-VOaMCpUC'!A6</f>
        <v>PC with CCS</v>
      </c>
      <c r="B9" s="18">
        <f>'Variable and Fixed cost data'!B12*'Capital cost data base'!$E$2</f>
        <v>2500000</v>
      </c>
      <c r="C9" s="18">
        <f>'Variable and Fixed cost data'!C12*'Capital cost data base'!$E$2</f>
        <v>2500000</v>
      </c>
    </row>
    <row r="10" spans="1:6">
      <c r="A10" s="18" t="str">
        <f>'[1]CCaMC-VOaMCpUC'!A7</f>
        <v>IGCC (imported coal)</v>
      </c>
      <c r="B10" s="18">
        <f>'Variable and Fixed cost data'!B13*'Capital cost data base'!$E$2</f>
        <v>2400000</v>
      </c>
      <c r="C10" s="18">
        <f>'Variable and Fixed cost data'!C13*'Capital cost data base'!$E$2</f>
        <v>2400000</v>
      </c>
    </row>
    <row r="11" spans="1:6">
      <c r="A11" s="18" t="str">
        <f>'[1]CCaMC-VOaMCpUC'!A8</f>
        <v>IGCC with CCS</v>
      </c>
      <c r="B11" s="18">
        <f>'Variable and Fixed cost data'!B14*'Capital cost data base'!$E$2</f>
        <v>2600000</v>
      </c>
      <c r="C11" s="18">
        <f>'Variable and Fixed cost data'!C14*'Capital cost data base'!$E$2</f>
        <v>2600000</v>
      </c>
    </row>
    <row r="12" spans="1:6">
      <c r="A12" s="18" t="str">
        <f>'[1]CCaMC-VOaMCpUC'!A9</f>
        <v>Co-firing of domestic coal and biomass</v>
      </c>
      <c r="B12" s="18">
        <f>'Variable and Fixed cost data'!B15*'Capital cost data base'!$E$2</f>
        <v>3690000</v>
      </c>
      <c r="C12" s="18">
        <f>'Variable and Fixed cost data'!C15*'Capital cost data base'!$E$2</f>
        <v>2500000</v>
      </c>
    </row>
    <row r="14" spans="1:6">
      <c r="A14" s="18" t="str">
        <f>'[1]CCaMC-VOaMCpUC'!A11</f>
        <v>Natural gas (NG)</v>
      </c>
    </row>
    <row r="15" spans="1:6">
      <c r="A15" s="18" t="str">
        <f>'[1]CCaMC-VOaMCpUC'!A12</f>
        <v>OCGT</v>
      </c>
      <c r="B15" s="18">
        <f>'Variable and Fixed cost data'!B18*'Capital cost data base'!$E$2</f>
        <v>800000</v>
      </c>
      <c r="C15" s="18">
        <f>'Variable and Fixed cost data'!C18*'Capital cost data base'!$E$2</f>
        <v>600000</v>
      </c>
    </row>
    <row r="16" spans="1:6">
      <c r="A16" s="18" t="str">
        <f>'[1]CCaMC-VOaMCpUC'!A13</f>
        <v>CCGT</v>
      </c>
      <c r="B16" s="18">
        <f>'Variable and Fixed cost data'!B19*'Capital cost data base'!$E$2</f>
        <v>1190000</v>
      </c>
      <c r="C16" s="18">
        <f>'Variable and Fixed cost data'!C19*'Capital cost data base'!$E$2</f>
        <v>1000000</v>
      </c>
    </row>
    <row r="17" spans="1:3">
      <c r="A17" s="18" t="str">
        <f>'[1]CCaMC-VOaMCpUC'!A14</f>
        <v>CCGT with CCS</v>
      </c>
      <c r="B17" s="18">
        <f>'Variable and Fixed cost data'!B20*'Capital cost data base'!$E$2</f>
        <v>3090000</v>
      </c>
      <c r="C17" s="18">
        <f>'Variable and Fixed cost data'!C20*'Capital cost data base'!$E$2</f>
        <v>3090000</v>
      </c>
    </row>
    <row r="18" spans="1:3">
      <c r="A18" s="18" t="str">
        <f>'[1]CCaMC-VOaMCpUC'!A15</f>
        <v>Flexible CCGT</v>
      </c>
      <c r="B18" s="18">
        <f>'Variable and Fixed cost data'!B21*'Capital cost data base'!$E$2</f>
        <v>1300000</v>
      </c>
      <c r="C18" s="18">
        <f>'Variable and Fixed cost data'!C21*'Capital cost data base'!$E$2</f>
        <v>1300000</v>
      </c>
    </row>
    <row r="20" spans="1:3">
      <c r="A20" s="18" t="str">
        <f>'[1]CCaMC-VOaMCpUC'!A17</f>
        <v>Hydroelectric</v>
      </c>
    </row>
    <row r="21" spans="1:3">
      <c r="A21" s="18" t="str">
        <f>'[1]CCaMC-VOaMCpUC'!A18</f>
        <v>Small hydroelectric (&lt;30 MW)</v>
      </c>
      <c r="B21" s="18">
        <f>'Variable and Fixed cost data'!B24*'Capital cost data base'!$E$2</f>
        <v>2936000</v>
      </c>
      <c r="C21" s="18">
        <f>'Variable and Fixed cost data'!C24*'Capital cost data base'!$E$2</f>
        <v>2936000</v>
      </c>
    </row>
    <row r="22" spans="1:3">
      <c r="A22" s="18" t="str">
        <f>'[1]CCaMC-VOaMCpUC'!A19</f>
        <v>Medium hydro (&gt; 30 MW;&lt;300MW)</v>
      </c>
      <c r="B22" s="18">
        <f>'Variable and Fixed cost data'!B25*'Capital cost data base'!$E$2</f>
        <v>2513000</v>
      </c>
      <c r="C22" s="18">
        <f>'Variable and Fixed cost data'!C25*'Capital cost data base'!$E$2</f>
        <v>2513000</v>
      </c>
    </row>
    <row r="23" spans="1:3">
      <c r="A23" s="18" t="str">
        <f>'[1]CCaMC-VOaMCpUC'!A20</f>
        <v>Large hydroelectric (&gt;300 MW)</v>
      </c>
      <c r="B23" s="18">
        <f>'Variable and Fixed cost data'!B26*'Capital cost data base'!$E$2</f>
        <v>2091000</v>
      </c>
      <c r="C23" s="18">
        <f>'Variable and Fixed cost data'!C26*'Capital cost data base'!$E$2</f>
        <v>2091000</v>
      </c>
    </row>
    <row r="25" spans="1:3">
      <c r="A25" s="18" t="str">
        <f>'[1]CCaMC-VOaMCpUC'!A22</f>
        <v>Nuclear</v>
      </c>
      <c r="B25" s="18">
        <f>'Variable and Fixed cost data'!B28*'Capital cost data base'!$E$2</f>
        <v>4000000</v>
      </c>
      <c r="C25" s="18">
        <f>'Variable and Fixed cost data'!C28*'Capital cost data base'!$E$2</f>
        <v>4000000</v>
      </c>
    </row>
    <row r="27" spans="1:3">
      <c r="A27" s="18" t="str">
        <f>'[1]CCaMC-VOaMCpUC'!A24</f>
        <v>Biomass</v>
      </c>
    </row>
    <row r="28" spans="1:3">
      <c r="A28" s="18" t="str">
        <f>'[1]CCaMC-VOaMCpUC'!A25</f>
        <v>Bagasse with backpress turbines (22 bar)</v>
      </c>
      <c r="B28" s="18">
        <f>'Variable and Fixed cost data'!B31*'Capital cost data base'!$E$2</f>
        <v>800000</v>
      </c>
      <c r="C28" s="18">
        <f>'Variable and Fixed cost data'!C31*'Capital cost data base'!$E$2</f>
        <v>800000</v>
      </c>
    </row>
    <row r="29" spans="1:3">
      <c r="A29" s="18" t="str">
        <f>'[1]CCaMC-VOaMCpUC'!A26</f>
        <v>Bagasse with CEST existing</v>
      </c>
      <c r="B29" s="18">
        <f>'Variable and Fixed cost data'!B32*'Capital cost data base'!$E$2</f>
        <v>959000</v>
      </c>
      <c r="C29" s="18">
        <f>'Variable and Fixed cost data'!C32*'Capital cost data base'!$E$2</f>
        <v>959000</v>
      </c>
    </row>
    <row r="30" spans="1:3">
      <c r="A30" s="18" t="str">
        <f>'[1]CCaMC-VOaMCpUC'!A27</f>
        <v>Bagasse with CEST - new</v>
      </c>
      <c r="B30" s="18">
        <f>'Variable and Fixed cost data'!B33*'Capital cost data base'!$E$2</f>
        <v>2712000</v>
      </c>
      <c r="C30" s="18">
        <f>'Variable and Fixed cost data'!C33*'Capital cost data base'!$E$2</f>
        <v>2392000</v>
      </c>
    </row>
    <row r="31" spans="1:3">
      <c r="A31" s="18" t="str">
        <f>'[1]CCaMC-VOaMCpUC'!A28</f>
        <v>Bagasse with BIG/GT</v>
      </c>
      <c r="B31" s="18">
        <f>'Variable and Fixed cost data'!B34*'Capital cost data base'!$E$2</f>
        <v>1009000</v>
      </c>
      <c r="C31" s="18">
        <f>'Variable and Fixed cost data'!C34*'Capital cost data base'!$E$2</f>
        <v>1009000</v>
      </c>
    </row>
    <row r="32" spans="1:3">
      <c r="A32" s="18" t="str">
        <f>'[1]CCaMC-VOaMCpUC'!A29</f>
        <v>Biomass - steam turbine</v>
      </c>
      <c r="B32" s="18">
        <f>'Variable and Fixed cost data'!B35*'Capital cost data base'!$E$2</f>
        <v>3600000</v>
      </c>
      <c r="C32" s="18">
        <f>'Variable and Fixed cost data'!C35*'Capital cost data base'!$E$2</f>
        <v>2500000</v>
      </c>
    </row>
    <row r="33" spans="1:3">
      <c r="A33" s="18" t="str">
        <f>'[1]CCaMC-VOaMCpUC'!A30</f>
        <v>Municipal solid waste</v>
      </c>
      <c r="B33" s="18">
        <f>'Variable and Fixed cost data'!B36*'Capital cost data base'!$E$2</f>
        <v>7050000</v>
      </c>
      <c r="C33" s="18">
        <f>'Variable and Fixed cost data'!C36*'Capital cost data base'!$E$2</f>
        <v>6210000</v>
      </c>
    </row>
    <row r="35" spans="1:3">
      <c r="A35" s="18" t="str">
        <f>'[1]CCaMC-VOaMCpUC'!A32</f>
        <v>Oil</v>
      </c>
    </row>
    <row r="36" spans="1:3">
      <c r="A36" s="18" t="str">
        <f>'[1]CCaMC-VOaMCpUC'!A33</f>
        <v>Diesel</v>
      </c>
      <c r="B36" s="18">
        <f>'Variable and Fixed cost data'!B39*'Capital cost data base'!$E$2</f>
        <v>1000000</v>
      </c>
      <c r="C36" s="18">
        <f>'Variable and Fixed cost data'!C39*'Capital cost data base'!$E$2</f>
        <v>1000000</v>
      </c>
    </row>
    <row r="37" spans="1:3">
      <c r="A37" s="18" t="str">
        <f>'[1]CCaMC-VOaMCpUC'!A34</f>
        <v>Fuel oil</v>
      </c>
      <c r="B37" s="18">
        <f>'Variable and Fixed cost data'!B40*'Capital cost data base'!$E$2</f>
        <v>1070000</v>
      </c>
      <c r="C37" s="18">
        <f>'Variable and Fixed cost data'!C40*'Capital cost data base'!$E$2</f>
        <v>1070000</v>
      </c>
    </row>
    <row r="39" spans="1:3">
      <c r="A39" s="18" t="str">
        <f>'[1]CCaMC-VOaMCpUC'!A36</f>
        <v>Non-conventional RE</v>
      </c>
    </row>
    <row r="40" spans="1:3">
      <c r="A40" s="18" t="str">
        <f>'[1]CCaMC-VOaMCpUC'!A37</f>
        <v>Solar PV-US</v>
      </c>
      <c r="B40" s="18">
        <f>'Variable and Fixed cost data'!B43*'Capital cost data base'!$E$2</f>
        <v>4300000</v>
      </c>
      <c r="C40" s="18">
        <f>'Variable and Fixed cost data'!C43*'Capital cost data base'!$E$2</f>
        <v>1300000</v>
      </c>
    </row>
    <row r="41" spans="1:3">
      <c r="A41" s="18" t="str">
        <f>'[1]CCaMC-VOaMCpUC'!A38</f>
        <v>Solar PV-DG</v>
      </c>
      <c r="B41" s="18">
        <f>'Variable and Fixed cost data'!B44*'Capital cost data base'!$E$2</f>
        <v>5300000</v>
      </c>
      <c r="C41" s="18">
        <f>'Variable and Fixed cost data'!C44*'Capital cost data base'!$E$2</f>
        <v>2000000</v>
      </c>
    </row>
    <row r="42" spans="1:3">
      <c r="A42" s="18" t="str">
        <f>'[1]CCaMC-VOaMCpUC'!A39</f>
        <v>Wind onshore</v>
      </c>
      <c r="B42" s="18">
        <f>'Variable and Fixed cost data'!B45*'Capital cost data base'!$E$2</f>
        <v>1810000</v>
      </c>
      <c r="C42" s="18">
        <f>'Variable and Fixed cost data'!C45*'Capital cost data base'!$E$2</f>
        <v>1547000</v>
      </c>
    </row>
    <row r="43" spans="1:3">
      <c r="A43" s="18" t="str">
        <f>'[1]CCaMC-VOaMCpUC'!A40</f>
        <v>Wind offshore</v>
      </c>
      <c r="B43" s="18">
        <f>'Variable and Fixed cost data'!B46*'Capital cost data base'!$E$2</f>
        <v>5000000</v>
      </c>
      <c r="C43" s="18">
        <f>'Variable and Fixed cost data'!C46*'Capital cost data base'!$E$2</f>
        <v>3000000</v>
      </c>
    </row>
    <row r="44" spans="1:3">
      <c r="A44" s="18" t="str">
        <f>'[1]CCaMC-VOaMCpUC'!A41</f>
        <v>Wave</v>
      </c>
      <c r="B44" s="18">
        <f>'Variable and Fixed cost data'!B47*'Capital cost data base'!$E$2</f>
        <v>6000000</v>
      </c>
      <c r="C44" s="18">
        <f>'Variable and Fixed cost data'!C47*'Capital cost data base'!$E$2</f>
        <v>4500000</v>
      </c>
    </row>
    <row r="45" spans="1:3">
      <c r="A45" s="18" t="str">
        <f>'[1]CCaMC-VOaMCpUC'!A42</f>
        <v>Solar CSP-4hTES</v>
      </c>
      <c r="B45" s="18">
        <f>'Variable and Fixed cost data'!B48*'Capital cost data base'!$E$2</f>
        <v>5208000</v>
      </c>
      <c r="C45" s="18">
        <f>'Variable and Fixed cost data'!C48*'Capital cost data base'!$E$2</f>
        <v>3315000</v>
      </c>
    </row>
    <row r="46" spans="1:3">
      <c r="A46" s="18" t="str">
        <f>'[1]CCaMC-VOaMCpUC'!A43</f>
        <v>Solar CSP-8hTES</v>
      </c>
      <c r="B46" s="18">
        <f>'Variable and Fixed cost data'!B49*'Capital cost data base'!$E$2</f>
        <v>6312000</v>
      </c>
      <c r="C46" s="18">
        <f>'Variable and Fixed cost data'!C49*'Capital cost data base'!$E$2</f>
        <v>3912000</v>
      </c>
    </row>
    <row r="47" spans="1:3">
      <c r="A47" s="18" t="str">
        <f>'[1]CCaMC-VOaMCpUC'!A44</f>
        <v>Solar CSP-12hTES</v>
      </c>
      <c r="B47" s="18">
        <f>'Variable and Fixed cost data'!B50*'Capital cost data base'!$E$2</f>
        <v>7254000</v>
      </c>
      <c r="C47" s="18">
        <f>'Variable and Fixed cost data'!C50*'Capital cost data base'!$E$2</f>
        <v>4422000</v>
      </c>
    </row>
    <row r="48" spans="1:3">
      <c r="A48" s="18" t="str">
        <f>'[1]CCaMC-VOaMCpUC'!A45</f>
        <v>Solar CSP-BIO</v>
      </c>
      <c r="B48" s="18">
        <f>'Variable and Fixed cost data'!B51*'Capital cost data base'!$E$2</f>
        <v>5856000</v>
      </c>
      <c r="C48" s="18">
        <f>'Variable and Fixed cost data'!C51*'Capital cost data base'!$E$2</f>
        <v>3641000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8814-7E97-49CB-B916-F1F28C72D050}">
  <dimension ref="A1:R47"/>
  <sheetViews>
    <sheetView workbookViewId="0">
      <selection activeCell="E17" sqref="E17"/>
    </sheetView>
  </sheetViews>
  <sheetFormatPr defaultRowHeight="14.4"/>
  <cols>
    <col min="1" max="1" width="8.88671875" style="18"/>
    <col min="2" max="2" width="17.33203125" style="18" customWidth="1"/>
    <col min="3" max="3" width="31" style="18" customWidth="1"/>
    <col min="4" max="5" width="17.33203125" style="18" customWidth="1"/>
    <col min="6" max="6" width="23.109375" style="30" customWidth="1"/>
    <col min="7" max="7" width="17.33203125" style="30" customWidth="1"/>
    <col min="8" max="8" width="22.5546875" style="30" customWidth="1"/>
    <col min="9" max="9" width="17.33203125" style="30" customWidth="1"/>
    <col min="10" max="10" width="22.44140625" style="30" customWidth="1"/>
    <col min="11" max="11" width="20.88671875" style="30" customWidth="1"/>
    <col min="12" max="12" width="28.109375" style="30" customWidth="1"/>
    <col min="13" max="13" width="19.109375" style="30" bestFit="1" customWidth="1"/>
    <col min="14" max="14" width="22.109375" style="30" bestFit="1" customWidth="1"/>
    <col min="15" max="15" width="14.33203125" style="30" customWidth="1"/>
    <col min="16" max="16" width="18.88671875" style="30" customWidth="1"/>
    <col min="17" max="17" width="16.5546875" style="30" customWidth="1"/>
    <col min="18" max="18" width="8.88671875" style="30"/>
    <col min="19" max="16384" width="8.88671875" style="18"/>
  </cols>
  <sheetData>
    <row r="1" spans="1:17" ht="28.8">
      <c r="A1" s="12" t="s">
        <v>2</v>
      </c>
      <c r="B1" s="12" t="s">
        <v>38</v>
      </c>
      <c r="C1" s="12" t="s">
        <v>27</v>
      </c>
      <c r="D1" s="12" t="s">
        <v>4</v>
      </c>
      <c r="E1" s="12" t="s">
        <v>5</v>
      </c>
      <c r="F1" s="28" t="s">
        <v>40</v>
      </c>
      <c r="G1" s="28" t="s">
        <v>7</v>
      </c>
      <c r="H1" s="28" t="s">
        <v>8</v>
      </c>
      <c r="I1" s="28" t="s">
        <v>6</v>
      </c>
      <c r="J1" s="28" t="s">
        <v>28</v>
      </c>
      <c r="K1" s="28" t="s">
        <v>29</v>
      </c>
      <c r="L1" s="28" t="s">
        <v>30</v>
      </c>
      <c r="M1" s="28" t="s">
        <v>42</v>
      </c>
      <c r="N1" s="28" t="s">
        <v>39</v>
      </c>
      <c r="O1" s="29" t="s">
        <v>49</v>
      </c>
      <c r="P1" s="29" t="s">
        <v>50</v>
      </c>
      <c r="Q1" s="29" t="s">
        <v>51</v>
      </c>
    </row>
    <row r="2" spans="1:17">
      <c r="A2" s="1">
        <v>2018</v>
      </c>
      <c r="B2" s="4">
        <v>4985710.0141575001</v>
      </c>
      <c r="C2" s="4">
        <v>1005847.3841146511</v>
      </c>
      <c r="D2" s="4">
        <v>5398356.8398834039</v>
      </c>
      <c r="E2" s="4">
        <v>2609904.3307550726</v>
      </c>
      <c r="F2" s="27">
        <v>1472023</v>
      </c>
      <c r="G2" s="27">
        <v>1106952.27008149</v>
      </c>
      <c r="H2" s="27">
        <v>3705657.1127614691</v>
      </c>
      <c r="I2" s="27">
        <v>3503492.939728946</v>
      </c>
      <c r="J2" s="27">
        <v>2368974.8458332461</v>
      </c>
      <c r="K2" s="27">
        <v>620749.38054688869</v>
      </c>
      <c r="L2" s="27">
        <v>620749.38054688869</v>
      </c>
      <c r="M2" s="27">
        <v>5778150.1329843532</v>
      </c>
      <c r="N2" s="27">
        <v>3030248.6826914768</v>
      </c>
      <c r="O2" s="27">
        <v>620749.38054688869</v>
      </c>
      <c r="P2" s="27">
        <v>620749.38054688869</v>
      </c>
      <c r="Q2" s="27">
        <v>7982156.7055278737</v>
      </c>
    </row>
    <row r="3" spans="1:17">
      <c r="A3" s="1">
        <v>2019</v>
      </c>
      <c r="B3" s="4">
        <v>4953666.0283149993</v>
      </c>
      <c r="C3" s="4">
        <v>998650.36822930234</v>
      </c>
      <c r="D3" s="4">
        <v>5360285.879766807</v>
      </c>
      <c r="E3" s="4">
        <v>2570167.261510144</v>
      </c>
      <c r="F3" s="27">
        <v>0</v>
      </c>
      <c r="G3" s="27">
        <v>0</v>
      </c>
      <c r="H3" s="27">
        <v>3545653.8255229369</v>
      </c>
      <c r="I3" s="27">
        <v>3498816.7794578923</v>
      </c>
      <c r="J3" s="27">
        <v>2227281.8916664924</v>
      </c>
      <c r="K3" s="27">
        <v>619774.76109377737</v>
      </c>
      <c r="L3" s="27">
        <v>619774.76109377737</v>
      </c>
      <c r="M3" s="27">
        <v>5741013.0029604603</v>
      </c>
      <c r="N3" s="27">
        <v>0</v>
      </c>
      <c r="O3" s="27">
        <v>619774.76109377737</v>
      </c>
      <c r="P3" s="27">
        <v>619774.76109377737</v>
      </c>
      <c r="Q3" s="27">
        <v>7971502.811055745</v>
      </c>
    </row>
    <row r="4" spans="1:17">
      <c r="A4" s="1">
        <v>2020</v>
      </c>
      <c r="B4" s="4">
        <v>4921622.0424725004</v>
      </c>
      <c r="C4" s="4">
        <v>991453.35234395368</v>
      </c>
      <c r="D4" s="4">
        <v>5322214.9196502101</v>
      </c>
      <c r="E4" s="4">
        <v>2530430.1922652172</v>
      </c>
      <c r="F4" s="27">
        <v>0</v>
      </c>
      <c r="G4" s="27">
        <v>0</v>
      </c>
      <c r="H4" s="27">
        <v>3385650.5382844037</v>
      </c>
      <c r="I4" s="27">
        <v>3493165.2083361712</v>
      </c>
      <c r="J4" s="27">
        <v>2085588.9374997385</v>
      </c>
      <c r="K4" s="27">
        <v>624214.22900192463</v>
      </c>
      <c r="L4" s="27">
        <v>624214.22900192463</v>
      </c>
      <c r="M4" s="27">
        <v>5703875.8729365692</v>
      </c>
      <c r="N4" s="27">
        <v>0</v>
      </c>
      <c r="O4" s="27">
        <v>624214.22900192463</v>
      </c>
      <c r="P4" s="27">
        <v>624214.22900192463</v>
      </c>
      <c r="Q4" s="27">
        <v>7958626.596631432</v>
      </c>
    </row>
    <row r="5" spans="1:17">
      <c r="A5" s="1">
        <v>2021</v>
      </c>
      <c r="B5" s="4">
        <v>4889578.0566300014</v>
      </c>
      <c r="C5" s="4">
        <v>984256.3364586049</v>
      </c>
      <c r="D5" s="4">
        <v>5284143.9595336132</v>
      </c>
      <c r="E5" s="4">
        <v>2490693.1230202895</v>
      </c>
      <c r="F5" s="27">
        <v>0</v>
      </c>
      <c r="G5" s="27">
        <v>0</v>
      </c>
      <c r="H5" s="27">
        <v>3225647.2510458729</v>
      </c>
      <c r="I5" s="27">
        <v>3532179.7303932798</v>
      </c>
      <c r="J5" s="27">
        <v>1943895.9833329846</v>
      </c>
      <c r="K5" s="27">
        <v>616710.15026315721</v>
      </c>
      <c r="L5" s="27">
        <v>616710.15026315721</v>
      </c>
      <c r="M5" s="27">
        <v>5666738.742912678</v>
      </c>
      <c r="N5" s="27">
        <v>0</v>
      </c>
      <c r="O5" s="27">
        <v>616710.15026315721</v>
      </c>
      <c r="P5" s="27">
        <v>616710.15026315721</v>
      </c>
      <c r="Q5" s="27">
        <v>8047515.0385973537</v>
      </c>
    </row>
    <row r="6" spans="1:17">
      <c r="A6" s="1">
        <v>2022</v>
      </c>
      <c r="B6" s="4">
        <v>4857534.0707875015</v>
      </c>
      <c r="C6" s="4">
        <v>977059.320573256</v>
      </c>
      <c r="D6" s="4">
        <v>5246072.9994170172</v>
      </c>
      <c r="E6" s="4">
        <v>2450956.0537753622</v>
      </c>
      <c r="F6" s="27">
        <v>0</v>
      </c>
      <c r="G6" s="27">
        <v>0</v>
      </c>
      <c r="H6" s="27">
        <v>3036301.351765865</v>
      </c>
      <c r="I6" s="27">
        <v>3441495.8280658736</v>
      </c>
      <c r="J6" s="27">
        <v>1802203.0291662314</v>
      </c>
      <c r="K6" s="27">
        <v>612109.73017863615</v>
      </c>
      <c r="L6" s="27">
        <v>612109.73017863615</v>
      </c>
      <c r="M6" s="27">
        <v>5629601.6128887851</v>
      </c>
      <c r="N6" s="27">
        <v>0</v>
      </c>
      <c r="O6" s="27">
        <v>612109.73017863615</v>
      </c>
      <c r="P6" s="27">
        <v>612109.73017863615</v>
      </c>
      <c r="Q6" s="27">
        <v>7840906.0539358519</v>
      </c>
    </row>
    <row r="7" spans="1:17">
      <c r="A7" s="1">
        <v>2023</v>
      </c>
      <c r="B7" s="4">
        <v>4825490.0849450026</v>
      </c>
      <c r="C7" s="4">
        <v>962255.51768496411</v>
      </c>
      <c r="D7" s="4">
        <v>5208002.0393004203</v>
      </c>
      <c r="E7" s="4">
        <v>2411218.9845304345</v>
      </c>
      <c r="F7" s="27">
        <v>0</v>
      </c>
      <c r="G7" s="27">
        <v>0</v>
      </c>
      <c r="H7" s="27">
        <v>2873999.6430443497</v>
      </c>
      <c r="I7" s="27">
        <v>3424867.4186540279</v>
      </c>
      <c r="J7" s="27">
        <v>1660510.0749994777</v>
      </c>
      <c r="K7" s="27">
        <v>600044.48430360877</v>
      </c>
      <c r="L7" s="27">
        <v>600044.48430360877</v>
      </c>
      <c r="M7" s="27">
        <v>5592464.482864894</v>
      </c>
      <c r="N7" s="27">
        <v>0</v>
      </c>
      <c r="O7" s="27">
        <v>600044.48430360877</v>
      </c>
      <c r="P7" s="27">
        <v>600044.48430360877</v>
      </c>
      <c r="Q7" s="27">
        <v>7803020.8428130085</v>
      </c>
    </row>
    <row r="8" spans="1:17">
      <c r="A8" s="1">
        <v>2024</v>
      </c>
      <c r="B8" s="4">
        <v>4795743.5958531126</v>
      </c>
      <c r="C8" s="4">
        <v>954806.8341589222</v>
      </c>
      <c r="D8" s="4">
        <v>5172424.1389835458</v>
      </c>
      <c r="E8" s="4">
        <v>2371481.9152855068</v>
      </c>
      <c r="F8" s="27">
        <v>0</v>
      </c>
      <c r="G8" s="27">
        <v>0</v>
      </c>
      <c r="H8" s="27">
        <v>2696940.2860163674</v>
      </c>
      <c r="I8" s="27">
        <v>3409766.8424255005</v>
      </c>
      <c r="J8" s="27">
        <v>1518817.1208327236</v>
      </c>
      <c r="K8" s="27">
        <v>594462.88901983364</v>
      </c>
      <c r="L8" s="27">
        <v>594462.88901983364</v>
      </c>
      <c r="M8" s="27">
        <v>5557990.0189642562</v>
      </c>
      <c r="N8" s="27">
        <v>0</v>
      </c>
      <c r="O8" s="27">
        <v>594462.88901983364</v>
      </c>
      <c r="P8" s="27">
        <v>594462.88901983364</v>
      </c>
      <c r="Q8" s="27">
        <v>7768616.5588959409</v>
      </c>
    </row>
    <row r="9" spans="1:17">
      <c r="A9" s="1">
        <v>2025</v>
      </c>
      <c r="B9" s="4">
        <v>4785754.0578712663</v>
      </c>
      <c r="C9" s="4">
        <v>951088.03781556</v>
      </c>
      <c r="D9" s="4">
        <v>5158151.5558288814</v>
      </c>
      <c r="E9" s="4">
        <v>2331744.84604058</v>
      </c>
      <c r="F9" s="27">
        <v>0</v>
      </c>
      <c r="G9" s="27">
        <v>0</v>
      </c>
      <c r="H9" s="27">
        <v>2519880.9289883869</v>
      </c>
      <c r="I9" s="27">
        <v>3407990.6624235231</v>
      </c>
      <c r="J9" s="27">
        <v>1377124.1666659696</v>
      </c>
      <c r="K9" s="27">
        <v>591147.174835179</v>
      </c>
      <c r="L9" s="27">
        <v>591147.174835179</v>
      </c>
      <c r="M9" s="27">
        <v>5546412.7210359061</v>
      </c>
      <c r="N9" s="27">
        <v>0</v>
      </c>
      <c r="O9" s="27">
        <v>591147.174835179</v>
      </c>
      <c r="P9" s="27">
        <v>591147.174835179</v>
      </c>
      <c r="Q9" s="27">
        <v>7764569.8125896389</v>
      </c>
    </row>
    <row r="10" spans="1:17">
      <c r="A10" s="1">
        <v>2026</v>
      </c>
      <c r="B10" s="4">
        <v>4773854.0931798108</v>
      </c>
      <c r="C10" s="4">
        <v>947292.81476675125</v>
      </c>
      <c r="D10" s="4">
        <v>5141803.8791503608</v>
      </c>
      <c r="E10" s="4">
        <v>2292007.7767956513</v>
      </c>
      <c r="F10" s="27">
        <v>0</v>
      </c>
      <c r="G10" s="27">
        <v>0</v>
      </c>
      <c r="H10" s="27">
        <v>2342821.5719604054</v>
      </c>
      <c r="I10" s="27">
        <v>3404946.6430044817</v>
      </c>
      <c r="J10" s="27">
        <v>1235431.2124992157</v>
      </c>
      <c r="K10" s="27">
        <v>587865.47395385115</v>
      </c>
      <c r="L10" s="27">
        <v>587865.47395385115</v>
      </c>
      <c r="M10" s="27">
        <v>5532621.3488202756</v>
      </c>
      <c r="N10" s="27">
        <v>0</v>
      </c>
      <c r="O10" s="27">
        <v>587865.47395385115</v>
      </c>
      <c r="P10" s="27">
        <v>587865.47395385115</v>
      </c>
      <c r="Q10" s="27">
        <v>7757634.4939132584</v>
      </c>
    </row>
    <row r="11" spans="1:17">
      <c r="A11" s="1">
        <v>2027</v>
      </c>
      <c r="B11" s="4">
        <v>4759440.3869223613</v>
      </c>
      <c r="C11" s="4">
        <v>943292.75212360208</v>
      </c>
      <c r="D11" s="4">
        <v>5122735.8674070584</v>
      </c>
      <c r="E11" s="4">
        <v>2252270.7075507245</v>
      </c>
      <c r="F11" s="27">
        <v>0</v>
      </c>
      <c r="G11" s="27">
        <v>0</v>
      </c>
      <c r="H11" s="27">
        <v>2165762.214932424</v>
      </c>
      <c r="I11" s="27">
        <v>3400221.1276298021</v>
      </c>
      <c r="J11" s="27">
        <v>1093738.2583324621</v>
      </c>
      <c r="K11" s="27">
        <v>584536.34264332184</v>
      </c>
      <c r="L11" s="27">
        <v>584536.34264332184</v>
      </c>
      <c r="M11" s="27">
        <v>5515916.6952219354</v>
      </c>
      <c r="N11" s="27">
        <v>0</v>
      </c>
      <c r="O11" s="27">
        <v>584536.34264332184</v>
      </c>
      <c r="P11" s="27">
        <v>584536.34264332184</v>
      </c>
      <c r="Q11" s="27">
        <v>7746868.1516131693</v>
      </c>
    </row>
    <row r="12" spans="1:17">
      <c r="A12" s="1">
        <v>2028</v>
      </c>
      <c r="B12" s="4">
        <v>4740084.4459310938</v>
      </c>
      <c r="C12" s="4">
        <v>939870.27435769746</v>
      </c>
      <c r="D12" s="4">
        <v>5098341.7514725374</v>
      </c>
      <c r="E12" s="4">
        <v>2212533.6383057963</v>
      </c>
      <c r="F12" s="27">
        <v>0</v>
      </c>
      <c r="G12" s="27">
        <v>0</v>
      </c>
      <c r="H12" s="27">
        <v>1988702.8579044417</v>
      </c>
      <c r="I12" s="27">
        <v>3392158.9126619366</v>
      </c>
      <c r="J12" s="27">
        <v>952045.3041657079</v>
      </c>
      <c r="K12" s="27">
        <v>581998.08274038043</v>
      </c>
      <c r="L12" s="27">
        <v>581998.08274038043</v>
      </c>
      <c r="M12" s="27">
        <v>5493484.2768311454</v>
      </c>
      <c r="N12" s="27">
        <v>0</v>
      </c>
      <c r="O12" s="27">
        <v>581998.08274038043</v>
      </c>
      <c r="P12" s="27">
        <v>581998.08274038043</v>
      </c>
      <c r="Q12" s="27">
        <v>7728499.6649701986</v>
      </c>
    </row>
    <row r="13" spans="1:17">
      <c r="A13" s="1">
        <v>2029</v>
      </c>
      <c r="B13" s="4">
        <v>4710915.8444493385</v>
      </c>
      <c r="C13" s="4">
        <v>934527.42318819102</v>
      </c>
      <c r="D13" s="4">
        <v>5063396.6793669248</v>
      </c>
      <c r="E13" s="4">
        <v>2172796.569060869</v>
      </c>
      <c r="F13" s="27">
        <v>0</v>
      </c>
      <c r="G13" s="27">
        <v>0</v>
      </c>
      <c r="H13" s="27">
        <v>1811643.5008764607</v>
      </c>
      <c r="I13" s="27">
        <v>3377434.3102844721</v>
      </c>
      <c r="J13" s="27">
        <v>810352.34999895387</v>
      </c>
      <c r="K13" s="27">
        <v>578278.05716929329</v>
      </c>
      <c r="L13" s="27">
        <v>578278.05716929329</v>
      </c>
      <c r="M13" s="27">
        <v>5459679.5513151847</v>
      </c>
      <c r="N13" s="27">
        <v>0</v>
      </c>
      <c r="O13" s="27">
        <v>578278.05716929329</v>
      </c>
      <c r="P13" s="27">
        <v>578278.05716929329</v>
      </c>
      <c r="Q13" s="27">
        <v>7694951.9782399936</v>
      </c>
    </row>
    <row r="14" spans="1:17">
      <c r="A14" s="1">
        <v>2030</v>
      </c>
      <c r="B14" s="4">
        <v>4689417.1097476929</v>
      </c>
      <c r="C14" s="4">
        <v>931495.52585967071</v>
      </c>
      <c r="D14" s="4">
        <v>5036700.6083497163</v>
      </c>
      <c r="E14" s="4">
        <v>2133059.4998159413</v>
      </c>
      <c r="F14" s="27">
        <v>0</v>
      </c>
      <c r="G14" s="27">
        <v>0</v>
      </c>
      <c r="H14" s="27">
        <v>1634584.1438484804</v>
      </c>
      <c r="I14" s="27">
        <v>3367913.89836699</v>
      </c>
      <c r="J14" s="27">
        <v>668659.39583219984</v>
      </c>
      <c r="K14" s="27">
        <v>576209.76721946476</v>
      </c>
      <c r="L14" s="27">
        <v>576209.76721946476</v>
      </c>
      <c r="M14" s="27">
        <v>5434763.7586953649</v>
      </c>
      <c r="N14" s="27">
        <v>0</v>
      </c>
      <c r="O14" s="27">
        <v>576209.76721946476</v>
      </c>
      <c r="P14" s="27">
        <v>576209.76721946476</v>
      </c>
      <c r="Q14" s="27">
        <v>7673261.2195788976</v>
      </c>
    </row>
    <row r="15" spans="1:17">
      <c r="A15" s="1">
        <v>2031</v>
      </c>
      <c r="B15" s="4">
        <v>4668043.9835290164</v>
      </c>
      <c r="C15" s="4">
        <v>928683.16945564619</v>
      </c>
      <c r="D15" s="4">
        <v>5010138.1882432802</v>
      </c>
      <c r="E15" s="4">
        <v>2093322.4305710143</v>
      </c>
      <c r="F15" s="27">
        <v>0</v>
      </c>
      <c r="G15" s="27">
        <v>0</v>
      </c>
      <c r="H15" s="27">
        <v>1618330.0392752115</v>
      </c>
      <c r="I15" s="27">
        <v>3358479.5322181419</v>
      </c>
      <c r="J15" s="27">
        <v>668659.39583219984</v>
      </c>
      <c r="K15" s="27">
        <v>574331.56907527894</v>
      </c>
      <c r="L15" s="27">
        <v>574331.56907527894</v>
      </c>
      <c r="M15" s="27">
        <v>5409993.5390572287</v>
      </c>
      <c r="N15" s="27">
        <v>0</v>
      </c>
      <c r="O15" s="27">
        <v>574331.56907527894</v>
      </c>
      <c r="P15" s="27">
        <v>574331.56907527894</v>
      </c>
      <c r="Q15" s="27">
        <v>7651766.5026455559</v>
      </c>
    </row>
    <row r="16" spans="1:17">
      <c r="A16" s="1">
        <v>2032</v>
      </c>
      <c r="B16" s="4">
        <v>4644118.4018394854</v>
      </c>
      <c r="C16" s="4">
        <v>924875.02500060399</v>
      </c>
      <c r="D16" s="4">
        <v>4980837.45393827</v>
      </c>
      <c r="E16" s="4">
        <v>2053585.3613260863</v>
      </c>
      <c r="F16" s="27">
        <v>0</v>
      </c>
      <c r="G16" s="27">
        <v>0</v>
      </c>
      <c r="H16" s="27">
        <v>1602075.9347019426</v>
      </c>
      <c r="I16" s="27">
        <v>3347303.5272370684</v>
      </c>
      <c r="J16" s="27">
        <v>668659.39583219984</v>
      </c>
      <c r="K16" s="27">
        <v>571701.18391958985</v>
      </c>
      <c r="L16" s="27">
        <v>571701.18391958985</v>
      </c>
      <c r="M16" s="27">
        <v>5382265.1708552018</v>
      </c>
      <c r="N16" s="27">
        <v>0</v>
      </c>
      <c r="O16" s="27">
        <v>571701.18391958985</v>
      </c>
      <c r="P16" s="27">
        <v>571701.18391958985</v>
      </c>
      <c r="Q16" s="27">
        <v>7626303.7360194027</v>
      </c>
    </row>
    <row r="17" spans="1:17">
      <c r="A17" s="1">
        <v>2033</v>
      </c>
      <c r="B17" s="4">
        <v>4622141.6806001225</v>
      </c>
      <c r="C17" s="4">
        <v>921881.07696823147</v>
      </c>
      <c r="D17" s="4">
        <v>4953629.0247932514</v>
      </c>
      <c r="E17" s="4">
        <v>2013848.2920811588</v>
      </c>
      <c r="F17" s="27">
        <v>0</v>
      </c>
      <c r="G17" s="27">
        <v>0</v>
      </c>
      <c r="H17" s="27">
        <v>1585821.8301286742</v>
      </c>
      <c r="I17" s="27">
        <v>3337455.8838543813</v>
      </c>
      <c r="J17" s="27">
        <v>668659.39583219984</v>
      </c>
      <c r="K17" s="27">
        <v>569693.58845712245</v>
      </c>
      <c r="L17" s="27">
        <v>569693.58845712245</v>
      </c>
      <c r="M17" s="27">
        <v>5356795.4194273818</v>
      </c>
      <c r="N17" s="27">
        <v>0</v>
      </c>
      <c r="O17" s="27">
        <v>569693.58845712245</v>
      </c>
      <c r="P17" s="27">
        <v>569693.58845712245</v>
      </c>
      <c r="Q17" s="27">
        <v>7603867.4320185054</v>
      </c>
    </row>
    <row r="18" spans="1:17">
      <c r="A18" s="1">
        <v>2034</v>
      </c>
      <c r="B18" s="4">
        <v>4603798.572613379</v>
      </c>
      <c r="C18" s="4">
        <v>919299.76255436498</v>
      </c>
      <c r="D18" s="4">
        <v>4930311.8943135142</v>
      </c>
      <c r="E18" s="4">
        <v>1974111.2228362313</v>
      </c>
      <c r="F18" s="27">
        <v>0</v>
      </c>
      <c r="G18" s="27">
        <v>0</v>
      </c>
      <c r="H18" s="27">
        <v>1569567.7255554048</v>
      </c>
      <c r="I18" s="27">
        <v>3330096.910947775</v>
      </c>
      <c r="J18" s="27">
        <v>668659.39583219984</v>
      </c>
      <c r="K18" s="27">
        <v>567853.20501669892</v>
      </c>
      <c r="L18" s="27">
        <v>567853.20501669892</v>
      </c>
      <c r="M18" s="27">
        <v>5335536.8160284711</v>
      </c>
      <c r="N18" s="27">
        <v>0</v>
      </c>
      <c r="O18" s="27">
        <v>567853.20501669892</v>
      </c>
      <c r="P18" s="27">
        <v>567853.20501669892</v>
      </c>
      <c r="Q18" s="27">
        <v>7587101.1716198716</v>
      </c>
    </row>
    <row r="19" spans="1:17">
      <c r="A19" s="1">
        <v>2035</v>
      </c>
      <c r="B19" s="4">
        <v>4579661.1455324804</v>
      </c>
      <c r="C19" s="4">
        <v>915956.5050238847</v>
      </c>
      <c r="D19" s="4">
        <v>4900788.8378168615</v>
      </c>
      <c r="E19" s="4">
        <v>1934374.1535913039</v>
      </c>
      <c r="F19" s="27">
        <v>0</v>
      </c>
      <c r="G19" s="27">
        <v>0</v>
      </c>
      <c r="H19" s="27">
        <v>1553313.6209821361</v>
      </c>
      <c r="I19" s="27">
        <v>3318770.1203640644</v>
      </c>
      <c r="J19" s="27">
        <v>668659.39583219984</v>
      </c>
      <c r="K19" s="27">
        <v>565652.8865517024</v>
      </c>
      <c r="L19" s="27">
        <v>565652.8865517024</v>
      </c>
      <c r="M19" s="27">
        <v>5307562.9312454909</v>
      </c>
      <c r="N19" s="27">
        <v>0</v>
      </c>
      <c r="O19" s="27">
        <v>565652.8865517024</v>
      </c>
      <c r="P19" s="27">
        <v>565652.8865517024</v>
      </c>
      <c r="Q19" s="27">
        <v>7561294.8637536224</v>
      </c>
    </row>
    <row r="20" spans="1:17">
      <c r="A20" s="1">
        <v>2036</v>
      </c>
      <c r="B20" s="4">
        <v>4557484.8966593873</v>
      </c>
      <c r="C20" s="4">
        <v>912768.10522760358</v>
      </c>
      <c r="D20" s="4">
        <v>4873366.1588526061</v>
      </c>
      <c r="E20" s="4">
        <v>1923963.4938358904</v>
      </c>
      <c r="F20" s="27">
        <v>0</v>
      </c>
      <c r="G20" s="27">
        <v>0</v>
      </c>
      <c r="H20" s="27">
        <v>1537059.5164088674</v>
      </c>
      <c r="I20" s="27">
        <v>3308785.9377765385</v>
      </c>
      <c r="J20" s="27">
        <v>668659.39583219984</v>
      </c>
      <c r="K20" s="27">
        <v>563481.86641461716</v>
      </c>
      <c r="L20" s="27">
        <v>563481.86641461716</v>
      </c>
      <c r="M20" s="27">
        <v>5281861.9388068421</v>
      </c>
      <c r="N20" s="27">
        <v>0</v>
      </c>
      <c r="O20" s="27">
        <v>563481.86641461716</v>
      </c>
      <c r="P20" s="27">
        <v>563481.86641461716</v>
      </c>
      <c r="Q20" s="27">
        <v>7538547.4766855622</v>
      </c>
    </row>
    <row r="21" spans="1:17">
      <c r="A21" s="1">
        <v>2037</v>
      </c>
      <c r="B21" s="4">
        <v>4534216.6517228428</v>
      </c>
      <c r="C21" s="4">
        <v>909855.63339430257</v>
      </c>
      <c r="D21" s="4">
        <v>4844777.6541888779</v>
      </c>
      <c r="E21" s="4">
        <v>1913552.8340804782</v>
      </c>
      <c r="F21" s="27">
        <v>0</v>
      </c>
      <c r="G21" s="27">
        <v>0</v>
      </c>
      <c r="H21" s="27">
        <v>1520805.4118355988</v>
      </c>
      <c r="I21" s="27">
        <v>3298049.4508532588</v>
      </c>
      <c r="J21" s="27">
        <v>668659.39583219984</v>
      </c>
      <c r="K21" s="27">
        <v>561620.3608197727</v>
      </c>
      <c r="L21" s="27">
        <v>561620.3608197727</v>
      </c>
      <c r="M21" s="27">
        <v>5254895.3859602809</v>
      </c>
      <c r="N21" s="27">
        <v>0</v>
      </c>
      <c r="O21" s="27">
        <v>561620.3608197727</v>
      </c>
      <c r="P21" s="27">
        <v>561620.3608197727</v>
      </c>
      <c r="Q21" s="27">
        <v>7514086.0827102391</v>
      </c>
    </row>
    <row r="22" spans="1:17">
      <c r="A22" s="1">
        <v>2038</v>
      </c>
      <c r="B22" s="4">
        <v>4513443.5979165575</v>
      </c>
      <c r="C22" s="4">
        <v>907915.01403126901</v>
      </c>
      <c r="D22" s="4">
        <v>4818856.7425043611</v>
      </c>
      <c r="E22" s="4">
        <v>1903142.1743250648</v>
      </c>
      <c r="F22" s="27">
        <v>0</v>
      </c>
      <c r="G22" s="27">
        <v>0</v>
      </c>
      <c r="H22" s="27">
        <v>1504551.3072623296</v>
      </c>
      <c r="I22" s="27">
        <v>3289031.0086167539</v>
      </c>
      <c r="J22" s="27">
        <v>668659.39583219984</v>
      </c>
      <c r="K22" s="27">
        <v>560491.22277389863</v>
      </c>
      <c r="L22" s="27">
        <v>560491.22277389863</v>
      </c>
      <c r="M22" s="27">
        <v>5230820.6156121381</v>
      </c>
      <c r="N22" s="27">
        <v>0</v>
      </c>
      <c r="O22" s="27">
        <v>560491.22277389863</v>
      </c>
      <c r="P22" s="27">
        <v>560491.22277389863</v>
      </c>
      <c r="Q22" s="27">
        <v>7493538.9828844583</v>
      </c>
    </row>
    <row r="23" spans="1:17">
      <c r="A23" s="1">
        <v>2039</v>
      </c>
      <c r="B23" s="4">
        <v>4490266.595770387</v>
      </c>
      <c r="C23" s="4">
        <v>905490.46527050633</v>
      </c>
      <c r="D23" s="4">
        <v>4790367.6619898453</v>
      </c>
      <c r="E23" s="4">
        <v>1892731.5145696511</v>
      </c>
      <c r="F23" s="27">
        <v>0</v>
      </c>
      <c r="G23" s="27">
        <v>0</v>
      </c>
      <c r="H23" s="27">
        <v>1488297.2026890602</v>
      </c>
      <c r="I23" s="27">
        <v>3278353.1707259226</v>
      </c>
      <c r="J23" s="27">
        <v>668659.39583219984</v>
      </c>
      <c r="K23" s="27">
        <v>559063.31435958087</v>
      </c>
      <c r="L23" s="27">
        <v>559063.31435958087</v>
      </c>
      <c r="M23" s="27">
        <v>5203959.8078931188</v>
      </c>
      <c r="N23" s="27">
        <v>0</v>
      </c>
      <c r="O23" s="27">
        <v>559063.31435958087</v>
      </c>
      <c r="P23" s="27">
        <v>559063.31435958087</v>
      </c>
      <c r="Q23" s="27">
        <v>7469211.21148971</v>
      </c>
    </row>
    <row r="24" spans="1:17">
      <c r="A24" s="1">
        <v>2040</v>
      </c>
      <c r="B24" s="4">
        <v>4467659.2763680127</v>
      </c>
      <c r="C24" s="4">
        <v>903179.7506580886</v>
      </c>
      <c r="D24" s="4">
        <v>4762488.2609135453</v>
      </c>
      <c r="E24" s="4">
        <v>1882320.8548142386</v>
      </c>
      <c r="F24" s="27">
        <v>0</v>
      </c>
      <c r="G24" s="27">
        <v>0</v>
      </c>
      <c r="H24" s="27">
        <v>1472043.098115792</v>
      </c>
      <c r="I24" s="27">
        <v>3268066.8469631197</v>
      </c>
      <c r="J24" s="27">
        <v>668659.39583219984</v>
      </c>
      <c r="K24" s="27">
        <v>557705.69637035497</v>
      </c>
      <c r="L24" s="27">
        <v>557705.69637035497</v>
      </c>
      <c r="M24" s="27">
        <v>5177759.2295922721</v>
      </c>
      <c r="N24" s="27">
        <v>0</v>
      </c>
      <c r="O24" s="27">
        <v>557705.69637035497</v>
      </c>
      <c r="P24" s="27">
        <v>557705.69637035497</v>
      </c>
      <c r="Q24" s="27">
        <v>7445775.4433545973</v>
      </c>
    </row>
    <row r="25" spans="1:17">
      <c r="A25" s="1">
        <v>2041</v>
      </c>
      <c r="B25" s="4">
        <v>4449648.4332275633</v>
      </c>
      <c r="C25" s="4">
        <v>901799.90971782035</v>
      </c>
      <c r="D25" s="4">
        <v>4739505.9045875743</v>
      </c>
      <c r="E25" s="4">
        <v>1871910.1950588252</v>
      </c>
      <c r="F25" s="27">
        <v>0</v>
      </c>
      <c r="G25" s="27">
        <v>0</v>
      </c>
      <c r="H25" s="27">
        <v>1455788.9935425231</v>
      </c>
      <c r="I25" s="27">
        <v>3260965.2553579621</v>
      </c>
      <c r="J25" s="27">
        <v>668659.39583219984</v>
      </c>
      <c r="K25" s="27">
        <v>556922.89340897254</v>
      </c>
      <c r="L25" s="27">
        <v>556922.89340897254</v>
      </c>
      <c r="M25" s="27">
        <v>5156885.7019720068</v>
      </c>
      <c r="N25" s="27">
        <v>0</v>
      </c>
      <c r="O25" s="27">
        <v>556922.89340897254</v>
      </c>
      <c r="P25" s="27">
        <v>556922.89340897254</v>
      </c>
      <c r="Q25" s="27">
        <v>7429595.5857021902</v>
      </c>
    </row>
    <row r="26" spans="1:17">
      <c r="A26" s="1">
        <v>2042</v>
      </c>
      <c r="B26" s="4">
        <v>4421609.6841190895</v>
      </c>
      <c r="C26" s="4">
        <v>898386.45623839565</v>
      </c>
      <c r="D26" s="4">
        <v>4705845.3936161082</v>
      </c>
      <c r="E26" s="4">
        <v>1861499.5353034122</v>
      </c>
      <c r="F26" s="27">
        <v>0</v>
      </c>
      <c r="G26" s="27">
        <v>0</v>
      </c>
      <c r="H26" s="27">
        <v>1439534.888969254</v>
      </c>
      <c r="I26" s="27">
        <v>3246909.0993724768</v>
      </c>
      <c r="J26" s="27">
        <v>668659.39583219984</v>
      </c>
      <c r="K26" s="27">
        <v>554884.21025692218</v>
      </c>
      <c r="L26" s="27">
        <v>554884.21025692218</v>
      </c>
      <c r="M26" s="27">
        <v>5124390.4101419989</v>
      </c>
      <c r="N26" s="27">
        <v>0</v>
      </c>
      <c r="O26" s="27">
        <v>554884.21025692218</v>
      </c>
      <c r="P26" s="27">
        <v>554884.21025692218</v>
      </c>
      <c r="Q26" s="27">
        <v>7397570.8487657513</v>
      </c>
    </row>
    <row r="27" spans="1:17">
      <c r="A27" s="1">
        <v>2043</v>
      </c>
      <c r="B27" s="4">
        <v>4405889.3576820614</v>
      </c>
      <c r="C27" s="4">
        <v>897475.85991610389</v>
      </c>
      <c r="D27" s="4">
        <v>4685294.6223583268</v>
      </c>
      <c r="E27" s="4">
        <v>1851088.8755479991</v>
      </c>
      <c r="F27" s="27">
        <v>0</v>
      </c>
      <c r="G27" s="27">
        <v>0</v>
      </c>
      <c r="H27" s="27">
        <v>1423280.7843959855</v>
      </c>
      <c r="I27" s="27">
        <v>3241407.783956822</v>
      </c>
      <c r="J27" s="27">
        <v>668659.39583219984</v>
      </c>
      <c r="K27" s="27">
        <v>554391.38046651601</v>
      </c>
      <c r="L27" s="27">
        <v>554391.38046651601</v>
      </c>
      <c r="M27" s="27">
        <v>5106171.459173183</v>
      </c>
      <c r="N27" s="27">
        <v>0</v>
      </c>
      <c r="O27" s="27">
        <v>554391.38046651601</v>
      </c>
      <c r="P27" s="27">
        <v>554391.38046651601</v>
      </c>
      <c r="Q27" s="27">
        <v>7385036.9682956832</v>
      </c>
    </row>
    <row r="28" spans="1:17">
      <c r="A28" s="1">
        <v>2044</v>
      </c>
      <c r="B28" s="4">
        <v>4378824.4001157461</v>
      </c>
      <c r="C28" s="4">
        <v>894254.85631226201</v>
      </c>
      <c r="D28" s="4">
        <v>4652678.500656059</v>
      </c>
      <c r="E28" s="4">
        <v>1840678.2157925859</v>
      </c>
      <c r="F28" s="27">
        <v>0</v>
      </c>
      <c r="G28" s="27">
        <v>0</v>
      </c>
      <c r="H28" s="27">
        <v>1407026.6798227169</v>
      </c>
      <c r="I28" s="27">
        <v>3228014.3421793631</v>
      </c>
      <c r="J28" s="27">
        <v>668659.39583219984</v>
      </c>
      <c r="K28" s="27">
        <v>552471.36324781028</v>
      </c>
      <c r="L28" s="27">
        <v>552471.36324781028</v>
      </c>
      <c r="M28" s="27">
        <v>5074804.7355336314</v>
      </c>
      <c r="N28" s="27">
        <v>0</v>
      </c>
      <c r="O28" s="27">
        <v>552471.36324781028</v>
      </c>
      <c r="P28" s="27">
        <v>552471.36324781028</v>
      </c>
      <c r="Q28" s="27">
        <v>7354522.1212749518</v>
      </c>
    </row>
    <row r="29" spans="1:17">
      <c r="A29" s="1">
        <v>2045</v>
      </c>
      <c r="B29" s="4">
        <v>4362106.3510442022</v>
      </c>
      <c r="C29" s="4">
        <v>893146.79079662124</v>
      </c>
      <c r="D29" s="4">
        <v>4631056.6298666513</v>
      </c>
      <c r="E29" s="4">
        <v>1830267.5560371724</v>
      </c>
      <c r="F29" s="27">
        <v>0</v>
      </c>
      <c r="G29" s="27">
        <v>0</v>
      </c>
      <c r="H29" s="27">
        <v>1390772.5752494477</v>
      </c>
      <c r="I29" s="27">
        <v>3221832.2607411454</v>
      </c>
      <c r="J29" s="27">
        <v>668659.39583219984</v>
      </c>
      <c r="K29" s="27">
        <v>551856.68438044505</v>
      </c>
      <c r="L29" s="27">
        <v>551856.68438044505</v>
      </c>
      <c r="M29" s="27">
        <v>5055429.4816196105</v>
      </c>
      <c r="N29" s="27">
        <v>0</v>
      </c>
      <c r="O29" s="27">
        <v>551856.68438044505</v>
      </c>
      <c r="P29" s="27">
        <v>551856.68438044505</v>
      </c>
      <c r="Q29" s="27">
        <v>7340437.2226737272</v>
      </c>
    </row>
    <row r="30" spans="1:17">
      <c r="A30" s="1">
        <v>2046</v>
      </c>
      <c r="B30" s="4">
        <v>4336769.959802771</v>
      </c>
      <c r="C30" s="4">
        <v>890275.17907585343</v>
      </c>
      <c r="D30" s="4">
        <v>4600284.9973030258</v>
      </c>
      <c r="E30" s="4">
        <v>1819856.8962817597</v>
      </c>
      <c r="F30" s="27">
        <v>0</v>
      </c>
      <c r="G30" s="27">
        <v>0</v>
      </c>
      <c r="H30" s="27">
        <v>1374518.470676179</v>
      </c>
      <c r="I30" s="27">
        <v>3209635.4861874729</v>
      </c>
      <c r="J30" s="27">
        <v>668659.39583219984</v>
      </c>
      <c r="K30" s="27">
        <v>550152.42239255458</v>
      </c>
      <c r="L30" s="27">
        <v>550152.42239255458</v>
      </c>
      <c r="M30" s="27">
        <v>5026066.0665783612</v>
      </c>
      <c r="N30" s="27">
        <v>0</v>
      </c>
      <c r="O30" s="27">
        <v>550152.42239255458</v>
      </c>
      <c r="P30" s="27">
        <v>550152.42239255458</v>
      </c>
      <c r="Q30" s="27">
        <v>7312648.7933935076</v>
      </c>
    </row>
    <row r="31" spans="1:17">
      <c r="A31" s="1">
        <v>2047</v>
      </c>
      <c r="B31" s="4">
        <v>4315481.4844746375</v>
      </c>
      <c r="C31" s="4">
        <v>888232.92473174375</v>
      </c>
      <c r="D31" s="4">
        <v>4573809.735484709</v>
      </c>
      <c r="E31" s="4">
        <v>1809446.2365263463</v>
      </c>
      <c r="F31" s="27">
        <v>0</v>
      </c>
      <c r="G31" s="27">
        <v>0</v>
      </c>
      <c r="H31" s="27">
        <v>1358264.3661029099</v>
      </c>
      <c r="I31" s="27">
        <v>3200266.2664250759</v>
      </c>
      <c r="J31" s="27">
        <v>668659.39583219984</v>
      </c>
      <c r="K31" s="27">
        <v>548960.60343798099</v>
      </c>
      <c r="L31" s="27">
        <v>548960.60343798099</v>
      </c>
      <c r="M31" s="27">
        <v>5001393.9524363447</v>
      </c>
      <c r="N31" s="27">
        <v>0</v>
      </c>
      <c r="O31" s="27">
        <v>548960.60343798099</v>
      </c>
      <c r="P31" s="27">
        <v>548960.60343798099</v>
      </c>
      <c r="Q31" s="27">
        <v>7291302.5022382103</v>
      </c>
    </row>
    <row r="32" spans="1:17">
      <c r="A32" s="1">
        <v>2048</v>
      </c>
      <c r="B32" s="4">
        <v>4294121.837076081</v>
      </c>
      <c r="C32" s="4">
        <v>886176.35560993128</v>
      </c>
      <c r="D32" s="4">
        <v>4547256.0722374143</v>
      </c>
      <c r="E32" s="4">
        <v>1799035.5767709336</v>
      </c>
      <c r="F32" s="27">
        <v>0</v>
      </c>
      <c r="G32" s="27">
        <v>0</v>
      </c>
      <c r="H32" s="27">
        <v>1342010.261529641</v>
      </c>
      <c r="I32" s="27">
        <v>3190847.9381775381</v>
      </c>
      <c r="J32" s="27">
        <v>668659.39583219984</v>
      </c>
      <c r="K32" s="27">
        <v>547759.99001111533</v>
      </c>
      <c r="L32" s="27">
        <v>547759.99001111533</v>
      </c>
      <c r="M32" s="27">
        <v>4976639.3539727349</v>
      </c>
      <c r="N32" s="27">
        <v>0</v>
      </c>
      <c r="O32" s="27">
        <v>547759.99001111533</v>
      </c>
      <c r="P32" s="27">
        <v>547759.99001111533</v>
      </c>
      <c r="Q32" s="27">
        <v>7269844.3251363151</v>
      </c>
    </row>
    <row r="33" spans="1:17">
      <c r="A33" s="1">
        <v>2049</v>
      </c>
      <c r="B33" s="4">
        <v>4272377.1143856384</v>
      </c>
      <c r="C33" s="4">
        <v>884040.8418737516</v>
      </c>
      <c r="D33" s="4">
        <v>4520295.1836425504</v>
      </c>
      <c r="E33" s="4">
        <v>1788624.9170155204</v>
      </c>
      <c r="F33" s="27">
        <v>0</v>
      </c>
      <c r="G33" s="27">
        <v>0</v>
      </c>
      <c r="H33" s="27">
        <v>1325756.1569563723</v>
      </c>
      <c r="I33" s="27">
        <v>3181160.2441755827</v>
      </c>
      <c r="J33" s="27">
        <v>668659.39583219984</v>
      </c>
      <c r="K33" s="27">
        <v>546510.49006492062</v>
      </c>
      <c r="L33" s="27">
        <v>546510.49006492062</v>
      </c>
      <c r="M33" s="27">
        <v>4951438.4754722388</v>
      </c>
      <c r="N33" s="27">
        <v>0</v>
      </c>
      <c r="O33" s="27">
        <v>546510.49006492062</v>
      </c>
      <c r="P33" s="27">
        <v>546510.49006492062</v>
      </c>
      <c r="Q33" s="27">
        <v>7247772.4406001931</v>
      </c>
    </row>
    <row r="34" spans="1:17">
      <c r="A34" s="1">
        <v>2050</v>
      </c>
      <c r="B34" s="4">
        <v>4217869.8575414019</v>
      </c>
      <c r="C34" s="4">
        <v>875107.94943165942</v>
      </c>
      <c r="D34" s="4">
        <v>4458701.0732432539</v>
      </c>
      <c r="E34" s="4">
        <v>1778214.2572601077</v>
      </c>
      <c r="F34" s="27">
        <v>0</v>
      </c>
      <c r="G34" s="27">
        <v>0</v>
      </c>
      <c r="H34" s="27">
        <v>1309502.0523831041</v>
      </c>
      <c r="I34" s="27">
        <v>3148388.0289021889</v>
      </c>
      <c r="J34" s="27">
        <v>668659.39583219984</v>
      </c>
      <c r="K34" s="27">
        <v>541058.41525406053</v>
      </c>
      <c r="L34" s="27">
        <v>541058.41525406053</v>
      </c>
      <c r="M34" s="27">
        <v>4888267.7109294161</v>
      </c>
      <c r="N34" s="27">
        <v>0</v>
      </c>
      <c r="O34" s="27">
        <v>541058.41525406053</v>
      </c>
      <c r="P34" s="27">
        <v>541058.41525406053</v>
      </c>
      <c r="Q34" s="27">
        <v>7173106.1111970115</v>
      </c>
    </row>
    <row r="35" spans="1:17">
      <c r="B35" s="11"/>
    </row>
    <row r="36" spans="1:17">
      <c r="B36" s="11"/>
    </row>
    <row r="37" spans="1:17">
      <c r="B37" s="11"/>
    </row>
    <row r="38" spans="1:17">
      <c r="B38" s="11"/>
    </row>
    <row r="39" spans="1:17">
      <c r="B39" s="11"/>
    </row>
    <row r="40" spans="1:17">
      <c r="B40" s="11"/>
    </row>
    <row r="41" spans="1:17">
      <c r="B41" s="11"/>
    </row>
    <row r="42" spans="1:17">
      <c r="B42" s="11"/>
    </row>
    <row r="43" spans="1:17">
      <c r="B43" s="11"/>
    </row>
    <row r="44" spans="1:17">
      <c r="B44" s="11"/>
    </row>
    <row r="45" spans="1:17">
      <c r="B45" s="11"/>
    </row>
    <row r="46" spans="1:17">
      <c r="B46" s="11"/>
    </row>
    <row r="47" spans="1:17">
      <c r="B4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D17"/>
  <sheetViews>
    <sheetView workbookViewId="0">
      <selection activeCell="C16" sqref="C16"/>
    </sheetView>
  </sheetViews>
  <sheetFormatPr defaultRowHeight="14.4"/>
  <cols>
    <col min="1" max="1" width="33.33203125" customWidth="1"/>
    <col min="2" max="2" width="23.109375" customWidth="1"/>
    <col min="3" max="3" width="28.5546875" customWidth="1"/>
    <col min="4" max="4" width="23.109375" customWidth="1"/>
  </cols>
  <sheetData>
    <row r="1" spans="1:4">
      <c r="A1" s="5" t="s">
        <v>18</v>
      </c>
      <c r="B1" s="14" t="s">
        <v>32</v>
      </c>
      <c r="C1" s="14" t="s">
        <v>34</v>
      </c>
      <c r="D1" s="14" t="s">
        <v>33</v>
      </c>
    </row>
    <row r="2" spans="1:4">
      <c r="A2" t="s">
        <v>35</v>
      </c>
      <c r="B2" s="4">
        <f>'Variable and Fixed cost data'!F9*'Variable and Fixed cost data'!J6*1000</f>
        <v>41063.607513666211</v>
      </c>
      <c r="C2">
        <v>0</v>
      </c>
      <c r="D2" s="4">
        <f>'Variable and Fixed cost data'!G9*'Variable and Fixed cost data'!J6*1000</f>
        <v>27375.738342444143</v>
      </c>
    </row>
    <row r="3" spans="1:4">
      <c r="A3" t="s">
        <v>23</v>
      </c>
      <c r="B3" s="4">
        <f>'Variable and Fixed cost data'!F18*'Variable and Fixed cost data'!J6*1000</f>
        <v>21058.260263418571</v>
      </c>
      <c r="C3">
        <v>0</v>
      </c>
      <c r="D3" s="4">
        <f>'Variable and Fixed cost data'!G18*'Variable and Fixed cost data'!J6*1000</f>
        <v>15793.695197563928</v>
      </c>
    </row>
    <row r="4" spans="1:4">
      <c r="A4" t="s">
        <v>13</v>
      </c>
      <c r="B4" s="4">
        <f>'Variable and Fixed cost data'!F28*'Variable and Fixed cost data'!J6*1000</f>
        <v>143196.1697912463</v>
      </c>
      <c r="C4" s="16">
        <v>0</v>
      </c>
      <c r="D4" s="4">
        <f>'Variable and Fixed cost data'!G28*'Variable and Fixed cost data'!J6*1000</f>
        <v>143196.1697912463</v>
      </c>
    </row>
    <row r="5" spans="1:4">
      <c r="A5" t="s">
        <v>14</v>
      </c>
      <c r="B5" s="4">
        <f>AVERAGE('Variable and Fixed cost data'!F26,'Variable and Fixed cost data'!F25)*'Variable and Fixed cost data'!J6*1000</f>
        <v>57910.215724401067</v>
      </c>
      <c r="C5" s="16">
        <v>0</v>
      </c>
      <c r="D5" s="4">
        <f>'Variable and Fixed cost data'!G45*'Variable and Fixed cost data'!J6*1000</f>
        <v>37904.868474153431</v>
      </c>
    </row>
    <row r="6" spans="1:4">
      <c r="A6" t="s">
        <v>37</v>
      </c>
      <c r="B6" s="4">
        <f>'Variable and Fixed cost data'!F45*'Variable and Fixed cost data'!J6*1000</f>
        <v>44222.346553178999</v>
      </c>
      <c r="C6" s="16">
        <v>0</v>
      </c>
      <c r="D6" s="4">
        <f>AVERAGE('Variable and Fixed cost data'!G43:G44)*'Variable and Fixed cost data'!J6*1000</f>
        <v>12108.499651465678</v>
      </c>
    </row>
    <row r="7" spans="1:4">
      <c r="A7" t="s">
        <v>15</v>
      </c>
      <c r="B7" s="4">
        <f>AVERAGE('Variable and Fixed cost data'!F43:F44)*'Variable and Fixed cost data'!J6*1000</f>
        <v>38431.324980738893</v>
      </c>
      <c r="C7" s="16">
        <v>0</v>
      </c>
      <c r="D7" s="4">
        <f>AVERAGE('Variable and Fixed cost data'!G43:G44)*'Variable and Fixed cost data'!J6*1000</f>
        <v>12108.499651465678</v>
      </c>
    </row>
    <row r="8" spans="1:4">
      <c r="A8" t="s">
        <v>16</v>
      </c>
      <c r="B8" s="4">
        <f>'Variable and Fixed cost data'!B56</f>
        <v>65290.163</v>
      </c>
      <c r="C8" s="16">
        <v>0</v>
      </c>
      <c r="D8" s="4">
        <f>'Variable and Fixed cost data'!D56</f>
        <v>65290.163</v>
      </c>
    </row>
    <row r="9" spans="1:4">
      <c r="A9" t="s">
        <v>17</v>
      </c>
      <c r="B9" s="4">
        <f>'Variable and Fixed cost data'!F35*'Variable and Fixed cost data'!J6*1000</f>
        <v>52645.65065854643</v>
      </c>
      <c r="C9" s="16">
        <v>0</v>
      </c>
      <c r="D9" s="4">
        <f>'Variable and Fixed cost data'!G35*'Variable and Fixed cost data'!J6*1000</f>
        <v>52645.65065854643</v>
      </c>
    </row>
    <row r="10" spans="1:4">
      <c r="A10" t="s">
        <v>24</v>
      </c>
      <c r="B10" s="4">
        <f>'Variable and Fixed cost data'!B57</f>
        <v>109597.141</v>
      </c>
      <c r="C10" s="16">
        <v>0</v>
      </c>
      <c r="D10" s="4">
        <f>'Variable and Fixed cost data'!D57</f>
        <v>109597.141</v>
      </c>
    </row>
    <row r="11" spans="1:4">
      <c r="A11" t="s">
        <v>25</v>
      </c>
      <c r="B11" s="4">
        <f>'Variable and Fixed cost data'!B58</f>
        <v>14771.139138300001</v>
      </c>
      <c r="C11" s="16">
        <v>0</v>
      </c>
      <c r="D11" s="4">
        <f>'Variable and Fixed cost data'!D58</f>
        <v>6281.241</v>
      </c>
    </row>
    <row r="12" spans="1:4">
      <c r="A12" t="s">
        <v>26</v>
      </c>
      <c r="B12" s="4">
        <f>'Variable and Fixed cost data'!F19*'Variable and Fixed cost data'!J6*1000</f>
        <v>13687.869171222072</v>
      </c>
      <c r="C12" s="16">
        <v>0</v>
      </c>
      <c r="D12" s="4">
        <f>'Variable and Fixed cost data'!G19*'Variable and Fixed cost data'!J6*1000</f>
        <v>11582.043144880214</v>
      </c>
    </row>
    <row r="13" spans="1:4">
      <c r="A13" t="s">
        <v>41</v>
      </c>
      <c r="B13" s="4">
        <f>B9</f>
        <v>52645.65065854643</v>
      </c>
      <c r="C13" s="4">
        <v>0</v>
      </c>
      <c r="D13" s="4">
        <f>D9</f>
        <v>52645.65065854643</v>
      </c>
    </row>
    <row r="14" spans="1:4">
      <c r="A14" t="s">
        <v>36</v>
      </c>
      <c r="B14" s="4">
        <f>'Variable and Fixed cost data'!F46*'Variable and Fixed cost data'!J6*1000</f>
        <v>63174.780790255711</v>
      </c>
      <c r="C14">
        <v>0</v>
      </c>
      <c r="D14" s="4">
        <f>'Variable and Fixed cost data'!G46*'Variable and Fixed cost data'!J6*1000</f>
        <v>37904.868474153431</v>
      </c>
    </row>
    <row r="15" spans="1:4">
      <c r="A15" t="s">
        <v>46</v>
      </c>
      <c r="B15" s="4">
        <f>'Variable and Fixed cost data'!B59</f>
        <v>14771.139138300001</v>
      </c>
      <c r="C15" s="16">
        <v>0</v>
      </c>
      <c r="D15" s="4">
        <f>D11</f>
        <v>6281.241</v>
      </c>
    </row>
    <row r="16" spans="1:4">
      <c r="A16" t="s">
        <v>47</v>
      </c>
      <c r="B16" s="4">
        <f>'Variable and Fixed cost data'!B60</f>
        <v>14771.139138300001</v>
      </c>
      <c r="C16" s="16">
        <v>0</v>
      </c>
      <c r="D16" s="4">
        <f>D11</f>
        <v>6281.241</v>
      </c>
    </row>
    <row r="17" spans="1:4">
      <c r="A17" t="s">
        <v>48</v>
      </c>
      <c r="B17" s="4">
        <f>'Variable and Fixed cost data'!F36*'Variable and Fixed cost data'!J6*1000</f>
        <v>222164.64577906593</v>
      </c>
      <c r="C17" s="16">
        <v>0</v>
      </c>
      <c r="D17" s="4">
        <f>'Variable and Fixed cost data'!G36*'Variable and Fixed cost data'!J6*1000</f>
        <v>195841.82044979272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22"/>
  <sheetViews>
    <sheetView workbookViewId="0">
      <selection activeCell="C17" sqref="C17"/>
    </sheetView>
  </sheetViews>
  <sheetFormatPr defaultColWidth="9.109375" defaultRowHeight="14.4"/>
  <cols>
    <col min="1" max="1" width="33.33203125" style="16" customWidth="1"/>
    <col min="2" max="4" width="24" style="16" customWidth="1"/>
    <col min="5" max="16384" width="9.109375" style="16"/>
  </cols>
  <sheetData>
    <row r="1" spans="1:4">
      <c r="A1" s="5" t="s">
        <v>19</v>
      </c>
      <c r="B1" s="14" t="s">
        <v>32</v>
      </c>
      <c r="C1" s="14" t="s">
        <v>34</v>
      </c>
      <c r="D1" s="14" t="s">
        <v>33</v>
      </c>
    </row>
    <row r="2" spans="1:4">
      <c r="A2" s="16" t="s">
        <v>12</v>
      </c>
      <c r="B2" s="13">
        <f>'Variable and Fixed cost data'!D9*'Variable and Fixed cost data'!J6</f>
        <v>4.8433998605862714</v>
      </c>
      <c r="C2" s="16">
        <v>0</v>
      </c>
      <c r="D2" s="13">
        <f>'Variable and Fixed cost data'!E9*'Variable and Fixed cost data'!J6</f>
        <v>3.2640303408298785</v>
      </c>
    </row>
    <row r="3" spans="1:4">
      <c r="A3" s="16" t="s">
        <v>23</v>
      </c>
      <c r="B3" s="13">
        <f>'Variable and Fixed cost data'!D18*'Variable and Fixed cost data'!J6</f>
        <v>3.68519554609825</v>
      </c>
      <c r="C3" s="16">
        <v>0</v>
      </c>
      <c r="D3" s="13">
        <f>'Variable and Fixed cost data'!E18*'Variable and Fixed cost data'!J6</f>
        <v>3.68519554609825</v>
      </c>
    </row>
    <row r="4" spans="1:4">
      <c r="A4" s="16" t="s">
        <v>13</v>
      </c>
      <c r="B4" s="13">
        <f>'Variable and Fixed cost data'!D28*'Variable and Fixed cost data'!J6</f>
        <v>0.84233041053674285</v>
      </c>
      <c r="C4" s="18">
        <v>0</v>
      </c>
      <c r="D4" s="13">
        <f>'Variable and Fixed cost data'!E28*'Variable and Fixed cost data'!J6</f>
        <v>0.84233041053674285</v>
      </c>
    </row>
    <row r="5" spans="1:4">
      <c r="A5" s="16" t="s">
        <v>14</v>
      </c>
      <c r="B5" s="13">
        <v>0</v>
      </c>
      <c r="C5" s="18">
        <v>0</v>
      </c>
      <c r="D5" s="13">
        <v>0</v>
      </c>
    </row>
    <row r="6" spans="1:4">
      <c r="A6" s="16" t="s">
        <v>37</v>
      </c>
      <c r="B6" s="4">
        <v>0</v>
      </c>
      <c r="C6" s="18">
        <v>0</v>
      </c>
      <c r="D6" s="4">
        <v>0</v>
      </c>
    </row>
    <row r="7" spans="1:4">
      <c r="A7" s="16" t="s">
        <v>15</v>
      </c>
      <c r="B7" s="4">
        <v>0</v>
      </c>
      <c r="C7" s="18">
        <v>0</v>
      </c>
      <c r="D7" s="4">
        <v>0</v>
      </c>
    </row>
    <row r="8" spans="1:4">
      <c r="A8" s="16" t="s">
        <v>16</v>
      </c>
      <c r="B8" s="4">
        <v>0</v>
      </c>
      <c r="C8" s="18">
        <v>0</v>
      </c>
      <c r="D8" s="4">
        <v>0</v>
      </c>
    </row>
    <row r="9" spans="1:4">
      <c r="A9" s="16" t="s">
        <v>17</v>
      </c>
      <c r="B9" s="13">
        <f>'Variable and Fixed cost data'!D35*'Variable and Fixed cost data'!J6</f>
        <v>6.6333519829768495</v>
      </c>
      <c r="C9" s="18">
        <v>0</v>
      </c>
      <c r="D9" s="13">
        <f>'Variable and Fixed cost data'!E35*'Variable and Fixed cost data'!J6</f>
        <v>6.6333519829768495</v>
      </c>
    </row>
    <row r="10" spans="1:4">
      <c r="A10" s="16" t="s">
        <v>24</v>
      </c>
      <c r="B10" s="4">
        <f>'Variable and Fixed cost data'!G57</f>
        <v>0</v>
      </c>
      <c r="C10" s="18">
        <v>0</v>
      </c>
      <c r="D10" s="4">
        <f>'Variable and Fixed cost data'!I57</f>
        <v>0</v>
      </c>
    </row>
    <row r="11" spans="1:4">
      <c r="A11" s="16" t="s">
        <v>25</v>
      </c>
      <c r="B11" s="13">
        <f>'Variable and Fixed cost data'!G58</f>
        <v>3.24</v>
      </c>
      <c r="C11" s="18">
        <v>0</v>
      </c>
      <c r="D11" s="13">
        <f>'Variable and Fixed cost data'!I58</f>
        <v>9.8800000000000008</v>
      </c>
    </row>
    <row r="12" spans="1:4">
      <c r="A12" s="16" t="s">
        <v>26</v>
      </c>
      <c r="B12" s="13">
        <f>'Variable and Fixed cost data'!D19*'Variable and Fixed cost data'!J6</f>
        <v>3.68519554609825</v>
      </c>
      <c r="C12" s="18">
        <v>0</v>
      </c>
      <c r="D12" s="13">
        <f>'Variable and Fixed cost data'!E19*'Variable and Fixed cost data'!J6</f>
        <v>3.68519554609825</v>
      </c>
    </row>
    <row r="13" spans="1:4">
      <c r="A13" s="16" t="s">
        <v>41</v>
      </c>
      <c r="B13" s="13">
        <f>B9</f>
        <v>6.6333519829768495</v>
      </c>
      <c r="C13" s="18">
        <v>0</v>
      </c>
      <c r="D13" s="13">
        <f>D9</f>
        <v>6.6333519829768495</v>
      </c>
    </row>
    <row r="14" spans="1:4">
      <c r="A14" s="16" t="s">
        <v>36</v>
      </c>
      <c r="B14" s="16">
        <f>'Variable and Fixed cost data'!D46</f>
        <v>0</v>
      </c>
      <c r="C14" s="18">
        <v>0</v>
      </c>
      <c r="D14" s="16">
        <f>'Variable and Fixed cost data'!E45</f>
        <v>0</v>
      </c>
    </row>
    <row r="15" spans="1:4">
      <c r="A15" s="16" t="s">
        <v>46</v>
      </c>
      <c r="B15" s="13">
        <f>'Variable and Fixed cost data'!G59</f>
        <v>3.24</v>
      </c>
      <c r="C15" s="18">
        <v>0</v>
      </c>
      <c r="D15" s="13">
        <f>'Variable and Fixed cost data'!I59</f>
        <v>9.8800000000000008</v>
      </c>
    </row>
    <row r="16" spans="1:4">
      <c r="A16" s="16" t="s">
        <v>47</v>
      </c>
      <c r="B16" s="13">
        <f>'Variable and Fixed cost data'!G60</f>
        <v>3.24</v>
      </c>
      <c r="C16" s="18">
        <v>0</v>
      </c>
      <c r="D16" s="13">
        <f>'Variable and Fixed cost data'!I60</f>
        <v>9.8800000000000008</v>
      </c>
    </row>
    <row r="17" spans="1:4">
      <c r="A17" s="16" t="s">
        <v>48</v>
      </c>
      <c r="B17" s="13">
        <v>0</v>
      </c>
      <c r="C17" s="18">
        <v>0</v>
      </c>
      <c r="D17" s="13">
        <v>0</v>
      </c>
    </row>
    <row r="22" spans="1:4">
      <c r="B22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Q47"/>
  <sheetViews>
    <sheetView zoomScale="90" zoomScaleNormal="90" workbookViewId="0">
      <selection activeCell="B1" sqref="B1"/>
    </sheetView>
  </sheetViews>
  <sheetFormatPr defaultRowHeight="14.4"/>
  <cols>
    <col min="2" max="2" width="17.33203125" customWidth="1"/>
    <col min="3" max="3" width="31" customWidth="1"/>
    <col min="4" max="5" width="17.33203125" customWidth="1"/>
    <col min="6" max="6" width="23.109375" customWidth="1"/>
    <col min="7" max="7" width="17.33203125" customWidth="1"/>
    <col min="8" max="8" width="22.5546875" customWidth="1"/>
    <col min="9" max="9" width="17.33203125" customWidth="1"/>
    <col min="10" max="10" width="22.44140625" customWidth="1"/>
    <col min="11" max="11" width="20.88671875" customWidth="1"/>
    <col min="12" max="12" width="28.109375" customWidth="1"/>
    <col min="13" max="13" width="19.109375" bestFit="1" customWidth="1"/>
    <col min="14" max="14" width="22.109375" bestFit="1" customWidth="1"/>
    <col min="15" max="15" width="14.33203125" customWidth="1"/>
    <col min="16" max="16" width="18.88671875" customWidth="1"/>
    <col min="17" max="17" width="16.5546875" customWidth="1"/>
  </cols>
  <sheetData>
    <row r="1" spans="1:17" ht="28.8">
      <c r="A1" s="12" t="s">
        <v>2</v>
      </c>
      <c r="B1" s="12" t="s">
        <v>38</v>
      </c>
      <c r="C1" s="12" t="s">
        <v>27</v>
      </c>
      <c r="D1" s="12" t="s">
        <v>4</v>
      </c>
      <c r="E1" s="12" t="s">
        <v>5</v>
      </c>
      <c r="F1" s="28" t="s">
        <v>40</v>
      </c>
      <c r="G1" s="28" t="s">
        <v>7</v>
      </c>
      <c r="H1" s="28" t="s">
        <v>8</v>
      </c>
      <c r="I1" s="12" t="s">
        <v>6</v>
      </c>
      <c r="J1" s="12" t="s">
        <v>28</v>
      </c>
      <c r="K1" s="12" t="s">
        <v>29</v>
      </c>
      <c r="L1" s="12" t="s">
        <v>30</v>
      </c>
      <c r="M1" s="12" t="s">
        <v>42</v>
      </c>
      <c r="N1" s="12" t="s">
        <v>39</v>
      </c>
      <c r="O1" s="17" t="s">
        <v>49</v>
      </c>
      <c r="P1" s="17" t="s">
        <v>50</v>
      </c>
      <c r="Q1" s="17" t="s">
        <v>51</v>
      </c>
    </row>
    <row r="2" spans="1:17">
      <c r="A2" s="1">
        <v>2018</v>
      </c>
      <c r="B2" s="4">
        <f>'Capital cost data base'!B6</f>
        <v>3690000</v>
      </c>
      <c r="C2" s="4">
        <f>'Capital cost data base'!B15</f>
        <v>800000</v>
      </c>
      <c r="D2" s="4">
        <f>'Capital cost data base'!B25</f>
        <v>4000000</v>
      </c>
      <c r="E2" s="4">
        <f>AVERAGE('Capital cost data base'!B22:B23)</f>
        <v>2302000</v>
      </c>
      <c r="F2" s="27">
        <f>'Capital cost data base'!B42</f>
        <v>1810000</v>
      </c>
      <c r="G2" s="27">
        <f>AVERAGE('Capital cost data base'!B40:B41)</f>
        <v>4800000</v>
      </c>
      <c r="H2" s="27">
        <f>'Capital cost EUA model'!H2</f>
        <v>3705657.1127614691</v>
      </c>
      <c r="I2" s="4">
        <f>'Capital cost data base'!B32</f>
        <v>3600000</v>
      </c>
      <c r="J2" s="4">
        <f>'Capital cost EUA model'!J2</f>
        <v>2368974.8458332461</v>
      </c>
      <c r="K2" s="4">
        <f>'Capital cost EUA model'!K2</f>
        <v>620749.38054688869</v>
      </c>
      <c r="L2" s="4">
        <f>'Capital cost data base'!B16</f>
        <v>1190000</v>
      </c>
      <c r="M2" s="4">
        <f>I2</f>
        <v>3600000</v>
      </c>
      <c r="N2" s="27">
        <f>'Capital cost data base'!B43</f>
        <v>5000000</v>
      </c>
      <c r="O2" s="4">
        <f>'Capital cost EUA model'!O2</f>
        <v>620749.38054688869</v>
      </c>
      <c r="P2" s="4">
        <f>'Capital cost EUA model'!P2</f>
        <v>620749.38054688869</v>
      </c>
      <c r="Q2" s="4">
        <f>'Capital cost data base'!B33</f>
        <v>7050000</v>
      </c>
    </row>
    <row r="3" spans="1:17">
      <c r="A3" s="1">
        <v>2019</v>
      </c>
      <c r="B3" s="4">
        <f>(((A3-$A$2)/($A$34-$A$2))*($B$34-$B$2))+$B$2</f>
        <v>3652812.5</v>
      </c>
      <c r="C3" s="4">
        <f>(((A3-$A$2)/($A$34-$A$2))*($C$34-$C$2))+$C$2</f>
        <v>793750</v>
      </c>
      <c r="D3" s="4">
        <f>D2</f>
        <v>4000000</v>
      </c>
      <c r="E3" s="4">
        <f>(((A3-$A$2)/($A$34-$A$2))*($E$34-$E$2))+$E$2</f>
        <v>2302000</v>
      </c>
      <c r="F3" s="27">
        <f>(((A3-$A$2)/($A$34-$A$2))*($F$34-$F$2))+$F$2</f>
        <v>1801781.25</v>
      </c>
      <c r="G3" s="27">
        <f>(((A3-$A$2)/($A$34-$A$2))*($G$34-$G$2))+$G$2</f>
        <v>4701562.5</v>
      </c>
      <c r="H3" s="27">
        <f>'Capital cost EUA model'!H3</f>
        <v>3545653.8255229369</v>
      </c>
      <c r="I3" s="4">
        <f>(((A3-$A$2)/($A$34-$A$2))*($I$34-$I$2))+$I$2</f>
        <v>3565625</v>
      </c>
      <c r="J3" s="4">
        <f>'Capital cost EUA model'!J3</f>
        <v>2227281.8916664924</v>
      </c>
      <c r="K3" s="4">
        <f>'Capital cost EUA model'!K3</f>
        <v>619774.76109377737</v>
      </c>
      <c r="L3" s="4">
        <f>(((A3-$A$2)/($A$34-$A$2))*($L$34-$L$2))+$L$2</f>
        <v>1184062.5</v>
      </c>
      <c r="M3" s="4">
        <f>(((A3-$A$2)/($A$34-$A$2))*($M$34-$M$2))+$M$2</f>
        <v>3565625</v>
      </c>
      <c r="N3" s="4">
        <f>(((A3-$A$2)/($A$34-$A$2))*($N$34-$N$2))+$N$2</f>
        <v>4937500</v>
      </c>
      <c r="O3" s="4">
        <f>'Capital cost EUA model'!O3</f>
        <v>619774.76109377737</v>
      </c>
      <c r="P3" s="4">
        <f>'Capital cost EUA model'!P3</f>
        <v>619774.76109377737</v>
      </c>
      <c r="Q3" s="4">
        <f>(((A3-$A$2)/($A$34-$A$2))*($Q$34-$Q$2))+$Q$2</f>
        <v>7023750</v>
      </c>
    </row>
    <row r="4" spans="1:17">
      <c r="A4" s="1">
        <v>2020</v>
      </c>
      <c r="B4" s="4">
        <f t="shared" ref="B4:B33" si="0">(((A4-$A$2)/($A$34-$A$2))*($B$34-$B$2))+$B$2</f>
        <v>3615625</v>
      </c>
      <c r="C4" s="4">
        <f t="shared" ref="C4:C33" si="1">(((A4-$A$2)/($A$34-$A$2))*($C$34-$C$2))+$C$2</f>
        <v>787500</v>
      </c>
      <c r="D4" s="4">
        <f t="shared" ref="D4:D34" si="2">D3</f>
        <v>4000000</v>
      </c>
      <c r="E4" s="4">
        <f t="shared" ref="E4:E33" si="3">(((A4-$A$2)/($A$34-$A$2))*($E$34-$E$2))+$E$2</f>
        <v>2302000</v>
      </c>
      <c r="F4" s="4">
        <f t="shared" ref="F4:F33" si="4">(((A4-$A$2)/($A$34-$A$2))*($F$34-$F$2))+$F$2</f>
        <v>1793562.5</v>
      </c>
      <c r="G4" s="4">
        <f t="shared" ref="G4:G33" si="5">(((A4-$A$2)/($A$34-$A$2))*($G$34-$G$2))+$G$2</f>
        <v>4603125</v>
      </c>
      <c r="H4" s="4">
        <f>'Capital cost EUA model'!H4</f>
        <v>3385650.5382844037</v>
      </c>
      <c r="I4" s="4">
        <f t="shared" ref="I4:I33" si="6">(((A4-$A$2)/($A$34-$A$2))*($I$34-$I$2))+$I$2</f>
        <v>3531250</v>
      </c>
      <c r="J4" s="4">
        <f>'Capital cost EUA model'!J4</f>
        <v>2085588.9374997385</v>
      </c>
      <c r="K4" s="4">
        <f>'Capital cost EUA model'!K4</f>
        <v>624214.22900192463</v>
      </c>
      <c r="L4" s="4">
        <f t="shared" ref="L4:L33" si="7">(((A4-$A$2)/($A$34-$A$2))*($L$34-$L$2))+$L$2</f>
        <v>1178125</v>
      </c>
      <c r="M4" s="4">
        <f t="shared" ref="M4:M33" si="8">(((A4-$A$2)/($A$34-$A$2))*($M$34-$M$2))+$M$2</f>
        <v>3531250</v>
      </c>
      <c r="N4" s="4">
        <f t="shared" ref="N4:N33" si="9">(((A4-$A$2)/($A$34-$A$2))*($N$34-$N$2))+$N$2</f>
        <v>4875000</v>
      </c>
      <c r="O4" s="4">
        <f>'Capital cost EUA model'!O4</f>
        <v>624214.22900192463</v>
      </c>
      <c r="P4" s="4">
        <f>'Capital cost EUA model'!P4</f>
        <v>624214.22900192463</v>
      </c>
      <c r="Q4" s="4">
        <f t="shared" ref="Q4:Q33" si="10">(((A4-$A$2)/($A$34-$A$2))*($Q$34-$Q$2))+$Q$2</f>
        <v>6997500</v>
      </c>
    </row>
    <row r="5" spans="1:17">
      <c r="A5" s="1">
        <v>2021</v>
      </c>
      <c r="B5" s="4">
        <f t="shared" si="0"/>
        <v>3578437.5</v>
      </c>
      <c r="C5" s="4">
        <f t="shared" si="1"/>
        <v>781250</v>
      </c>
      <c r="D5" s="4">
        <f t="shared" si="2"/>
        <v>4000000</v>
      </c>
      <c r="E5" s="4">
        <f t="shared" si="3"/>
        <v>2302000</v>
      </c>
      <c r="F5" s="4">
        <f t="shared" si="4"/>
        <v>1785343.75</v>
      </c>
      <c r="G5" s="4">
        <f t="shared" si="5"/>
        <v>4504687.5</v>
      </c>
      <c r="H5" s="4">
        <f>'Capital cost EUA model'!H5</f>
        <v>3225647.2510458729</v>
      </c>
      <c r="I5" s="4">
        <f t="shared" si="6"/>
        <v>3496875</v>
      </c>
      <c r="J5" s="4">
        <f>'Capital cost EUA model'!J5</f>
        <v>1943895.9833329846</v>
      </c>
      <c r="K5" s="4">
        <f>'Capital cost EUA model'!K5</f>
        <v>616710.15026315721</v>
      </c>
      <c r="L5" s="4">
        <f t="shared" si="7"/>
        <v>1172187.5</v>
      </c>
      <c r="M5" s="4">
        <f t="shared" si="8"/>
        <v>3496875</v>
      </c>
      <c r="N5" s="4">
        <f t="shared" si="9"/>
        <v>4812500</v>
      </c>
      <c r="O5" s="4">
        <f>'Capital cost EUA model'!O5</f>
        <v>616710.15026315721</v>
      </c>
      <c r="P5" s="4">
        <f>'Capital cost EUA model'!P5</f>
        <v>616710.15026315721</v>
      </c>
      <c r="Q5" s="4">
        <f t="shared" si="10"/>
        <v>6971250</v>
      </c>
    </row>
    <row r="6" spans="1:17">
      <c r="A6" s="1">
        <v>2022</v>
      </c>
      <c r="B6" s="4">
        <f t="shared" si="0"/>
        <v>3541250</v>
      </c>
      <c r="C6" s="4">
        <f t="shared" si="1"/>
        <v>775000</v>
      </c>
      <c r="D6" s="4">
        <f t="shared" si="2"/>
        <v>4000000</v>
      </c>
      <c r="E6" s="4">
        <f t="shared" si="3"/>
        <v>2302000</v>
      </c>
      <c r="F6" s="4">
        <f t="shared" si="4"/>
        <v>1777125</v>
      </c>
      <c r="G6" s="4">
        <f t="shared" si="5"/>
        <v>4406250</v>
      </c>
      <c r="H6" s="4">
        <f>'Capital cost EUA model'!H6</f>
        <v>3036301.351765865</v>
      </c>
      <c r="I6" s="4">
        <f t="shared" si="6"/>
        <v>3462500</v>
      </c>
      <c r="J6" s="4">
        <f>'Capital cost EUA model'!J6</f>
        <v>1802203.0291662314</v>
      </c>
      <c r="K6" s="4">
        <f>'Capital cost EUA model'!K6</f>
        <v>612109.73017863615</v>
      </c>
      <c r="L6" s="4">
        <f t="shared" si="7"/>
        <v>1166250</v>
      </c>
      <c r="M6" s="4">
        <f t="shared" si="8"/>
        <v>3462500</v>
      </c>
      <c r="N6" s="4">
        <f t="shared" si="9"/>
        <v>4750000</v>
      </c>
      <c r="O6" s="4">
        <f>'Capital cost EUA model'!O6</f>
        <v>612109.73017863615</v>
      </c>
      <c r="P6" s="4">
        <f>'Capital cost EUA model'!P6</f>
        <v>612109.73017863615</v>
      </c>
      <c r="Q6" s="4">
        <f t="shared" si="10"/>
        <v>6945000</v>
      </c>
    </row>
    <row r="7" spans="1:17">
      <c r="A7" s="1">
        <v>2023</v>
      </c>
      <c r="B7" s="4">
        <f t="shared" si="0"/>
        <v>3504062.5</v>
      </c>
      <c r="C7" s="4">
        <f t="shared" si="1"/>
        <v>768750</v>
      </c>
      <c r="D7" s="4">
        <f t="shared" si="2"/>
        <v>4000000</v>
      </c>
      <c r="E7" s="4">
        <f t="shared" si="3"/>
        <v>2302000</v>
      </c>
      <c r="F7" s="4">
        <f t="shared" si="4"/>
        <v>1768906.25</v>
      </c>
      <c r="G7" s="4">
        <f t="shared" si="5"/>
        <v>4307812.5</v>
      </c>
      <c r="H7" s="4">
        <f>'Capital cost EUA model'!H7</f>
        <v>2873999.6430443497</v>
      </c>
      <c r="I7" s="4">
        <f t="shared" si="6"/>
        <v>3428125</v>
      </c>
      <c r="J7" s="4">
        <f>'Capital cost EUA model'!J7</f>
        <v>1660510.0749994777</v>
      </c>
      <c r="K7" s="4">
        <f>'Capital cost EUA model'!K7</f>
        <v>600044.48430360877</v>
      </c>
      <c r="L7" s="4">
        <f t="shared" si="7"/>
        <v>1160312.5</v>
      </c>
      <c r="M7" s="4">
        <f t="shared" si="8"/>
        <v>3428125</v>
      </c>
      <c r="N7" s="4">
        <f t="shared" si="9"/>
        <v>4687500</v>
      </c>
      <c r="O7" s="4">
        <f>'Capital cost EUA model'!O7</f>
        <v>600044.48430360877</v>
      </c>
      <c r="P7" s="4">
        <f>'Capital cost EUA model'!P7</f>
        <v>600044.48430360877</v>
      </c>
      <c r="Q7" s="4">
        <f t="shared" si="10"/>
        <v>6918750</v>
      </c>
    </row>
    <row r="8" spans="1:17">
      <c r="A8" s="1">
        <v>2024</v>
      </c>
      <c r="B8" s="4">
        <f t="shared" si="0"/>
        <v>3466875</v>
      </c>
      <c r="C8" s="4">
        <f t="shared" si="1"/>
        <v>762500</v>
      </c>
      <c r="D8" s="4">
        <f t="shared" si="2"/>
        <v>4000000</v>
      </c>
      <c r="E8" s="4">
        <f t="shared" si="3"/>
        <v>2302000</v>
      </c>
      <c r="F8" s="4">
        <f t="shared" si="4"/>
        <v>1760687.5</v>
      </c>
      <c r="G8" s="4">
        <f t="shared" si="5"/>
        <v>4209375</v>
      </c>
      <c r="H8" s="4">
        <f>'Capital cost EUA model'!H8</f>
        <v>2696940.2860163674</v>
      </c>
      <c r="I8" s="4">
        <f t="shared" si="6"/>
        <v>3393750</v>
      </c>
      <c r="J8" s="4">
        <f>'Capital cost EUA model'!J8</f>
        <v>1518817.1208327236</v>
      </c>
      <c r="K8" s="4">
        <f>'Capital cost EUA model'!K8</f>
        <v>594462.88901983364</v>
      </c>
      <c r="L8" s="4">
        <f t="shared" si="7"/>
        <v>1154375</v>
      </c>
      <c r="M8" s="4">
        <f t="shared" si="8"/>
        <v>3393750</v>
      </c>
      <c r="N8" s="4">
        <f t="shared" si="9"/>
        <v>4625000</v>
      </c>
      <c r="O8" s="4">
        <f>'Capital cost EUA model'!O8</f>
        <v>594462.88901983364</v>
      </c>
      <c r="P8" s="4">
        <f>'Capital cost EUA model'!P8</f>
        <v>594462.88901983364</v>
      </c>
      <c r="Q8" s="4">
        <f t="shared" si="10"/>
        <v>6892500</v>
      </c>
    </row>
    <row r="9" spans="1:17">
      <c r="A9" s="1">
        <v>2025</v>
      </c>
      <c r="B9" s="4">
        <f t="shared" si="0"/>
        <v>3429687.5</v>
      </c>
      <c r="C9" s="4">
        <f t="shared" si="1"/>
        <v>756250</v>
      </c>
      <c r="D9" s="4">
        <f t="shared" si="2"/>
        <v>4000000</v>
      </c>
      <c r="E9" s="4">
        <f t="shared" si="3"/>
        <v>2302000</v>
      </c>
      <c r="F9" s="4">
        <f t="shared" si="4"/>
        <v>1752468.75</v>
      </c>
      <c r="G9" s="4">
        <f t="shared" si="5"/>
        <v>4110937.5</v>
      </c>
      <c r="H9" s="4">
        <f>'Capital cost EUA model'!H9</f>
        <v>2519880.9289883869</v>
      </c>
      <c r="I9" s="4">
        <f t="shared" si="6"/>
        <v>3359375</v>
      </c>
      <c r="J9" s="4">
        <f>'Capital cost EUA model'!J9</f>
        <v>1377124.1666659696</v>
      </c>
      <c r="K9" s="4">
        <f>'Capital cost EUA model'!K9</f>
        <v>591147.174835179</v>
      </c>
      <c r="L9" s="4">
        <f t="shared" si="7"/>
        <v>1148437.5</v>
      </c>
      <c r="M9" s="4">
        <f t="shared" si="8"/>
        <v>3359375</v>
      </c>
      <c r="N9" s="4">
        <f t="shared" si="9"/>
        <v>4562500</v>
      </c>
      <c r="O9" s="4">
        <f>'Capital cost EUA model'!O9</f>
        <v>591147.174835179</v>
      </c>
      <c r="P9" s="4">
        <f>'Capital cost EUA model'!P9</f>
        <v>591147.174835179</v>
      </c>
      <c r="Q9" s="4">
        <f t="shared" si="10"/>
        <v>6866250</v>
      </c>
    </row>
    <row r="10" spans="1:17">
      <c r="A10" s="1">
        <v>2026</v>
      </c>
      <c r="B10" s="4">
        <f t="shared" si="0"/>
        <v>3392500</v>
      </c>
      <c r="C10" s="4">
        <f t="shared" si="1"/>
        <v>750000</v>
      </c>
      <c r="D10" s="4">
        <f t="shared" si="2"/>
        <v>4000000</v>
      </c>
      <c r="E10" s="4">
        <f t="shared" si="3"/>
        <v>2302000</v>
      </c>
      <c r="F10" s="4">
        <f t="shared" si="4"/>
        <v>1744250</v>
      </c>
      <c r="G10" s="4">
        <f t="shared" si="5"/>
        <v>4012500</v>
      </c>
      <c r="H10" s="4">
        <f>'Capital cost EUA model'!H10</f>
        <v>2342821.5719604054</v>
      </c>
      <c r="I10" s="4">
        <f t="shared" si="6"/>
        <v>3325000</v>
      </c>
      <c r="J10" s="4">
        <f>'Capital cost EUA model'!J10</f>
        <v>1235431.2124992157</v>
      </c>
      <c r="K10" s="4">
        <f>'Capital cost EUA model'!K10</f>
        <v>587865.47395385115</v>
      </c>
      <c r="L10" s="4">
        <f t="shared" si="7"/>
        <v>1142500</v>
      </c>
      <c r="M10" s="4">
        <f t="shared" si="8"/>
        <v>3325000</v>
      </c>
      <c r="N10" s="4">
        <f t="shared" si="9"/>
        <v>4500000</v>
      </c>
      <c r="O10" s="4">
        <f>'Capital cost EUA model'!O10</f>
        <v>587865.47395385115</v>
      </c>
      <c r="P10" s="4">
        <f>'Capital cost EUA model'!P10</f>
        <v>587865.47395385115</v>
      </c>
      <c r="Q10" s="4">
        <f t="shared" si="10"/>
        <v>6840000</v>
      </c>
    </row>
    <row r="11" spans="1:17">
      <c r="A11" s="1">
        <v>2027</v>
      </c>
      <c r="B11" s="4">
        <f t="shared" si="0"/>
        <v>3355312.5</v>
      </c>
      <c r="C11" s="4">
        <f t="shared" si="1"/>
        <v>743750</v>
      </c>
      <c r="D11" s="4">
        <f t="shared" si="2"/>
        <v>4000000</v>
      </c>
      <c r="E11" s="4">
        <f t="shared" si="3"/>
        <v>2302000</v>
      </c>
      <c r="F11" s="4">
        <f t="shared" si="4"/>
        <v>1736031.25</v>
      </c>
      <c r="G11" s="4">
        <f t="shared" si="5"/>
        <v>3914062.5</v>
      </c>
      <c r="H11" s="4">
        <f>'Capital cost EUA model'!H11</f>
        <v>2165762.214932424</v>
      </c>
      <c r="I11" s="4">
        <f t="shared" si="6"/>
        <v>3290625</v>
      </c>
      <c r="J11" s="4">
        <f>'Capital cost EUA model'!J11</f>
        <v>1093738.2583324621</v>
      </c>
      <c r="K11" s="4">
        <f>'Capital cost EUA model'!K11</f>
        <v>584536.34264332184</v>
      </c>
      <c r="L11" s="4">
        <f t="shared" si="7"/>
        <v>1136562.5</v>
      </c>
      <c r="M11" s="4">
        <f t="shared" si="8"/>
        <v>3290625</v>
      </c>
      <c r="N11" s="4">
        <f t="shared" si="9"/>
        <v>4437500</v>
      </c>
      <c r="O11" s="4">
        <f>'Capital cost EUA model'!O11</f>
        <v>584536.34264332184</v>
      </c>
      <c r="P11" s="4">
        <f>'Capital cost EUA model'!P11</f>
        <v>584536.34264332184</v>
      </c>
      <c r="Q11" s="4">
        <f t="shared" si="10"/>
        <v>6813750</v>
      </c>
    </row>
    <row r="12" spans="1:17">
      <c r="A12" s="1">
        <v>2028</v>
      </c>
      <c r="B12" s="4">
        <f t="shared" si="0"/>
        <v>3318125</v>
      </c>
      <c r="C12" s="4">
        <f t="shared" si="1"/>
        <v>737500</v>
      </c>
      <c r="D12" s="4">
        <f t="shared" si="2"/>
        <v>4000000</v>
      </c>
      <c r="E12" s="4">
        <f t="shared" si="3"/>
        <v>2302000</v>
      </c>
      <c r="F12" s="4">
        <f t="shared" si="4"/>
        <v>1727812.5</v>
      </c>
      <c r="G12" s="4">
        <f t="shared" si="5"/>
        <v>3815625</v>
      </c>
      <c r="H12" s="4">
        <f>'Capital cost EUA model'!H12</f>
        <v>1988702.8579044417</v>
      </c>
      <c r="I12" s="4">
        <f t="shared" si="6"/>
        <v>3256250</v>
      </c>
      <c r="J12" s="4">
        <f>'Capital cost EUA model'!J12</f>
        <v>952045.3041657079</v>
      </c>
      <c r="K12" s="4">
        <f>'Capital cost EUA model'!K12</f>
        <v>581998.08274038043</v>
      </c>
      <c r="L12" s="4">
        <f t="shared" si="7"/>
        <v>1130625</v>
      </c>
      <c r="M12" s="4">
        <f t="shared" si="8"/>
        <v>3256250</v>
      </c>
      <c r="N12" s="4">
        <f t="shared" si="9"/>
        <v>4375000</v>
      </c>
      <c r="O12" s="4">
        <f>'Capital cost EUA model'!O12</f>
        <v>581998.08274038043</v>
      </c>
      <c r="P12" s="4">
        <f>'Capital cost EUA model'!P12</f>
        <v>581998.08274038043</v>
      </c>
      <c r="Q12" s="4">
        <f t="shared" si="10"/>
        <v>6787500</v>
      </c>
    </row>
    <row r="13" spans="1:17">
      <c r="A13" s="1">
        <v>2029</v>
      </c>
      <c r="B13" s="4">
        <f t="shared" si="0"/>
        <v>3280937.5</v>
      </c>
      <c r="C13" s="4">
        <f t="shared" si="1"/>
        <v>731250</v>
      </c>
      <c r="D13" s="4">
        <f t="shared" si="2"/>
        <v>4000000</v>
      </c>
      <c r="E13" s="4">
        <f t="shared" si="3"/>
        <v>2302000</v>
      </c>
      <c r="F13" s="4">
        <f t="shared" si="4"/>
        <v>1719593.75</v>
      </c>
      <c r="G13" s="4">
        <f t="shared" si="5"/>
        <v>3717187.5</v>
      </c>
      <c r="H13" s="4">
        <f>'Capital cost EUA model'!H13</f>
        <v>1811643.5008764607</v>
      </c>
      <c r="I13" s="4">
        <f t="shared" si="6"/>
        <v>3221875</v>
      </c>
      <c r="J13" s="4">
        <f>'Capital cost EUA model'!J13</f>
        <v>810352.34999895387</v>
      </c>
      <c r="K13" s="4">
        <f>'Capital cost EUA model'!K13</f>
        <v>578278.05716929329</v>
      </c>
      <c r="L13" s="4">
        <f t="shared" si="7"/>
        <v>1124687.5</v>
      </c>
      <c r="M13" s="4">
        <f t="shared" si="8"/>
        <v>3221875</v>
      </c>
      <c r="N13" s="4">
        <f t="shared" si="9"/>
        <v>4312500</v>
      </c>
      <c r="O13" s="4">
        <f>'Capital cost EUA model'!O13</f>
        <v>578278.05716929329</v>
      </c>
      <c r="P13" s="4">
        <f>'Capital cost EUA model'!P13</f>
        <v>578278.05716929329</v>
      </c>
      <c r="Q13" s="4">
        <f t="shared" si="10"/>
        <v>6761250</v>
      </c>
    </row>
    <row r="14" spans="1:17">
      <c r="A14" s="1">
        <v>2030</v>
      </c>
      <c r="B14" s="4">
        <f t="shared" si="0"/>
        <v>3243750</v>
      </c>
      <c r="C14" s="4">
        <f t="shared" si="1"/>
        <v>725000</v>
      </c>
      <c r="D14" s="4">
        <f t="shared" si="2"/>
        <v>4000000</v>
      </c>
      <c r="E14" s="4">
        <f t="shared" si="3"/>
        <v>2302000</v>
      </c>
      <c r="F14" s="4">
        <f t="shared" si="4"/>
        <v>1711375</v>
      </c>
      <c r="G14" s="4">
        <f t="shared" si="5"/>
        <v>3618750</v>
      </c>
      <c r="H14" s="4">
        <f>'Capital cost EUA model'!H14</f>
        <v>1634584.1438484804</v>
      </c>
      <c r="I14" s="4">
        <f t="shared" si="6"/>
        <v>3187500</v>
      </c>
      <c r="J14" s="4">
        <f>'Capital cost EUA model'!J14</f>
        <v>668659.39583219984</v>
      </c>
      <c r="K14" s="4">
        <f>'Capital cost EUA model'!K14</f>
        <v>576209.76721946476</v>
      </c>
      <c r="L14" s="4">
        <f t="shared" si="7"/>
        <v>1118750</v>
      </c>
      <c r="M14" s="4">
        <f t="shared" si="8"/>
        <v>3187500</v>
      </c>
      <c r="N14" s="4">
        <f t="shared" si="9"/>
        <v>4250000</v>
      </c>
      <c r="O14" s="4">
        <f>'Capital cost EUA model'!O14</f>
        <v>576209.76721946476</v>
      </c>
      <c r="P14" s="4">
        <f>'Capital cost EUA model'!P14</f>
        <v>576209.76721946476</v>
      </c>
      <c r="Q14" s="4">
        <f t="shared" si="10"/>
        <v>6735000</v>
      </c>
    </row>
    <row r="15" spans="1:17">
      <c r="A15" s="1">
        <v>2031</v>
      </c>
      <c r="B15" s="4">
        <f t="shared" si="0"/>
        <v>3206562.5</v>
      </c>
      <c r="C15" s="4">
        <f t="shared" si="1"/>
        <v>718750</v>
      </c>
      <c r="D15" s="4">
        <f t="shared" si="2"/>
        <v>4000000</v>
      </c>
      <c r="E15" s="4">
        <f t="shared" si="3"/>
        <v>2302000</v>
      </c>
      <c r="F15" s="4">
        <f t="shared" si="4"/>
        <v>1703156.25</v>
      </c>
      <c r="G15" s="4">
        <f t="shared" si="5"/>
        <v>3520312.5</v>
      </c>
      <c r="H15" s="4">
        <f>'Capital cost EUA model'!H15</f>
        <v>1618330.0392752115</v>
      </c>
      <c r="I15" s="4">
        <f t="shared" si="6"/>
        <v>3153125</v>
      </c>
      <c r="J15" s="4">
        <f>'Capital cost EUA model'!J15</f>
        <v>668659.39583219984</v>
      </c>
      <c r="K15" s="4">
        <f>'Capital cost EUA model'!K15</f>
        <v>574331.56907527894</v>
      </c>
      <c r="L15" s="4">
        <f t="shared" si="7"/>
        <v>1112812.5</v>
      </c>
      <c r="M15" s="4">
        <f t="shared" si="8"/>
        <v>3153125</v>
      </c>
      <c r="N15" s="4">
        <f t="shared" si="9"/>
        <v>4187500</v>
      </c>
      <c r="O15" s="4">
        <f>'Capital cost EUA model'!O15</f>
        <v>574331.56907527894</v>
      </c>
      <c r="P15" s="4">
        <f>'Capital cost EUA model'!P15</f>
        <v>574331.56907527894</v>
      </c>
      <c r="Q15" s="4">
        <f t="shared" si="10"/>
        <v>6708750</v>
      </c>
    </row>
    <row r="16" spans="1:17">
      <c r="A16" s="1">
        <v>2032</v>
      </c>
      <c r="B16" s="4">
        <f t="shared" si="0"/>
        <v>3169375</v>
      </c>
      <c r="C16" s="4">
        <f t="shared" si="1"/>
        <v>712500</v>
      </c>
      <c r="D16" s="4">
        <f t="shared" si="2"/>
        <v>4000000</v>
      </c>
      <c r="E16" s="4">
        <f t="shared" si="3"/>
        <v>2302000</v>
      </c>
      <c r="F16" s="4">
        <f t="shared" si="4"/>
        <v>1694937.5</v>
      </c>
      <c r="G16" s="4">
        <f t="shared" si="5"/>
        <v>3421875</v>
      </c>
      <c r="H16" s="4">
        <f>'Capital cost EUA model'!H16</f>
        <v>1602075.9347019426</v>
      </c>
      <c r="I16" s="4">
        <f t="shared" si="6"/>
        <v>3118750</v>
      </c>
      <c r="J16" s="4">
        <f>'Capital cost EUA model'!J16</f>
        <v>668659.39583219984</v>
      </c>
      <c r="K16" s="4">
        <f>'Capital cost EUA model'!K16</f>
        <v>571701.18391958985</v>
      </c>
      <c r="L16" s="4">
        <f t="shared" si="7"/>
        <v>1106875</v>
      </c>
      <c r="M16" s="4">
        <f t="shared" si="8"/>
        <v>3118750</v>
      </c>
      <c r="N16" s="4">
        <f t="shared" si="9"/>
        <v>4125000</v>
      </c>
      <c r="O16" s="4">
        <f>'Capital cost EUA model'!O16</f>
        <v>571701.18391958985</v>
      </c>
      <c r="P16" s="4">
        <f>'Capital cost EUA model'!P16</f>
        <v>571701.18391958985</v>
      </c>
      <c r="Q16" s="4">
        <f t="shared" si="10"/>
        <v>6682500</v>
      </c>
    </row>
    <row r="17" spans="1:17">
      <c r="A17" s="1">
        <v>2033</v>
      </c>
      <c r="B17" s="4">
        <f t="shared" si="0"/>
        <v>3132187.5</v>
      </c>
      <c r="C17" s="4">
        <f t="shared" si="1"/>
        <v>706250</v>
      </c>
      <c r="D17" s="4">
        <f t="shared" si="2"/>
        <v>4000000</v>
      </c>
      <c r="E17" s="4">
        <f t="shared" si="3"/>
        <v>2302000</v>
      </c>
      <c r="F17" s="4">
        <f t="shared" si="4"/>
        <v>1686718.75</v>
      </c>
      <c r="G17" s="4">
        <f t="shared" si="5"/>
        <v>3323437.5</v>
      </c>
      <c r="H17" s="4">
        <f>'Capital cost EUA model'!H17</f>
        <v>1585821.8301286742</v>
      </c>
      <c r="I17" s="4">
        <f t="shared" si="6"/>
        <v>3084375</v>
      </c>
      <c r="J17" s="4">
        <f>'Capital cost EUA model'!J17</f>
        <v>668659.39583219984</v>
      </c>
      <c r="K17" s="4">
        <f>'Capital cost EUA model'!K17</f>
        <v>569693.58845712245</v>
      </c>
      <c r="L17" s="4">
        <f t="shared" si="7"/>
        <v>1100937.5</v>
      </c>
      <c r="M17" s="4">
        <f t="shared" si="8"/>
        <v>3084375</v>
      </c>
      <c r="N17" s="4">
        <f t="shared" si="9"/>
        <v>4062500</v>
      </c>
      <c r="O17" s="4">
        <f>'Capital cost EUA model'!O17</f>
        <v>569693.58845712245</v>
      </c>
      <c r="P17" s="4">
        <f>'Capital cost EUA model'!P17</f>
        <v>569693.58845712245</v>
      </c>
      <c r="Q17" s="4">
        <f t="shared" si="10"/>
        <v>6656250</v>
      </c>
    </row>
    <row r="18" spans="1:17">
      <c r="A18" s="1">
        <v>2034</v>
      </c>
      <c r="B18" s="4">
        <f t="shared" si="0"/>
        <v>3095000</v>
      </c>
      <c r="C18" s="4">
        <f t="shared" si="1"/>
        <v>700000</v>
      </c>
      <c r="D18" s="4">
        <f t="shared" si="2"/>
        <v>4000000</v>
      </c>
      <c r="E18" s="4">
        <f t="shared" si="3"/>
        <v>2302000</v>
      </c>
      <c r="F18" s="4">
        <f t="shared" si="4"/>
        <v>1678500</v>
      </c>
      <c r="G18" s="4">
        <f t="shared" si="5"/>
        <v>3225000</v>
      </c>
      <c r="H18" s="4">
        <f>'Capital cost EUA model'!H18</f>
        <v>1569567.7255554048</v>
      </c>
      <c r="I18" s="4">
        <f t="shared" si="6"/>
        <v>3050000</v>
      </c>
      <c r="J18" s="4">
        <f>'Capital cost EUA model'!J18</f>
        <v>668659.39583219984</v>
      </c>
      <c r="K18" s="4">
        <f>'Capital cost EUA model'!K18</f>
        <v>567853.20501669892</v>
      </c>
      <c r="L18" s="4">
        <f t="shared" si="7"/>
        <v>1095000</v>
      </c>
      <c r="M18" s="4">
        <f t="shared" si="8"/>
        <v>3050000</v>
      </c>
      <c r="N18" s="4">
        <f t="shared" si="9"/>
        <v>4000000</v>
      </c>
      <c r="O18" s="4">
        <f>'Capital cost EUA model'!O18</f>
        <v>567853.20501669892</v>
      </c>
      <c r="P18" s="4">
        <f>'Capital cost EUA model'!P18</f>
        <v>567853.20501669892</v>
      </c>
      <c r="Q18" s="4">
        <f t="shared" si="10"/>
        <v>6630000</v>
      </c>
    </row>
    <row r="19" spans="1:17">
      <c r="A19" s="1">
        <v>2035</v>
      </c>
      <c r="B19" s="4">
        <f t="shared" si="0"/>
        <v>3057812.5</v>
      </c>
      <c r="C19" s="4">
        <f t="shared" si="1"/>
        <v>693750</v>
      </c>
      <c r="D19" s="4">
        <f t="shared" si="2"/>
        <v>4000000</v>
      </c>
      <c r="E19" s="4">
        <f t="shared" si="3"/>
        <v>2302000</v>
      </c>
      <c r="F19" s="4">
        <f t="shared" si="4"/>
        <v>1670281.25</v>
      </c>
      <c r="G19" s="4">
        <f t="shared" si="5"/>
        <v>3126562.5</v>
      </c>
      <c r="H19" s="4">
        <f>'Capital cost EUA model'!H19</f>
        <v>1553313.6209821361</v>
      </c>
      <c r="I19" s="4">
        <f t="shared" si="6"/>
        <v>3015625</v>
      </c>
      <c r="J19" s="4">
        <f>'Capital cost EUA model'!J19</f>
        <v>668659.39583219984</v>
      </c>
      <c r="K19" s="4">
        <f>'Capital cost EUA model'!K19</f>
        <v>565652.8865517024</v>
      </c>
      <c r="L19" s="4">
        <f t="shared" si="7"/>
        <v>1089062.5</v>
      </c>
      <c r="M19" s="4">
        <f t="shared" si="8"/>
        <v>3015625</v>
      </c>
      <c r="N19" s="4">
        <f t="shared" si="9"/>
        <v>3937500</v>
      </c>
      <c r="O19" s="4">
        <f>'Capital cost EUA model'!O19</f>
        <v>565652.8865517024</v>
      </c>
      <c r="P19" s="4">
        <f>'Capital cost EUA model'!P19</f>
        <v>565652.8865517024</v>
      </c>
      <c r="Q19" s="4">
        <f t="shared" si="10"/>
        <v>6603750</v>
      </c>
    </row>
    <row r="20" spans="1:17">
      <c r="A20" s="1">
        <v>2036</v>
      </c>
      <c r="B20" s="4">
        <f t="shared" si="0"/>
        <v>3020625</v>
      </c>
      <c r="C20" s="4">
        <f t="shared" si="1"/>
        <v>687500</v>
      </c>
      <c r="D20" s="4">
        <f t="shared" si="2"/>
        <v>4000000</v>
      </c>
      <c r="E20" s="4">
        <f t="shared" si="3"/>
        <v>2302000</v>
      </c>
      <c r="F20" s="4">
        <f t="shared" si="4"/>
        <v>1662062.5</v>
      </c>
      <c r="G20" s="4">
        <f t="shared" si="5"/>
        <v>3028125</v>
      </c>
      <c r="H20" s="4">
        <f>'Capital cost EUA model'!H20</f>
        <v>1537059.5164088674</v>
      </c>
      <c r="I20" s="4">
        <f t="shared" si="6"/>
        <v>2981250</v>
      </c>
      <c r="J20" s="4">
        <f>'Capital cost EUA model'!J20</f>
        <v>668659.39583219984</v>
      </c>
      <c r="K20" s="4">
        <f>'Capital cost EUA model'!K20</f>
        <v>563481.86641461716</v>
      </c>
      <c r="L20" s="4">
        <f t="shared" si="7"/>
        <v>1083125</v>
      </c>
      <c r="M20" s="4">
        <f t="shared" si="8"/>
        <v>2981250</v>
      </c>
      <c r="N20" s="4">
        <f t="shared" si="9"/>
        <v>3875000</v>
      </c>
      <c r="O20" s="4">
        <f>'Capital cost EUA model'!O20</f>
        <v>563481.86641461716</v>
      </c>
      <c r="P20" s="4">
        <f>'Capital cost EUA model'!P20</f>
        <v>563481.86641461716</v>
      </c>
      <c r="Q20" s="4">
        <f t="shared" si="10"/>
        <v>6577500</v>
      </c>
    </row>
    <row r="21" spans="1:17">
      <c r="A21" s="1">
        <v>2037</v>
      </c>
      <c r="B21" s="4">
        <f t="shared" si="0"/>
        <v>2983437.5</v>
      </c>
      <c r="C21" s="4">
        <f t="shared" si="1"/>
        <v>681250</v>
      </c>
      <c r="D21" s="4">
        <f t="shared" si="2"/>
        <v>4000000</v>
      </c>
      <c r="E21" s="4">
        <f t="shared" si="3"/>
        <v>2302000</v>
      </c>
      <c r="F21" s="4">
        <f t="shared" si="4"/>
        <v>1653843.75</v>
      </c>
      <c r="G21" s="4">
        <f t="shared" si="5"/>
        <v>2929687.5</v>
      </c>
      <c r="H21" s="4">
        <f>'Capital cost EUA model'!H21</f>
        <v>1520805.4118355988</v>
      </c>
      <c r="I21" s="4">
        <f t="shared" si="6"/>
        <v>2946875</v>
      </c>
      <c r="J21" s="4">
        <f>'Capital cost EUA model'!J21</f>
        <v>668659.39583219984</v>
      </c>
      <c r="K21" s="4">
        <f>'Capital cost EUA model'!K21</f>
        <v>561620.3608197727</v>
      </c>
      <c r="L21" s="4">
        <f t="shared" si="7"/>
        <v>1077187.5</v>
      </c>
      <c r="M21" s="4">
        <f t="shared" si="8"/>
        <v>2946875</v>
      </c>
      <c r="N21" s="4">
        <f t="shared" si="9"/>
        <v>3812500</v>
      </c>
      <c r="O21" s="4">
        <f>'Capital cost EUA model'!O21</f>
        <v>561620.3608197727</v>
      </c>
      <c r="P21" s="4">
        <f>'Capital cost EUA model'!P21</f>
        <v>561620.3608197727</v>
      </c>
      <c r="Q21" s="4">
        <f t="shared" si="10"/>
        <v>6551250</v>
      </c>
    </row>
    <row r="22" spans="1:17">
      <c r="A22" s="1">
        <v>2038</v>
      </c>
      <c r="B22" s="4">
        <f t="shared" si="0"/>
        <v>2946250</v>
      </c>
      <c r="C22" s="4">
        <f t="shared" si="1"/>
        <v>675000</v>
      </c>
      <c r="D22" s="4">
        <f t="shared" si="2"/>
        <v>4000000</v>
      </c>
      <c r="E22" s="4">
        <f t="shared" si="3"/>
        <v>2302000</v>
      </c>
      <c r="F22" s="4">
        <f t="shared" si="4"/>
        <v>1645625</v>
      </c>
      <c r="G22" s="4">
        <f t="shared" si="5"/>
        <v>2831250</v>
      </c>
      <c r="H22" s="4">
        <f>'Capital cost EUA model'!H22</f>
        <v>1504551.3072623296</v>
      </c>
      <c r="I22" s="4">
        <f t="shared" si="6"/>
        <v>2912500</v>
      </c>
      <c r="J22" s="4">
        <f>'Capital cost EUA model'!J22</f>
        <v>668659.39583219984</v>
      </c>
      <c r="K22" s="4">
        <f>'Capital cost EUA model'!K22</f>
        <v>560491.22277389863</v>
      </c>
      <c r="L22" s="4">
        <f t="shared" si="7"/>
        <v>1071250</v>
      </c>
      <c r="M22" s="4">
        <f t="shared" si="8"/>
        <v>2912500</v>
      </c>
      <c r="N22" s="4">
        <f t="shared" si="9"/>
        <v>3750000</v>
      </c>
      <c r="O22" s="4">
        <f>'Capital cost EUA model'!O22</f>
        <v>560491.22277389863</v>
      </c>
      <c r="P22" s="4">
        <f>'Capital cost EUA model'!P22</f>
        <v>560491.22277389863</v>
      </c>
      <c r="Q22" s="4">
        <f t="shared" si="10"/>
        <v>6525000</v>
      </c>
    </row>
    <row r="23" spans="1:17">
      <c r="A23" s="1">
        <v>2039</v>
      </c>
      <c r="B23" s="4">
        <f t="shared" si="0"/>
        <v>2909062.5</v>
      </c>
      <c r="C23" s="4">
        <f t="shared" si="1"/>
        <v>668750</v>
      </c>
      <c r="D23" s="4">
        <f t="shared" si="2"/>
        <v>4000000</v>
      </c>
      <c r="E23" s="4">
        <f t="shared" si="3"/>
        <v>2302000</v>
      </c>
      <c r="F23" s="4">
        <f t="shared" si="4"/>
        <v>1637406.25</v>
      </c>
      <c r="G23" s="4">
        <f t="shared" si="5"/>
        <v>2732812.5</v>
      </c>
      <c r="H23" s="4">
        <f>'Capital cost EUA model'!H23</f>
        <v>1488297.2026890602</v>
      </c>
      <c r="I23" s="4">
        <f t="shared" si="6"/>
        <v>2878125</v>
      </c>
      <c r="J23" s="4">
        <f>'Capital cost EUA model'!J23</f>
        <v>668659.39583219984</v>
      </c>
      <c r="K23" s="4">
        <f>'Capital cost EUA model'!K23</f>
        <v>559063.31435958087</v>
      </c>
      <c r="L23" s="4">
        <f t="shared" si="7"/>
        <v>1065312.5</v>
      </c>
      <c r="M23" s="4">
        <f t="shared" si="8"/>
        <v>2878125</v>
      </c>
      <c r="N23" s="4">
        <f t="shared" si="9"/>
        <v>3687500</v>
      </c>
      <c r="O23" s="4">
        <f>'Capital cost EUA model'!O23</f>
        <v>559063.31435958087</v>
      </c>
      <c r="P23" s="4">
        <f>'Capital cost EUA model'!P23</f>
        <v>559063.31435958087</v>
      </c>
      <c r="Q23" s="4">
        <f t="shared" si="10"/>
        <v>6498750</v>
      </c>
    </row>
    <row r="24" spans="1:17">
      <c r="A24" s="1">
        <v>2040</v>
      </c>
      <c r="B24" s="4">
        <f t="shared" si="0"/>
        <v>2871875</v>
      </c>
      <c r="C24" s="4">
        <f t="shared" si="1"/>
        <v>662500</v>
      </c>
      <c r="D24" s="4">
        <f t="shared" si="2"/>
        <v>4000000</v>
      </c>
      <c r="E24" s="4">
        <f t="shared" si="3"/>
        <v>2302000</v>
      </c>
      <c r="F24" s="4">
        <f t="shared" si="4"/>
        <v>1629187.5</v>
      </c>
      <c r="G24" s="4">
        <f t="shared" si="5"/>
        <v>2634375</v>
      </c>
      <c r="H24" s="4">
        <f>'Capital cost EUA model'!H24</f>
        <v>1472043.098115792</v>
      </c>
      <c r="I24" s="4">
        <f t="shared" si="6"/>
        <v>2843750</v>
      </c>
      <c r="J24" s="4">
        <f>'Capital cost EUA model'!J24</f>
        <v>668659.39583219984</v>
      </c>
      <c r="K24" s="4">
        <f>'Capital cost EUA model'!K24</f>
        <v>557705.69637035497</v>
      </c>
      <c r="L24" s="4">
        <f t="shared" si="7"/>
        <v>1059375</v>
      </c>
      <c r="M24" s="4">
        <f t="shared" si="8"/>
        <v>2843750</v>
      </c>
      <c r="N24" s="4">
        <f t="shared" si="9"/>
        <v>3625000</v>
      </c>
      <c r="O24" s="4">
        <f>'Capital cost EUA model'!O24</f>
        <v>557705.69637035497</v>
      </c>
      <c r="P24" s="4">
        <f>'Capital cost EUA model'!P24</f>
        <v>557705.69637035497</v>
      </c>
      <c r="Q24" s="4">
        <f t="shared" si="10"/>
        <v>6472500</v>
      </c>
    </row>
    <row r="25" spans="1:17">
      <c r="A25" s="1">
        <v>2041</v>
      </c>
      <c r="B25" s="4">
        <f t="shared" si="0"/>
        <v>2834687.5</v>
      </c>
      <c r="C25" s="4">
        <f t="shared" si="1"/>
        <v>656250</v>
      </c>
      <c r="D25" s="4">
        <f t="shared" si="2"/>
        <v>4000000</v>
      </c>
      <c r="E25" s="4">
        <f t="shared" si="3"/>
        <v>2302000</v>
      </c>
      <c r="F25" s="4">
        <f t="shared" si="4"/>
        <v>1620968.75</v>
      </c>
      <c r="G25" s="4">
        <f t="shared" si="5"/>
        <v>2535937.5</v>
      </c>
      <c r="H25" s="4">
        <f>'Capital cost EUA model'!H25</f>
        <v>1455788.9935425231</v>
      </c>
      <c r="I25" s="4">
        <f t="shared" si="6"/>
        <v>2809375</v>
      </c>
      <c r="J25" s="4">
        <f>'Capital cost EUA model'!J25</f>
        <v>668659.39583219984</v>
      </c>
      <c r="K25" s="4">
        <f>'Capital cost EUA model'!K25</f>
        <v>556922.89340897254</v>
      </c>
      <c r="L25" s="4">
        <f t="shared" si="7"/>
        <v>1053437.5</v>
      </c>
      <c r="M25" s="4">
        <f t="shared" si="8"/>
        <v>2809375</v>
      </c>
      <c r="N25" s="4">
        <f t="shared" si="9"/>
        <v>3562500</v>
      </c>
      <c r="O25" s="4">
        <f>'Capital cost EUA model'!O25</f>
        <v>556922.89340897254</v>
      </c>
      <c r="P25" s="4">
        <f>'Capital cost EUA model'!P25</f>
        <v>556922.89340897254</v>
      </c>
      <c r="Q25" s="4">
        <f t="shared" si="10"/>
        <v>6446250</v>
      </c>
    </row>
    <row r="26" spans="1:17">
      <c r="A26" s="1">
        <v>2042</v>
      </c>
      <c r="B26" s="4">
        <f t="shared" si="0"/>
        <v>2797500</v>
      </c>
      <c r="C26" s="4">
        <f t="shared" si="1"/>
        <v>650000</v>
      </c>
      <c r="D26" s="4">
        <f t="shared" si="2"/>
        <v>4000000</v>
      </c>
      <c r="E26" s="4">
        <f t="shared" si="3"/>
        <v>2302000</v>
      </c>
      <c r="F26" s="4">
        <f t="shared" si="4"/>
        <v>1612750</v>
      </c>
      <c r="G26" s="4">
        <f t="shared" si="5"/>
        <v>2437500</v>
      </c>
      <c r="H26" s="4">
        <f>'Capital cost EUA model'!H26</f>
        <v>1439534.888969254</v>
      </c>
      <c r="I26" s="4">
        <f t="shared" si="6"/>
        <v>2775000</v>
      </c>
      <c r="J26" s="4">
        <f>'Capital cost EUA model'!J26</f>
        <v>668659.39583219984</v>
      </c>
      <c r="K26" s="4">
        <f>'Capital cost EUA model'!K26</f>
        <v>554884.21025692218</v>
      </c>
      <c r="L26" s="4">
        <f t="shared" si="7"/>
        <v>1047500</v>
      </c>
      <c r="M26" s="4">
        <f t="shared" si="8"/>
        <v>2775000</v>
      </c>
      <c r="N26" s="4">
        <f t="shared" si="9"/>
        <v>3500000</v>
      </c>
      <c r="O26" s="4">
        <f>'Capital cost EUA model'!O26</f>
        <v>554884.21025692218</v>
      </c>
      <c r="P26" s="4">
        <f>'Capital cost EUA model'!P26</f>
        <v>554884.21025692218</v>
      </c>
      <c r="Q26" s="4">
        <f t="shared" si="10"/>
        <v>6420000</v>
      </c>
    </row>
    <row r="27" spans="1:17">
      <c r="A27" s="1">
        <v>2043</v>
      </c>
      <c r="B27" s="4">
        <f t="shared" si="0"/>
        <v>2760312.5</v>
      </c>
      <c r="C27" s="4">
        <f t="shared" si="1"/>
        <v>643750</v>
      </c>
      <c r="D27" s="4">
        <f t="shared" si="2"/>
        <v>4000000</v>
      </c>
      <c r="E27" s="4">
        <f t="shared" si="3"/>
        <v>2302000</v>
      </c>
      <c r="F27" s="4">
        <f t="shared" si="4"/>
        <v>1604531.25</v>
      </c>
      <c r="G27" s="4">
        <f t="shared" si="5"/>
        <v>2339062.5</v>
      </c>
      <c r="H27" s="4">
        <f>'Capital cost EUA model'!H27</f>
        <v>1423280.7843959855</v>
      </c>
      <c r="I27" s="4">
        <f t="shared" si="6"/>
        <v>2740625</v>
      </c>
      <c r="J27" s="4">
        <f>'Capital cost EUA model'!J27</f>
        <v>668659.39583219984</v>
      </c>
      <c r="K27" s="4">
        <f>'Capital cost EUA model'!K27</f>
        <v>554391.38046651601</v>
      </c>
      <c r="L27" s="4">
        <f t="shared" si="7"/>
        <v>1041562.5</v>
      </c>
      <c r="M27" s="4">
        <f t="shared" si="8"/>
        <v>2740625</v>
      </c>
      <c r="N27" s="4">
        <f t="shared" si="9"/>
        <v>3437500</v>
      </c>
      <c r="O27" s="4">
        <f>'Capital cost EUA model'!O27</f>
        <v>554391.38046651601</v>
      </c>
      <c r="P27" s="4">
        <f>'Capital cost EUA model'!P27</f>
        <v>554391.38046651601</v>
      </c>
      <c r="Q27" s="4">
        <f t="shared" si="10"/>
        <v>6393750</v>
      </c>
    </row>
    <row r="28" spans="1:17">
      <c r="A28" s="1">
        <v>2044</v>
      </c>
      <c r="B28" s="4">
        <f t="shared" si="0"/>
        <v>2723125</v>
      </c>
      <c r="C28" s="4">
        <f t="shared" si="1"/>
        <v>637500</v>
      </c>
      <c r="D28" s="4">
        <f t="shared" si="2"/>
        <v>4000000</v>
      </c>
      <c r="E28" s="4">
        <f t="shared" si="3"/>
        <v>2302000</v>
      </c>
      <c r="F28" s="4">
        <f t="shared" si="4"/>
        <v>1596312.5</v>
      </c>
      <c r="G28" s="4">
        <f t="shared" si="5"/>
        <v>2240625</v>
      </c>
      <c r="H28" s="4">
        <f>'Capital cost EUA model'!H28</f>
        <v>1407026.6798227169</v>
      </c>
      <c r="I28" s="4">
        <f t="shared" si="6"/>
        <v>2706250</v>
      </c>
      <c r="J28" s="4">
        <f>'Capital cost EUA model'!J28</f>
        <v>668659.39583219984</v>
      </c>
      <c r="K28" s="4">
        <f>'Capital cost EUA model'!K28</f>
        <v>552471.36324781028</v>
      </c>
      <c r="L28" s="4">
        <f t="shared" si="7"/>
        <v>1035625</v>
      </c>
      <c r="M28" s="4">
        <f t="shared" si="8"/>
        <v>2706250</v>
      </c>
      <c r="N28" s="4">
        <f t="shared" si="9"/>
        <v>3375000</v>
      </c>
      <c r="O28" s="4">
        <f>'Capital cost EUA model'!O28</f>
        <v>552471.36324781028</v>
      </c>
      <c r="P28" s="4">
        <f>'Capital cost EUA model'!P28</f>
        <v>552471.36324781028</v>
      </c>
      <c r="Q28" s="4">
        <f t="shared" si="10"/>
        <v>6367500</v>
      </c>
    </row>
    <row r="29" spans="1:17">
      <c r="A29" s="1">
        <v>2045</v>
      </c>
      <c r="B29" s="4">
        <f t="shared" si="0"/>
        <v>2685937.5</v>
      </c>
      <c r="C29" s="4">
        <f t="shared" si="1"/>
        <v>631250</v>
      </c>
      <c r="D29" s="4">
        <f t="shared" si="2"/>
        <v>4000000</v>
      </c>
      <c r="E29" s="4">
        <f t="shared" si="3"/>
        <v>2302000</v>
      </c>
      <c r="F29" s="4">
        <f t="shared" si="4"/>
        <v>1588093.75</v>
      </c>
      <c r="G29" s="4">
        <f t="shared" si="5"/>
        <v>2142187.5</v>
      </c>
      <c r="H29" s="4">
        <f>'Capital cost EUA model'!H29</f>
        <v>1390772.5752494477</v>
      </c>
      <c r="I29" s="4">
        <f t="shared" si="6"/>
        <v>2671875</v>
      </c>
      <c r="J29" s="4">
        <f>'Capital cost EUA model'!J29</f>
        <v>668659.39583219984</v>
      </c>
      <c r="K29" s="4">
        <f>'Capital cost EUA model'!K29</f>
        <v>551856.68438044505</v>
      </c>
      <c r="L29" s="4">
        <f t="shared" si="7"/>
        <v>1029687.5</v>
      </c>
      <c r="M29" s="4">
        <f t="shared" si="8"/>
        <v>2671875</v>
      </c>
      <c r="N29" s="4">
        <f t="shared" si="9"/>
        <v>3312500</v>
      </c>
      <c r="O29" s="4">
        <f>'Capital cost EUA model'!O29</f>
        <v>551856.68438044505</v>
      </c>
      <c r="P29" s="4">
        <f>'Capital cost EUA model'!P29</f>
        <v>551856.68438044505</v>
      </c>
      <c r="Q29" s="4">
        <f t="shared" si="10"/>
        <v>6341250</v>
      </c>
    </row>
    <row r="30" spans="1:17">
      <c r="A30" s="1">
        <v>2046</v>
      </c>
      <c r="B30" s="4">
        <f t="shared" si="0"/>
        <v>2648750</v>
      </c>
      <c r="C30" s="4">
        <f t="shared" si="1"/>
        <v>625000</v>
      </c>
      <c r="D30" s="4">
        <f t="shared" si="2"/>
        <v>4000000</v>
      </c>
      <c r="E30" s="4">
        <f t="shared" si="3"/>
        <v>2302000</v>
      </c>
      <c r="F30" s="4">
        <f t="shared" si="4"/>
        <v>1579875</v>
      </c>
      <c r="G30" s="4">
        <f t="shared" si="5"/>
        <v>2043750</v>
      </c>
      <c r="H30" s="4">
        <f>'Capital cost EUA model'!H30</f>
        <v>1374518.470676179</v>
      </c>
      <c r="I30" s="4">
        <f t="shared" si="6"/>
        <v>2637500</v>
      </c>
      <c r="J30" s="4">
        <f>'Capital cost EUA model'!J30</f>
        <v>668659.39583219984</v>
      </c>
      <c r="K30" s="4">
        <f>'Capital cost EUA model'!K30</f>
        <v>550152.42239255458</v>
      </c>
      <c r="L30" s="4">
        <f t="shared" si="7"/>
        <v>1023750</v>
      </c>
      <c r="M30" s="4">
        <f t="shared" si="8"/>
        <v>2637500</v>
      </c>
      <c r="N30" s="4">
        <f t="shared" si="9"/>
        <v>3250000</v>
      </c>
      <c r="O30" s="4">
        <f>'Capital cost EUA model'!O30</f>
        <v>550152.42239255458</v>
      </c>
      <c r="P30" s="4">
        <f>'Capital cost EUA model'!P30</f>
        <v>550152.42239255458</v>
      </c>
      <c r="Q30" s="4">
        <f t="shared" si="10"/>
        <v>6315000</v>
      </c>
    </row>
    <row r="31" spans="1:17">
      <c r="A31" s="1">
        <v>2047</v>
      </c>
      <c r="B31" s="4">
        <f t="shared" si="0"/>
        <v>2611562.5</v>
      </c>
      <c r="C31" s="4">
        <f t="shared" si="1"/>
        <v>618750</v>
      </c>
      <c r="D31" s="4">
        <f t="shared" si="2"/>
        <v>4000000</v>
      </c>
      <c r="E31" s="4">
        <f t="shared" si="3"/>
        <v>2302000</v>
      </c>
      <c r="F31" s="4">
        <f t="shared" si="4"/>
        <v>1571656.25</v>
      </c>
      <c r="G31" s="4">
        <f t="shared" si="5"/>
        <v>1945312.5</v>
      </c>
      <c r="H31" s="4">
        <f>'Capital cost EUA model'!H31</f>
        <v>1358264.3661029099</v>
      </c>
      <c r="I31" s="4">
        <f t="shared" si="6"/>
        <v>2603125</v>
      </c>
      <c r="J31" s="4">
        <f>'Capital cost EUA model'!J31</f>
        <v>668659.39583219984</v>
      </c>
      <c r="K31" s="4">
        <f>'Capital cost EUA model'!K31</f>
        <v>548960.60343798099</v>
      </c>
      <c r="L31" s="4">
        <f t="shared" si="7"/>
        <v>1017812.5</v>
      </c>
      <c r="M31" s="4">
        <f t="shared" si="8"/>
        <v>2603125</v>
      </c>
      <c r="N31" s="4">
        <f t="shared" si="9"/>
        <v>3187500</v>
      </c>
      <c r="O31" s="4">
        <f>'Capital cost EUA model'!O31</f>
        <v>548960.60343798099</v>
      </c>
      <c r="P31" s="4">
        <f>'Capital cost EUA model'!P31</f>
        <v>548960.60343798099</v>
      </c>
      <c r="Q31" s="4">
        <f t="shared" si="10"/>
        <v>6288750</v>
      </c>
    </row>
    <row r="32" spans="1:17">
      <c r="A32" s="1">
        <v>2048</v>
      </c>
      <c r="B32" s="4">
        <f t="shared" si="0"/>
        <v>2574375</v>
      </c>
      <c r="C32" s="4">
        <f t="shared" si="1"/>
        <v>612500</v>
      </c>
      <c r="D32" s="4">
        <f t="shared" si="2"/>
        <v>4000000</v>
      </c>
      <c r="E32" s="4">
        <f t="shared" si="3"/>
        <v>2302000</v>
      </c>
      <c r="F32" s="4">
        <f t="shared" si="4"/>
        <v>1563437.5</v>
      </c>
      <c r="G32" s="4">
        <f t="shared" si="5"/>
        <v>1846875</v>
      </c>
      <c r="H32" s="4">
        <f>'Capital cost EUA model'!H32</f>
        <v>1342010.261529641</v>
      </c>
      <c r="I32" s="4">
        <f t="shared" si="6"/>
        <v>2568750</v>
      </c>
      <c r="J32" s="4">
        <f>'Capital cost EUA model'!J32</f>
        <v>668659.39583219984</v>
      </c>
      <c r="K32" s="4">
        <f>'Capital cost EUA model'!K32</f>
        <v>547759.99001111533</v>
      </c>
      <c r="L32" s="4">
        <f t="shared" si="7"/>
        <v>1011875</v>
      </c>
      <c r="M32" s="4">
        <f t="shared" si="8"/>
        <v>2568750</v>
      </c>
      <c r="N32" s="4">
        <f t="shared" si="9"/>
        <v>3125000</v>
      </c>
      <c r="O32" s="4">
        <f>'Capital cost EUA model'!O32</f>
        <v>547759.99001111533</v>
      </c>
      <c r="P32" s="4">
        <f>'Capital cost EUA model'!P32</f>
        <v>547759.99001111533</v>
      </c>
      <c r="Q32" s="4">
        <f t="shared" si="10"/>
        <v>6262500</v>
      </c>
    </row>
    <row r="33" spans="1:17">
      <c r="A33" s="1">
        <v>2049</v>
      </c>
      <c r="B33" s="4">
        <f t="shared" si="0"/>
        <v>2537187.5</v>
      </c>
      <c r="C33" s="4">
        <f t="shared" si="1"/>
        <v>606250</v>
      </c>
      <c r="D33" s="4">
        <f t="shared" si="2"/>
        <v>4000000</v>
      </c>
      <c r="E33" s="4">
        <f t="shared" si="3"/>
        <v>2302000</v>
      </c>
      <c r="F33" s="4">
        <f t="shared" si="4"/>
        <v>1555218.75</v>
      </c>
      <c r="G33" s="4">
        <f t="shared" si="5"/>
        <v>1748437.5</v>
      </c>
      <c r="H33" s="4">
        <f>'Capital cost EUA model'!H33</f>
        <v>1325756.1569563723</v>
      </c>
      <c r="I33" s="4">
        <f t="shared" si="6"/>
        <v>2534375</v>
      </c>
      <c r="J33" s="4">
        <f>'Capital cost EUA model'!J33</f>
        <v>668659.39583219984</v>
      </c>
      <c r="K33" s="4">
        <f>'Capital cost EUA model'!K33</f>
        <v>546510.49006492062</v>
      </c>
      <c r="L33" s="4">
        <f t="shared" si="7"/>
        <v>1005937.5</v>
      </c>
      <c r="M33" s="4">
        <f t="shared" si="8"/>
        <v>2534375</v>
      </c>
      <c r="N33" s="4">
        <f t="shared" si="9"/>
        <v>3062500</v>
      </c>
      <c r="O33" s="4">
        <f>'Capital cost EUA model'!O33</f>
        <v>546510.49006492062</v>
      </c>
      <c r="P33" s="4">
        <f>'Capital cost EUA model'!P33</f>
        <v>546510.49006492062</v>
      </c>
      <c r="Q33" s="4">
        <f t="shared" si="10"/>
        <v>6236250</v>
      </c>
    </row>
    <row r="34" spans="1:17">
      <c r="A34" s="1">
        <v>2050</v>
      </c>
      <c r="B34" s="4">
        <f>'Capital cost data base'!C6</f>
        <v>2500000</v>
      </c>
      <c r="C34" s="4">
        <f>'Capital cost data base'!C15</f>
        <v>600000</v>
      </c>
      <c r="D34" s="4">
        <f t="shared" si="2"/>
        <v>4000000</v>
      </c>
      <c r="E34" s="4">
        <f>AVERAGE('Capital cost data base'!C22:C23)</f>
        <v>2302000</v>
      </c>
      <c r="F34" s="27">
        <f>'Capital cost data base'!C42</f>
        <v>1547000</v>
      </c>
      <c r="G34" s="4">
        <f>AVERAGE('Capital cost data base'!C40:C41)</f>
        <v>1650000</v>
      </c>
      <c r="H34" s="4">
        <f>'Capital cost EUA model'!H34</f>
        <v>1309502.0523831041</v>
      </c>
      <c r="I34" s="4">
        <f>'Capital cost data base'!C32</f>
        <v>2500000</v>
      </c>
      <c r="J34" s="4">
        <f>'Capital cost EUA model'!J34</f>
        <v>668659.39583219984</v>
      </c>
      <c r="K34" s="4"/>
      <c r="L34" s="4">
        <f>'Capital cost data base'!C16</f>
        <v>1000000</v>
      </c>
      <c r="M34" s="4">
        <f t="shared" ref="M34" si="11">I34</f>
        <v>2500000</v>
      </c>
      <c r="N34" s="27">
        <f>'Capital cost data base'!C43</f>
        <v>3000000</v>
      </c>
      <c r="O34" s="4">
        <f>'Capital cost EUA model'!O34</f>
        <v>541058.41525406053</v>
      </c>
      <c r="P34" s="4">
        <f>'Capital cost EUA model'!P34</f>
        <v>541058.41525406053</v>
      </c>
      <c r="Q34" s="4">
        <f>'Capital cost data base'!C33</f>
        <v>6210000</v>
      </c>
    </row>
    <row r="36" spans="1:17">
      <c r="B36" s="11"/>
    </row>
    <row r="37" spans="1:17">
      <c r="B37" s="11"/>
    </row>
    <row r="38" spans="1:17">
      <c r="B38" s="11"/>
    </row>
    <row r="39" spans="1:17">
      <c r="B39" s="11"/>
    </row>
    <row r="40" spans="1:17">
      <c r="B40" s="11"/>
    </row>
    <row r="41" spans="1:17">
      <c r="B41" s="11"/>
    </row>
    <row r="42" spans="1:17">
      <c r="B42" s="11"/>
    </row>
    <row r="43" spans="1:17">
      <c r="B43" s="11"/>
    </row>
    <row r="44" spans="1:17">
      <c r="B44" s="11"/>
    </row>
    <row r="45" spans="1:17">
      <c r="B45" s="11"/>
    </row>
    <row r="46" spans="1:17">
      <c r="B46" s="11"/>
    </row>
    <row r="47" spans="1:17">
      <c r="B4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About</vt:lpstr>
      <vt:lpstr>Variable and Fixed cost data</vt:lpstr>
      <vt:lpstr>Capital cost data base</vt:lpstr>
      <vt:lpstr>Capital cost EUA model</vt:lpstr>
      <vt:lpstr>CCaMC-AFOaMCpUC</vt:lpstr>
      <vt:lpstr>CCaMC-VOaMCpUC</vt:lpstr>
      <vt:lpstr>CCaMC-BCCpUC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Eveline Vasquez Arroyo</cp:lastModifiedBy>
  <dcterms:created xsi:type="dcterms:W3CDTF">2014-02-14T06:19:38Z</dcterms:created>
  <dcterms:modified xsi:type="dcterms:W3CDTF">2020-04-30T18:31:24Z</dcterms:modified>
</cp:coreProperties>
</file>