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PPE\Cenergia - compartilhadas\Projeto EPS (2019-2020)\Variáveis EPS Brasil\EPS Brazil (30.04.2020)\elec\MPCbS\"/>
    </mc:Choice>
  </mc:AlternateContent>
  <xr:revisionPtr revIDLastSave="0" documentId="13_ncr:1_{533207DA-3FA8-49B4-9BA1-48D428765218}" xr6:coauthVersionLast="45" xr6:coauthVersionMax="45" xr10:uidLastSave="{00000000-0000-0000-0000-000000000000}"/>
  <bookViews>
    <workbookView xWindow="-108" yWindow="-108" windowWidth="23256" windowHeight="12576" activeTab="9" xr2:uid="{00000000-000D-0000-FFFF-FFFF00000000}"/>
  </bookViews>
  <sheets>
    <sheet name="About" sheetId="1" r:id="rId1"/>
    <sheet name="Data" sheetId="2" r:id="rId2"/>
    <sheet name="Offshore wind" sheetId="4" r:id="rId3"/>
    <sheet name="Onshore wind" sheetId="8" r:id="rId4"/>
    <sheet name="Hydro" sheetId="5" r:id="rId5"/>
    <sheet name="Solar" sheetId="6" r:id="rId6"/>
    <sheet name="Biomass" sheetId="7" r:id="rId7"/>
    <sheet name="MSW" sheetId="10" r:id="rId8"/>
    <sheet name="Solar thermal" sheetId="9" r:id="rId9"/>
    <sheet name="MPCbS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B7" i="10"/>
  <c r="B6" i="10"/>
  <c r="B5" i="10"/>
  <c r="B4" i="10"/>
  <c r="B3" i="6"/>
  <c r="B15" i="6"/>
  <c r="C15" i="6" s="1"/>
  <c r="B6" i="3"/>
  <c r="N7" i="8"/>
  <c r="M7" i="8"/>
  <c r="B9" i="3"/>
  <c r="R2" i="7"/>
  <c r="P2" i="7"/>
  <c r="O2" i="7"/>
  <c r="B14" i="3"/>
  <c r="B5" i="3"/>
  <c r="L18" i="5"/>
  <c r="L17" i="5"/>
  <c r="B4" i="6" l="1"/>
  <c r="B7" i="3" s="1"/>
  <c r="C16" i="4"/>
  <c r="C17" i="4"/>
  <c r="C15" i="4"/>
  <c r="E36" i="2" l="1"/>
  <c r="E37" i="2" s="1"/>
  <c r="B23" i="2" l="1"/>
  <c r="E9" i="2" l="1"/>
  <c r="B22" i="2"/>
  <c r="B20" i="2"/>
  <c r="B21" i="2"/>
  <c r="B19" i="2"/>
  <c r="B18" i="2"/>
  <c r="B17" i="2"/>
</calcChain>
</file>

<file path=xl/sharedStrings.xml><?xml version="1.0" encoding="utf-8"?>
<sst xmlns="http://schemas.openxmlformats.org/spreadsheetml/2006/main" count="137" uniqueCount="113">
  <si>
    <t>Source:</t>
  </si>
  <si>
    <t>Hydropower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</si>
  <si>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</si>
  <si>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</si>
  <si>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</si>
  <si>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</si>
  <si>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</si>
  <si>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</si>
  <si>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</si>
  <si>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</si>
  <si>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</si>
  <si>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</si>
  <si>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</si>
  <si>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</si>
  <si>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</si>
  <si>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</si>
  <si>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</si>
  <si>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</si>
  <si>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</si>
  <si>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</si>
  <si>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</si>
  <si>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</si>
  <si>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</si>
  <si>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</si>
  <si>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</si>
  <si>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</si>
  <si>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</si>
  <si>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</si>
  <si>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</si>
  <si>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</si>
  <si>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</si>
  <si>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</si>
  <si>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</si>
  <si>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</si>
  <si>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</si>
  <si>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</si>
  <si>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</si>
  <si>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</si>
  <si>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</si>
  <si>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</si>
  <si>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</si>
  <si>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</si>
  <si>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</si>
  <si>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</si>
  <si>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</si>
  <si>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</si>
  <si>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</si>
  <si>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</si>
  <si>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</si>
  <si>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</si>
  <si>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</si>
  <si>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</si>
  <si>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</si>
  <si>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</si>
  <si>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</si>
  <si>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</si>
  <si>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</si>
  <si>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</si>
  <si>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</si>
  <si>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</si>
  <si>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</si>
  <si>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</si>
  <si>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</si>
  <si>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</si>
  <si>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</si>
  <si>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</si>
  <si>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</si>
  <si>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</si>
  <si>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</si>
  <si>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</si>
  <si>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</si>
  <si>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</si>
  <si>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EPA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</si>
  <si>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</si>
  <si>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</si>
  <si>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</si>
  <si>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</si>
  <si>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</si>
  <si>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http://www.ppe.ufrj.br/images/publica%C3%A7%C3%B5es/mestrado/Dissert_AJVCSilva.pdf</t>
  </si>
  <si>
    <t>Theoretical</t>
  </si>
  <si>
    <t>Technical</t>
  </si>
  <si>
    <t>Socio-environmental</t>
  </si>
  <si>
    <t>GW</t>
  </si>
  <si>
    <t>MW</t>
  </si>
  <si>
    <t>Hydro (apresentação interna número 9)</t>
  </si>
  <si>
    <t>http://www.epe.gov.br/sites-pt/publicacoes-dados-abertos/publicacoes/PublicacoesArquivos/publicacao-227/topico-416/NT04%20PR_RecursosEnergeticos%202050.pdf</t>
  </si>
  <si>
    <t>GWh</t>
  </si>
  <si>
    <t>Mtep</t>
  </si>
  <si>
    <t>MGWh</t>
  </si>
  <si>
    <t>GWmed</t>
  </si>
  <si>
    <t>Efficiency</t>
  </si>
  <si>
    <t>Notes (Brazil):</t>
  </si>
  <si>
    <t>Onshore wind potential considered to be the average between old estimations and more recent scenarios, which consider new technologies</t>
  </si>
  <si>
    <t>Old estimations</t>
  </si>
  <si>
    <t>New estimations</t>
  </si>
  <si>
    <t>Mean</t>
  </si>
  <si>
    <t>Residential</t>
  </si>
  <si>
    <t>Centralized</t>
  </si>
  <si>
    <t>GWp</t>
  </si>
  <si>
    <t>Total</t>
  </si>
  <si>
    <t>GJ/t</t>
  </si>
  <si>
    <t>Tonnes MSW 2050</t>
  </si>
  <si>
    <t>GJ 2050</t>
  </si>
  <si>
    <t>Seconds</t>
  </si>
  <si>
    <t xml:space="preserve">GWmed 2050 </t>
  </si>
  <si>
    <t>Mwmed 2050</t>
  </si>
  <si>
    <t>Master Thesis</t>
  </si>
  <si>
    <t>PPE - Programa de Planejamento Energético - Amanda Jorge Vinhoza</t>
  </si>
  <si>
    <t>EPE - Empresa de Pesquisa Energética</t>
  </si>
  <si>
    <t>Energy Research Public Company</t>
  </si>
  <si>
    <t>Potencial dos Recursos Energéticos no Horizonte 2050</t>
  </si>
  <si>
    <t>Energy Resources Potential in the Horizon 2050</t>
  </si>
  <si>
    <t>Energy Planning Program - Amanda Jorge Vinhoza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</si>
</sst>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  <xf numFmtId="1" fontId="0" fillId="2" borderId="0" xfId="0" applyNumberForma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/>
    <xf numFmtId="165" fontId="5" fillId="0" borderId="0" xfId="1" applyNumberFormat="1" applyFont="1"/>
    <xf numFmtId="164" fontId="0" fillId="0" borderId="0" xfId="0" applyNumberFormat="1" applyFill="1" applyBorder="1" applyAlignme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4" fillId="0" borderId="0" xfId="2" applyFill="1"/>
    <xf numFmtId="0" fontId="2" fillId="0" borderId="0" xfId="0" applyFont="1" applyFill="1"/>
    <xf numFmtId="0" fontId="5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" fontId="2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11" fontId="0" fillId="0" borderId="0" xfId="0" applyNumberFormat="1"/>
    <xf numFmtId="0" fontId="0" fillId="0" borderId="0" xfId="0" applyFont="1" applyFill="1"/>
    <xf numFmtId="0" fontId="0" fillId="0" borderId="0" xfId="0" applyFont="1" applyFill="1" applyAlignment="1">
      <alignment horizontal="left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120028</xdr:rowOff>
    </xdr:from>
    <xdr:to>
      <xdr:col>9</xdr:col>
      <xdr:colOff>421278</xdr:colOff>
      <xdr:row>10</xdr:row>
      <xdr:rowOff>129898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7D09-200C-4694-95CB-491ED8DEB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28"/>
          <a:ext cx="6650628" cy="1851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183235</xdr:colOff>
      <xdr:row>0</xdr:row>
      <xdr:rowOff>171450</xdr:rowOff>
    </xdr:from>
    <xdr:to>
      <xdr:col>10</xdr:col>
      <xdr:colOff>135343</xdr:colOff>
      <xdr:row>27</xdr:row>
      <xdr:rowOff>145083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052F1F-8FD7-452A-93CD-8973EC82D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35" y="171450"/>
          <a:ext cx="6048108" cy="4945683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8</xdr:row>
      <xdr:rowOff>56351</xdr:rowOff>
    </xdr:from>
    <xdr:to>
      <xdr:col>22</xdr:col>
      <xdr:colOff>468707</xdr:colOff>
      <xdr:row>37</xdr:row>
      <xdr:rowOff>88107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E894547-7DD4-4D64-888E-665B6E00A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1529551"/>
          <a:ext cx="8082357" cy="5372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83091</xdr:rowOff>
    </xdr:from>
    <xdr:to>
      <xdr:col>9</xdr:col>
      <xdr:colOff>520762</xdr:colOff>
      <xdr:row>21</xdr:row>
      <xdr:rowOff>154747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A2C322-540E-444E-A811-E8C5A3173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819691"/>
          <a:ext cx="5943662" cy="32022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411163</xdr:colOff>
      <xdr:row>15</xdr:row>
      <xdr:rowOff>134938</xdr:rowOff>
    </xdr:from>
    <xdr:to>
      <xdr:col>9</xdr:col>
      <xdr:colOff>557405</xdr:colOff>
      <xdr:row>31</xdr:row>
      <xdr:rowOff>70809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830F7C-EB68-45A8-BE9A-E4DC83398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163" y="3055938"/>
          <a:ext cx="5964430" cy="2856871"/>
        </a:xfrm>
        <a:prstGeom prst="rect">
          <a:avLst/>
        </a:prstGeom>
      </xdr:spPr>
    </xdr:pic>
    <xdr:clientData/>
  </xdr:twoCellAnchor>
  <xdr:twoCellAnchor editAs="oneCell">
    <xdr:from>
      <xdr:col>12</xdr:col>
      <xdr:colOff>292092</xdr:colOff>
      <xdr:row>0</xdr:row>
      <xdr:rowOff>150813</xdr:rowOff>
    </xdr:from>
    <xdr:to>
      <xdr:col>19</xdr:col>
      <xdr:colOff>438949</xdr:colOff>
      <xdr:row>28</xdr:row>
      <xdr:rowOff>159426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C6CA14-F06A-424F-9400-9DA124A84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6342" y="150813"/>
          <a:ext cx="4425170" cy="5120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66575</xdr:colOff>
      <xdr:row>0</xdr:row>
      <xdr:rowOff>19050</xdr:rowOff>
    </xdr:from>
    <xdr:to>
      <xdr:col>11</xdr:col>
      <xdr:colOff>1297</xdr:colOff>
      <xdr:row>15</xdr:row>
      <xdr:rowOff>170626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B4A219-6F86-46A7-87E3-F42B51D69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5" y="19050"/>
          <a:ext cx="6640322" cy="2913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</xdr:colOff>
      <xdr:row>0</xdr:row>
      <xdr:rowOff>0</xdr:rowOff>
    </xdr:from>
    <xdr:to>
      <xdr:col>17</xdr:col>
      <xdr:colOff>514350</xdr:colOff>
      <xdr:row>20</xdr:row>
      <xdr:rowOff>62099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D8F30C-7236-49DC-AC87-BB79F42D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0150" y="0"/>
          <a:ext cx="7137400" cy="37450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180109</xdr:rowOff>
    </xdr:from>
    <xdr:to>
      <xdr:col>10</xdr:col>
      <xdr:colOff>500524</xdr:colOff>
      <xdr:row>19</xdr:row>
      <xdr:rowOff>132731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0E56CD-AB20-4850-95C8-F266C60C2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180109"/>
          <a:ext cx="6279024" cy="3451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e.gov.br/sites-pt/publicacoes-dados-abertos/publicacoes/PublicacoesArquivos/publicacao-227/topico-416/NT04%20PR_RecursosEnergeticos%202050.pdf" TargetMode="External"/><Relationship Id="rId1" Type="http://schemas.openxmlformats.org/officeDocument/2006/relationships/hyperlink" Target="http://www.ppe.ufrj.br/images/publica%C3%A7%C3%B5es/mestrado/Dissert_AJVCSil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ppe.ufrj.br/images/publica%C3%A7%C3%B5es/mestrado/Dissert_AJVCSilva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/>
  </sheetViews>
  <sheetFormatPr defaultRowHeight="14.4" x14ac:dyDescent="0.3"/>
  <cols>
    <col min="2" max="2" width="63.109375" customWidth="1"/>
    <col min="3" max="3" width="8.88671875" style="24"/>
  </cols>
  <sheetData>
    <row r="1" spans="1:3" x14ac:dyDescent="0.3">
      <c r="A1" s="1" t="s">
        <v>30</v>
      </c>
    </row>
    <row r="3" spans="1:3" x14ac:dyDescent="0.3">
      <c r="A3" s="1" t="s">
        <v>0</v>
      </c>
      <c r="B3" s="2" t="s">
        <v>107</v>
      </c>
      <c r="C3" s="24" t="s">
        <v>112</v>
      </c>
    </row>
    <row r="4" spans="1:3" x14ac:dyDescent="0.3">
      <c r="A4" s="1"/>
      <c r="B4" s="40" t="s">
        <v>106</v>
      </c>
      <c r="C4" s="24" t="s">
        <v>106</v>
      </c>
    </row>
    <row r="5" spans="1:3" x14ac:dyDescent="0.3">
      <c r="B5" s="4" t="s">
        <v>78</v>
      </c>
    </row>
    <row r="6" spans="1:3" x14ac:dyDescent="0.3">
      <c r="B6" s="41">
        <v>2019</v>
      </c>
    </row>
    <row r="7" spans="1:3" x14ac:dyDescent="0.3">
      <c r="B7" s="4"/>
    </row>
    <row r="8" spans="1:3" x14ac:dyDescent="0.3">
      <c r="B8" s="2" t="s">
        <v>108</v>
      </c>
      <c r="C8" s="24" t="s">
        <v>109</v>
      </c>
    </row>
    <row r="9" spans="1:3" x14ac:dyDescent="0.3">
      <c r="B9" t="s">
        <v>110</v>
      </c>
      <c r="C9" s="24" t="s">
        <v>111</v>
      </c>
    </row>
    <row r="10" spans="1:3" x14ac:dyDescent="0.3">
      <c r="B10" s="4" t="s">
        <v>85</v>
      </c>
    </row>
    <row r="11" spans="1:3" ht="18" customHeight="1" x14ac:dyDescent="0.3">
      <c r="B11" s="41">
        <v>2018</v>
      </c>
    </row>
    <row r="13" spans="1:3" x14ac:dyDescent="0.3">
      <c r="A13" s="30" t="s">
        <v>91</v>
      </c>
    </row>
    <row r="14" spans="1:3" x14ac:dyDescent="0.3">
      <c r="A14" s="14" t="s">
        <v>92</v>
      </c>
    </row>
    <row r="16" spans="1:3" s="14" customFormat="1" x14ac:dyDescent="0.3">
      <c r="A16" s="1" t="s">
        <v>73</v>
      </c>
      <c r="B16" s="27"/>
      <c r="C16" s="31"/>
    </row>
    <row r="17" spans="1:3" s="14" customFormat="1" x14ac:dyDescent="0.3">
      <c r="A17" t="s">
        <v>74</v>
      </c>
      <c r="C17" s="31"/>
    </row>
    <row r="18" spans="1:3" s="14" customFormat="1" x14ac:dyDescent="0.3">
      <c r="A18" t="s">
        <v>75</v>
      </c>
      <c r="B18" s="28"/>
      <c r="C18" s="31"/>
    </row>
    <row r="19" spans="1:3" s="14" customFormat="1" x14ac:dyDescent="0.3">
      <c r="A19" t="s">
        <v>76</v>
      </c>
      <c r="C19" s="31"/>
    </row>
    <row r="20" spans="1:3" s="14" customFormat="1" x14ac:dyDescent="0.3">
      <c r="A20" t="s">
        <v>77</v>
      </c>
      <c r="B20" s="29"/>
      <c r="C20" s="31"/>
    </row>
    <row r="21" spans="1:3" s="14" customFormat="1" x14ac:dyDescent="0.3">
      <c r="C21" s="31"/>
    </row>
    <row r="22" spans="1:3" s="14" customFormat="1" x14ac:dyDescent="0.3">
      <c r="C22" s="31"/>
    </row>
    <row r="23" spans="1:3" s="14" customFormat="1" x14ac:dyDescent="0.3">
      <c r="B23" s="30"/>
      <c r="C23" s="31"/>
    </row>
    <row r="24" spans="1:3" s="14" customFormat="1" x14ac:dyDescent="0.3">
      <c r="C24" s="31"/>
    </row>
    <row r="25" spans="1:3" s="14" customFormat="1" x14ac:dyDescent="0.3">
      <c r="B25" s="28"/>
      <c r="C25" s="31"/>
    </row>
    <row r="26" spans="1:3" s="14" customFormat="1" x14ac:dyDescent="0.3">
      <c r="C26" s="31"/>
    </row>
    <row r="27" spans="1:3" s="14" customFormat="1" x14ac:dyDescent="0.3">
      <c r="B27" s="29"/>
      <c r="C27" s="31"/>
    </row>
    <row r="28" spans="1:3" s="14" customFormat="1" x14ac:dyDescent="0.3">
      <c r="C28" s="31"/>
    </row>
    <row r="29" spans="1:3" s="14" customFormat="1" x14ac:dyDescent="0.3">
      <c r="B29" s="31"/>
      <c r="C29" s="31"/>
    </row>
  </sheetData>
  <hyperlinks>
    <hyperlink ref="B5" r:id="rId1" xr:uid="{0F78DC45-CBEA-42A1-964F-BD7B49D2316C}"/>
    <hyperlink ref="B10" r:id="rId2" xr:uid="{346FED52-00B5-42CA-B868-952D800266B6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17"/>
  <sheetViews>
    <sheetView tabSelected="1" workbookViewId="0">
      <selection activeCell="F3" sqref="F3"/>
    </sheetView>
  </sheetViews>
  <sheetFormatPr defaultRowHeight="14.4" x14ac:dyDescent="0.3"/>
  <cols>
    <col min="1" max="1" width="22" customWidth="1"/>
    <col min="2" max="2" width="24" customWidth="1"/>
  </cols>
  <sheetData>
    <row r="1" spans="1:8" x14ac:dyDescent="0.3">
      <c r="A1" s="1" t="s">
        <v>32</v>
      </c>
      <c r="B1" s="1" t="s">
        <v>33</v>
      </c>
      <c r="H1" s="1"/>
    </row>
    <row r="2" spans="1:8" x14ac:dyDescent="0.3">
      <c r="A2" t="s">
        <v>46</v>
      </c>
      <c r="B2" s="15">
        <v>999999999999999</v>
      </c>
    </row>
    <row r="3" spans="1:8" x14ac:dyDescent="0.3">
      <c r="A3" t="s">
        <v>34</v>
      </c>
      <c r="B3" s="15">
        <v>999999999999999</v>
      </c>
    </row>
    <row r="4" spans="1:8" x14ac:dyDescent="0.3">
      <c r="A4" t="s">
        <v>31</v>
      </c>
      <c r="B4" s="15">
        <v>999999999999999</v>
      </c>
    </row>
    <row r="5" spans="1:8" x14ac:dyDescent="0.3">
      <c r="A5" t="s">
        <v>23</v>
      </c>
      <c r="B5" s="15">
        <f>Hydro!L18</f>
        <v>172900</v>
      </c>
    </row>
    <row r="6" spans="1:8" x14ac:dyDescent="0.3">
      <c r="A6" t="s">
        <v>47</v>
      </c>
      <c r="B6">
        <f>'Onshore wind'!N7</f>
        <v>195200</v>
      </c>
    </row>
    <row r="7" spans="1:8" x14ac:dyDescent="0.3">
      <c r="A7" t="s">
        <v>28</v>
      </c>
      <c r="B7" s="15">
        <f>Solar!B4</f>
        <v>339820</v>
      </c>
    </row>
    <row r="8" spans="1:8" x14ac:dyDescent="0.3">
      <c r="A8" t="s">
        <v>29</v>
      </c>
      <c r="B8" s="15">
        <v>400000</v>
      </c>
    </row>
    <row r="9" spans="1:8" x14ac:dyDescent="0.3">
      <c r="A9" t="s">
        <v>24</v>
      </c>
      <c r="B9" s="15">
        <f>Biomass!R2*1000</f>
        <v>241584.36869491349</v>
      </c>
      <c r="C9" s="14"/>
    </row>
    <row r="10" spans="1:8" x14ac:dyDescent="0.3">
      <c r="A10" t="s">
        <v>35</v>
      </c>
      <c r="B10">
        <v>0</v>
      </c>
    </row>
    <row r="11" spans="1:8" x14ac:dyDescent="0.3">
      <c r="A11" t="s">
        <v>36</v>
      </c>
      <c r="B11" s="15">
        <v>999999999999999</v>
      </c>
    </row>
    <row r="12" spans="1:8" x14ac:dyDescent="0.3">
      <c r="A12" t="s">
        <v>37</v>
      </c>
      <c r="B12" s="15">
        <v>999999999999999</v>
      </c>
    </row>
    <row r="13" spans="1:8" x14ac:dyDescent="0.3">
      <c r="A13" t="s">
        <v>45</v>
      </c>
      <c r="B13" s="15">
        <v>999999999999999</v>
      </c>
    </row>
    <row r="14" spans="1:8" x14ac:dyDescent="0.3">
      <c r="A14" t="s">
        <v>48</v>
      </c>
      <c r="B14">
        <f>'Offshore wind'!C17</f>
        <v>331000</v>
      </c>
    </row>
    <row r="15" spans="1:8" x14ac:dyDescent="0.3">
      <c r="A15" t="s">
        <v>49</v>
      </c>
      <c r="B15" s="15">
        <v>999999999999999</v>
      </c>
    </row>
    <row r="16" spans="1:8" x14ac:dyDescent="0.3">
      <c r="A16" t="s">
        <v>50</v>
      </c>
      <c r="B16" s="15">
        <v>999999999999999</v>
      </c>
    </row>
    <row r="17" spans="1:2" x14ac:dyDescent="0.3">
      <c r="A17" t="s">
        <v>51</v>
      </c>
      <c r="B17" s="15">
        <f>MSW!B7</f>
        <v>65068.493150684932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/>
  </sheetViews>
  <sheetFormatPr defaultRowHeight="14.4" x14ac:dyDescent="0.3"/>
  <cols>
    <col min="1" max="1" width="35.77734375" customWidth="1"/>
    <col min="2" max="2" width="24.77734375" customWidth="1"/>
    <col min="4" max="4" width="71" customWidth="1"/>
    <col min="5" max="5" width="16.21875" customWidth="1"/>
    <col min="6" max="6" width="17" customWidth="1"/>
  </cols>
  <sheetData>
    <row r="1" spans="1:9" x14ac:dyDescent="0.3">
      <c r="A1" s="1" t="s">
        <v>26</v>
      </c>
    </row>
    <row r="2" spans="1:9" x14ac:dyDescent="0.3">
      <c r="A2" s="2" t="s">
        <v>2</v>
      </c>
      <c r="B2" s="6" t="s">
        <v>3</v>
      </c>
      <c r="D2" s="2" t="s">
        <v>17</v>
      </c>
      <c r="E2" s="2" t="s">
        <v>19</v>
      </c>
      <c r="F2" s="2" t="s">
        <v>20</v>
      </c>
    </row>
    <row r="3" spans="1:9" x14ac:dyDescent="0.3">
      <c r="A3" t="s">
        <v>4</v>
      </c>
      <c r="B3">
        <v>1200</v>
      </c>
      <c r="D3" t="s">
        <v>38</v>
      </c>
      <c r="E3" s="7">
        <v>101.2</v>
      </c>
      <c r="F3" t="s">
        <v>44</v>
      </c>
    </row>
    <row r="4" spans="1:9" x14ac:dyDescent="0.3">
      <c r="A4" t="s">
        <v>5</v>
      </c>
      <c r="B4">
        <v>153000</v>
      </c>
      <c r="D4" t="s">
        <v>39</v>
      </c>
      <c r="E4" s="7">
        <v>6.9</v>
      </c>
      <c r="F4" t="s">
        <v>43</v>
      </c>
    </row>
    <row r="5" spans="1:9" x14ac:dyDescent="0.3">
      <c r="A5" t="s">
        <v>12</v>
      </c>
      <c r="B5">
        <v>664</v>
      </c>
      <c r="D5" t="s">
        <v>40</v>
      </c>
      <c r="E5">
        <v>12</v>
      </c>
      <c r="F5" t="s">
        <v>43</v>
      </c>
    </row>
    <row r="6" spans="1:9" x14ac:dyDescent="0.3">
      <c r="A6" t="s">
        <v>6</v>
      </c>
      <c r="B6" s="14">
        <v>38000</v>
      </c>
      <c r="D6" s="5" t="s">
        <v>41</v>
      </c>
      <c r="E6" s="5">
        <v>2</v>
      </c>
      <c r="F6" t="s">
        <v>43</v>
      </c>
    </row>
    <row r="7" spans="1:9" x14ac:dyDescent="0.3">
      <c r="A7" t="s">
        <v>7</v>
      </c>
      <c r="B7">
        <v>11000</v>
      </c>
      <c r="D7" s="5" t="s">
        <v>42</v>
      </c>
      <c r="E7" s="5">
        <v>65.5</v>
      </c>
      <c r="F7" t="s">
        <v>43</v>
      </c>
    </row>
    <row r="8" spans="1:9" x14ac:dyDescent="0.3">
      <c r="A8" t="s">
        <v>8</v>
      </c>
      <c r="B8" s="14">
        <v>4200</v>
      </c>
      <c r="I8" s="7"/>
    </row>
    <row r="9" spans="1:9" x14ac:dyDescent="0.3">
      <c r="A9" t="s">
        <v>9</v>
      </c>
      <c r="B9">
        <v>62</v>
      </c>
      <c r="D9" s="1" t="s">
        <v>18</v>
      </c>
      <c r="E9" s="8">
        <f>SUM(E3:E7)</f>
        <v>187.60000000000002</v>
      </c>
    </row>
    <row r="10" spans="1:9" x14ac:dyDescent="0.3">
      <c r="A10" t="s">
        <v>10</v>
      </c>
      <c r="B10" s="9">
        <v>38</v>
      </c>
      <c r="E10" s="5"/>
    </row>
    <row r="11" spans="1:9" x14ac:dyDescent="0.3">
      <c r="A11" t="s">
        <v>11</v>
      </c>
      <c r="B11" s="14">
        <v>4000</v>
      </c>
      <c r="E11" s="5"/>
    </row>
    <row r="12" spans="1:9" x14ac:dyDescent="0.3">
      <c r="A12" t="s">
        <v>1</v>
      </c>
      <c r="B12" s="9">
        <v>60</v>
      </c>
      <c r="D12" t="s">
        <v>13</v>
      </c>
    </row>
    <row r="13" spans="1:9" x14ac:dyDescent="0.3">
      <c r="D13" t="s">
        <v>14</v>
      </c>
    </row>
    <row r="14" spans="1:9" x14ac:dyDescent="0.3">
      <c r="A14" s="9" t="s">
        <v>27</v>
      </c>
      <c r="D14" t="s">
        <v>15</v>
      </c>
    </row>
    <row r="15" spans="1:9" x14ac:dyDescent="0.3">
      <c r="D15" t="s">
        <v>16</v>
      </c>
    </row>
    <row r="16" spans="1:9" x14ac:dyDescent="0.3">
      <c r="A16" s="2" t="s">
        <v>21</v>
      </c>
      <c r="B16" s="2" t="s">
        <v>22</v>
      </c>
      <c r="D16" s="5" t="s">
        <v>25</v>
      </c>
    </row>
    <row r="17" spans="1:6" x14ac:dyDescent="0.3">
      <c r="A17" s="10" t="s">
        <v>23</v>
      </c>
      <c r="B17" s="10">
        <f>E9*1000</f>
        <v>187600.00000000003</v>
      </c>
      <c r="D17" s="11"/>
      <c r="E17" s="12"/>
      <c r="F17" s="13"/>
    </row>
    <row r="18" spans="1:6" x14ac:dyDescent="0.3">
      <c r="A18" s="10" t="s">
        <v>47</v>
      </c>
      <c r="B18" s="10">
        <f>B7*1000</f>
        <v>11000000</v>
      </c>
      <c r="D18" s="11"/>
      <c r="E18" s="12"/>
      <c r="F18" s="13"/>
    </row>
    <row r="19" spans="1:6" x14ac:dyDescent="0.3">
      <c r="A19" s="10" t="s">
        <v>28</v>
      </c>
      <c r="B19" s="10">
        <f>SUM(B3:B5)*1000</f>
        <v>154864000</v>
      </c>
      <c r="D19" s="2" t="s">
        <v>52</v>
      </c>
      <c r="E19" s="16"/>
      <c r="F19" s="2" t="s">
        <v>20</v>
      </c>
    </row>
    <row r="20" spans="1:6" x14ac:dyDescent="0.3">
      <c r="A20" s="10" t="s">
        <v>29</v>
      </c>
      <c r="B20" s="10">
        <f>B6*1000</f>
        <v>38000000</v>
      </c>
      <c r="D20" s="17" t="s">
        <v>70</v>
      </c>
      <c r="E20" s="19">
        <v>1820</v>
      </c>
      <c r="F20" s="21" t="s">
        <v>57</v>
      </c>
    </row>
    <row r="21" spans="1:6" x14ac:dyDescent="0.3">
      <c r="A21" s="10" t="s">
        <v>24</v>
      </c>
      <c r="B21" s="10">
        <f>B9*1000</f>
        <v>62000</v>
      </c>
    </row>
    <row r="22" spans="1:6" x14ac:dyDescent="0.3">
      <c r="A22" s="10" t="s">
        <v>35</v>
      </c>
      <c r="B22" s="10">
        <f>B11*1000</f>
        <v>4000000</v>
      </c>
      <c r="D22" s="1" t="s">
        <v>58</v>
      </c>
    </row>
    <row r="23" spans="1:6" x14ac:dyDescent="0.3">
      <c r="A23" s="10" t="s">
        <v>48</v>
      </c>
      <c r="B23" s="10">
        <f>B8*1000</f>
        <v>4200000</v>
      </c>
      <c r="D23" s="17" t="s">
        <v>59</v>
      </c>
      <c r="E23" s="22">
        <v>262.39999999999998</v>
      </c>
      <c r="F23" s="13" t="s">
        <v>72</v>
      </c>
    </row>
    <row r="24" spans="1:6" x14ac:dyDescent="0.3">
      <c r="D24" s="17" t="s">
        <v>60</v>
      </c>
      <c r="E24" s="18">
        <v>33.57</v>
      </c>
      <c r="F24" s="13" t="s">
        <v>72</v>
      </c>
    </row>
    <row r="25" spans="1:6" x14ac:dyDescent="0.3">
      <c r="A25" s="14" t="s">
        <v>53</v>
      </c>
      <c r="D25" s="17" t="s">
        <v>61</v>
      </c>
      <c r="E25" s="20">
        <v>67.8</v>
      </c>
      <c r="F25" s="13" t="s">
        <v>72</v>
      </c>
    </row>
    <row r="26" spans="1:6" x14ac:dyDescent="0.3">
      <c r="A26" s="14" t="s">
        <v>54</v>
      </c>
      <c r="D26" s="17" t="s">
        <v>62</v>
      </c>
      <c r="E26" s="20">
        <v>23.4</v>
      </c>
      <c r="F26" s="13" t="s">
        <v>72</v>
      </c>
    </row>
    <row r="27" spans="1:6" x14ac:dyDescent="0.3">
      <c r="A27" s="14" t="s">
        <v>55</v>
      </c>
      <c r="D27" s="17" t="s">
        <v>63</v>
      </c>
      <c r="E27" s="20">
        <v>137.69999999999999</v>
      </c>
      <c r="F27" s="13" t="s">
        <v>72</v>
      </c>
    </row>
    <row r="28" spans="1:6" x14ac:dyDescent="0.3">
      <c r="A28" t="s">
        <v>56</v>
      </c>
    </row>
    <row r="29" spans="1:6" x14ac:dyDescent="0.3">
      <c r="D29" t="s">
        <v>64</v>
      </c>
      <c r="E29" s="23">
        <v>0.83199999999999996</v>
      </c>
      <c r="F29" s="13" t="s">
        <v>72</v>
      </c>
    </row>
    <row r="30" spans="1:6" x14ac:dyDescent="0.3">
      <c r="D30" s="24" t="s">
        <v>65</v>
      </c>
    </row>
    <row r="32" spans="1:6" x14ac:dyDescent="0.3">
      <c r="D32" t="s">
        <v>66</v>
      </c>
    </row>
    <row r="33" spans="4:5" x14ac:dyDescent="0.3">
      <c r="D33" t="s">
        <v>67</v>
      </c>
    </row>
    <row r="34" spans="4:5" x14ac:dyDescent="0.3">
      <c r="D34" t="s">
        <v>68</v>
      </c>
    </row>
    <row r="36" spans="4:5" x14ac:dyDescent="0.3">
      <c r="D36" t="s">
        <v>69</v>
      </c>
      <c r="E36" s="25">
        <f>E27*E29/E24</f>
        <v>3.4127613941018762</v>
      </c>
    </row>
    <row r="37" spans="4:5" x14ac:dyDescent="0.3">
      <c r="D37" t="s">
        <v>71</v>
      </c>
      <c r="E37" s="26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C731-D7F7-48D1-8FC4-4FEC01D3E576}">
  <dimension ref="A13:C17"/>
  <sheetViews>
    <sheetView workbookViewId="0">
      <selection activeCell="C16" sqref="C16"/>
    </sheetView>
  </sheetViews>
  <sheetFormatPr defaultRowHeight="14.4" x14ac:dyDescent="0.3"/>
  <cols>
    <col min="1" max="1" width="19.33203125" customWidth="1"/>
  </cols>
  <sheetData>
    <row r="13" spans="1:3" x14ac:dyDescent="0.3">
      <c r="A13" s="4" t="s">
        <v>78</v>
      </c>
    </row>
    <row r="14" spans="1:3" x14ac:dyDescent="0.3">
      <c r="B14" s="1" t="s">
        <v>82</v>
      </c>
      <c r="C14" s="1" t="s">
        <v>83</v>
      </c>
    </row>
    <row r="15" spans="1:3" x14ac:dyDescent="0.3">
      <c r="A15" t="s">
        <v>79</v>
      </c>
      <c r="B15">
        <v>1688</v>
      </c>
      <c r="C15">
        <f>B15*1000</f>
        <v>1688000</v>
      </c>
    </row>
    <row r="16" spans="1:3" x14ac:dyDescent="0.3">
      <c r="A16" t="s">
        <v>80</v>
      </c>
      <c r="B16">
        <v>1064</v>
      </c>
      <c r="C16">
        <f t="shared" ref="C16:C17" si="0">B16*1000</f>
        <v>1064000</v>
      </c>
    </row>
    <row r="17" spans="1:3" x14ac:dyDescent="0.3">
      <c r="A17" t="s">
        <v>81</v>
      </c>
      <c r="B17">
        <v>331</v>
      </c>
      <c r="C17">
        <f t="shared" si="0"/>
        <v>331000</v>
      </c>
    </row>
  </sheetData>
  <hyperlinks>
    <hyperlink ref="A13" r:id="rId1" xr:uid="{04250B07-906D-4F61-8D7C-318A79FA55E8}"/>
  </hyperlink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6929-CD22-4F1F-8705-A77071E1E014}">
  <dimension ref="L4:N7"/>
  <sheetViews>
    <sheetView topLeftCell="D4" workbookViewId="0">
      <selection activeCell="N7" sqref="N7"/>
    </sheetView>
  </sheetViews>
  <sheetFormatPr defaultRowHeight="14.4" x14ac:dyDescent="0.3"/>
  <cols>
    <col min="12" max="12" width="16.21875" customWidth="1"/>
    <col min="13" max="13" width="8.21875" customWidth="1"/>
  </cols>
  <sheetData>
    <row r="4" spans="12:14" x14ac:dyDescent="0.3">
      <c r="M4" t="s">
        <v>82</v>
      </c>
      <c r="N4" t="s">
        <v>83</v>
      </c>
    </row>
    <row r="5" spans="12:14" x14ac:dyDescent="0.3">
      <c r="L5" s="1" t="s">
        <v>93</v>
      </c>
      <c r="M5">
        <v>143.5</v>
      </c>
    </row>
    <row r="6" spans="12:14" x14ac:dyDescent="0.3">
      <c r="L6" s="1" t="s">
        <v>94</v>
      </c>
      <c r="M6">
        <v>246.9</v>
      </c>
    </row>
    <row r="7" spans="12:14" x14ac:dyDescent="0.3">
      <c r="L7" s="1" t="s">
        <v>95</v>
      </c>
      <c r="M7">
        <f>AVERAGE(M5:M6)</f>
        <v>195.2</v>
      </c>
      <c r="N7">
        <f>M7*1000</f>
        <v>195200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9B4E-BFCD-4243-AC2F-6C560B17084D}">
  <dimension ref="A4:L18"/>
  <sheetViews>
    <sheetView topLeftCell="A4" zoomScale="118" workbookViewId="0">
      <selection activeCell="L19" sqref="L19"/>
    </sheetView>
  </sheetViews>
  <sheetFormatPr defaultRowHeight="14.4" x14ac:dyDescent="0.3"/>
  <sheetData>
    <row r="4" spans="1:12" x14ac:dyDescent="0.3">
      <c r="A4" s="1" t="s">
        <v>84</v>
      </c>
    </row>
    <row r="15" spans="1:12" x14ac:dyDescent="0.3">
      <c r="L15">
        <v>248.9</v>
      </c>
    </row>
    <row r="16" spans="1:12" x14ac:dyDescent="0.3">
      <c r="L16">
        <v>76</v>
      </c>
    </row>
    <row r="17" spans="11:12" x14ac:dyDescent="0.3">
      <c r="K17" s="1" t="s">
        <v>82</v>
      </c>
      <c r="L17">
        <f>L15-L16</f>
        <v>172.9</v>
      </c>
    </row>
    <row r="18" spans="11:12" x14ac:dyDescent="0.3">
      <c r="K18" s="1" t="s">
        <v>83</v>
      </c>
      <c r="L18">
        <f>L17*1000</f>
        <v>172900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0BE6-8CC7-400B-92D3-4A9EBF314F72}">
  <dimension ref="A1:E15"/>
  <sheetViews>
    <sheetView zoomScale="80" zoomScaleNormal="80" workbookViewId="0">
      <selection activeCell="B4" sqref="B4"/>
    </sheetView>
  </sheetViews>
  <sheetFormatPr defaultRowHeight="14.4" x14ac:dyDescent="0.3"/>
  <cols>
    <col min="1" max="1" width="10.33203125" bestFit="1" customWidth="1"/>
    <col min="2" max="2" width="11.77734375" bestFit="1" customWidth="1"/>
  </cols>
  <sheetData>
    <row r="1" spans="1:5" x14ac:dyDescent="0.3">
      <c r="B1" s="32" t="s">
        <v>83</v>
      </c>
    </row>
    <row r="2" spans="1:5" x14ac:dyDescent="0.3">
      <c r="A2" t="s">
        <v>96</v>
      </c>
      <c r="B2" s="33">
        <v>32820</v>
      </c>
    </row>
    <row r="3" spans="1:5" x14ac:dyDescent="0.3">
      <c r="A3" t="s">
        <v>97</v>
      </c>
      <c r="B3" s="35">
        <f>B14*1000</f>
        <v>307000</v>
      </c>
    </row>
    <row r="4" spans="1:5" x14ac:dyDescent="0.3">
      <c r="A4" s="1" t="s">
        <v>99</v>
      </c>
      <c r="B4" s="37">
        <f>B2+B3</f>
        <v>339820</v>
      </c>
    </row>
    <row r="6" spans="1:5" x14ac:dyDescent="0.3">
      <c r="B6" s="32" t="s">
        <v>98</v>
      </c>
      <c r="E6" s="33"/>
    </row>
    <row r="7" spans="1:5" x14ac:dyDescent="0.3">
      <c r="B7" s="33">
        <v>24</v>
      </c>
      <c r="E7" s="33"/>
    </row>
    <row r="8" spans="1:5" x14ac:dyDescent="0.3">
      <c r="B8" s="33">
        <v>747</v>
      </c>
      <c r="E8" s="33"/>
    </row>
    <row r="9" spans="1:5" x14ac:dyDescent="0.3">
      <c r="B9" s="33">
        <v>4803</v>
      </c>
      <c r="E9" s="33"/>
    </row>
    <row r="10" spans="1:5" x14ac:dyDescent="0.3">
      <c r="B10" s="33">
        <v>2618</v>
      </c>
      <c r="E10" s="33"/>
    </row>
    <row r="11" spans="1:5" x14ac:dyDescent="0.3">
      <c r="B11" s="33">
        <v>3406</v>
      </c>
      <c r="E11" s="33"/>
    </row>
    <row r="12" spans="1:5" x14ac:dyDescent="0.3">
      <c r="B12" s="33">
        <v>10101</v>
      </c>
      <c r="E12" s="33"/>
    </row>
    <row r="13" spans="1:5" x14ac:dyDescent="0.3">
      <c r="B13" s="33">
        <v>6513</v>
      </c>
      <c r="E13" s="33"/>
    </row>
    <row r="14" spans="1:5" x14ac:dyDescent="0.3">
      <c r="B14" s="38">
        <v>307</v>
      </c>
      <c r="E14" s="33"/>
    </row>
    <row r="15" spans="1:5" x14ac:dyDescent="0.3">
      <c r="A15" s="1" t="s">
        <v>99</v>
      </c>
      <c r="B15" s="1">
        <f>SUM(B7:B14)</f>
        <v>28519</v>
      </c>
      <c r="C15">
        <f>B15*1000</f>
        <v>28519000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8602-0679-4725-BD5E-36775F0381A1}">
  <dimension ref="M1:R37"/>
  <sheetViews>
    <sheetView workbookViewId="0">
      <selection activeCell="R2" sqref="R2"/>
    </sheetView>
  </sheetViews>
  <sheetFormatPr defaultRowHeight="14.4" x14ac:dyDescent="0.3"/>
  <cols>
    <col min="13" max="13" width="8.77734375" style="3"/>
    <col min="14" max="14" width="8.77734375" style="33"/>
    <col min="15" max="17" width="11" customWidth="1"/>
  </cols>
  <sheetData>
    <row r="1" spans="13:18" x14ac:dyDescent="0.3">
      <c r="N1" s="32" t="s">
        <v>87</v>
      </c>
      <c r="O1" s="32" t="s">
        <v>88</v>
      </c>
      <c r="P1" s="32" t="s">
        <v>86</v>
      </c>
      <c r="Q1" s="32" t="s">
        <v>90</v>
      </c>
      <c r="R1" s="32" t="s">
        <v>89</v>
      </c>
    </row>
    <row r="2" spans="13:18" x14ac:dyDescent="0.3">
      <c r="M2" s="34">
        <v>2050</v>
      </c>
      <c r="N2" s="35">
        <v>520</v>
      </c>
      <c r="O2" s="36">
        <f>N2/86</f>
        <v>6.0465116279069768</v>
      </c>
      <c r="P2">
        <f>O2*1000000</f>
        <v>6046511.6279069772</v>
      </c>
      <c r="Q2">
        <v>0.35</v>
      </c>
      <c r="R2">
        <f>0.35*P2/8760</f>
        <v>241.58436869491348</v>
      </c>
    </row>
    <row r="3" spans="13:18" x14ac:dyDescent="0.3">
      <c r="M3" s="34"/>
      <c r="N3" s="35"/>
    </row>
    <row r="4" spans="13:18" x14ac:dyDescent="0.3">
      <c r="M4" s="34"/>
      <c r="N4" s="35"/>
    </row>
    <row r="5" spans="13:18" x14ac:dyDescent="0.3">
      <c r="M5" s="34"/>
      <c r="N5" s="35"/>
    </row>
    <row r="6" spans="13:18" x14ac:dyDescent="0.3">
      <c r="M6" s="34"/>
      <c r="N6" s="35"/>
    </row>
    <row r="7" spans="13:18" x14ac:dyDescent="0.3">
      <c r="M7" s="34"/>
      <c r="N7" s="35"/>
    </row>
    <row r="8" spans="13:18" x14ac:dyDescent="0.3">
      <c r="M8" s="34"/>
      <c r="N8" s="35"/>
    </row>
    <row r="9" spans="13:18" x14ac:dyDescent="0.3">
      <c r="M9" s="34"/>
      <c r="N9" s="35"/>
    </row>
    <row r="10" spans="13:18" x14ac:dyDescent="0.3">
      <c r="M10" s="34"/>
      <c r="N10" s="35"/>
    </row>
    <row r="11" spans="13:18" x14ac:dyDescent="0.3">
      <c r="M11" s="34"/>
      <c r="N11" s="35"/>
    </row>
    <row r="12" spans="13:18" x14ac:dyDescent="0.3">
      <c r="M12" s="34"/>
      <c r="N12" s="35"/>
    </row>
    <row r="13" spans="13:18" x14ac:dyDescent="0.3">
      <c r="M13" s="34"/>
      <c r="N13" s="35"/>
    </row>
    <row r="14" spans="13:18" x14ac:dyDescent="0.3">
      <c r="M14" s="34"/>
      <c r="N14" s="35"/>
    </row>
    <row r="15" spans="13:18" x14ac:dyDescent="0.3">
      <c r="M15" s="34"/>
      <c r="N15" s="35"/>
    </row>
    <row r="16" spans="13:18" x14ac:dyDescent="0.3">
      <c r="M16" s="34"/>
      <c r="N16" s="35"/>
    </row>
    <row r="17" spans="13:14" x14ac:dyDescent="0.3">
      <c r="M17" s="34"/>
      <c r="N17" s="35"/>
    </row>
    <row r="18" spans="13:14" x14ac:dyDescent="0.3">
      <c r="M18" s="34"/>
      <c r="N18" s="35"/>
    </row>
    <row r="19" spans="13:14" x14ac:dyDescent="0.3">
      <c r="M19" s="34"/>
      <c r="N19" s="35"/>
    </row>
    <row r="20" spans="13:14" x14ac:dyDescent="0.3">
      <c r="M20" s="34"/>
      <c r="N20" s="35"/>
    </row>
    <row r="21" spans="13:14" x14ac:dyDescent="0.3">
      <c r="M21" s="34"/>
      <c r="N21" s="35"/>
    </row>
    <row r="22" spans="13:14" x14ac:dyDescent="0.3">
      <c r="M22" s="34"/>
      <c r="N22" s="35"/>
    </row>
    <row r="23" spans="13:14" x14ac:dyDescent="0.3">
      <c r="M23" s="34"/>
      <c r="N23" s="35"/>
    </row>
    <row r="24" spans="13:14" x14ac:dyDescent="0.3">
      <c r="M24" s="34"/>
      <c r="N24" s="35"/>
    </row>
    <row r="25" spans="13:14" x14ac:dyDescent="0.3">
      <c r="M25" s="34"/>
      <c r="N25" s="35"/>
    </row>
    <row r="26" spans="13:14" x14ac:dyDescent="0.3">
      <c r="M26" s="34"/>
      <c r="N26" s="35"/>
    </row>
    <row r="27" spans="13:14" x14ac:dyDescent="0.3">
      <c r="M27" s="34"/>
      <c r="N27" s="35"/>
    </row>
    <row r="28" spans="13:14" x14ac:dyDescent="0.3">
      <c r="M28" s="34"/>
      <c r="N28" s="35"/>
    </row>
    <row r="29" spans="13:14" x14ac:dyDescent="0.3">
      <c r="M29" s="34"/>
      <c r="N29" s="35"/>
    </row>
    <row r="30" spans="13:14" x14ac:dyDescent="0.3">
      <c r="M30" s="34"/>
      <c r="N30" s="35"/>
    </row>
    <row r="31" spans="13:14" x14ac:dyDescent="0.3">
      <c r="M31" s="34"/>
      <c r="N31" s="35"/>
    </row>
    <row r="32" spans="13:14" x14ac:dyDescent="0.3">
      <c r="M32" s="34"/>
      <c r="N32" s="35"/>
    </row>
    <row r="33" spans="13:14" x14ac:dyDescent="0.3">
      <c r="M33" s="34"/>
      <c r="N33" s="35"/>
    </row>
    <row r="34" spans="13:14" x14ac:dyDescent="0.3">
      <c r="M34" s="34"/>
      <c r="N34" s="35"/>
    </row>
    <row r="35" spans="13:14" x14ac:dyDescent="0.3">
      <c r="M35" s="34"/>
      <c r="N35" s="35"/>
    </row>
    <row r="36" spans="13:14" x14ac:dyDescent="0.3">
      <c r="M36" s="34"/>
      <c r="N36" s="35"/>
    </row>
    <row r="37" spans="13:14" x14ac:dyDescent="0.3">
      <c r="M37" s="34"/>
      <c r="N37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DC25-7A24-4D37-A124-355D541C96C0}">
  <dimension ref="A2:B7"/>
  <sheetViews>
    <sheetView workbookViewId="0">
      <selection activeCell="B8" sqref="B8"/>
    </sheetView>
  </sheetViews>
  <sheetFormatPr defaultRowHeight="14.4" x14ac:dyDescent="0.3"/>
  <cols>
    <col min="1" max="1" width="15.88671875" bestFit="1" customWidth="1"/>
    <col min="2" max="2" width="9.6640625" customWidth="1"/>
  </cols>
  <sheetData>
    <row r="2" spans="1:2" x14ac:dyDescent="0.3">
      <c r="A2" s="1" t="s">
        <v>101</v>
      </c>
      <c r="B2" s="39">
        <v>114000000</v>
      </c>
    </row>
    <row r="3" spans="1:2" x14ac:dyDescent="0.3">
      <c r="A3" s="1" t="s">
        <v>100</v>
      </c>
      <c r="B3">
        <v>18</v>
      </c>
    </row>
    <row r="4" spans="1:2" x14ac:dyDescent="0.3">
      <c r="A4" s="1" t="s">
        <v>102</v>
      </c>
      <c r="B4">
        <f>B3*B2</f>
        <v>2052000000</v>
      </c>
    </row>
    <row r="5" spans="1:2" x14ac:dyDescent="0.3">
      <c r="A5" s="1" t="s">
        <v>103</v>
      </c>
      <c r="B5">
        <f>8760*3600</f>
        <v>31536000</v>
      </c>
    </row>
    <row r="6" spans="1:2" x14ac:dyDescent="0.3">
      <c r="A6" s="1" t="s">
        <v>104</v>
      </c>
      <c r="B6">
        <f>B4/B5</f>
        <v>65.06849315068493</v>
      </c>
    </row>
    <row r="7" spans="1:2" x14ac:dyDescent="0.3">
      <c r="A7" s="1" t="s">
        <v>105</v>
      </c>
      <c r="B7">
        <f>B6*1000</f>
        <v>65068.493150684932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F694-0AE9-4D07-AC87-3C0AF81DDE32}">
  <dimension ref="A1"/>
  <sheetViews>
    <sheetView workbookViewId="0">
      <selection activeCell="B22" sqref="B2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About</vt:lpstr>
      <vt:lpstr>Data</vt:lpstr>
      <vt:lpstr>Offshore wind</vt:lpstr>
      <vt:lpstr>Onshore wind</vt:lpstr>
      <vt:lpstr>Hydro</vt:lpstr>
      <vt:lpstr>Solar</vt:lpstr>
      <vt:lpstr>Biomass</vt:lpstr>
      <vt:lpstr>MSW</vt:lpstr>
      <vt:lpstr>Solar thermal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Müller Casseres</cp:lastModifiedBy>
  <dcterms:created xsi:type="dcterms:W3CDTF">2015-01-16T02:18:43Z</dcterms:created>
  <dcterms:modified xsi:type="dcterms:W3CDTF">2020-04-29T16:53:06Z</dcterms:modified>
</cp:coreProperties>
</file>