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z\Desktop\Variáveis marianne FINAL\indst\PPRiFUfICaWHR\"/>
    </mc:Choice>
  </mc:AlternateContent>
  <xr:revisionPtr revIDLastSave="0" documentId="13_ncr:1_{E09DA4CC-E915-4CEC-9F20-E6B69AC49857}" xr6:coauthVersionLast="45" xr6:coauthVersionMax="45" xr10:uidLastSave="{00000000-0000-0000-0000-000000000000}"/>
  <bookViews>
    <workbookView xWindow="-19308" yWindow="-108" windowWidth="19416" windowHeight="10416" xr2:uid="{00000000-000D-0000-FFFF-FFFF00000000}"/>
  </bookViews>
  <sheets>
    <sheet name="About" sheetId="1" r:id="rId1"/>
    <sheet name="Data BR" sheetId="8" r:id="rId2"/>
    <sheet name="PPRiFUfICaWH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8" l="1"/>
  <c r="E21" i="8"/>
  <c r="E22" i="8"/>
  <c r="E23" i="8"/>
  <c r="E24" i="8"/>
  <c r="E19" i="8"/>
  <c r="H5" i="8"/>
  <c r="B2" i="3" s="1"/>
  <c r="H14" i="8"/>
  <c r="H19" i="8"/>
  <c r="H27" i="8"/>
  <c r="B5" i="3" s="1"/>
  <c r="H44" i="8"/>
  <c r="B9" i="3" s="1"/>
  <c r="B3" i="3"/>
  <c r="B4" i="3"/>
  <c r="B7" i="3"/>
  <c r="B6" i="3"/>
  <c r="E5" i="8" l="1"/>
  <c r="E6" i="8"/>
  <c r="E7" i="8"/>
  <c r="E8" i="8"/>
  <c r="E9" i="8"/>
  <c r="E10" i="8"/>
  <c r="C14" i="8"/>
  <c r="C15" i="8"/>
  <c r="C16" i="8"/>
  <c r="C19" i="8"/>
  <c r="C20" i="8"/>
  <c r="C21" i="8"/>
  <c r="C22" i="8"/>
  <c r="C23" i="8"/>
  <c r="C24" i="8"/>
  <c r="C27" i="8"/>
  <c r="C28" i="8"/>
  <c r="C29" i="8"/>
  <c r="C30" i="8"/>
  <c r="C31" i="8"/>
  <c r="C32" i="8"/>
  <c r="C35" i="8"/>
  <c r="C36" i="8"/>
  <c r="C39" i="8"/>
  <c r="C40" i="8"/>
  <c r="C41" i="8"/>
  <c r="C44" i="8"/>
  <c r="C45" i="8"/>
  <c r="C46" i="8"/>
  <c r="C47" i="8"/>
  <c r="C48" i="8"/>
  <c r="C49" i="8"/>
  <c r="C50" i="8"/>
  <c r="C6" i="8"/>
  <c r="C7" i="8"/>
  <c r="C8" i="8"/>
  <c r="C9" i="8"/>
  <c r="C10" i="8"/>
  <c r="C5" i="8"/>
  <c r="E47" i="8"/>
  <c r="E49" i="8"/>
  <c r="E50" i="8"/>
  <c r="E40" i="8"/>
  <c r="E36" i="8"/>
  <c r="E35" i="8"/>
  <c r="E28" i="8"/>
  <c r="E29" i="8"/>
  <c r="E30" i="8"/>
  <c r="E31" i="8"/>
  <c r="E15" i="8"/>
  <c r="E16" i="8"/>
  <c r="E14" i="8"/>
  <c r="B53" i="8"/>
  <c r="E46" i="8" s="1"/>
  <c r="E45" i="8" l="1"/>
  <c r="E17" i="8"/>
  <c r="E27" i="8"/>
  <c r="E33" i="8" s="1"/>
  <c r="E39" i="8"/>
  <c r="E11" i="8"/>
  <c r="E25" i="8"/>
  <c r="E32" i="8"/>
  <c r="E41" i="8"/>
  <c r="E48" i="8"/>
  <c r="E44" i="8"/>
  <c r="E51" i="8" s="1"/>
  <c r="E42" i="8"/>
  <c r="E3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tc={5E7509BF-C959-4EF4-B2CB-6ECEFE100AB6}</author>
  </authors>
  <commentList>
    <comment ref="F1" authorId="0" shapeId="0" xr:uid="{5E7509BF-C959-4EF4-B2CB-6ECEFE100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Modelagem integrada e Impactos Econômicos de Opções Setoriais de Baixo Carbono/ (Opções de mitigação de emissões de gases de efeito estufa em
setores-chave do Brasil)
Table 6 - page 55</t>
      </text>
    </comment>
  </commentList>
</comments>
</file>

<file path=xl/sharedStrings.xml><?xml version="1.0" encoding="utf-8"?>
<sst xmlns="http://schemas.openxmlformats.org/spreadsheetml/2006/main" count="81" uniqueCount="53">
  <si>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</si>
  <si>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</si>
  <si>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</si>
  <si>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</si>
  <si>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</si>
  <si>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</si>
  <si>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</si>
  <si>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</si>
  <si>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PPRiFUfICaWHR Potential Perc Reduction in Fuel Use from Increased Cogen and Waste Heat Recovery</t>
  </si>
  <si>
    <t>Pot Perc Red in Fuel Use (dimensionless)</t>
  </si>
  <si>
    <t>Sources:</t>
  </si>
  <si>
    <t>Opções de mitigação de emissões de gases de efeito estufa em setores-chave do Brasil</t>
  </si>
  <si>
    <t>Ministério da Ciência, Tecnologia, Inovações e Comunicações, ONU Meio Ambiente</t>
  </si>
  <si>
    <t xml:space="preserve">Table 6 - Main low carbon activities in the energy system, per sector, in scenario BC100, in 2030 and 2050. </t>
  </si>
  <si>
    <t>Cement</t>
  </si>
  <si>
    <t>Chemicals</t>
  </si>
  <si>
    <t>Efficiency in heat recovery in processes</t>
  </si>
  <si>
    <t>Efficiency in heat and steam recovery in processes</t>
  </si>
  <si>
    <t>Cement and other carbonate use</t>
  </si>
  <si>
    <t>Electricity</t>
  </si>
  <si>
    <t>Coal</t>
  </si>
  <si>
    <t>Natural Gas</t>
  </si>
  <si>
    <t>(biofuel heat and coproducts) Biomass</t>
  </si>
  <si>
    <t>Petroleum Diesel</t>
  </si>
  <si>
    <t>Heavy or residual oil</t>
  </si>
  <si>
    <t>LPG propane or butane</t>
  </si>
  <si>
    <t>Natural gas and petroleum systems</t>
  </si>
  <si>
    <t>Biomass</t>
  </si>
  <si>
    <t>Iron and Steel</t>
  </si>
  <si>
    <t>Water + Waste</t>
  </si>
  <si>
    <t>Agriculture</t>
  </si>
  <si>
    <t>Other industries (total, listed below)</t>
  </si>
  <si>
    <t>total</t>
  </si>
  <si>
    <t>From variable BIFUbC:</t>
  </si>
  <si>
    <t>1000 toe/yr</t>
  </si>
  <si>
    <t>TJ</t>
  </si>
  <si>
    <t>Emission factors (tcO2/TJ) [IPCC 2006]:</t>
  </si>
  <si>
    <t>Mitigation options cogen/WHR</t>
  </si>
  <si>
    <t>pot % reduction fuel use:</t>
  </si>
  <si>
    <t>Mitigation potential (MtCO2) in 2050</t>
  </si>
  <si>
    <r>
      <t xml:space="preserve">1000 </t>
    </r>
    <r>
      <rPr>
        <b/>
        <sz val="11"/>
        <color theme="1"/>
        <rFont val="Calibri"/>
        <family val="2"/>
        <scheme val="minor"/>
      </rPr>
      <t>TOE</t>
    </r>
    <r>
      <rPr>
        <sz val="11"/>
        <color theme="1"/>
        <rFont val="Calibri"/>
        <family val="2"/>
        <scheme val="minor"/>
      </rPr>
      <t xml:space="preserve"> = </t>
    </r>
  </si>
  <si>
    <t>Emissions (MtCO2)</t>
  </si>
  <si>
    <t>Efficiency in heat recovery in processes           Efficiency in steam recovery  in processes</t>
  </si>
  <si>
    <t>Modelagem integrada e Impactos Econômicos de Opções Setoriais de Baixo Carbono</t>
  </si>
  <si>
    <t>Notes:</t>
  </si>
  <si>
    <t xml:space="preserve">To calculate the potential perc reduction in fuel use from increased cogen and waste heat recovery, we used the energy consumption in each sector in 2050 calculated </t>
  </si>
  <si>
    <t xml:space="preserve">in variable BIFUbC. Then, we listed the waste heat recovery measures in these sectors and their mitigation potential, described in the report above. </t>
  </si>
  <si>
    <t xml:space="preserve">We used  the values according to scenario BC100 which considers all technologies available under a 100 US$/tCO2 carbon tax. </t>
  </si>
  <si>
    <t xml:space="preserve">We used IPCC 2006 Emissions Factors to determine how much fuel was saved by these measures. </t>
  </si>
  <si>
    <t>Integrated Modeling and Economic Impacts of Low Carbon Sector Options</t>
  </si>
  <si>
    <t>Mitigation Options of Greenhouse Gas Emissions in Key Sectors in Brazil (MOP)</t>
  </si>
  <si>
    <t>Ministry of Science, Technology, Innovation and Communications, UN Environment</t>
  </si>
  <si>
    <t>https://www.mctic.gov.br/mctic/export/sites/institucional/ciencia/SEPED/clima/arquivos/projeto_opcoes_mitigacao/publicacoes/Modelagem-Integrada_impactos-economicos.pdf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</si>
</sst>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/>
    <xf numFmtId="0" fontId="0" fillId="0" borderId="0" xfId="0" applyNumberFormat="1"/>
    <xf numFmtId="0" fontId="0" fillId="0" borderId="0" xfId="0" applyAlignment="1">
      <alignment horizontal="right" wrapText="1"/>
    </xf>
    <xf numFmtId="0" fontId="2" fillId="0" borderId="0" xfId="1" applyAlignment="1" applyProtection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165" fontId="0" fillId="0" borderId="0" xfId="0" applyNumberFormat="1"/>
    <xf numFmtId="0" fontId="0" fillId="3" borderId="0" xfId="0" applyFill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0" xfId="0" applyFont="1" applyFill="1"/>
    <xf numFmtId="0" fontId="10" fillId="0" borderId="0" xfId="0" applyFont="1"/>
    <xf numFmtId="0" fontId="11" fillId="0" borderId="0" xfId="0" applyFont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nne Zanon Zotin" id="{32ABF69D-D1BC-4559-847C-5420715D469C}" userId="04ef14839acedddd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0-03-02T12:10:33.53" personId="{32ABF69D-D1BC-4559-847C-5420715D469C}" id="{5E7509BF-C959-4EF4-B2CB-6ECEFE100AB6}">
    <text>Modelagem integrada e Impactos Econômicos de Opções Setoriais de Baixo Carbono/ (Opções de mitigação de emissões de gases de efeito estufa em
setores-chave do Brasil)
Table 6 - page 55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ctic.gov.br/mctic/export/sites/institucional/ciencia/SEPED/clima/arquivos/projeto_opcoes_mitigacao/publicacoes/Modelagem-Integrada_impactos-economicos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22" sqref="B22"/>
    </sheetView>
  </sheetViews>
  <sheetFormatPr defaultRowHeight="14.4"/>
  <cols>
    <col min="2" max="2" width="41.109375" customWidth="1"/>
    <col min="3" max="3" width="49.77734375" customWidth="1"/>
    <col min="4" max="4" width="22.44140625" customWidth="1"/>
  </cols>
  <sheetData>
    <row r="1" spans="1:9">
      <c r="A1" s="1" t="s">
        <v>8</v>
      </c>
    </row>
    <row r="3" spans="1:9">
      <c r="A3" s="1" t="s">
        <v>10</v>
      </c>
      <c r="B3" s="3" t="s">
        <v>43</v>
      </c>
      <c r="C3" s="19"/>
      <c r="D3" s="28" t="s">
        <v>49</v>
      </c>
      <c r="E3" s="19"/>
      <c r="F3" s="19"/>
      <c r="G3" s="19"/>
      <c r="H3" s="19"/>
      <c r="I3" s="19"/>
    </row>
    <row r="4" spans="1:9">
      <c r="B4" t="s">
        <v>11</v>
      </c>
      <c r="D4" s="29" t="s">
        <v>50</v>
      </c>
    </row>
    <row r="5" spans="1:9">
      <c r="B5" s="2">
        <v>2017</v>
      </c>
    </row>
    <row r="6" spans="1:9">
      <c r="B6" t="s">
        <v>12</v>
      </c>
      <c r="D6" s="30" t="s">
        <v>51</v>
      </c>
    </row>
    <row r="7" spans="1:9">
      <c r="B7" s="9" t="s">
        <v>52</v>
      </c>
    </row>
    <row r="8" spans="1:9" ht="15" customHeight="1">
      <c r="B8" t="s">
        <v>13</v>
      </c>
    </row>
    <row r="9" spans="1:9" ht="15" customHeight="1"/>
    <row r="10" spans="1:9" s="20" customFormat="1">
      <c r="A10" s="1" t="s">
        <v>44</v>
      </c>
      <c r="B10" t="s">
        <v>45</v>
      </c>
      <c r="C10"/>
      <c r="D10"/>
      <c r="E10"/>
      <c r="F10"/>
      <c r="G10"/>
    </row>
    <row r="11" spans="1:9" s="20" customFormat="1">
      <c r="A11"/>
      <c r="B11" t="s">
        <v>46</v>
      </c>
      <c r="C11" s="1"/>
      <c r="D11" s="1"/>
      <c r="E11"/>
      <c r="F11"/>
      <c r="G11"/>
    </row>
    <row r="12" spans="1:9" s="20" customFormat="1">
      <c r="A12"/>
      <c r="B12" t="s">
        <v>47</v>
      </c>
      <c r="C12"/>
      <c r="D12"/>
      <c r="E12"/>
      <c r="F12"/>
      <c r="G12"/>
    </row>
    <row r="13" spans="1:9" s="20" customFormat="1" ht="13.2" customHeight="1">
      <c r="A13"/>
      <c r="B13" t="s">
        <v>48</v>
      </c>
      <c r="C13"/>
      <c r="D13" s="5"/>
      <c r="E13"/>
      <c r="F13"/>
      <c r="G13"/>
    </row>
    <row r="14" spans="1:9" s="20" customFormat="1">
      <c r="A14"/>
      <c r="B14"/>
      <c r="C14"/>
      <c r="D14"/>
      <c r="E14"/>
      <c r="F14"/>
      <c r="G14"/>
    </row>
    <row r="15" spans="1:9" s="20" customFormat="1">
      <c r="A15"/>
      <c r="B15"/>
      <c r="C15"/>
      <c r="D15"/>
      <c r="E15"/>
      <c r="F15"/>
      <c r="G15"/>
    </row>
    <row r="16" spans="1:9" s="20" customFormat="1">
      <c r="A16"/>
      <c r="B16"/>
      <c r="C16"/>
      <c r="D16"/>
      <c r="E16"/>
      <c r="F16"/>
      <c r="G16"/>
    </row>
    <row r="17" spans="1:7" s="20" customFormat="1">
      <c r="A17"/>
      <c r="B17"/>
      <c r="C17"/>
      <c r="D17"/>
      <c r="E17"/>
      <c r="F17"/>
      <c r="G17"/>
    </row>
    <row r="18" spans="1:7" s="20" customFormat="1">
      <c r="A18"/>
      <c r="B18"/>
      <c r="C18"/>
      <c r="D18"/>
      <c r="E18"/>
      <c r="F18"/>
      <c r="G18"/>
    </row>
    <row r="19" spans="1:7" s="20" customFormat="1">
      <c r="A19"/>
      <c r="B19"/>
      <c r="C19"/>
      <c r="D19"/>
      <c r="E19"/>
      <c r="F19"/>
      <c r="G19"/>
    </row>
    <row r="20" spans="1:7" s="20" customFormat="1">
      <c r="A20"/>
      <c r="B20" s="11"/>
      <c r="C20"/>
      <c r="D20"/>
      <c r="E20"/>
      <c r="F20"/>
      <c r="G20"/>
    </row>
    <row r="21" spans="1:7" s="20" customFormat="1">
      <c r="A21"/>
      <c r="B21" s="11"/>
      <c r="C21"/>
      <c r="D21"/>
      <c r="E21"/>
      <c r="F21"/>
      <c r="G21"/>
    </row>
    <row r="22" spans="1:7" s="20" customFormat="1">
      <c r="A22"/>
      <c r="B22" s="11"/>
      <c r="C22"/>
      <c r="D22"/>
      <c r="E22"/>
      <c r="F22"/>
      <c r="G22"/>
    </row>
    <row r="23" spans="1:7" s="20" customFormat="1">
      <c r="A23"/>
      <c r="B23" s="11"/>
      <c r="C23"/>
      <c r="D23"/>
      <c r="E23"/>
      <c r="F23"/>
      <c r="G23"/>
    </row>
    <row r="24" spans="1:7" s="20" customFormat="1">
      <c r="A24"/>
      <c r="B24" s="11"/>
      <c r="C24"/>
      <c r="D24"/>
      <c r="E24"/>
      <c r="F24"/>
      <c r="G24"/>
    </row>
    <row r="25" spans="1:7" s="20" customFormat="1">
      <c r="A25" s="1"/>
      <c r="B25" s="11"/>
      <c r="C25"/>
      <c r="D25"/>
      <c r="E25"/>
      <c r="F25"/>
      <c r="G25"/>
    </row>
    <row r="26" spans="1:7" s="20" customFormat="1">
      <c r="A26" s="21"/>
      <c r="B26" s="22"/>
    </row>
  </sheetData>
  <hyperlinks>
    <hyperlink ref="B7" r:id="rId1" xr:uid="{A9D28B00-4F8F-4989-A992-1775085EA412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77D4-F5F8-4B90-A978-F19323494E31}">
  <dimension ref="A1:H227"/>
  <sheetViews>
    <sheetView zoomScale="50" zoomScaleNormal="50" workbookViewId="0">
      <selection activeCell="E44" sqref="E44"/>
    </sheetView>
  </sheetViews>
  <sheetFormatPr defaultRowHeight="14.4"/>
  <cols>
    <col min="1" max="1" width="29" customWidth="1"/>
    <col min="2" max="2" width="11.109375" customWidth="1"/>
    <col min="4" max="4" width="22.77734375" customWidth="1"/>
    <col min="5" max="5" width="16.109375" customWidth="1"/>
    <col min="6" max="6" width="47.77734375" customWidth="1"/>
    <col min="7" max="7" width="17.21875" customWidth="1"/>
    <col min="8" max="8" width="14.33203125" customWidth="1"/>
  </cols>
  <sheetData>
    <row r="1" spans="1:8" ht="14.4" customHeight="1">
      <c r="A1" s="18" t="s">
        <v>33</v>
      </c>
      <c r="B1" s="26">
        <v>2050</v>
      </c>
      <c r="D1" s="24" t="s">
        <v>36</v>
      </c>
      <c r="E1" s="25" t="s">
        <v>41</v>
      </c>
      <c r="F1" s="23" t="s">
        <v>37</v>
      </c>
      <c r="G1" s="23" t="s">
        <v>39</v>
      </c>
      <c r="H1" s="23" t="s">
        <v>38</v>
      </c>
    </row>
    <row r="2" spans="1:8">
      <c r="B2" s="26"/>
      <c r="D2" s="24"/>
      <c r="E2" s="25"/>
      <c r="F2" s="23"/>
      <c r="G2" s="23"/>
      <c r="H2" s="23"/>
    </row>
    <row r="3" spans="1:8">
      <c r="A3" s="1" t="s">
        <v>18</v>
      </c>
      <c r="B3" s="1" t="s">
        <v>34</v>
      </c>
      <c r="C3" t="s">
        <v>35</v>
      </c>
    </row>
    <row r="4" spans="1:8">
      <c r="A4" s="12" t="s">
        <v>14</v>
      </c>
    </row>
    <row r="5" spans="1:8">
      <c r="A5" s="13" t="s">
        <v>19</v>
      </c>
      <c r="B5">
        <v>567</v>
      </c>
      <c r="C5">
        <f>B5*$B$53</f>
        <v>23739.156000000003</v>
      </c>
      <c r="D5">
        <v>0.2525</v>
      </c>
      <c r="E5" s="17">
        <f t="shared" ref="E5:E10" si="0">B5*$B$53*D5/10^6</f>
        <v>5.9941368900000005E-3</v>
      </c>
      <c r="F5" s="27" t="s">
        <v>17</v>
      </c>
      <c r="G5">
        <v>3.5</v>
      </c>
      <c r="H5">
        <f>G5*10^6/SUM(C6:C7,C9:C10)/SUM(D6:D7,D9:D10)</f>
        <v>7.0724661933415978E-2</v>
      </c>
    </row>
    <row r="6" spans="1:8">
      <c r="A6" s="13" t="s">
        <v>20</v>
      </c>
      <c r="B6">
        <v>148.4</v>
      </c>
      <c r="C6">
        <f t="shared" ref="C6:C50" si="1">B6*$B$53</f>
        <v>6213.2112000000006</v>
      </c>
      <c r="D6">
        <v>94.6</v>
      </c>
      <c r="E6" s="17">
        <f t="shared" si="0"/>
        <v>0.58776977951999998</v>
      </c>
      <c r="F6" s="27"/>
    </row>
    <row r="7" spans="1:8">
      <c r="A7" s="13" t="s">
        <v>21</v>
      </c>
      <c r="B7">
        <v>291.49999999999994</v>
      </c>
      <c r="C7">
        <f t="shared" si="1"/>
        <v>12204.521999999999</v>
      </c>
      <c r="D7">
        <v>56.1</v>
      </c>
      <c r="E7" s="17">
        <f t="shared" si="0"/>
        <v>0.68467368419999997</v>
      </c>
      <c r="F7" s="27"/>
    </row>
    <row r="8" spans="1:8">
      <c r="A8" s="13" t="s">
        <v>22</v>
      </c>
      <c r="B8">
        <v>1083.9000000000001</v>
      </c>
      <c r="C8">
        <f t="shared" si="1"/>
        <v>45380.725200000008</v>
      </c>
      <c r="D8">
        <v>0</v>
      </c>
      <c r="E8" s="17">
        <f t="shared" si="0"/>
        <v>0</v>
      </c>
      <c r="F8" s="27"/>
    </row>
    <row r="9" spans="1:8">
      <c r="A9" s="13" t="s">
        <v>23</v>
      </c>
      <c r="B9">
        <v>3179.7</v>
      </c>
      <c r="C9">
        <f t="shared" si="1"/>
        <v>133127.6796</v>
      </c>
      <c r="D9">
        <v>97.5</v>
      </c>
      <c r="E9" s="17">
        <f t="shared" si="0"/>
        <v>12.979948760999999</v>
      </c>
      <c r="F9" s="27"/>
    </row>
    <row r="10" spans="1:8">
      <c r="A10" s="13" t="s">
        <v>24</v>
      </c>
      <c r="B10">
        <v>10.600000000000001</v>
      </c>
      <c r="C10">
        <f t="shared" si="1"/>
        <v>443.80080000000009</v>
      </c>
      <c r="D10">
        <v>77.400000000000006</v>
      </c>
      <c r="E10" s="17">
        <f t="shared" si="0"/>
        <v>3.4350181920000007E-2</v>
      </c>
      <c r="F10" s="27"/>
    </row>
    <row r="11" spans="1:8">
      <c r="A11" s="1" t="s">
        <v>32</v>
      </c>
      <c r="E11" s="17">
        <f>SUM(E5:E10)</f>
        <v>14.292736543529999</v>
      </c>
    </row>
    <row r="12" spans="1:8">
      <c r="E12" s="17"/>
    </row>
    <row r="13" spans="1:8">
      <c r="A13" s="1" t="s">
        <v>26</v>
      </c>
      <c r="E13" s="17"/>
    </row>
    <row r="14" spans="1:8">
      <c r="A14" s="13" t="s">
        <v>19</v>
      </c>
      <c r="B14">
        <v>219.44104244999994</v>
      </c>
      <c r="C14">
        <f t="shared" si="1"/>
        <v>9187.5575652965981</v>
      </c>
      <c r="D14">
        <v>14.2</v>
      </c>
      <c r="E14" s="17">
        <f>B14*$B$53*D14/10^6</f>
        <v>0.13046331742721168</v>
      </c>
      <c r="F14" s="27" t="s">
        <v>17</v>
      </c>
      <c r="G14">
        <v>7.9</v>
      </c>
      <c r="H14">
        <f>G14*10^6/(C15+C16)/(D16+D15)</f>
        <v>4.5223985822842094E-2</v>
      </c>
    </row>
    <row r="15" spans="1:8">
      <c r="A15" s="13" t="s">
        <v>21</v>
      </c>
      <c r="B15">
        <v>31410.314173820283</v>
      </c>
      <c r="C15">
        <f t="shared" si="1"/>
        <v>1315087.0338295077</v>
      </c>
      <c r="D15">
        <v>56.1</v>
      </c>
      <c r="E15" s="17">
        <f>B15*$B$53*D15/10^6</f>
        <v>73.776382597835379</v>
      </c>
      <c r="F15" s="27"/>
    </row>
    <row r="16" spans="1:8">
      <c r="A16" s="13" t="s">
        <v>25</v>
      </c>
      <c r="B16">
        <v>3592.2438399999992</v>
      </c>
      <c r="C16">
        <f t="shared" si="1"/>
        <v>150400.06509311998</v>
      </c>
      <c r="D16">
        <v>63.1</v>
      </c>
      <c r="E16" s="17">
        <f>B16*$B$53*D16/10^6</f>
        <v>9.4902441073758705</v>
      </c>
      <c r="F16" s="27"/>
    </row>
    <row r="17" spans="1:8">
      <c r="A17" s="13"/>
      <c r="E17" s="17">
        <f>SUM(E14:E16)</f>
        <v>83.397090022638466</v>
      </c>
      <c r="F17" s="10"/>
    </row>
    <row r="18" spans="1:8">
      <c r="A18" s="1" t="s">
        <v>28</v>
      </c>
    </row>
    <row r="19" spans="1:8">
      <c r="A19" s="13" t="s">
        <v>19</v>
      </c>
      <c r="B19">
        <v>3071.7863105175029</v>
      </c>
      <c r="C19">
        <f t="shared" si="1"/>
        <v>128609.54924874681</v>
      </c>
      <c r="D19">
        <v>0.2525</v>
      </c>
      <c r="E19" s="17">
        <f>C19*D19/10^6</f>
        <v>3.2473911185308568E-2</v>
      </c>
      <c r="F19" s="27" t="s">
        <v>16</v>
      </c>
      <c r="G19">
        <v>2.2000000000000002</v>
      </c>
      <c r="H19">
        <f>G19*10^6/SUM(C20:C21,C23:C24)/SUM(D20:D21,D23:D24)</f>
        <v>7.0184130967628992E-3</v>
      </c>
    </row>
    <row r="20" spans="1:8">
      <c r="A20" s="13" t="s">
        <v>20</v>
      </c>
      <c r="B20">
        <v>7746.2437395658981</v>
      </c>
      <c r="C20">
        <f t="shared" si="1"/>
        <v>324319.73288814502</v>
      </c>
      <c r="D20">
        <v>94.6</v>
      </c>
      <c r="E20" s="17">
        <f t="shared" ref="E20:E24" si="2">C20*D20/10^6</f>
        <v>30.680646731218516</v>
      </c>
      <c r="F20" s="27"/>
    </row>
    <row r="21" spans="1:8">
      <c r="A21" s="13" t="s">
        <v>21</v>
      </c>
      <c r="B21">
        <v>1803.0050083472026</v>
      </c>
      <c r="C21">
        <f t="shared" si="1"/>
        <v>75488.21368948069</v>
      </c>
      <c r="D21">
        <v>56.1</v>
      </c>
      <c r="E21" s="17">
        <f t="shared" si="2"/>
        <v>4.234888787979866</v>
      </c>
      <c r="F21" s="27"/>
    </row>
    <row r="22" spans="1:8">
      <c r="A22" s="13" t="s">
        <v>27</v>
      </c>
      <c r="B22">
        <v>6143.5726210350995</v>
      </c>
      <c r="C22">
        <f t="shared" si="1"/>
        <v>257219.09849749756</v>
      </c>
      <c r="D22">
        <v>0</v>
      </c>
      <c r="E22" s="17">
        <f t="shared" si="2"/>
        <v>0</v>
      </c>
      <c r="F22" s="27"/>
    </row>
    <row r="23" spans="1:8">
      <c r="A23" s="13" t="s">
        <v>23</v>
      </c>
      <c r="B23">
        <v>14757.9298831385</v>
      </c>
      <c r="C23">
        <f t="shared" si="1"/>
        <v>617885.00834724272</v>
      </c>
      <c r="D23">
        <v>74.099999999999994</v>
      </c>
      <c r="E23" s="17">
        <f t="shared" si="2"/>
        <v>45.785279118530681</v>
      </c>
      <c r="F23" s="27"/>
    </row>
    <row r="24" spans="1:8">
      <c r="A24" s="13" t="s">
        <v>24</v>
      </c>
      <c r="B24">
        <v>467.44574290489641</v>
      </c>
      <c r="C24">
        <f t="shared" si="1"/>
        <v>19571.018363942203</v>
      </c>
      <c r="D24">
        <v>77.400000000000006</v>
      </c>
      <c r="E24" s="17">
        <f t="shared" si="2"/>
        <v>1.5147968213691267</v>
      </c>
      <c r="F24" s="27"/>
    </row>
    <row r="25" spans="1:8">
      <c r="E25" s="17">
        <f>SUM(E19:E24)</f>
        <v>82.248085370283505</v>
      </c>
    </row>
    <row r="26" spans="1:8">
      <c r="A26" s="1" t="s">
        <v>15</v>
      </c>
      <c r="E26" s="17"/>
    </row>
    <row r="27" spans="1:8">
      <c r="A27" s="13" t="s">
        <v>19</v>
      </c>
      <c r="B27">
        <v>13180.148048452118</v>
      </c>
      <c r="C27">
        <f t="shared" si="1"/>
        <v>551826.43849259336</v>
      </c>
      <c r="D27">
        <v>0.2525</v>
      </c>
      <c r="E27" s="17">
        <f t="shared" ref="E27:E32" si="3">B27*$B$53*D27/10^6</f>
        <v>0.13933617571937981</v>
      </c>
      <c r="F27" s="23" t="s">
        <v>42</v>
      </c>
      <c r="G27">
        <v>2.4</v>
      </c>
      <c r="H27">
        <f>SUM(G27:G28)*10^6/SUM(C28:C29,C31:C32)/SUM(D28:D29,D31:D32)</f>
        <v>1.1694641627185941E-2</v>
      </c>
    </row>
    <row r="28" spans="1:8">
      <c r="A28" s="13" t="s">
        <v>20</v>
      </c>
      <c r="B28">
        <v>578.64064602959672</v>
      </c>
      <c r="C28">
        <f t="shared" si="1"/>
        <v>24226.526567967157</v>
      </c>
      <c r="D28">
        <v>94.6</v>
      </c>
      <c r="E28" s="17">
        <f t="shared" si="3"/>
        <v>2.291829413329693</v>
      </c>
      <c r="F28" s="23"/>
      <c r="G28">
        <v>1.9</v>
      </c>
    </row>
    <row r="29" spans="1:8">
      <c r="A29" s="13" t="s">
        <v>21</v>
      </c>
      <c r="B29">
        <v>16651.99192462987</v>
      </c>
      <c r="C29">
        <f t="shared" si="1"/>
        <v>697185.59790040343</v>
      </c>
      <c r="D29">
        <v>56.1</v>
      </c>
      <c r="E29" s="17">
        <f t="shared" si="3"/>
        <v>39.112112042212637</v>
      </c>
      <c r="F29" s="23"/>
    </row>
    <row r="30" spans="1:8">
      <c r="A30" s="13" t="s">
        <v>27</v>
      </c>
      <c r="B30">
        <v>16651.99192462987</v>
      </c>
      <c r="C30">
        <f t="shared" si="1"/>
        <v>697185.59790040343</v>
      </c>
      <c r="D30">
        <v>0</v>
      </c>
      <c r="E30" s="17">
        <f t="shared" si="3"/>
        <v>0</v>
      </c>
      <c r="F30" s="23"/>
    </row>
    <row r="31" spans="1:8">
      <c r="A31" s="13" t="s">
        <v>23</v>
      </c>
      <c r="B31">
        <v>11508.519515477739</v>
      </c>
      <c r="C31">
        <f t="shared" si="1"/>
        <v>481838.69507402199</v>
      </c>
      <c r="D31">
        <v>74.099999999999994</v>
      </c>
      <c r="E31" s="17">
        <f t="shared" si="3"/>
        <v>35.704247304985024</v>
      </c>
      <c r="F31" s="23"/>
    </row>
    <row r="32" spans="1:8">
      <c r="A32" s="13" t="s">
        <v>24</v>
      </c>
      <c r="B32">
        <v>321.46702557200001</v>
      </c>
      <c r="C32">
        <f t="shared" si="1"/>
        <v>13459.181426648498</v>
      </c>
      <c r="D32">
        <v>77.400000000000006</v>
      </c>
      <c r="E32" s="17">
        <f t="shared" si="3"/>
        <v>1.0417406424225937</v>
      </c>
      <c r="F32" s="23"/>
    </row>
    <row r="33" spans="1:8">
      <c r="E33" s="17">
        <f>SUM(E27:E32)</f>
        <v>78.28926557866933</v>
      </c>
    </row>
    <row r="34" spans="1:8">
      <c r="A34" s="1" t="s">
        <v>29</v>
      </c>
      <c r="E34" s="17"/>
    </row>
    <row r="35" spans="1:8">
      <c r="A35" s="13" t="s">
        <v>19</v>
      </c>
      <c r="B35">
        <v>1119.2544792597041</v>
      </c>
      <c r="C35">
        <f t="shared" si="1"/>
        <v>46860.946537645294</v>
      </c>
      <c r="D35">
        <v>0.2525</v>
      </c>
      <c r="E35" s="17">
        <f>B35*$B$53*D35/10^6</f>
        <v>1.1832389000755436E-2</v>
      </c>
    </row>
    <row r="36" spans="1:8">
      <c r="A36" s="13" t="s">
        <v>23</v>
      </c>
      <c r="B36">
        <v>719.29504530479005</v>
      </c>
      <c r="C36">
        <f t="shared" si="1"/>
        <v>30115.444956820953</v>
      </c>
      <c r="D36">
        <v>74.099999999999994</v>
      </c>
      <c r="E36" s="17">
        <f>B36*$B$53*D36/10^6</f>
        <v>2.2315544713004325</v>
      </c>
    </row>
    <row r="37" spans="1:8">
      <c r="E37" s="17">
        <f>SUM(E35:E36)</f>
        <v>2.2433868603011877</v>
      </c>
    </row>
    <row r="38" spans="1:8">
      <c r="A38" s="1" t="s">
        <v>30</v>
      </c>
      <c r="E38" s="17"/>
    </row>
    <row r="39" spans="1:8">
      <c r="A39" s="13" t="s">
        <v>19</v>
      </c>
      <c r="B39">
        <v>3158.9838709677406</v>
      </c>
      <c r="C39">
        <f t="shared" si="1"/>
        <v>132260.33670967736</v>
      </c>
      <c r="D39">
        <v>0.2525</v>
      </c>
      <c r="E39" s="17">
        <f>B39*$B$53*D39/10^6</f>
        <v>3.3395735019193531E-2</v>
      </c>
    </row>
    <row r="40" spans="1:8">
      <c r="A40" s="13" t="s">
        <v>27</v>
      </c>
      <c r="B40">
        <v>6472.0645161290358</v>
      </c>
      <c r="C40">
        <f t="shared" si="1"/>
        <v>270972.39716129046</v>
      </c>
      <c r="D40">
        <v>0</v>
      </c>
      <c r="E40" s="17">
        <f>B40*$B$53*D40/10^6</f>
        <v>0</v>
      </c>
    </row>
    <row r="41" spans="1:8">
      <c r="A41" s="13" t="s">
        <v>23</v>
      </c>
      <c r="B41">
        <v>7858.9354838709651</v>
      </c>
      <c r="C41">
        <f t="shared" si="1"/>
        <v>329037.91083870956</v>
      </c>
      <c r="D41">
        <v>74.099999999999994</v>
      </c>
      <c r="E41" s="17">
        <f>B41*$B$53*D41/10^6</f>
        <v>24.381709193148378</v>
      </c>
    </row>
    <row r="42" spans="1:8">
      <c r="E42" s="17">
        <f>SUM(E39:E41)</f>
        <v>24.415104928167572</v>
      </c>
    </row>
    <row r="43" spans="1:8">
      <c r="A43" s="1" t="s">
        <v>31</v>
      </c>
      <c r="E43" s="17"/>
    </row>
    <row r="44" spans="1:8">
      <c r="A44" s="13" t="s">
        <v>19</v>
      </c>
      <c r="B44">
        <v>23650.97273233028</v>
      </c>
      <c r="C44">
        <f t="shared" si="1"/>
        <v>990218.92635720421</v>
      </c>
      <c r="D44">
        <v>0.2525</v>
      </c>
      <c r="E44" s="17">
        <f t="shared" ref="E44:E50" si="4">B44*$B$53*D44/10^6</f>
        <v>0.25003027890519408</v>
      </c>
      <c r="F44" s="27" t="s">
        <v>17</v>
      </c>
      <c r="G44">
        <v>18.600000000000001</v>
      </c>
      <c r="H44">
        <f>G44*10^6/SUM(C45:C46,C48:C50)/SUM(D45:D46,D48:D50)</f>
        <v>6.0066796813736105E-2</v>
      </c>
    </row>
    <row r="45" spans="1:8">
      <c r="A45" s="13" t="s">
        <v>20</v>
      </c>
      <c r="B45">
        <v>1548.8428888112464</v>
      </c>
      <c r="C45">
        <f t="shared" si="1"/>
        <v>64846.95406874927</v>
      </c>
      <c r="D45">
        <v>94.6</v>
      </c>
      <c r="E45" s="17">
        <f t="shared" si="4"/>
        <v>6.1345218549036806</v>
      </c>
      <c r="F45" s="27"/>
    </row>
    <row r="46" spans="1:8">
      <c r="A46" s="13" t="s">
        <v>21</v>
      </c>
      <c r="B46">
        <v>9111.5042526819543</v>
      </c>
      <c r="C46">
        <f t="shared" si="1"/>
        <v>381480.46005128807</v>
      </c>
      <c r="D46">
        <v>56.1</v>
      </c>
      <c r="E46" s="17">
        <f t="shared" si="4"/>
        <v>21.401053808877258</v>
      </c>
      <c r="F46" s="27"/>
    </row>
    <row r="47" spans="1:8">
      <c r="A47" s="13" t="s">
        <v>27</v>
      </c>
      <c r="B47">
        <v>34573.70329975905</v>
      </c>
      <c r="C47">
        <f t="shared" si="1"/>
        <v>1447531.809754312</v>
      </c>
      <c r="D47">
        <v>0</v>
      </c>
      <c r="E47" s="17">
        <f t="shared" si="4"/>
        <v>0</v>
      </c>
      <c r="F47" s="27"/>
    </row>
    <row r="48" spans="1:8">
      <c r="A48" s="13" t="s">
        <v>23</v>
      </c>
      <c r="B48">
        <v>3075.512462406773</v>
      </c>
      <c r="C48">
        <f t="shared" si="1"/>
        <v>128765.55577604678</v>
      </c>
      <c r="D48">
        <v>74.099999999999994</v>
      </c>
      <c r="E48" s="17">
        <f t="shared" si="4"/>
        <v>9.5415276830050644</v>
      </c>
      <c r="F48" s="27"/>
    </row>
    <row r="49" spans="1:6">
      <c r="A49" s="13" t="s">
        <v>24</v>
      </c>
      <c r="B49">
        <v>5693.412013158053</v>
      </c>
      <c r="C49">
        <f t="shared" si="1"/>
        <v>238371.77416690136</v>
      </c>
      <c r="D49">
        <v>77.400000000000006</v>
      </c>
      <c r="E49" s="17">
        <f t="shared" si="4"/>
        <v>18.449975320518167</v>
      </c>
      <c r="F49" s="27"/>
    </row>
    <row r="50" spans="1:6">
      <c r="A50" s="13" t="s">
        <v>25</v>
      </c>
      <c r="B50">
        <v>817.07107973794905</v>
      </c>
      <c r="C50">
        <f t="shared" si="1"/>
        <v>34209.131966468456</v>
      </c>
      <c r="D50">
        <v>63.1</v>
      </c>
      <c r="E50" s="17">
        <f t="shared" si="4"/>
        <v>2.1585962270841597</v>
      </c>
      <c r="F50" s="27"/>
    </row>
    <row r="51" spans="1:6">
      <c r="E51" s="17">
        <f>SUM(E44:E50)</f>
        <v>57.935705173293528</v>
      </c>
    </row>
    <row r="52" spans="1:6">
      <c r="A52" s="1"/>
    </row>
    <row r="53" spans="1:6">
      <c r="A53" s="11" t="s">
        <v>40</v>
      </c>
      <c r="B53">
        <f>0.041868*1000</f>
        <v>41.868000000000002</v>
      </c>
      <c r="D53" t="s">
        <v>35</v>
      </c>
    </row>
    <row r="55" spans="1:6">
      <c r="A55" s="13"/>
    </row>
    <row r="56" spans="1:6">
      <c r="A56" s="13"/>
    </row>
    <row r="57" spans="1:6">
      <c r="A57" s="13"/>
    </row>
    <row r="58" spans="1:6">
      <c r="A58" s="13"/>
    </row>
    <row r="59" spans="1:6">
      <c r="A59" s="13"/>
    </row>
    <row r="60" spans="1:6">
      <c r="A60" s="13"/>
    </row>
    <row r="61" spans="1:6">
      <c r="A61" s="13"/>
    </row>
    <row r="62" spans="1:6">
      <c r="A62" s="13"/>
    </row>
    <row r="63" spans="1:6">
      <c r="A63" s="13"/>
    </row>
    <row r="64" spans="1:6">
      <c r="A64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9" spans="1:1">
      <c r="A79" s="14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5"/>
    </row>
    <row r="85" spans="1:1">
      <c r="A85" s="15"/>
    </row>
    <row r="86" spans="1:1">
      <c r="A86" s="15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4" spans="1:1">
      <c r="A94" s="16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7" spans="1:1">
      <c r="A107" s="1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9" spans="1:1">
      <c r="A119" s="1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1" spans="1:1">
      <c r="A131" s="1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7" spans="1:1">
      <c r="A147" s="1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1" spans="1:1">
      <c r="A171" s="1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3" spans="1:1">
      <c r="A183" s="1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5" spans="1:1">
      <c r="A195" s="1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4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4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</sheetData>
  <mergeCells count="11">
    <mergeCell ref="F44:F50"/>
    <mergeCell ref="F27:F32"/>
    <mergeCell ref="F19:F24"/>
    <mergeCell ref="F14:F16"/>
    <mergeCell ref="F5:F10"/>
    <mergeCell ref="H1:H2"/>
    <mergeCell ref="D1:D2"/>
    <mergeCell ref="E1:E2"/>
    <mergeCell ref="B1:B2"/>
    <mergeCell ref="F1:F2"/>
    <mergeCell ref="G1:G2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9"/>
  <sheetViews>
    <sheetView workbookViewId="0">
      <selection activeCell="B9" sqref="B9"/>
    </sheetView>
  </sheetViews>
  <sheetFormatPr defaultRowHeight="14.4"/>
  <cols>
    <col min="1" max="1" width="28.77734375" customWidth="1"/>
    <col min="2" max="2" width="23.77734375" customWidth="1"/>
  </cols>
  <sheetData>
    <row r="1" spans="1:2" ht="28.8">
      <c r="B1" s="8" t="s">
        <v>9</v>
      </c>
    </row>
    <row r="2" spans="1:2">
      <c r="A2" s="5" t="s">
        <v>0</v>
      </c>
      <c r="B2" s="4">
        <f>'Data BR'!H5</f>
        <v>7.0724661933415978E-2</v>
      </c>
    </row>
    <row r="3" spans="1:2">
      <c r="A3" s="6" t="s">
        <v>1</v>
      </c>
      <c r="B3" s="4">
        <f>'Data BR'!H14</f>
        <v>4.5223985822842094E-2</v>
      </c>
    </row>
    <row r="4" spans="1:2">
      <c r="A4" s="6" t="s">
        <v>2</v>
      </c>
      <c r="B4" s="4">
        <f>'Data BR'!H19</f>
        <v>7.0184130967628992E-3</v>
      </c>
    </row>
    <row r="5" spans="1:2">
      <c r="A5" s="6" t="s">
        <v>3</v>
      </c>
      <c r="B5" s="4">
        <f>'Data BR'!H27</f>
        <v>1.1694641627185941E-2</v>
      </c>
    </row>
    <row r="6" spans="1:2">
      <c r="A6" s="6" t="s">
        <v>4</v>
      </c>
      <c r="B6" s="4">
        <f>0</f>
        <v>0</v>
      </c>
    </row>
    <row r="7" spans="1:2">
      <c r="A7" s="6" t="s">
        <v>5</v>
      </c>
      <c r="B7" s="4">
        <f>0</f>
        <v>0</v>
      </c>
    </row>
    <row r="8" spans="1:2">
      <c r="A8" s="6" t="s">
        <v>6</v>
      </c>
      <c r="B8" s="7">
        <v>0</v>
      </c>
    </row>
    <row r="9" spans="1:2">
      <c r="A9" s="6" t="s">
        <v>7</v>
      </c>
      <c r="B9" s="4">
        <f>'Data BR'!H44</f>
        <v>6.0066796813736105E-2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About</vt:lpstr>
      <vt:lpstr>Data BR</vt:lpstr>
      <vt:lpstr>PPRiFUfICaWHR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Marianne Zanon Zotin</cp:lastModifiedBy>
  <dcterms:created xsi:type="dcterms:W3CDTF">2014-03-25T01:31:56Z</dcterms:created>
  <dcterms:modified xsi:type="dcterms:W3CDTF">2020-04-19T17:45:11Z</dcterms:modified>
</cp:coreProperties>
</file>