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gna\Documents\Cenergia\EPS\Revisão\trans\EoFoNVFE\"/>
    </mc:Choice>
  </mc:AlternateContent>
  <xr:revisionPtr revIDLastSave="0" documentId="13_ncr:1_{1B757D27-485F-4E17-ABD3-4BBB5F40F9EC}" xr6:coauthVersionLast="45" xr6:coauthVersionMax="45" xr10:uidLastSave="{00000000-0000-0000-0000-000000000000}"/>
  <bookViews>
    <workbookView xWindow="15" yWindow="0" windowWidth="20475" windowHeight="10920" xr2:uid="{00000000-000D-0000-FFFF-FFFF00000000}"/>
  </bookViews>
  <sheets>
    <sheet name="About" sheetId="1" r:id="rId1"/>
    <sheet name="Data" sheetId="4" r:id="rId2"/>
    <sheet name="Data and calculation Brazil" sheetId="2" r:id="rId3"/>
    <sheet name="EoFoNVF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D44" i="2"/>
  <c r="D30" i="2"/>
  <c r="E30" i="2" s="1"/>
  <c r="D31" i="2"/>
  <c r="E31" i="2" s="1"/>
  <c r="D32" i="2"/>
  <c r="E32" i="2" s="1"/>
  <c r="D33" i="2"/>
  <c r="D34" i="2"/>
  <c r="D35" i="2"/>
  <c r="E35" i="2" s="1"/>
  <c r="D36" i="2"/>
  <c r="E36" i="2" s="1"/>
  <c r="D37" i="2"/>
  <c r="D38" i="2"/>
  <c r="E38" i="2" s="1"/>
  <c r="D39" i="2"/>
  <c r="E39" i="2" s="1"/>
  <c r="D40" i="2"/>
  <c r="E40" i="2" s="1"/>
  <c r="D41" i="2"/>
  <c r="D42" i="2"/>
  <c r="D43" i="2"/>
  <c r="E43" i="2" s="1"/>
  <c r="D29" i="2"/>
  <c r="E29" i="2" s="1"/>
  <c r="E33" i="2"/>
  <c r="E34" i="2"/>
  <c r="E37" i="2"/>
  <c r="E41" i="2"/>
  <c r="E42" i="2"/>
  <c r="E44" i="2"/>
  <c r="A47" i="2" l="1"/>
  <c r="B2" i="2" l="1"/>
  <c r="B5" i="2" s="1"/>
  <c r="B6" i="2" s="1"/>
  <c r="B8" i="2" l="1"/>
  <c r="B2" i="3" s="1"/>
</calcChain>
</file>

<file path=xl/sharedStrings.xml><?xml version="1.0" encoding="utf-8"?>
<sst xmlns="http://schemas.openxmlformats.org/spreadsheetml/2006/main" count="102" uniqueCount="78">
  <si>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</si>
  <si>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</si>
  <si>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</si>
  <si>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</si>
  <si>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</si>
  <si>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</si>
  <si>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</si>
  <si>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</si>
  <si>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</si>
  <si>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</si>
  <si>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</si>
  <si>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</si>
  <si>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</si>
  <si>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</si>
  <si>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New Vehicle Fuel Econ</t>
  </si>
  <si>
    <t>See "cpi.xlsx" in the InputData folder for source information.</t>
  </si>
  <si>
    <t>perc increase in fuel econ / 2012$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</si>
  <si>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</si>
  <si>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</si>
  <si>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</si>
  <si>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</si>
  <si>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</si>
  <si>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</si>
  <si>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</si>
  <si>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</si>
  <si>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</si>
  <si>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</si>
  <si>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</si>
  <si>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</si>
  <si>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</si>
  <si>
    <t>Feebate Amount Calculation (R):</t>
  </si>
  <si>
    <t>Page 771, Equation A.2</t>
  </si>
  <si>
    <t>Where:</t>
  </si>
  <si>
    <t xml:space="preserve">– </t>
  </si>
  <si>
    <t>In order to have only one value, we consider the average of all calculated R:</t>
  </si>
  <si>
    <t>http://www.mdic.gov.br/index.php/competitividade-industrial/setor-automotivo/inovar-auto/objetivo-geral-e-especifico-3</t>
  </si>
  <si>
    <t>Source: http://www.mdic.gov.br/index.php/competitividade-industrial/setor-automotivo/inovar-auto/objetivo-geral-e-especifico-3</t>
  </si>
  <si>
    <t>1 km</t>
  </si>
  <si>
    <t>Source: https://www.bcb.gov.br/estabilidadefinanceira/historicocotacoes (exchange  rate from 2013)</t>
  </si>
  <si>
    <t>gallon</t>
  </si>
  <si>
    <t>miles</t>
  </si>
  <si>
    <t>1 liter</t>
  </si>
  <si>
    <t>Multiply by to have 2012 dollars</t>
  </si>
  <si>
    <t>Exchange rate (R$/US$)</t>
  </si>
  <si>
    <t>2013$</t>
  </si>
  <si>
    <t>perc increase in fuel econ / 2013$</t>
  </si>
  <si>
    <t>Greene, D. L., Patterson, P. D., Singh, M., &amp; Li, J. (2005). Feebates, rebates and gas-guzzler taxes: a study of incentives for increased fuel economy. Energy Policy, 33(6), 757-775.</t>
  </si>
  <si>
    <t>The table below, adapted from page 360 (MOP), shows the fees from Inovar-Auto Program, so we can calculate R:</t>
  </si>
  <si>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is the pivot point (the fuel economy level (in MPG) below which fees are paid and above which rebates are received) </t>
    </r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</si>
  <si>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is a constant specified in units of dollars per GPM (here, per 100 miles), which determines how large the fee or rebate for any particular fuel economy level will be.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</si>
  <si>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is the feebate for a vehicle getting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miles per gallon</t>
    </r>
  </si>
  <si>
    <r>
      <t xml:space="preserve">E </t>
    </r>
    <r>
      <rPr>
        <sz val="10"/>
        <color rgb="FF000000"/>
        <rFont val="Arial"/>
        <family val="2"/>
      </rPr>
      <t xml:space="preserve">- Efficiency with gasoline (km/l) </t>
    </r>
  </si>
  <si>
    <r>
      <t xml:space="preserve">E0 </t>
    </r>
    <r>
      <rPr>
        <sz val="10"/>
        <color rgb="FF000000"/>
        <rFont val="Arial"/>
        <family val="2"/>
      </rPr>
      <t>(km/l)(from page 359, first paragraph)</t>
    </r>
  </si>
  <si>
    <r>
      <t xml:space="preserve">R </t>
    </r>
    <r>
      <rPr>
        <sz val="10"/>
        <color rgb="FF000000"/>
        <rFont val="Arial"/>
        <family val="2"/>
      </rPr>
      <t>(R$.km/L)</t>
    </r>
  </si>
  <si>
    <r>
      <t xml:space="preserve">R </t>
    </r>
    <r>
      <rPr>
        <sz val="10"/>
        <color rgb="FF000000"/>
        <rFont val="Arial"/>
        <family val="2"/>
      </rPr>
      <t>(hundredth gal/mile (0.01 gal/mile)</t>
    </r>
  </si>
  <si>
    <r>
      <t xml:space="preserve">F </t>
    </r>
    <r>
      <rPr>
        <sz val="10"/>
        <color rgb="FF000000"/>
        <rFont val="Arial"/>
        <family val="2"/>
      </rPr>
      <t xml:space="preserve">- Fee (R$) </t>
    </r>
  </si>
  <si>
    <t>Page 771, Section A.2</t>
  </si>
  <si>
    <t>The equation A.2 was used to calculate the Feebate amount</t>
  </si>
  <si>
    <t>We adjust 2013 dollars to 2012 dollars using the following conversion factor:</t>
  </si>
  <si>
    <t>Fees as a Function of Vehicle Efficiency</t>
  </si>
  <si>
    <t>Page 360</t>
  </si>
  <si>
    <t>Resulting Increase in Fuel Economy</t>
  </si>
  <si>
    <t>Note: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</si>
  <si>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</si>
  <si>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</si>
  <si>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</si>
  <si>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</si>
  <si>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</si>
  <si>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</si>
  <si>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</si>
  <si>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Table 133</t>
  </si>
  <si>
    <t>Brazilian Ministry of Economy</t>
  </si>
  <si>
    <t>Energy Efficiency of Inovar-Auto Program</t>
  </si>
  <si>
    <t>This rate is from Germany. (data from US EPS)</t>
  </si>
  <si>
    <t>(data from US EPS)</t>
  </si>
  <si>
    <t>Units Conversion</t>
  </si>
  <si>
    <t>2000$</t>
  </si>
  <si>
    <t>perc increase in fuel econ / 2000$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</si>
</sst>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10" fillId="0" borderId="0"/>
    <xf numFmtId="0" fontId="10" fillId="0" borderId="8" applyNumberFormat="0" applyProtection="0">
      <alignment wrapText="1"/>
    </xf>
    <xf numFmtId="0" fontId="11" fillId="0" borderId="9" applyNumberFormat="0" applyProtection="0">
      <alignment wrapText="1"/>
    </xf>
    <xf numFmtId="0" fontId="10" fillId="0" borderId="10" applyNumberFormat="0" applyFont="0" applyProtection="0">
      <alignment wrapText="1"/>
    </xf>
    <xf numFmtId="0" fontId="11" fillId="0" borderId="11" applyNumberFormat="0" applyProtection="0">
      <alignment wrapText="1"/>
    </xf>
    <xf numFmtId="0" fontId="10" fillId="0" borderId="0" applyNumberFormat="0" applyFill="0" applyBorder="0" applyAlignment="0" applyProtection="0"/>
    <xf numFmtId="0" fontId="12" fillId="0" borderId="0" applyNumberFormat="0" applyProtection="0">
      <alignment horizontal="left"/>
    </xf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0" xfId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9" fillId="0" borderId="6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0" fillId="0" borderId="7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6">
    <cellStyle name="Body: normal cell" xfId="5" xr:uid="{00000000-0005-0000-0000-000000000000}"/>
    <cellStyle name="Body: normal cell 2" xfId="11" xr:uid="{0D73184A-6B29-4A34-B399-F6AF905E54AC}"/>
    <cellStyle name="Font: Calibri, 9pt regular" xfId="3" xr:uid="{00000000-0005-0000-0000-000001000000}"/>
    <cellStyle name="Font: Calibri, 9pt regular 2" xfId="13" xr:uid="{F9FE0F77-2DE8-437C-A779-B33E98F2BEE7}"/>
    <cellStyle name="Footnotes: top row" xfId="7" xr:uid="{00000000-0005-0000-0000-000002000000}"/>
    <cellStyle name="Footnotes: top row 2" xfId="9" xr:uid="{B3D94788-7BF8-4E01-B881-8B5B1E3B48FC}"/>
    <cellStyle name="Header: bottom row" xfId="4" xr:uid="{00000000-0005-0000-0000-000003000000}"/>
    <cellStyle name="Header: bottom row 2" xfId="12" xr:uid="{441A48DE-D9FD-47CC-819B-0B86FBC222B0}"/>
    <cellStyle name="Hiperlink" xfId="1" builtinId="8"/>
    <cellStyle name="Normal" xfId="0" builtinId="0"/>
    <cellStyle name="Normal 2" xfId="8" xr:uid="{23E9F3FA-DE25-494D-86C1-C098B2694736}"/>
    <cellStyle name="Parent row" xfId="6" xr:uid="{00000000-0005-0000-0000-000006000000}"/>
    <cellStyle name="Parent row 2" xfId="10" xr:uid="{5FC0329B-B657-49FF-ABFD-4F51AEE4E1B4}"/>
    <cellStyle name="Table title" xfId="2" xr:uid="{00000000-0005-0000-0000-000007000000}"/>
    <cellStyle name="Table title 2" xfId="14" xr:uid="{7D846C8F-7199-4A52-865A-35FC6DA75830}"/>
    <cellStyle name="Vírgula 2" xfId="15" xr:uid="{5E7880A8-D0A3-4531-9F95-DAAC47780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76200</xdr:rowOff>
    </xdr:from>
    <xdr:to>
      <xdr:col>0</xdr:col>
      <xdr:colOff>1905000</xdr:colOff>
      <xdr:row>13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F1A1F8-8DD1-4571-83E1-C26A6D14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743200"/>
          <a:ext cx="18478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://www.mdic.gov.br/index.php/competitividade-industrial/setor-automotivo/inovar-auto/objetivo-geral-e-especifico-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E14" sqref="E14"/>
    </sheetView>
  </sheetViews>
  <sheetFormatPr defaultRowHeight="15" x14ac:dyDescent="0.25"/>
  <cols>
    <col min="2" max="2" width="84.5703125" style="2" customWidth="1"/>
  </cols>
  <sheetData>
    <row r="1" spans="1:2" ht="14.45" x14ac:dyDescent="0.25">
      <c r="A1" s="1" t="s">
        <v>0</v>
      </c>
    </row>
    <row r="3" spans="1:2" s="4" customFormat="1" x14ac:dyDescent="0.25">
      <c r="A3" s="1" t="s">
        <v>1</v>
      </c>
      <c r="B3" s="6" t="s">
        <v>22</v>
      </c>
    </row>
    <row r="4" spans="1:2" x14ac:dyDescent="0.25">
      <c r="B4" s="2" t="s">
        <v>4</v>
      </c>
    </row>
    <row r="5" spans="1:2" ht="14.45" x14ac:dyDescent="0.25">
      <c r="A5" s="1"/>
      <c r="B5" s="2">
        <v>2005</v>
      </c>
    </row>
    <row r="6" spans="1:2" ht="14.45" x14ac:dyDescent="0.25">
      <c r="B6" s="2" t="s">
        <v>2</v>
      </c>
    </row>
    <row r="7" spans="1:2" ht="14.45" x14ac:dyDescent="0.25">
      <c r="B7" s="2" t="s">
        <v>3</v>
      </c>
    </row>
    <row r="8" spans="1:2" ht="14.45" x14ac:dyDescent="0.25">
      <c r="B8" s="2" t="s">
        <v>56</v>
      </c>
    </row>
    <row r="9" spans="1:2" s="4" customFormat="1" ht="14.45" x14ac:dyDescent="0.25">
      <c r="B9" s="2" t="s">
        <v>57</v>
      </c>
    </row>
    <row r="10" spans="1:2" s="16" customFormat="1" ht="14.45" x14ac:dyDescent="0.25">
      <c r="B10" s="17"/>
    </row>
    <row r="11" spans="1:2" s="4" customFormat="1" x14ac:dyDescent="0.25">
      <c r="B11" s="6" t="s">
        <v>18</v>
      </c>
    </row>
    <row r="12" spans="1:2" s="4" customFormat="1" ht="14.45" x14ac:dyDescent="0.25">
      <c r="B12" s="2" t="s">
        <v>26</v>
      </c>
    </row>
    <row r="13" spans="1:2" s="4" customFormat="1" ht="14.45" x14ac:dyDescent="0.25">
      <c r="B13" s="2">
        <v>2010</v>
      </c>
    </row>
    <row r="14" spans="1:2" s="4" customFormat="1" ht="14.45" x14ac:dyDescent="0.25">
      <c r="B14" s="2" t="s">
        <v>23</v>
      </c>
    </row>
    <row r="15" spans="1:2" s="4" customFormat="1" ht="14.45" x14ac:dyDescent="0.25">
      <c r="B15" s="2" t="s">
        <v>24</v>
      </c>
    </row>
    <row r="16" spans="1:2" s="4" customFormat="1" ht="14.45" x14ac:dyDescent="0.25">
      <c r="B16" s="2" t="s">
        <v>25</v>
      </c>
    </row>
    <row r="18" spans="2:2" s="16" customFormat="1" x14ac:dyDescent="0.25">
      <c r="B18" s="6" t="s">
        <v>59</v>
      </c>
    </row>
    <row r="19" spans="2:2" s="16" customFormat="1" x14ac:dyDescent="0.25">
      <c r="B19" s="16" t="s">
        <v>66</v>
      </c>
    </row>
    <row r="20" spans="2:2" s="16" customFormat="1" x14ac:dyDescent="0.25">
      <c r="B20" s="17">
        <v>2017</v>
      </c>
    </row>
    <row r="21" spans="2:2" s="16" customFormat="1" x14ac:dyDescent="0.25">
      <c r="B21" s="16" t="s">
        <v>67</v>
      </c>
    </row>
    <row r="22" spans="2:2" s="16" customFormat="1" x14ac:dyDescent="0.25">
      <c r="B22" s="16" t="s">
        <v>68</v>
      </c>
    </row>
    <row r="23" spans="2:2" s="16" customFormat="1" x14ac:dyDescent="0.25">
      <c r="B23" s="10" t="s">
        <v>69</v>
      </c>
    </row>
    <row r="24" spans="2:2" s="16" customFormat="1" x14ac:dyDescent="0.25">
      <c r="B24" s="17" t="s">
        <v>60</v>
      </c>
    </row>
    <row r="25" spans="2:2" s="16" customFormat="1" x14ac:dyDescent="0.25">
      <c r="B25" s="17" t="s">
        <v>70</v>
      </c>
    </row>
    <row r="26" spans="2:2" s="16" customFormat="1" x14ac:dyDescent="0.25">
      <c r="B26" s="17"/>
    </row>
    <row r="27" spans="2:2" s="16" customFormat="1" x14ac:dyDescent="0.25">
      <c r="B27" s="6" t="s">
        <v>61</v>
      </c>
    </row>
    <row r="28" spans="2:2" s="16" customFormat="1" x14ac:dyDescent="0.25">
      <c r="B28" s="17" t="s">
        <v>71</v>
      </c>
    </row>
    <row r="29" spans="2:2" s="16" customFormat="1" x14ac:dyDescent="0.25">
      <c r="B29" s="17">
        <v>2018</v>
      </c>
    </row>
    <row r="30" spans="2:2" s="16" customFormat="1" x14ac:dyDescent="0.25">
      <c r="B30" s="17" t="s">
        <v>72</v>
      </c>
    </row>
    <row r="31" spans="2:2" s="16" customFormat="1" x14ac:dyDescent="0.25">
      <c r="B31" s="10" t="s">
        <v>35</v>
      </c>
    </row>
    <row r="32" spans="2:2" s="16" customFormat="1" x14ac:dyDescent="0.25">
      <c r="B32" s="17"/>
    </row>
    <row r="33" spans="1:2" x14ac:dyDescent="0.25">
      <c r="A33" s="5" t="s">
        <v>62</v>
      </c>
    </row>
    <row r="34" spans="1:2" x14ac:dyDescent="0.25">
      <c r="A34" s="16" t="s">
        <v>63</v>
      </c>
    </row>
    <row r="35" spans="1:2" x14ac:dyDescent="0.25">
      <c r="A35" s="16" t="s">
        <v>64</v>
      </c>
    </row>
    <row r="36" spans="1:2" x14ac:dyDescent="0.25">
      <c r="A36" s="16" t="s">
        <v>65</v>
      </c>
    </row>
    <row r="37" spans="1:2" s="4" customFormat="1" x14ac:dyDescent="0.25">
      <c r="A37" s="3"/>
      <c r="B37" s="2"/>
    </row>
    <row r="38" spans="1:2" s="4" customFormat="1" x14ac:dyDescent="0.25">
      <c r="A38" s="5" t="s">
        <v>17</v>
      </c>
      <c r="B38" s="2"/>
    </row>
    <row r="39" spans="1:2" x14ac:dyDescent="0.25">
      <c r="A39" s="4" t="s">
        <v>58</v>
      </c>
    </row>
    <row r="40" spans="1:2" x14ac:dyDescent="0.25">
      <c r="A40" s="4">
        <f>'Data and calculation Brazil'!B53</f>
        <v>0.98556385942470071</v>
      </c>
    </row>
    <row r="41" spans="1:2" x14ac:dyDescent="0.25">
      <c r="A41" s="4" t="s">
        <v>15</v>
      </c>
    </row>
    <row r="43" spans="1:2" x14ac:dyDescent="0.25">
      <c r="A43" s="16"/>
    </row>
    <row r="44" spans="1:2" x14ac:dyDescent="0.25">
      <c r="A44" s="5"/>
    </row>
    <row r="45" spans="1:2" x14ac:dyDescent="0.25">
      <c r="A45" s="16"/>
    </row>
    <row r="46" spans="1:2" x14ac:dyDescent="0.25">
      <c r="A46" s="16"/>
    </row>
    <row r="47" spans="1:2" x14ac:dyDescent="0.25">
      <c r="A47" s="16"/>
    </row>
    <row r="48" spans="1:2" x14ac:dyDescent="0.25">
      <c r="A48" s="16"/>
    </row>
  </sheetData>
  <hyperlinks>
    <hyperlink ref="B31" r:id="rId1" xr:uid="{2FA54C67-B4BF-469E-A1D5-C636D9D9D5B3}"/>
    <hyperlink ref="B23" r:id="rId2" xr:uid="{7FCD26F0-A08B-4936-8AC2-298091EFAFF2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AFDA-AE5C-471D-92BE-A49EC4ABDAC7}">
  <dimension ref="A1:D11"/>
  <sheetViews>
    <sheetView workbookViewId="0">
      <selection activeCell="C15" sqref="C15"/>
    </sheetView>
  </sheetViews>
  <sheetFormatPr defaultRowHeight="15" x14ac:dyDescent="0.25"/>
  <cols>
    <col min="1" max="1" width="38.7109375" style="16" customWidth="1"/>
    <col min="2" max="2" width="9.140625" style="16"/>
    <col min="3" max="3" width="53.85546875" style="16" customWidth="1"/>
    <col min="4" max="4" width="32.28515625" style="16" customWidth="1"/>
    <col min="5" max="16384" width="9.140625" style="16"/>
  </cols>
  <sheetData>
    <row r="1" spans="1:4" x14ac:dyDescent="0.25">
      <c r="A1" s="26" t="s">
        <v>9</v>
      </c>
      <c r="B1" s="27" t="s">
        <v>10</v>
      </c>
      <c r="C1" s="26" t="s">
        <v>11</v>
      </c>
      <c r="D1" s="26" t="s">
        <v>28</v>
      </c>
    </row>
    <row r="2" spans="1:4" x14ac:dyDescent="0.25">
      <c r="A2" s="16" t="s">
        <v>5</v>
      </c>
      <c r="B2" s="28">
        <v>500</v>
      </c>
      <c r="C2" s="16" t="s">
        <v>76</v>
      </c>
    </row>
    <row r="3" spans="1:4" x14ac:dyDescent="0.25">
      <c r="A3" s="16" t="s">
        <v>6</v>
      </c>
      <c r="B3" s="28">
        <v>1</v>
      </c>
      <c r="C3" s="16" t="s">
        <v>13</v>
      </c>
    </row>
    <row r="4" spans="1:4" x14ac:dyDescent="0.25">
      <c r="A4" s="16" t="s">
        <v>7</v>
      </c>
      <c r="B4" s="28">
        <v>0.16</v>
      </c>
      <c r="C4" s="16" t="s">
        <v>8</v>
      </c>
    </row>
    <row r="6" spans="1:4" x14ac:dyDescent="0.25">
      <c r="A6" s="16" t="s">
        <v>12</v>
      </c>
      <c r="B6" s="16">
        <v>3.2000000000000003E-4</v>
      </c>
      <c r="C6" s="16" t="s">
        <v>77</v>
      </c>
    </row>
    <row r="7" spans="1:4" x14ac:dyDescent="0.25">
      <c r="A7" s="16" t="s">
        <v>12</v>
      </c>
      <c r="B7" s="16">
        <v>2.3970037453183523E-4</v>
      </c>
      <c r="C7" s="16" t="s">
        <v>16</v>
      </c>
    </row>
    <row r="9" spans="1:4" x14ac:dyDescent="0.25">
      <c r="A9" s="16" t="s">
        <v>18</v>
      </c>
      <c r="B9" s="16">
        <v>2000</v>
      </c>
      <c r="C9" s="16" t="s">
        <v>19</v>
      </c>
      <c r="D9" s="16" t="s">
        <v>27</v>
      </c>
    </row>
    <row r="11" spans="1:4" x14ac:dyDescent="0.25">
      <c r="A11" s="16" t="s">
        <v>20</v>
      </c>
      <c r="B11" s="16">
        <v>0.47940074906367047</v>
      </c>
      <c r="C11" s="1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selection activeCell="C12" sqref="C12"/>
    </sheetView>
  </sheetViews>
  <sheetFormatPr defaultRowHeight="15" x14ac:dyDescent="0.25"/>
  <cols>
    <col min="1" max="1" width="35" customWidth="1"/>
    <col min="2" max="2" width="16.28515625" customWidth="1"/>
    <col min="3" max="3" width="50.28515625" customWidth="1"/>
    <col min="4" max="4" width="32.28515625" customWidth="1"/>
    <col min="5" max="5" width="17" customWidth="1"/>
    <col min="6" max="6" width="11" customWidth="1"/>
  </cols>
  <sheetData>
    <row r="1" spans="1:5" x14ac:dyDescent="0.25">
      <c r="A1" s="11" t="s">
        <v>9</v>
      </c>
      <c r="B1" s="12" t="s">
        <v>10</v>
      </c>
      <c r="C1" s="11" t="s">
        <v>11</v>
      </c>
      <c r="D1" s="11" t="s">
        <v>28</v>
      </c>
    </row>
    <row r="2" spans="1:5" x14ac:dyDescent="0.25">
      <c r="A2" s="13" t="s">
        <v>5</v>
      </c>
      <c r="B2" s="22">
        <f>A47</f>
        <v>4333.0231089979516</v>
      </c>
      <c r="C2" s="13" t="s">
        <v>44</v>
      </c>
      <c r="D2" s="13"/>
    </row>
    <row r="3" spans="1:5" x14ac:dyDescent="0.25">
      <c r="A3" s="13" t="s">
        <v>6</v>
      </c>
      <c r="B3" s="14">
        <v>1</v>
      </c>
      <c r="C3" s="13" t="s">
        <v>13</v>
      </c>
      <c r="D3" s="13" t="s">
        <v>74</v>
      </c>
    </row>
    <row r="4" spans="1:5" x14ac:dyDescent="0.25">
      <c r="A4" s="13" t="s">
        <v>7</v>
      </c>
      <c r="B4" s="23">
        <v>0.1208</v>
      </c>
      <c r="C4" s="13" t="s">
        <v>8</v>
      </c>
      <c r="D4" s="15" t="s">
        <v>36</v>
      </c>
      <c r="E4" s="10"/>
    </row>
    <row r="5" spans="1:5" x14ac:dyDescent="0.25">
      <c r="A5" s="13" t="s">
        <v>12</v>
      </c>
      <c r="B5" s="14">
        <f>B4/B2</f>
        <v>2.7878918935176423E-5</v>
      </c>
      <c r="C5" s="13" t="s">
        <v>45</v>
      </c>
      <c r="D5" s="13"/>
    </row>
    <row r="6" spans="1:5" x14ac:dyDescent="0.25">
      <c r="A6" s="13" t="s">
        <v>12</v>
      </c>
      <c r="B6" s="14">
        <f>B5/B53</f>
        <v>2.8287278057710106E-5</v>
      </c>
      <c r="C6" s="13" t="s">
        <v>16</v>
      </c>
      <c r="D6" s="13"/>
    </row>
    <row r="7" spans="1:5" x14ac:dyDescent="0.25">
      <c r="A7" s="13" t="s">
        <v>18</v>
      </c>
      <c r="B7" s="14">
        <v>2000</v>
      </c>
      <c r="C7" s="13" t="s">
        <v>19</v>
      </c>
      <c r="D7" s="13" t="s">
        <v>73</v>
      </c>
    </row>
    <row r="8" spans="1:5" x14ac:dyDescent="0.25">
      <c r="A8" s="13" t="s">
        <v>20</v>
      </c>
      <c r="B8" s="14">
        <f>B6*B7</f>
        <v>5.6574556115420213E-2</v>
      </c>
      <c r="C8" s="13" t="s">
        <v>21</v>
      </c>
      <c r="D8" s="13"/>
    </row>
    <row r="11" spans="1:5" x14ac:dyDescent="0.25">
      <c r="A11" t="s">
        <v>30</v>
      </c>
    </row>
    <row r="15" spans="1:5" s="4" customFormat="1" x14ac:dyDescent="0.25">
      <c r="A15" s="4" t="s">
        <v>32</v>
      </c>
    </row>
    <row r="16" spans="1:5" x14ac:dyDescent="0.25">
      <c r="A16" s="29" t="s">
        <v>48</v>
      </c>
      <c r="B16" s="29"/>
      <c r="C16" s="29"/>
    </row>
    <row r="17" spans="1:5" x14ac:dyDescent="0.25">
      <c r="A17" s="29" t="s">
        <v>49</v>
      </c>
      <c r="B17" s="29"/>
      <c r="C17" s="29"/>
    </row>
    <row r="18" spans="1:5" x14ac:dyDescent="0.25">
      <c r="A18" s="29" t="s">
        <v>50</v>
      </c>
      <c r="B18" s="29"/>
      <c r="C18" s="29"/>
    </row>
    <row r="20" spans="1:5" x14ac:dyDescent="0.25">
      <c r="A20" s="5" t="s">
        <v>1</v>
      </c>
    </row>
    <row r="21" spans="1:5" x14ac:dyDescent="0.25">
      <c r="A21" s="2" t="s">
        <v>46</v>
      </c>
    </row>
    <row r="22" spans="1:5" x14ac:dyDescent="0.25">
      <c r="A22" s="2" t="s">
        <v>31</v>
      </c>
    </row>
    <row r="24" spans="1:5" x14ac:dyDescent="0.25">
      <c r="A24" s="2" t="s">
        <v>47</v>
      </c>
    </row>
    <row r="25" spans="1:5" ht="15.75" thickBot="1" x14ac:dyDescent="0.3"/>
    <row r="26" spans="1:5" ht="39" thickBot="1" x14ac:dyDescent="0.3">
      <c r="A26" s="8" t="s">
        <v>51</v>
      </c>
      <c r="B26" s="8" t="s">
        <v>55</v>
      </c>
      <c r="C26" s="8" t="s">
        <v>52</v>
      </c>
      <c r="D26" s="8" t="s">
        <v>53</v>
      </c>
      <c r="E26" s="8" t="s">
        <v>54</v>
      </c>
    </row>
    <row r="27" spans="1:5" ht="15.75" thickBot="1" x14ac:dyDescent="0.3">
      <c r="A27" s="9">
        <v>16.64</v>
      </c>
      <c r="B27" s="9" t="s">
        <v>33</v>
      </c>
      <c r="C27" s="9">
        <v>17.260000000000002</v>
      </c>
      <c r="D27" s="9" t="s">
        <v>33</v>
      </c>
      <c r="E27" s="9" t="s">
        <v>33</v>
      </c>
    </row>
    <row r="28" spans="1:5" ht="15.75" thickBot="1" x14ac:dyDescent="0.3">
      <c r="A28" s="9">
        <v>16.55</v>
      </c>
      <c r="B28" s="9" t="s">
        <v>33</v>
      </c>
      <c r="C28" s="9">
        <v>17.260000000000002</v>
      </c>
      <c r="D28" s="9" t="s">
        <v>33</v>
      </c>
      <c r="E28" s="9" t="s">
        <v>33</v>
      </c>
    </row>
    <row r="29" spans="1:5" ht="15.75" thickBot="1" x14ac:dyDescent="0.3">
      <c r="A29" s="9">
        <v>16.46</v>
      </c>
      <c r="B29" s="9">
        <v>50</v>
      </c>
      <c r="C29" s="9">
        <v>17.260000000000002</v>
      </c>
      <c r="D29" s="20">
        <f>-(B29/((1/C29)-(1/A29)))</f>
        <v>17756.224999999991</v>
      </c>
      <c r="E29" s="20">
        <f t="shared" ref="E29:E44" si="0">D29/$B$52*$B$51/$B$50/100</f>
        <v>193.31210752588538</v>
      </c>
    </row>
    <row r="30" spans="1:5" ht="15.75" thickBot="1" x14ac:dyDescent="0.3">
      <c r="A30" s="9">
        <v>16.37</v>
      </c>
      <c r="B30" s="9">
        <v>140</v>
      </c>
      <c r="C30" s="9">
        <v>17.260000000000002</v>
      </c>
      <c r="D30" s="20">
        <f t="shared" ref="D30:D43" si="1">-(B30/((1/C30)-(1/A30)))</f>
        <v>44445.469662921343</v>
      </c>
      <c r="E30" s="20">
        <f t="shared" si="0"/>
        <v>483.87804336322233</v>
      </c>
    </row>
    <row r="31" spans="1:5" ht="15.75" thickBot="1" x14ac:dyDescent="0.3">
      <c r="A31" s="9">
        <v>16.28</v>
      </c>
      <c r="B31" s="9">
        <v>410</v>
      </c>
      <c r="C31" s="9">
        <v>17.260000000000002</v>
      </c>
      <c r="D31" s="20">
        <f t="shared" si="1"/>
        <v>117558.21224489802</v>
      </c>
      <c r="E31" s="20">
        <f t="shared" si="0"/>
        <v>1279.8568257631671</v>
      </c>
    </row>
    <row r="32" spans="1:5" ht="15.75" thickBot="1" x14ac:dyDescent="0.3">
      <c r="A32" s="9">
        <v>16.190000000000001</v>
      </c>
      <c r="B32" s="9">
        <v>770</v>
      </c>
      <c r="C32" s="9">
        <v>17.260000000000002</v>
      </c>
      <c r="D32" s="20">
        <f t="shared" si="1"/>
        <v>201091.90467289722</v>
      </c>
      <c r="E32" s="20">
        <f t="shared" si="0"/>
        <v>2189.2885395804692</v>
      </c>
    </row>
    <row r="33" spans="1:5" ht="15.75" thickBot="1" x14ac:dyDescent="0.3">
      <c r="A33" s="9">
        <v>16.11</v>
      </c>
      <c r="B33" s="9">
        <v>1130</v>
      </c>
      <c r="C33" s="9">
        <v>17.260000000000002</v>
      </c>
      <c r="D33" s="20">
        <f t="shared" si="1"/>
        <v>273222.79826086905</v>
      </c>
      <c r="E33" s="20">
        <f t="shared" si="0"/>
        <v>2974.5779272299392</v>
      </c>
    </row>
    <row r="34" spans="1:5" ht="15.75" thickBot="1" x14ac:dyDescent="0.3">
      <c r="A34" s="9">
        <v>16.02</v>
      </c>
      <c r="B34" s="9">
        <v>1490</v>
      </c>
      <c r="C34" s="9">
        <v>17.260000000000002</v>
      </c>
      <c r="D34" s="20">
        <f t="shared" si="1"/>
        <v>332252.21612903202</v>
      </c>
      <c r="E34" s="20">
        <f t="shared" si="0"/>
        <v>3617.2314852987711</v>
      </c>
    </row>
    <row r="35" spans="1:5" ht="15.75" thickBot="1" x14ac:dyDescent="0.3">
      <c r="A35" s="9">
        <v>15.94</v>
      </c>
      <c r="B35" s="9">
        <v>1850</v>
      </c>
      <c r="C35" s="9">
        <v>17.260000000000002</v>
      </c>
      <c r="D35" s="20">
        <f t="shared" si="1"/>
        <v>385591.01515151444</v>
      </c>
      <c r="E35" s="20">
        <f t="shared" si="0"/>
        <v>4197.9312484486363</v>
      </c>
    </row>
    <row r="36" spans="1:5" ht="15.75" thickBot="1" x14ac:dyDescent="0.3">
      <c r="A36" s="9">
        <v>15.85</v>
      </c>
      <c r="B36" s="9">
        <v>2210</v>
      </c>
      <c r="C36" s="9">
        <v>17.260000000000002</v>
      </c>
      <c r="D36" s="20">
        <f t="shared" si="1"/>
        <v>428788.58865248231</v>
      </c>
      <c r="E36" s="20">
        <f t="shared" si="0"/>
        <v>4668.223440256098</v>
      </c>
    </row>
    <row r="37" spans="1:5" ht="15.75" thickBot="1" x14ac:dyDescent="0.3">
      <c r="A37" s="9">
        <v>15.77</v>
      </c>
      <c r="B37" s="9">
        <v>2570</v>
      </c>
      <c r="C37" s="9">
        <v>17.260000000000002</v>
      </c>
      <c r="D37" s="20">
        <f t="shared" si="1"/>
        <v>469482.42550335475</v>
      </c>
      <c r="E37" s="20">
        <f t="shared" si="0"/>
        <v>5111.257439034368</v>
      </c>
    </row>
    <row r="38" spans="1:5" ht="15.75" thickBot="1" x14ac:dyDescent="0.3">
      <c r="A38" s="9">
        <v>15.69</v>
      </c>
      <c r="B38" s="9">
        <v>2930</v>
      </c>
      <c r="C38" s="9">
        <v>17.260000000000002</v>
      </c>
      <c r="D38" s="20">
        <f t="shared" si="1"/>
        <v>505395.88662420324</v>
      </c>
      <c r="E38" s="20">
        <f t="shared" si="0"/>
        <v>5502.2474640999535</v>
      </c>
    </row>
    <row r="39" spans="1:5" ht="15.75" thickBot="1" x14ac:dyDescent="0.3">
      <c r="A39" s="9">
        <v>15.61</v>
      </c>
      <c r="B39" s="9">
        <v>3290</v>
      </c>
      <c r="C39" s="9">
        <v>17.260000000000002</v>
      </c>
      <c r="D39" s="20">
        <f t="shared" si="1"/>
        <v>537224.2993939392</v>
      </c>
      <c r="E39" s="20">
        <f t="shared" si="0"/>
        <v>5848.7635479928667</v>
      </c>
    </row>
    <row r="40" spans="1:5" ht="15.75" thickBot="1" x14ac:dyDescent="0.3">
      <c r="A40" s="9">
        <v>15.53</v>
      </c>
      <c r="B40" s="9">
        <v>3650</v>
      </c>
      <c r="C40" s="9">
        <v>17.260000000000002</v>
      </c>
      <c r="D40" s="20">
        <f t="shared" si="1"/>
        <v>565534.37572254264</v>
      </c>
      <c r="E40" s="20">
        <f t="shared" si="0"/>
        <v>6156.975486020292</v>
      </c>
    </row>
    <row r="41" spans="1:5" ht="15.75" thickBot="1" x14ac:dyDescent="0.3">
      <c r="A41" s="9">
        <v>15.45</v>
      </c>
      <c r="B41" s="9">
        <v>4010</v>
      </c>
      <c r="C41" s="9">
        <v>17.260000000000002</v>
      </c>
      <c r="D41" s="20">
        <f t="shared" si="1"/>
        <v>590792.63535911497</v>
      </c>
      <c r="E41" s="20">
        <f t="shared" si="0"/>
        <v>6431.9622809489329</v>
      </c>
    </row>
    <row r="42" spans="1:5" ht="15.75" thickBot="1" x14ac:dyDescent="0.3">
      <c r="A42" s="9">
        <v>15.37</v>
      </c>
      <c r="B42" s="9">
        <v>4370</v>
      </c>
      <c r="C42" s="9">
        <v>17.260000000000002</v>
      </c>
      <c r="D42" s="20">
        <f t="shared" si="1"/>
        <v>613386.61058200954</v>
      </c>
      <c r="E42" s="20">
        <f t="shared" si="0"/>
        <v>6677.942998569114</v>
      </c>
    </row>
    <row r="43" spans="1:5" ht="15.75" thickBot="1" x14ac:dyDescent="0.3">
      <c r="A43" s="9">
        <v>15.29</v>
      </c>
      <c r="B43" s="9">
        <v>4730</v>
      </c>
      <c r="C43" s="9">
        <v>17.260000000000002</v>
      </c>
      <c r="D43" s="20">
        <f t="shared" si="1"/>
        <v>633640.88426395913</v>
      </c>
      <c r="E43" s="20">
        <f t="shared" si="0"/>
        <v>6898.4513741874516</v>
      </c>
    </row>
    <row r="44" spans="1:5" ht="15.75" thickBot="1" x14ac:dyDescent="0.3">
      <c r="A44" s="9">
        <v>15.21</v>
      </c>
      <c r="B44" s="9">
        <v>5090</v>
      </c>
      <c r="C44" s="9">
        <v>17.260000000000002</v>
      </c>
      <c r="D44" s="20">
        <f>-(B44/((1/C44)-(1/A44)))</f>
        <v>651829.37268292671</v>
      </c>
      <c r="E44" s="20">
        <f t="shared" si="0"/>
        <v>7096.4695356480552</v>
      </c>
    </row>
    <row r="46" spans="1:5" x14ac:dyDescent="0.25">
      <c r="A46" t="s">
        <v>34</v>
      </c>
      <c r="E46" s="24"/>
    </row>
    <row r="47" spans="1:5" x14ac:dyDescent="0.25">
      <c r="A47" s="21">
        <f>AVERAGE(E29:E44)</f>
        <v>4333.0231089979516</v>
      </c>
    </row>
    <row r="48" spans="1:5" x14ac:dyDescent="0.25">
      <c r="E48" s="19"/>
    </row>
    <row r="49" spans="1:3" x14ac:dyDescent="0.25">
      <c r="A49" s="25" t="s">
        <v>75</v>
      </c>
    </row>
    <row r="50" spans="1:3" x14ac:dyDescent="0.25">
      <c r="A50" t="s">
        <v>41</v>
      </c>
      <c r="B50" s="18">
        <v>0.26417200000000002</v>
      </c>
      <c r="C50" t="s">
        <v>39</v>
      </c>
    </row>
    <row r="51" spans="1:3" x14ac:dyDescent="0.25">
      <c r="A51" t="s">
        <v>37</v>
      </c>
      <c r="B51" s="18">
        <v>0.62137100000000001</v>
      </c>
      <c r="C51" t="s">
        <v>40</v>
      </c>
    </row>
    <row r="52" spans="1:3" x14ac:dyDescent="0.25">
      <c r="A52" t="s">
        <v>43</v>
      </c>
      <c r="B52" s="18">
        <v>2.1605075098814202</v>
      </c>
      <c r="C52" t="s">
        <v>38</v>
      </c>
    </row>
    <row r="53" spans="1:3" x14ac:dyDescent="0.25">
      <c r="A53" t="s">
        <v>42</v>
      </c>
      <c r="B53" s="18">
        <v>0.98556385942470071</v>
      </c>
    </row>
  </sheetData>
  <mergeCells count="3">
    <mergeCell ref="A16:C16"/>
    <mergeCell ref="A17:C17"/>
    <mergeCell ref="A18:C1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17.5703125" customWidth="1"/>
  </cols>
  <sheetData>
    <row r="1" spans="1:2" ht="30" x14ac:dyDescent="0.25">
      <c r="B1" s="7" t="s">
        <v>29</v>
      </c>
    </row>
    <row r="2" spans="1:2" x14ac:dyDescent="0.25">
      <c r="A2" t="s">
        <v>14</v>
      </c>
      <c r="B2">
        <f>'Data and calculation Brazil'!B8</f>
        <v>5.6574556115420213E-2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Data</vt:lpstr>
      <vt:lpstr>Data and calculation Brazil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2015-06-16T18:10:47Z</dcterms:created>
  <dcterms:modified xsi:type="dcterms:W3CDTF">2020-04-29T01:21:52Z</dcterms:modified>
</cp:coreProperties>
</file>