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trans\SYVbT\"/>
    </mc:Choice>
  </mc:AlternateContent>
  <bookViews>
    <workbookView xWindow="-120" yWindow="-120" windowWidth="29040" windowHeight="15840" tabRatio="778"/>
  </bookViews>
  <sheets>
    <sheet name="About" sheetId="1" r:id="rId1"/>
    <sheet name="passenger-Road" sheetId="15" r:id="rId2"/>
    <sheet name="passenger-Air" sheetId="16" r:id="rId3"/>
    <sheet name="passenger-Rail" sheetId="17" r:id="rId4"/>
    <sheet name="passenger-Ship" sheetId="18" r:id="rId5"/>
    <sheet name="freight-Road" sheetId="19" r:id="rId6"/>
    <sheet name="freight-Air" sheetId="20" r:id="rId7"/>
    <sheet name="freight-Rail" sheetId="21" r:id="rId8"/>
    <sheet name="freight-Ship" sheetId="22" r:id="rId9"/>
    <sheet name="SYVbT-passenger" sheetId="2" r:id="rId10"/>
    <sheet name="SYVbT-freight" sheetId="4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C21" i="16" l="1"/>
  <c r="C27" i="16"/>
  <c r="C39" i="16"/>
  <c r="C40" i="16"/>
  <c r="C41" i="16"/>
  <c r="C42" i="16"/>
  <c r="D27" i="16"/>
  <c r="E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F29" i="16"/>
  <c r="F40" i="16" s="1"/>
  <c r="G29" i="16"/>
  <c r="G40" i="16" s="1"/>
  <c r="G38" i="16" s="1"/>
  <c r="H29" i="16"/>
  <c r="H27" i="16" s="1"/>
  <c r="I29" i="16"/>
  <c r="J29" i="16"/>
  <c r="J27" i="16" s="1"/>
  <c r="F31" i="16"/>
  <c r="F42" i="16" s="1"/>
  <c r="G31" i="16"/>
  <c r="H31" i="16"/>
  <c r="I31" i="16"/>
  <c r="D39" i="16"/>
  <c r="E39" i="16"/>
  <c r="F39" i="16"/>
  <c r="K40" i="16"/>
  <c r="K38" i="16" s="1"/>
  <c r="L40" i="16"/>
  <c r="L38" i="16" s="1"/>
  <c r="M40" i="16"/>
  <c r="M38" i="16" s="1"/>
  <c r="N40" i="16"/>
  <c r="N38" i="16" s="1"/>
  <c r="O40" i="16"/>
  <c r="O38" i="16" s="1"/>
  <c r="P40" i="16"/>
  <c r="P38" i="16" s="1"/>
  <c r="Q40" i="16"/>
  <c r="Q38" i="16" s="1"/>
  <c r="R40" i="16"/>
  <c r="R38" i="16" s="1"/>
  <c r="S40" i="16"/>
  <c r="S38" i="16" s="1"/>
  <c r="T40" i="16"/>
  <c r="T38" i="16" s="1"/>
  <c r="U40" i="16"/>
  <c r="U38" i="16" s="1"/>
  <c r="V40" i="16"/>
  <c r="V38" i="16" s="1"/>
  <c r="W40" i="16"/>
  <c r="W38" i="16" s="1"/>
  <c r="X40" i="16"/>
  <c r="X38" i="16" s="1"/>
  <c r="Y40" i="16"/>
  <c r="Y38" i="16" s="1"/>
  <c r="Z40" i="16"/>
  <c r="Z38" i="16" s="1"/>
  <c r="AA40" i="16"/>
  <c r="AA38" i="16" s="1"/>
  <c r="AB40" i="16"/>
  <c r="AB38" i="16" s="1"/>
  <c r="AC40" i="16"/>
  <c r="AC38" i="16" s="1"/>
  <c r="AD40" i="16"/>
  <c r="AD38" i="16" s="1"/>
  <c r="AE40" i="16"/>
  <c r="AE38" i="16" s="1"/>
  <c r="AF40" i="16"/>
  <c r="AF38" i="16" s="1"/>
  <c r="AG40" i="16"/>
  <c r="AG38" i="16" s="1"/>
  <c r="AH40" i="16"/>
  <c r="AH38" i="16" s="1"/>
  <c r="AI40" i="16"/>
  <c r="AI38" i="16" s="1"/>
  <c r="AJ40" i="16"/>
  <c r="AJ38" i="16" s="1"/>
  <c r="AK40" i="16"/>
  <c r="AK38" i="16" s="1"/>
  <c r="AL40" i="16"/>
  <c r="AL38" i="16" s="1"/>
  <c r="AM40" i="16"/>
  <c r="AM38" i="16" s="1"/>
  <c r="AN40" i="16"/>
  <c r="AN38" i="16" s="1"/>
  <c r="AO40" i="16"/>
  <c r="AO38" i="16" s="1"/>
  <c r="AP40" i="16"/>
  <c r="AP38" i="16" s="1"/>
  <c r="D41" i="16"/>
  <c r="E41" i="16"/>
  <c r="F41" i="16"/>
  <c r="D42" i="16"/>
  <c r="E42" i="16"/>
  <c r="C38" i="16" l="1"/>
  <c r="I27" i="16"/>
  <c r="E38" i="16"/>
  <c r="J40" i="16"/>
  <c r="J38" i="16" s="1"/>
  <c r="I40" i="16"/>
  <c r="I38" i="16" s="1"/>
  <c r="H40" i="16"/>
  <c r="H38" i="16" s="1"/>
  <c r="G27" i="16"/>
  <c r="D38" i="16"/>
  <c r="F38" i="16"/>
  <c r="F27" i="16"/>
  <c r="E3" i="4" l="1"/>
  <c r="E2" i="2"/>
  <c r="E2" i="4"/>
  <c r="F2" i="2"/>
  <c r="E3" i="2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2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185" i="19"/>
  <c r="C105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6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4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66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25" i="19"/>
  <c r="B19" i="22" l="1"/>
  <c r="B20" i="22" s="1"/>
  <c r="B21" i="22" l="1"/>
  <c r="E6" i="4" s="1"/>
  <c r="B22" i="22" l="1"/>
  <c r="B23" i="22" l="1"/>
  <c r="B24" i="22" l="1"/>
  <c r="B25" i="22" l="1"/>
  <c r="B26" i="22" l="1"/>
  <c r="B27" i="22" l="1"/>
  <c r="B28" i="22" l="1"/>
  <c r="B29" i="22" l="1"/>
  <c r="B30" i="22" l="1"/>
  <c r="B31" i="22" l="1"/>
  <c r="B32" i="22" l="1"/>
  <c r="B33" i="22" l="1"/>
  <c r="B34" i="22" l="1"/>
  <c r="B35" i="22" l="1"/>
  <c r="B36" i="22" l="1"/>
  <c r="B37" i="22" l="1"/>
  <c r="B38" i="22" l="1"/>
  <c r="B39" i="22" l="1"/>
  <c r="B40" i="22" l="1"/>
  <c r="B41" i="22" l="1"/>
  <c r="B42" i="22" l="1"/>
  <c r="B43" i="22" l="1"/>
  <c r="B44" i="22" l="1"/>
  <c r="B45" i="22" l="1"/>
  <c r="B46" i="22" l="1"/>
  <c r="B47" i="22" l="1"/>
  <c r="B48" i="22" l="1"/>
  <c r="B49" i="22" l="1"/>
  <c r="B50" i="22" l="1"/>
  <c r="B51" i="22" l="1"/>
  <c r="B52" i="22" l="1"/>
  <c r="B53" i="22" l="1"/>
  <c r="B54" i="22" l="1"/>
  <c r="B55" i="22" l="1"/>
  <c r="B56" i="22" l="1"/>
  <c r="E5" i="4" l="1"/>
  <c r="E4" i="4" l="1"/>
  <c r="B5" i="2" l="1"/>
  <c r="E6" i="2"/>
  <c r="D25" i="16" l="1"/>
  <c r="D24" i="16"/>
  <c r="D22" i="16"/>
  <c r="D23" i="16"/>
  <c r="E23" i="16" s="1"/>
  <c r="D21" i="16" l="1"/>
  <c r="E24" i="16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Q24" i="16" s="1"/>
  <c r="R24" i="16" s="1"/>
  <c r="S24" i="16" s="1"/>
  <c r="T24" i="16" s="1"/>
  <c r="U24" i="16" s="1"/>
  <c r="V24" i="16" s="1"/>
  <c r="W24" i="16" s="1"/>
  <c r="X24" i="16" s="1"/>
  <c r="Y24" i="16" s="1"/>
  <c r="Z24" i="16" s="1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E25" i="16"/>
  <c r="F25" i="16" s="1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Q25" i="16" s="1"/>
  <c r="R25" i="16" s="1"/>
  <c r="S25" i="16" s="1"/>
  <c r="T25" i="16" s="1"/>
  <c r="U25" i="16" s="1"/>
  <c r="V25" i="16" s="1"/>
  <c r="W25" i="16" s="1"/>
  <c r="X25" i="16" s="1"/>
  <c r="Y25" i="16" s="1"/>
  <c r="Z25" i="16" s="1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E22" i="16"/>
  <c r="F22" i="16" l="1"/>
  <c r="E21" i="16"/>
  <c r="F23" i="16"/>
  <c r="G23" i="16" s="1"/>
  <c r="H23" i="16" s="1"/>
  <c r="I23" i="16" s="1"/>
  <c r="J23" i="16" s="1"/>
  <c r="K23" i="16" s="1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X23" i="16" s="1"/>
  <c r="Y23" i="16" s="1"/>
  <c r="Z23" i="16" s="1"/>
  <c r="AA23" i="16" s="1"/>
  <c r="AB23" i="16" s="1"/>
  <c r="AC23" i="16" s="1"/>
  <c r="AD23" i="16" s="1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G22" i="16" l="1"/>
  <c r="E4" i="2" s="1"/>
  <c r="F21" i="16"/>
  <c r="G21" i="16" l="1"/>
  <c r="H22" i="16"/>
  <c r="I22" i="16" l="1"/>
  <c r="H21" i="16"/>
  <c r="I21" i="16" l="1"/>
  <c r="J22" i="16"/>
  <c r="J21" i="16" l="1"/>
  <c r="K22" i="16"/>
  <c r="L22" i="16" l="1"/>
  <c r="K21" i="16"/>
  <c r="M22" i="16" l="1"/>
  <c r="L21" i="16"/>
  <c r="N22" i="16" l="1"/>
  <c r="M21" i="16"/>
  <c r="O22" i="16" l="1"/>
  <c r="N21" i="16"/>
  <c r="P22" i="16" l="1"/>
  <c r="O21" i="16"/>
  <c r="P21" i="16" l="1"/>
  <c r="Q22" i="16"/>
  <c r="Q21" i="16" l="1"/>
  <c r="R22" i="16"/>
  <c r="S22" i="16" l="1"/>
  <c r="R21" i="16"/>
  <c r="S21" i="16" l="1"/>
  <c r="T22" i="16"/>
  <c r="U22" i="16" l="1"/>
  <c r="T21" i="16"/>
  <c r="U21" i="16" l="1"/>
  <c r="V22" i="16"/>
  <c r="V21" i="16" l="1"/>
  <c r="W22" i="16"/>
  <c r="X22" i="16" l="1"/>
  <c r="W21" i="16"/>
  <c r="Y22" i="16" l="1"/>
  <c r="X21" i="16"/>
  <c r="Y21" i="16" l="1"/>
  <c r="Z22" i="16"/>
  <c r="AA22" i="16" l="1"/>
  <c r="Z21" i="16"/>
  <c r="AA21" i="16" l="1"/>
  <c r="AB22" i="16"/>
  <c r="AB21" i="16" l="1"/>
  <c r="AC22" i="16"/>
  <c r="AD22" i="16" l="1"/>
  <c r="AC21" i="16"/>
  <c r="AE22" i="16" l="1"/>
  <c r="AD21" i="16"/>
  <c r="AF22" i="16" l="1"/>
  <c r="AE21" i="16"/>
  <c r="AG22" i="16" l="1"/>
  <c r="AF21" i="16"/>
  <c r="AH22" i="16" l="1"/>
  <c r="AG21" i="16"/>
  <c r="AH21" i="16" l="1"/>
  <c r="AI22" i="16"/>
  <c r="AI21" i="16" l="1"/>
  <c r="AJ22" i="16"/>
  <c r="AK22" i="16" l="1"/>
  <c r="AJ21" i="16"/>
  <c r="AK21" i="16" l="1"/>
  <c r="AL22" i="16"/>
  <c r="AM22" i="16" l="1"/>
  <c r="AL21" i="16"/>
  <c r="AN22" i="16" l="1"/>
  <c r="AM21" i="16"/>
  <c r="AN21" i="16" l="1"/>
  <c r="AO22" i="16"/>
  <c r="AP22" i="16" l="1"/>
  <c r="AP21" i="16" s="1"/>
  <c r="AO21" i="16"/>
  <c r="D7" i="2" l="1"/>
  <c r="B2" i="2"/>
</calcChain>
</file>

<file path=xl/sharedStrings.xml><?xml version="1.0" encoding="utf-8"?>
<sst xmlns="http://schemas.openxmlformats.org/spreadsheetml/2006/main" count="433" uniqueCount="212">
  <si>
    <t>SYVbT Start Year Vehicles by Technology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</si>
  <si>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</si>
  <si>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</si>
  <si>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</si>
  <si>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</si>
  <si>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</si>
  <si>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</si>
  <si>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</si>
  <si>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</si>
  <si>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</si>
  <si>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</si>
  <si>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</si>
  <si>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Rail</t>
  </si>
  <si>
    <t>Start Year</t>
  </si>
  <si>
    <t>Aircraft</t>
  </si>
  <si>
    <t>Ships</t>
  </si>
  <si>
    <t>Motorbike</t>
  </si>
  <si>
    <t>https://anptrilhos.org.br/wp-content/uploads/2019/05/anptrilhos-balancosetor-2019-web.pdf</t>
  </si>
  <si>
    <t>Page 95</t>
  </si>
  <si>
    <t>Page: 4</t>
  </si>
  <si>
    <t>Number of Vehicles</t>
  </si>
  <si>
    <t>LPG vehicle</t>
  </si>
  <si>
    <t>hydrogen vehicle</t>
  </si>
  <si>
    <t>Auto Plug-in Flex</t>
  </si>
  <si>
    <t>Moto Flex</t>
  </si>
  <si>
    <t>Total</t>
  </si>
  <si>
    <t>.</t>
  </si>
  <si>
    <t xml:space="preserve">It includes hybrid and plugin flex vehicles </t>
  </si>
  <si>
    <t>TAM</t>
  </si>
  <si>
    <t>GOL/Webjet</t>
  </si>
  <si>
    <t>Azul/Trip</t>
  </si>
  <si>
    <t>Avianca</t>
  </si>
  <si>
    <t>Airbus</t>
  </si>
  <si>
    <t>Boeing</t>
  </si>
  <si>
    <t>Embraer</t>
  </si>
  <si>
    <t>It was assumed the rail-metro system, values from 2018, once MOP doesn't provide this reference.</t>
  </si>
  <si>
    <t>-</t>
  </si>
  <si>
    <t>TKU (10^6) - EPE Total</t>
  </si>
  <si>
    <t>ALLMN</t>
  </si>
  <si>
    <t>ALLMO</t>
  </si>
  <si>
    <t>ALLMP</t>
  </si>
  <si>
    <t>ALLMS</t>
  </si>
  <si>
    <t>EFC</t>
  </si>
  <si>
    <t>EFVM</t>
  </si>
  <si>
    <t>FCA</t>
  </si>
  <si>
    <t>FERROESTE</t>
  </si>
  <si>
    <t>FNS</t>
  </si>
  <si>
    <t>FTC</t>
  </si>
  <si>
    <t>MRS</t>
  </si>
  <si>
    <t>TLSA</t>
  </si>
  <si>
    <t>Page 227</t>
  </si>
  <si>
    <t>TKU</t>
  </si>
  <si>
    <t>Evolution of the current fleet</t>
  </si>
  <si>
    <t>Vehicle type</t>
  </si>
  <si>
    <t>Auto Gasoline C</t>
  </si>
  <si>
    <t>Auto Ethanol</t>
  </si>
  <si>
    <t>Auto flex</t>
  </si>
  <si>
    <t>Auto Hybrid</t>
  </si>
  <si>
    <t>Auto Battery</t>
  </si>
  <si>
    <t>Com. Light Gasoline C</t>
  </si>
  <si>
    <t>Com. Light Diesel</t>
  </si>
  <si>
    <t>Gasoline motorcycle C</t>
  </si>
  <si>
    <t>City Bus Diesel</t>
  </si>
  <si>
    <t>Micro diesel</t>
  </si>
  <si>
    <t>Bus Rodo Diesel</t>
  </si>
  <si>
    <t>Automobiles</t>
  </si>
  <si>
    <t>Motorcycles</t>
  </si>
  <si>
    <t>Trucks (Otto)</t>
  </si>
  <si>
    <t>Light Trucks (Diesel)</t>
  </si>
  <si>
    <t>City Buses</t>
  </si>
  <si>
    <t>Micro bus</t>
  </si>
  <si>
    <t>Buses</t>
  </si>
  <si>
    <t>Assumptions</t>
  </si>
  <si>
    <t>Fleet Growth</t>
  </si>
  <si>
    <t>Consolidated fleet</t>
  </si>
  <si>
    <t>New planned fleet additions</t>
  </si>
  <si>
    <t>% replacement in the addition of fleet</t>
  </si>
  <si>
    <t>Expected fleet replacement (%)</t>
  </si>
  <si>
    <t>Year</t>
  </si>
  <si>
    <t>Number of Vessels</t>
  </si>
  <si>
    <t>Annual Gain (%)</t>
  </si>
  <si>
    <t>Annual expenses (US$ - 2007)</t>
  </si>
  <si>
    <t>TKU (10^6) - Road EPE</t>
  </si>
  <si>
    <t>TKU Base Scenario</t>
  </si>
  <si>
    <t>TKU Alternative Scenario</t>
  </si>
  <si>
    <t>TKU (10-6) - calculated tonnes Ton / Vehicle</t>
  </si>
  <si>
    <t>Rate</t>
  </si>
  <si>
    <t>Variation (standard / EPE)</t>
  </si>
  <si>
    <t>Useful KM Light Commercial (diesel)</t>
  </si>
  <si>
    <t>Useful KM Semilight Trucks</t>
  </si>
  <si>
    <t>Useful km Light Trucks</t>
  </si>
  <si>
    <t>KM Useful Medium Trucks</t>
  </si>
  <si>
    <t>KM Useful Semiheavy Trucks</t>
  </si>
  <si>
    <t>KM Useful Heavy Trucks</t>
  </si>
  <si>
    <t>Total Useful Miles Rotated</t>
  </si>
  <si>
    <t>Total Fleet</t>
  </si>
  <si>
    <t>Total Useful Km Driven by Vehicle</t>
  </si>
  <si>
    <t>FIPE Tons - Road</t>
  </si>
  <si>
    <t>Ton / vehicle (medium) - EPE</t>
  </si>
  <si>
    <t>Ton / vehicle (medium) - FIPE</t>
  </si>
  <si>
    <t>Calculated Tons (Ton/veic)</t>
  </si>
  <si>
    <t>Ton / vehicle (medium) - Standard</t>
  </si>
  <si>
    <t>tku / Litre</t>
  </si>
  <si>
    <t>Airplanes</t>
  </si>
  <si>
    <t>Dealership</t>
  </si>
  <si>
    <t>Line extension (km)</t>
  </si>
  <si>
    <t>Average distance traveled (km)</t>
  </si>
  <si>
    <t>Number of wagons</t>
  </si>
  <si>
    <t>TU transported by wagon</t>
  </si>
  <si>
    <t>L / thousand TKU</t>
  </si>
  <si>
    <t>Consumption in L</t>
  </si>
  <si>
    <t>Correction Factor</t>
  </si>
  <si>
    <t>TOTAL</t>
  </si>
  <si>
    <t>Fleet</t>
  </si>
  <si>
    <t>1 - Light Commercials</t>
  </si>
  <si>
    <t xml:space="preserve">               
Year</t>
  </si>
  <si>
    <t>2 - Semilight Trucks</t>
  </si>
  <si>
    <t>3 - Light Trucks</t>
  </si>
  <si>
    <t>4 - Medium Trucks</t>
  </si>
  <si>
    <t>(%)</t>
  </si>
  <si>
    <t>6 - Semi-heavy trucks</t>
  </si>
  <si>
    <t>7 - Heavy Trucks</t>
  </si>
  <si>
    <t>Com. Light Ethanol</t>
  </si>
  <si>
    <t>Com. Light Flex</t>
  </si>
  <si>
    <t>It assumes the commercial light vehicles powered by Diesel</t>
  </si>
  <si>
    <t>It inclues battery electric vechicles</t>
  </si>
  <si>
    <t>The vehicles are powered by electricity, thus it was treated as a battery electric vehicle</t>
  </si>
  <si>
    <t>It considers Semilight Trucks,  Light Trucks, Medium Trucks, Semi-heavy trucks, Heavy Trucks</t>
  </si>
  <si>
    <t>Wagons</t>
  </si>
  <si>
    <t>Assumptions:</t>
  </si>
  <si>
    <t>We assumed commercial light vehicle be powered by diesel.</t>
  </si>
  <si>
    <t>It includes Bus (transit and intercity) and Micro Bus</t>
  </si>
  <si>
    <t>Sources</t>
  </si>
  <si>
    <t>passenger -Road</t>
  </si>
  <si>
    <t>Brazilian Ministry of Science, Technology, Innovation and Communication (MCTIC)</t>
  </si>
  <si>
    <t>Report: "Greenhouse gas mitigation options in key sectors in Brazil"</t>
  </si>
  <si>
    <t>Version: "Sector modeling of low carbon options for the transport sector"</t>
  </si>
  <si>
    <t>page 215</t>
  </si>
  <si>
    <t>Figure 94 - Evolution of the Current Fleet</t>
  </si>
  <si>
    <t>The table below is from the excel file that generated the results for transportation sector.</t>
  </si>
  <si>
    <t>translation</t>
  </si>
  <si>
    <t>Vehicles powered by Gasoline, Ethanol or by any combinations of gasolina and ethanol (flex)</t>
  </si>
  <si>
    <t>Gasoline Veichle counts for Gasolina and Flex Motorbikes</t>
  </si>
  <si>
    <t>Airplanes are powered by diesel vehicle</t>
  </si>
  <si>
    <t>Rail are powered by diesel vehicle</t>
  </si>
  <si>
    <t>Ships are powered by diesel vehicle</t>
  </si>
  <si>
    <t>Ships are powered by diesel vehicle and the total number of ships assumes only Brazilian flag merchant fleet</t>
  </si>
  <si>
    <t>page 222</t>
  </si>
  <si>
    <t>Figure 99 - Cargo Vehicle Fleet</t>
  </si>
  <si>
    <t>Light Commercials</t>
  </si>
  <si>
    <t>legend translation</t>
  </si>
  <si>
    <t>Medium Trucks</t>
  </si>
  <si>
    <t>Heavy Trucks</t>
  </si>
  <si>
    <t>Semi-light Trucks</t>
  </si>
  <si>
    <t>Semi-heavy Trucks</t>
  </si>
  <si>
    <t>Light Trucks</t>
  </si>
  <si>
    <t>Table 79 - Number of Wagons per Concessionaire</t>
  </si>
  <si>
    <t>Cargo transport</t>
  </si>
  <si>
    <t>Due to socioeconomic issues, the vast majority of air cargo movement in Brazil is carried out by the holds of commercial passenger aircraft, a fact corroborated by the small</t>
  </si>
  <si>
    <t>fleet of cargo jets (19 cargo aircraft). In Brazil, the main airport in terms of cargo handling via cargo planes is Viracopos, in Campinas.</t>
  </si>
  <si>
    <t>The behavior of the cargo carried by the air service fell short of that of passengers, whose segment was strongly affected by the economic and financial crisis of 2008-2009, presenting</t>
  </si>
  <si>
    <t>recovery in 2011. In cargo transportation, there is a separation of cargo carried by scheduled air transportation (Figure 33) and cargo carried by cargo</t>
  </si>
  <si>
    <t>load (Figure 34). The volume of regular cargo grew between 2003-2011 at an average rate of 3.0% a.a., and the volume of cargo</t>
  </si>
  <si>
    <t>  transported by cargo terminals grew 9.7% a.a. in the same period.</t>
  </si>
  <si>
    <t>• Total of 626 passenger vessels in 2012, with an annual fleet growth of 0.5% until 2050 (BRASIL / ANTAQ, 2013c; RJ / IPP, 2014);</t>
  </si>
  <si>
    <t>page 272</t>
  </si>
  <si>
    <t>Costs and savings potential</t>
  </si>
  <si>
    <t>In order to obtain a global cost per vessel by a percentage point of reduction in specific consumption and also by ranges of gains, the following premises were considered:</t>
  </si>
  <si>
    <t>• Average cost of energy efficiency actions comprising 10% of the minimum cost, 60% of half of the maximum cost and 30% of the maximum cost (Table 111);</t>
  </si>
  <si>
    <t>• Global average cost of energy efficiency actions is the weighted average of the gain contribution of each macroation with its respective cost (Table 112);</t>
  </si>
  <si>
    <t>• For new vessels, the cost recorded only contemplates the technologies that provide the most energy efficiency, and not the cost of fleet renewal, which would be mandatory for its</t>
  </si>
  <si>
    <t>usage time.</t>
  </si>
  <si>
    <t>In order to obtain a global cost per vessel by a percentage point of specific consumption reduction and also by ranges of gains, the following assumptions were considered:</t>
  </si>
  <si>
    <t>• Total of 1,547 cargo vessels in 2012, with an annual fleet growth of 0.5% until 2050 (BRASIL / ANTAQ, 2013c; RJ / IPP, 2014);</t>
  </si>
  <si>
    <t>• Average cost of energy efficiency macroations made up of 10% of the minimum cost, 60% of half of the maximum cost and 30% of the maximum cost (Table 115);</t>
  </si>
  <si>
    <t>• Global average cost of energy efficiency actions is the weighted average of the gain contribution of each macroation with its respective cost (Table 116);</t>
  </si>
  <si>
    <t>• For new vessels, the cost recorded only includes technologies that provide greater energy efficiency, and not the cost of fleet renewal, which would be mandatory for its</t>
  </si>
  <si>
    <t>usage time;</t>
  </si>
  <si>
    <t>• The costs of operational measures (speed reduction by 10% and route planning with weather forecast) were not considered in this study as they are not very representative.</t>
  </si>
  <si>
    <t>page 277</t>
  </si>
  <si>
    <t>energy consumption in the sub-sector, and aviation gasoline (GAV), used in piston engines, accounts for only 1% of the total consumed by the Brazilian air sector (BRASIL / ANP, 2015). Fits</t>
  </si>
  <si>
    <t>In recent years, demand for air transport services has grown at an accelerated rate, putting pressure on existing infrastructure, especially in the passenger segment.</t>
  </si>
  <si>
    <t xml:space="preserve"> Aviation kerosene (QAV) consumption grew at an average rate of 4.2% a.a., in the period 2002-2012. are the only sources of energy used. </t>
  </si>
  <si>
    <t>In Brazil, the QAV, used in engines with jet and turboprop reactions, is consumed by almost the entire air fleet circulating in the country. This fuel participated, in 2010, with about 99%</t>
  </si>
  <si>
    <t xml:space="preserve"> In the case of air transport, energy consumption* is confused with consumption of oil products, after all, oil products, specifically kerosene and aviation gasoline,</t>
  </si>
  <si>
    <t>** In 2012, 519 aircraft were used for scheduled passenger flights.</t>
  </si>
  <si>
    <t>it should be noted that the current registered fleet** is of 19,769 aircraft (BRASIL / ANAC, 2013a) and presented a growth of 2.9% in the last 11 years.</t>
  </si>
  <si>
    <t xml:space="preserve">* Of the approximately 7.2 million m³ of QAV sold in 2012, 80% supplied domestic consumption and 20% were shipped on international bunkers (BRASIL / ANP, 2015). </t>
  </si>
  <si>
    <t xml:space="preserve">This volume shipped in bunkers is considered, by the federal government, as energy exports. Thus, the actual consumption of QAV in 2012 was considered to be 5.8 million m³ (BRASIL / ANP, 2015). </t>
  </si>
  <si>
    <t>The percentage of 20% has remained practically constant over the past ten years.</t>
  </si>
  <si>
    <t xml:space="preserve">To adjust the fleet value for 2015 it was assumed the method below. </t>
  </si>
  <si>
    <t>page 89</t>
  </si>
  <si>
    <t>last mile delivery by motorbike not computed.</t>
  </si>
  <si>
    <t>passenger -Air</t>
  </si>
  <si>
    <t>https://www.mctic.gov.br/mctic/export/sites/institucional/ciencia/SEPED/clima/arquivos/projeto_opcoes_mitigacao/publicacoes/Setor-Transportes.pdf</t>
  </si>
  <si>
    <t>passenger -Rail</t>
  </si>
  <si>
    <t>passenger -Ship</t>
  </si>
  <si>
    <t xml:space="preserve">Balance of the Rail Sector </t>
  </si>
  <si>
    <t>National Association of Rail Passenger Carriers</t>
  </si>
  <si>
    <t>freight-Road</t>
  </si>
  <si>
    <t>This variable tracks the number of vehicles by technology in the start year of the model</t>
  </si>
  <si>
    <t>The start year is the year prior the first simulated year in the model.</t>
  </si>
  <si>
    <t>For the Brazil, the start year is 2015, as the first simulated year is 2016.</t>
  </si>
  <si>
    <t xml:space="preserve">Notes </t>
  </si>
  <si>
    <t>Freight:</t>
  </si>
  <si>
    <t>Passenger</t>
  </si>
  <si>
    <t>freight-Air</t>
  </si>
  <si>
    <t>freight-Rail</t>
  </si>
  <si>
    <t>freight-Ship</t>
  </si>
  <si>
    <t>The table below is from the excel file that generated the results for transportation sector, this file has more detalied informations about the modelling than the report.</t>
  </si>
  <si>
    <t>Due to commericla passenger aircraft also carries freight cargo, we estimate the total freight fleet is about 200 airplanes</t>
  </si>
  <si>
    <t>The table and method below is from the excel file that generated the results for transportation sector, this file has more detalied informations about the modelling than the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</si>
</sst>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##0.00_)"/>
    <numFmt numFmtId="166" formatCode="#,##0_)"/>
    <numFmt numFmtId="167" formatCode="_-* #,##0_-;\-* #,##0_-;_-* &quot;-&quot;??_-;_-@_-"/>
    <numFmt numFmtId="168" formatCode="0.00000000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14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Segoe UI"/>
      <family val="2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Segoe UI"/>
      <family val="2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4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5" fontId="17" fillId="0" borderId="6" applyNumberFormat="0" applyFill="0">
      <alignment horizontal="right"/>
    </xf>
    <xf numFmtId="166" fontId="18" fillId="0" borderId="6">
      <alignment horizontal="right" vertical="center"/>
    </xf>
    <xf numFmtId="49" fontId="19" fillId="0" borderId="6">
      <alignment horizontal="left" vertical="center"/>
    </xf>
    <xf numFmtId="165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5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37" fillId="0" borderId="0" xfId="140"/>
    <xf numFmtId="0" fontId="1" fillId="0" borderId="0" xfId="0" applyFont="1" applyAlignment="1">
      <alignment wrapText="1"/>
    </xf>
    <xf numFmtId="0" fontId="38" fillId="0" borderId="0" xfId="0" applyFont="1"/>
    <xf numFmtId="167" fontId="38" fillId="0" borderId="0" xfId="0" applyNumberFormat="1" applyFont="1"/>
    <xf numFmtId="0" fontId="39" fillId="0" borderId="0" xfId="0" applyFont="1" applyAlignment="1">
      <alignment horizontal="left" indent="1"/>
    </xf>
    <xf numFmtId="167" fontId="39" fillId="0" borderId="0" xfId="141" applyNumberFormat="1" applyFont="1"/>
    <xf numFmtId="10" fontId="39" fillId="0" borderId="0" xfId="0" applyNumberFormat="1" applyFont="1"/>
    <xf numFmtId="0" fontId="3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7" fillId="0" borderId="0" xfId="140" applyAlignment="1">
      <alignment horizontal="left" vertical="center"/>
    </xf>
    <xf numFmtId="0" fontId="40" fillId="0" borderId="0" xfId="0" applyFont="1" applyAlignment="1">
      <alignment horizontal="left" vertical="top"/>
    </xf>
    <xf numFmtId="0" fontId="0" fillId="0" borderId="20" xfId="0" applyBorder="1"/>
    <xf numFmtId="9" fontId="0" fillId="0" borderId="20" xfId="142" applyFont="1" applyBorder="1"/>
    <xf numFmtId="0" fontId="0" fillId="0" borderId="20" xfId="0" applyBorder="1" applyAlignment="1">
      <alignment horizontal="center"/>
    </xf>
    <xf numFmtId="3" fontId="0" fillId="0" borderId="20" xfId="0" applyNumberFormat="1" applyBorder="1"/>
    <xf numFmtId="0" fontId="41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28" borderId="0" xfId="0" applyFill="1"/>
    <xf numFmtId="0" fontId="42" fillId="0" borderId="0" xfId="0" applyFont="1"/>
    <xf numFmtId="3" fontId="42" fillId="31" borderId="0" xfId="0" applyNumberFormat="1" applyFont="1" applyFill="1"/>
    <xf numFmtId="3" fontId="42" fillId="32" borderId="0" xfId="0" applyNumberFormat="1" applyFont="1" applyFill="1"/>
    <xf numFmtId="4" fontId="42" fillId="32" borderId="0" xfId="0" applyNumberFormat="1" applyFont="1" applyFill="1"/>
    <xf numFmtId="4" fontId="42" fillId="31" borderId="0" xfId="0" applyNumberFormat="1" applyFont="1" applyFill="1"/>
    <xf numFmtId="0" fontId="0" fillId="0" borderId="0" xfId="0" applyAlignment="1">
      <alignment horizontal="center"/>
    </xf>
    <xf numFmtId="0" fontId="1" fillId="29" borderId="0" xfId="0" applyFont="1" applyFill="1"/>
    <xf numFmtId="0" fontId="38" fillId="0" borderId="19" xfId="0" applyFont="1" applyBorder="1" applyAlignment="1">
      <alignment vertical="center"/>
    </xf>
    <xf numFmtId="167" fontId="38" fillId="0" borderId="0" xfId="141" applyNumberFormat="1" applyFont="1"/>
    <xf numFmtId="1" fontId="39" fillId="0" borderId="0" xfId="0" applyNumberFormat="1" applyFont="1"/>
    <xf numFmtId="9" fontId="38" fillId="0" borderId="0" xfId="0" applyNumberFormat="1" applyFont="1"/>
    <xf numFmtId="0" fontId="38" fillId="28" borderId="0" xfId="0" applyFont="1" applyFill="1"/>
    <xf numFmtId="0" fontId="1" fillId="28" borderId="0" xfId="0" applyFont="1" applyFill="1"/>
    <xf numFmtId="0" fontId="1" fillId="28" borderId="0" xfId="0" applyFont="1" applyFill="1" applyAlignment="1">
      <alignment horizontal="center"/>
    </xf>
    <xf numFmtId="0" fontId="43" fillId="28" borderId="0" xfId="0" applyFont="1" applyFill="1" applyAlignment="1">
      <alignment vertical="center"/>
    </xf>
    <xf numFmtId="0" fontId="43" fillId="28" borderId="20" xfId="0" applyFont="1" applyFill="1" applyBorder="1" applyAlignment="1">
      <alignment vertical="center"/>
    </xf>
    <xf numFmtId="0" fontId="1" fillId="28" borderId="0" xfId="0" applyFont="1" applyFill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vertical="top" wrapText="1"/>
    </xf>
    <xf numFmtId="0" fontId="44" fillId="33" borderId="0" xfId="0" applyFont="1" applyFill="1"/>
    <xf numFmtId="0" fontId="0" fillId="0" borderId="0" xfId="0" applyAlignment="1">
      <alignment vertical="top"/>
    </xf>
    <xf numFmtId="0" fontId="45" fillId="0" borderId="0" xfId="0" applyFont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Alignment="1"/>
    <xf numFmtId="0" fontId="0" fillId="0" borderId="0" xfId="0" applyFont="1"/>
    <xf numFmtId="0" fontId="0" fillId="0" borderId="0" xfId="0" applyBorder="1" applyAlignment="1"/>
    <xf numFmtId="0" fontId="42" fillId="0" borderId="0" xfId="0" applyFont="1" applyFill="1"/>
    <xf numFmtId="0" fontId="47" fillId="30" borderId="0" xfId="0" applyFont="1" applyFill="1" applyAlignment="1">
      <alignment horizontal="left" indent="1"/>
    </xf>
    <xf numFmtId="0" fontId="48" fillId="0" borderId="0" xfId="0" applyFont="1"/>
    <xf numFmtId="0" fontId="49" fillId="0" borderId="21" xfId="0" applyFont="1" applyBorder="1" applyAlignment="1">
      <alignment horizontal="left" vertical="center" wrapText="1"/>
    </xf>
    <xf numFmtId="0" fontId="49" fillId="0" borderId="22" xfId="0" applyFont="1" applyBorder="1" applyAlignment="1">
      <alignment horizontal="center" vertical="center" wrapText="1"/>
    </xf>
    <xf numFmtId="0" fontId="49" fillId="0" borderId="23" xfId="0" applyFont="1" applyBorder="1" applyAlignment="1">
      <alignment horizontal="center" vertical="center" wrapText="1"/>
    </xf>
    <xf numFmtId="168" fontId="48" fillId="0" borderId="0" xfId="0" applyNumberFormat="1" applyFont="1"/>
    <xf numFmtId="3" fontId="48" fillId="0" borderId="0" xfId="0" applyNumberFormat="1" applyFont="1"/>
    <xf numFmtId="0" fontId="48" fillId="28" borderId="0" xfId="0" applyFont="1" applyFill="1"/>
    <xf numFmtId="0" fontId="50" fillId="28" borderId="0" xfId="0" applyFont="1" applyFill="1" applyAlignment="1">
      <alignment vertical="center"/>
    </xf>
    <xf numFmtId="0" fontId="50" fillId="28" borderId="0" xfId="0" applyFont="1" applyFill="1"/>
    <xf numFmtId="0" fontId="51" fillId="0" borderId="0" xfId="0" applyFont="1"/>
    <xf numFmtId="0" fontId="38" fillId="29" borderId="18" xfId="0" applyFont="1" applyFill="1" applyBorder="1" applyAlignment="1">
      <alignment horizontal="center" vertical="center"/>
    </xf>
    <xf numFmtId="0" fontId="38" fillId="29" borderId="19" xfId="0" applyFont="1" applyFill="1" applyBorder="1" applyAlignment="1">
      <alignment horizontal="center" vertical="center"/>
    </xf>
    <xf numFmtId="0" fontId="46" fillId="31" borderId="0" xfId="0" applyFont="1" applyFill="1" applyAlignment="1">
      <alignment horizontal="center"/>
    </xf>
    <xf numFmtId="0" fontId="46" fillId="31" borderId="24" xfId="0" applyFont="1" applyFill="1" applyBorder="1" applyAlignment="1">
      <alignment horizontal="center"/>
    </xf>
  </cellXfs>
  <cellStyles count="143">
    <cellStyle name="20% - Accent1 2" xfId="15"/>
    <cellStyle name="20% - Accent2 2" xfId="16"/>
    <cellStyle name="20% - Accent3 2" xfId="17"/>
    <cellStyle name="20% - Accent4 2" xfId="18"/>
    <cellStyle name="20% - Accent5 2" xfId="19"/>
    <cellStyle name="20% - Accent6 2" xfId="20"/>
    <cellStyle name="40% - Accent1 2" xfId="21"/>
    <cellStyle name="40% - Accent2 2" xfId="22"/>
    <cellStyle name="40% - Accent3 2" xfId="23"/>
    <cellStyle name="40% - Accent4 2" xfId="24"/>
    <cellStyle name="40% - Accent5 2" xfId="25"/>
    <cellStyle name="40% - Accent6 2" xfId="26"/>
    <cellStyle name="60% - Accent1 2" xfId="27"/>
    <cellStyle name="60% - Accent2 2" xfId="28"/>
    <cellStyle name="60% - Accent3 2" xfId="29"/>
    <cellStyle name="60% - Accent4 2" xfId="30"/>
    <cellStyle name="60% - Accent5 2" xfId="31"/>
    <cellStyle name="60% - Accent6 2" xfId="32"/>
    <cellStyle name="Accent1 2" xfId="33"/>
    <cellStyle name="Accent2 2" xfId="34"/>
    <cellStyle name="Accent3 2" xfId="35"/>
    <cellStyle name="Accent4 2" xfId="36"/>
    <cellStyle name="Accent5 2" xfId="37"/>
    <cellStyle name="Accent6 2" xfId="38"/>
    <cellStyle name="Bad 2" xfId="39"/>
    <cellStyle name="Body: normal cell" xfId="4"/>
    <cellStyle name="Calculation 2" xfId="40"/>
    <cellStyle name="Check Cell 2" xfId="41"/>
    <cellStyle name="Comma" xfId="141" builtinId="3"/>
    <cellStyle name="Comma 2" xfId="42"/>
    <cellStyle name="Comma 2 2" xfId="11"/>
    <cellStyle name="Comma 2 2 2" xfId="43"/>
    <cellStyle name="Comma 2 2 3" xfId="44"/>
    <cellStyle name="Comma 2 3" xfId="45"/>
    <cellStyle name="Comma 3" xfId="46"/>
    <cellStyle name="Comma 4" xfId="47"/>
    <cellStyle name="Comma 5" xfId="48"/>
    <cellStyle name="Comma 6" xfId="49"/>
    <cellStyle name="Comma 7" xfId="50"/>
    <cellStyle name="Currency 2" xfId="51"/>
    <cellStyle name="Currency 3" xfId="52"/>
    <cellStyle name="Currency 3 2" xfId="53"/>
    <cellStyle name="Data" xfId="54"/>
    <cellStyle name="Data no deci" xfId="55"/>
    <cellStyle name="Data Superscript" xfId="56"/>
    <cellStyle name="Data_1-1A-Regular" xfId="57"/>
    <cellStyle name="Explanatory Text 2" xfId="58"/>
    <cellStyle name="Font: Calibri, 9pt regular" xfId="6"/>
    <cellStyle name="Footnotes: top row" xfId="2"/>
    <cellStyle name="Good 2" xfId="59"/>
    <cellStyle name="Header: bottom row" xfId="5"/>
    <cellStyle name="Heading 1 2" xfId="60"/>
    <cellStyle name="Heading 2 2" xfId="61"/>
    <cellStyle name="Heading 3 2" xfId="62"/>
    <cellStyle name="Heading 4 2" xfId="63"/>
    <cellStyle name="Hed Side" xfId="13"/>
    <cellStyle name="Hed Side bold" xfId="64"/>
    <cellStyle name="Hed Side Indent" xfId="65"/>
    <cellStyle name="Hed Side Regular" xfId="66"/>
    <cellStyle name="Hed Side_1-1A-Regular" xfId="67"/>
    <cellStyle name="Hed Top" xfId="68"/>
    <cellStyle name="Hyperlink" xfId="140" builtinId="8"/>
    <cellStyle name="Input 2" xfId="69"/>
    <cellStyle name="Linked Cell 2" xfId="70"/>
    <cellStyle name="Neutral 2" xfId="71"/>
    <cellStyle name="Normal" xfId="0" builtinId="0"/>
    <cellStyle name="Normal 10" xfId="72"/>
    <cellStyle name="Normal 11" xfId="10"/>
    <cellStyle name="Normal 2" xfId="1"/>
    <cellStyle name="Normal 2 2" xfId="73"/>
    <cellStyle name="Normal 2 2 2" xfId="74"/>
    <cellStyle name="Normal 2 2 3" xfId="75"/>
    <cellStyle name="Normal 2 3" xfId="76"/>
    <cellStyle name="Normal 2 4" xfId="77"/>
    <cellStyle name="Normal 3" xfId="8"/>
    <cellStyle name="Normal 3 2" xfId="78"/>
    <cellStyle name="Normal 3 2 2" xfId="79"/>
    <cellStyle name="Normal 3 2 2 2" xfId="80"/>
    <cellStyle name="Normal 3 2 3" xfId="81"/>
    <cellStyle name="Normal 3 3" xfId="82"/>
    <cellStyle name="Normal 3 3 2" xfId="83"/>
    <cellStyle name="Normal 3 3 2 2" xfId="84"/>
    <cellStyle name="Normal 3 3 3" xfId="85"/>
    <cellStyle name="Normal 3 4" xfId="86"/>
    <cellStyle name="Normal 3 4 2" xfId="87"/>
    <cellStyle name="Normal 3 5" xfId="88"/>
    <cellStyle name="Normal 3 6" xfId="89"/>
    <cellStyle name="Normal 3 7" xfId="90"/>
    <cellStyle name="Normal 3 8" xfId="91"/>
    <cellStyle name="Normal 3 9" xfId="12"/>
    <cellStyle name="Normal 4" xfId="92"/>
    <cellStyle name="Normal 4 2" xfId="93"/>
    <cellStyle name="Normal 4 2 2" xfId="94"/>
    <cellStyle name="Normal 4 2 2 2" xfId="95"/>
    <cellStyle name="Normal 4 2 3" xfId="96"/>
    <cellStyle name="Normal 4 3" xfId="97"/>
    <cellStyle name="Normal 4 3 2" xfId="98"/>
    <cellStyle name="Normal 4 3 2 2" xfId="99"/>
    <cellStyle name="Normal 4 3 3" xfId="100"/>
    <cellStyle name="Normal 4 4" xfId="101"/>
    <cellStyle name="Normal 4 4 2" xfId="102"/>
    <cellStyle name="Normal 4 5" xfId="103"/>
    <cellStyle name="Normal 4 6" xfId="104"/>
    <cellStyle name="Normal 4 7" xfId="105"/>
    <cellStyle name="Normal 4 8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8" xfId="113"/>
    <cellStyle name="Normal 9" xfId="114"/>
    <cellStyle name="Note 2" xfId="115"/>
    <cellStyle name="Note 2 2" xfId="116"/>
    <cellStyle name="Output 2" xfId="117"/>
    <cellStyle name="Parent row" xfId="3"/>
    <cellStyle name="Percent" xfId="142" builtinId="5"/>
    <cellStyle name="Percent 2" xfId="118"/>
    <cellStyle name="Percent 2 2" xfId="119"/>
    <cellStyle name="Percent 3" xfId="120"/>
    <cellStyle name="Percent 3 2" xfId="121"/>
    <cellStyle name="Source Hed" xfId="122"/>
    <cellStyle name="Source Superscript" xfId="123"/>
    <cellStyle name="Source Text" xfId="9"/>
    <cellStyle name="State" xfId="124"/>
    <cellStyle name="Superscript" xfId="125"/>
    <cellStyle name="Table Data" xfId="126"/>
    <cellStyle name="Table Head Top" xfId="127"/>
    <cellStyle name="Table Hed Side" xfId="128"/>
    <cellStyle name="Table title" xfId="7"/>
    <cellStyle name="Title 2" xfId="129"/>
    <cellStyle name="Title Text" xfId="130"/>
    <cellStyle name="Title Text 1" xfId="131"/>
    <cellStyle name="Title Text 2" xfId="132"/>
    <cellStyle name="Title-1" xfId="14"/>
    <cellStyle name="Title-2" xfId="133"/>
    <cellStyle name="Title-3" xfId="134"/>
    <cellStyle name="Total 2" xfId="135"/>
    <cellStyle name="Warning Text 2" xfId="136"/>
    <cellStyle name="Wrap" xfId="137"/>
    <cellStyle name="Wrap Bold" xfId="138"/>
    <cellStyle name="Wrap Title" xfId="1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85725</xdr:rowOff>
    </xdr:from>
    <xdr:to>
      <xdr:col>7</xdr:col>
      <xdr:colOff>647700</xdr:colOff>
      <xdr:row>19</xdr:row>
      <xdr:rowOff>166742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1AE585-0E24-4D11-833C-F3FD4612C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6225"/>
          <a:ext cx="7219950" cy="33195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38100</xdr:rowOff>
    </xdr:from>
    <xdr:to>
      <xdr:col>8</xdr:col>
      <xdr:colOff>27962</xdr:colOff>
      <xdr:row>40</xdr:row>
      <xdr:rowOff>189624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B4A068-A9C2-4C60-934F-71326D638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"/>
          <a:ext cx="4904762" cy="70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1</xdr:rowOff>
    </xdr:from>
    <xdr:to>
      <xdr:col>7</xdr:col>
      <xdr:colOff>161926</xdr:colOff>
      <xdr:row>16</xdr:row>
      <xdr:rowOff>59617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A63C0E-C31C-43BB-80F5-BA033B36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00051"/>
          <a:ext cx="5695950" cy="28599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2</xdr:row>
      <xdr:rowOff>19050</xdr:rowOff>
    </xdr:from>
    <xdr:to>
      <xdr:col>4</xdr:col>
      <xdr:colOff>1047751</xdr:colOff>
      <xdr:row>20</xdr:row>
      <xdr:rowOff>101289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975911-9A6F-4B74-B475-9E9281554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1" y="400050"/>
          <a:ext cx="6858000" cy="3511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3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7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2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1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6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5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4" Type="http://schemas.openxmlformats.org/officeDocument/2006/relationships/hyperlink" Target="https://anptrilhos.org.br/wp-content/uploads/2019/05/anptrilhos-balancosetor-2019-web.pdf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anptrilhos.org.br/wp-content/uploads/2019/05/anptrilhos-balancosetor-2019-web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tabSelected="1" zoomScaleNormal="100" workbookViewId="0"/>
  </sheetViews>
  <sheetFormatPr defaultRowHeight="14.25"/>
  <cols>
    <col min="1" max="1" width="9" customWidth="1"/>
    <col min="2" max="2" width="29.3984375" customWidth="1"/>
    <col min="3" max="3" width="39" style="51" bestFit="1" customWidth="1"/>
    <col min="4" max="4" width="47.59765625" customWidth="1"/>
    <col min="5" max="5" width="13.73046875" bestFit="1" customWidth="1"/>
    <col min="6" max="6" width="26.86328125" customWidth="1"/>
    <col min="7" max="7" width="29.3984375" style="51" customWidth="1"/>
  </cols>
  <sheetData>
    <row r="1" spans="1:4">
      <c r="A1" s="13" t="s">
        <v>0</v>
      </c>
      <c r="B1" s="14"/>
      <c r="C1" s="14"/>
      <c r="D1" s="14"/>
    </row>
    <row r="2" spans="1:4">
      <c r="A2" s="14"/>
      <c r="B2" s="14"/>
      <c r="C2" s="14"/>
      <c r="D2" s="14"/>
    </row>
    <row r="3" spans="1:4">
      <c r="A3" s="1" t="s">
        <v>132</v>
      </c>
      <c r="B3" s="15" t="s">
        <v>133</v>
      </c>
    </row>
    <row r="4" spans="1:4">
      <c r="B4" t="s">
        <v>134</v>
      </c>
    </row>
    <row r="5" spans="1:4">
      <c r="B5" s="3">
        <v>2017</v>
      </c>
    </row>
    <row r="6" spans="1:4">
      <c r="B6" t="s">
        <v>135</v>
      </c>
    </row>
    <row r="7" spans="1:4">
      <c r="B7" t="s">
        <v>136</v>
      </c>
    </row>
    <row r="8" spans="1:4">
      <c r="B8" s="5" t="s">
        <v>194</v>
      </c>
    </row>
    <row r="9" spans="1:4">
      <c r="B9" t="s">
        <v>137</v>
      </c>
    </row>
    <row r="10" spans="1:4">
      <c r="B10" t="s">
        <v>138</v>
      </c>
    </row>
    <row r="12" spans="1:4">
      <c r="B12" s="15" t="s">
        <v>193</v>
      </c>
    </row>
    <row r="13" spans="1:4">
      <c r="B13" t="s">
        <v>134</v>
      </c>
    </row>
    <row r="14" spans="1:4">
      <c r="B14" s="3">
        <v>2017</v>
      </c>
    </row>
    <row r="15" spans="1:4">
      <c r="B15" t="s">
        <v>135</v>
      </c>
    </row>
    <row r="16" spans="1:4">
      <c r="B16" t="s">
        <v>136</v>
      </c>
    </row>
    <row r="17" spans="2:2">
      <c r="B17" s="5" t="s">
        <v>194</v>
      </c>
    </row>
    <row r="18" spans="2:2">
      <c r="B18" t="s">
        <v>191</v>
      </c>
    </row>
    <row r="20" spans="2:2">
      <c r="B20" s="15" t="s">
        <v>195</v>
      </c>
    </row>
    <row r="21" spans="2:2">
      <c r="B21" t="s">
        <v>198</v>
      </c>
    </row>
    <row r="22" spans="2:2">
      <c r="B22" t="s">
        <v>197</v>
      </c>
    </row>
    <row r="23" spans="2:2">
      <c r="B23" s="3">
        <v>2018</v>
      </c>
    </row>
    <row r="24" spans="2:2">
      <c r="B24" s="5" t="s">
        <v>17</v>
      </c>
    </row>
    <row r="25" spans="2:2">
      <c r="B25" t="s">
        <v>19</v>
      </c>
    </row>
    <row r="27" spans="2:2">
      <c r="B27" s="15" t="s">
        <v>196</v>
      </c>
    </row>
    <row r="28" spans="2:2">
      <c r="B28" t="s">
        <v>134</v>
      </c>
    </row>
    <row r="29" spans="2:2">
      <c r="B29" s="3">
        <v>2017</v>
      </c>
    </row>
    <row r="30" spans="2:2">
      <c r="B30" t="s">
        <v>135</v>
      </c>
    </row>
    <row r="31" spans="2:2">
      <c r="B31" t="s">
        <v>136</v>
      </c>
    </row>
    <row r="32" spans="2:2">
      <c r="B32" s="5" t="s">
        <v>194</v>
      </c>
    </row>
    <row r="33" spans="1:2">
      <c r="B33" s="3" t="s">
        <v>165</v>
      </c>
    </row>
    <row r="35" spans="1:2">
      <c r="A35" s="1"/>
      <c r="B35" s="15" t="s">
        <v>199</v>
      </c>
    </row>
    <row r="36" spans="1:2">
      <c r="B36" t="s">
        <v>134</v>
      </c>
    </row>
    <row r="37" spans="1:2">
      <c r="B37" s="3">
        <v>2017</v>
      </c>
    </row>
    <row r="38" spans="1:2">
      <c r="B38" t="s">
        <v>135</v>
      </c>
    </row>
    <row r="39" spans="1:2">
      <c r="B39" t="s">
        <v>136</v>
      </c>
    </row>
    <row r="40" spans="1:2">
      <c r="B40" s="5" t="s">
        <v>194</v>
      </c>
    </row>
    <row r="41" spans="1:2" ht="15.75">
      <c r="B41" s="27" t="s">
        <v>147</v>
      </c>
    </row>
    <row r="42" spans="1:2" ht="15.75">
      <c r="B42" s="27" t="s">
        <v>148</v>
      </c>
    </row>
    <row r="44" spans="1:2">
      <c r="B44" s="15" t="s">
        <v>206</v>
      </c>
    </row>
    <row r="45" spans="1:2">
      <c r="B45" t="s">
        <v>134</v>
      </c>
    </row>
    <row r="46" spans="1:2">
      <c r="B46" s="3">
        <v>2017</v>
      </c>
    </row>
    <row r="47" spans="1:2">
      <c r="B47" t="s">
        <v>135</v>
      </c>
    </row>
    <row r="48" spans="1:2">
      <c r="B48" t="s">
        <v>136</v>
      </c>
    </row>
    <row r="49" spans="2:2">
      <c r="B49" s="5" t="s">
        <v>194</v>
      </c>
    </row>
    <row r="50" spans="2:2">
      <c r="B50" t="s">
        <v>18</v>
      </c>
    </row>
    <row r="52" spans="2:2">
      <c r="B52" s="15" t="s">
        <v>207</v>
      </c>
    </row>
    <row r="53" spans="2:2">
      <c r="B53" t="s">
        <v>134</v>
      </c>
    </row>
    <row r="54" spans="2:2">
      <c r="B54" s="3">
        <v>2017</v>
      </c>
    </row>
    <row r="55" spans="2:2">
      <c r="B55" t="s">
        <v>135</v>
      </c>
    </row>
    <row r="56" spans="2:2">
      <c r="B56" t="s">
        <v>136</v>
      </c>
    </row>
    <row r="57" spans="2:2">
      <c r="B57" s="5" t="s">
        <v>194</v>
      </c>
    </row>
    <row r="58" spans="2:2">
      <c r="B58" t="s">
        <v>50</v>
      </c>
    </row>
    <row r="59" spans="2:2">
      <c r="B59" t="s">
        <v>156</v>
      </c>
    </row>
    <row r="61" spans="2:2">
      <c r="B61" s="15" t="s">
        <v>208</v>
      </c>
    </row>
    <row r="62" spans="2:2">
      <c r="B62" t="s">
        <v>134</v>
      </c>
    </row>
    <row r="63" spans="2:2">
      <c r="B63" s="3">
        <v>2017</v>
      </c>
    </row>
    <row r="64" spans="2:2">
      <c r="B64" t="s">
        <v>135</v>
      </c>
    </row>
    <row r="65" spans="1:7">
      <c r="B65" t="s">
        <v>136</v>
      </c>
    </row>
    <row r="66" spans="1:7">
      <c r="B66" s="5" t="s">
        <v>194</v>
      </c>
    </row>
    <row r="67" spans="1:7">
      <c r="B67" t="s">
        <v>179</v>
      </c>
    </row>
    <row r="70" spans="1:7">
      <c r="A70" s="13" t="s">
        <v>203</v>
      </c>
      <c r="B70" t="s">
        <v>200</v>
      </c>
    </row>
    <row r="71" spans="1:7">
      <c r="A71" s="14"/>
      <c r="B71" t="s">
        <v>201</v>
      </c>
    </row>
    <row r="72" spans="1:7">
      <c r="A72" s="14"/>
      <c r="B72" t="s">
        <v>202</v>
      </c>
    </row>
    <row r="73" spans="1:7">
      <c r="A73" s="14"/>
    </row>
    <row r="74" spans="1:7">
      <c r="A74" s="14"/>
      <c r="B74" s="1" t="s">
        <v>205</v>
      </c>
      <c r="F74" s="1" t="s">
        <v>204</v>
      </c>
    </row>
    <row r="75" spans="1:7">
      <c r="A75" s="14"/>
      <c r="B75" s="15" t="s">
        <v>1</v>
      </c>
      <c r="C75" s="14"/>
      <c r="D75" s="14"/>
      <c r="F75" s="2" t="s">
        <v>1</v>
      </c>
    </row>
    <row r="76" spans="1:7">
      <c r="A76" s="14"/>
      <c r="B76" s="24" t="s">
        <v>7</v>
      </c>
      <c r="C76" s="14" t="s">
        <v>125</v>
      </c>
      <c r="D76" s="14"/>
      <c r="F76" s="25" t="s">
        <v>7</v>
      </c>
      <c r="G76" s="51" t="s">
        <v>36</v>
      </c>
    </row>
    <row r="77" spans="1:7">
      <c r="A77" s="14"/>
      <c r="B77" s="24" t="s">
        <v>8</v>
      </c>
      <c r="C77" s="14" t="s">
        <v>36</v>
      </c>
      <c r="D77" s="14"/>
      <c r="F77" s="25" t="s">
        <v>8</v>
      </c>
      <c r="G77" s="51" t="s">
        <v>36</v>
      </c>
    </row>
    <row r="78" spans="1:7">
      <c r="A78" s="14"/>
      <c r="B78" s="24" t="s">
        <v>9</v>
      </c>
      <c r="C78" s="14" t="s">
        <v>141</v>
      </c>
      <c r="D78" s="16"/>
      <c r="F78" s="25" t="s">
        <v>9</v>
      </c>
      <c r="G78" s="51" t="s">
        <v>36</v>
      </c>
    </row>
    <row r="79" spans="1:7">
      <c r="A79" s="14"/>
      <c r="B79" s="24" t="s">
        <v>10</v>
      </c>
      <c r="C79" s="14" t="s">
        <v>124</v>
      </c>
      <c r="D79" s="16"/>
      <c r="F79" s="25" t="s">
        <v>10</v>
      </c>
      <c r="G79" s="51" t="s">
        <v>130</v>
      </c>
    </row>
    <row r="80" spans="1:7">
      <c r="A80" s="14"/>
      <c r="B80" s="24" t="s">
        <v>11</v>
      </c>
      <c r="C80" s="14" t="s">
        <v>27</v>
      </c>
      <c r="D80" s="14"/>
      <c r="F80" s="25" t="s">
        <v>11</v>
      </c>
      <c r="G80" s="51" t="s">
        <v>36</v>
      </c>
    </row>
    <row r="81" spans="1:7">
      <c r="A81" s="14"/>
      <c r="B81" s="24" t="s">
        <v>21</v>
      </c>
      <c r="C81" s="14" t="s">
        <v>36</v>
      </c>
      <c r="D81" s="14"/>
      <c r="F81" s="25" t="s">
        <v>21</v>
      </c>
      <c r="G81" s="51" t="s">
        <v>36</v>
      </c>
    </row>
    <row r="82" spans="1:7">
      <c r="A82" s="14"/>
      <c r="B82" s="24" t="s">
        <v>22</v>
      </c>
      <c r="C82" s="14" t="s">
        <v>36</v>
      </c>
      <c r="D82" s="14"/>
      <c r="F82" s="25" t="s">
        <v>22</v>
      </c>
      <c r="G82" s="51" t="s">
        <v>36</v>
      </c>
    </row>
    <row r="83" spans="1:7">
      <c r="A83" s="14"/>
      <c r="B83" s="14"/>
      <c r="C83" s="14"/>
      <c r="D83" s="14"/>
    </row>
    <row r="84" spans="1:7">
      <c r="A84" s="14"/>
      <c r="B84" s="14"/>
      <c r="C84" s="14"/>
      <c r="D84" s="14"/>
    </row>
    <row r="85" spans="1:7">
      <c r="A85" s="14"/>
      <c r="B85" s="17"/>
      <c r="C85" s="14"/>
      <c r="D85" s="14"/>
    </row>
    <row r="86" spans="1:7">
      <c r="A86" s="14"/>
      <c r="B86" s="15" t="s">
        <v>2</v>
      </c>
      <c r="C86" s="14"/>
      <c r="D86" s="14"/>
      <c r="F86" s="2" t="s">
        <v>2</v>
      </c>
    </row>
    <row r="87" spans="1:7">
      <c r="A87" s="14"/>
      <c r="B87" s="24" t="s">
        <v>7</v>
      </c>
      <c r="C87" s="14" t="s">
        <v>36</v>
      </c>
      <c r="D87" s="14"/>
      <c r="F87" s="25" t="s">
        <v>7</v>
      </c>
      <c r="G87" s="51" t="s">
        <v>36</v>
      </c>
    </row>
    <row r="88" spans="1:7">
      <c r="A88" s="14"/>
      <c r="B88" s="24" t="s">
        <v>8</v>
      </c>
      <c r="C88" s="14" t="s">
        <v>36</v>
      </c>
      <c r="D88" s="14"/>
      <c r="F88" s="25" t="s">
        <v>8</v>
      </c>
      <c r="G88" s="51" t="s">
        <v>36</v>
      </c>
    </row>
    <row r="89" spans="1:7">
      <c r="A89" s="14"/>
      <c r="B89" s="24" t="s">
        <v>9</v>
      </c>
      <c r="C89" s="14" t="s">
        <v>36</v>
      </c>
      <c r="D89" s="14"/>
      <c r="F89" s="25" t="s">
        <v>9</v>
      </c>
      <c r="G89" s="51" t="s">
        <v>36</v>
      </c>
    </row>
    <row r="90" spans="1:7">
      <c r="A90" s="14"/>
      <c r="B90" s="24" t="s">
        <v>10</v>
      </c>
      <c r="C90" s="14" t="s">
        <v>131</v>
      </c>
      <c r="D90" s="14"/>
      <c r="F90" s="25" t="s">
        <v>10</v>
      </c>
      <c r="G90" s="51" t="s">
        <v>127</v>
      </c>
    </row>
    <row r="91" spans="1:7">
      <c r="A91" s="14"/>
      <c r="B91" s="24" t="s">
        <v>11</v>
      </c>
      <c r="C91" s="14" t="s">
        <v>36</v>
      </c>
      <c r="D91" s="14"/>
      <c r="F91" s="25" t="s">
        <v>11</v>
      </c>
      <c r="G91" s="51" t="s">
        <v>36</v>
      </c>
    </row>
    <row r="92" spans="1:7">
      <c r="A92" s="14"/>
      <c r="B92" s="24" t="s">
        <v>21</v>
      </c>
      <c r="C92" s="14" t="s">
        <v>36</v>
      </c>
      <c r="D92" s="14"/>
      <c r="F92" s="25" t="s">
        <v>21</v>
      </c>
      <c r="G92" s="51" t="s">
        <v>36</v>
      </c>
    </row>
    <row r="93" spans="1:7">
      <c r="A93" s="14"/>
      <c r="B93" s="24" t="s">
        <v>22</v>
      </c>
      <c r="C93" s="14" t="s">
        <v>36</v>
      </c>
      <c r="D93" s="14"/>
      <c r="F93" s="25" t="s">
        <v>22</v>
      </c>
      <c r="G93" s="51" t="s">
        <v>36</v>
      </c>
    </row>
    <row r="94" spans="1:7">
      <c r="A94" s="14"/>
      <c r="B94" s="14"/>
      <c r="C94" s="14"/>
      <c r="D94" s="14"/>
    </row>
    <row r="95" spans="1:7">
      <c r="A95" s="14"/>
      <c r="B95" s="14"/>
      <c r="C95" s="14"/>
      <c r="D95" s="14"/>
    </row>
    <row r="96" spans="1:7">
      <c r="A96" s="14"/>
      <c r="B96" s="15" t="s">
        <v>14</v>
      </c>
      <c r="C96" s="14"/>
      <c r="D96" s="14"/>
      <c r="F96" s="2" t="s">
        <v>14</v>
      </c>
    </row>
    <row r="97" spans="1:7">
      <c r="A97" s="14"/>
      <c r="B97" s="24" t="s">
        <v>7</v>
      </c>
      <c r="C97" s="14" t="s">
        <v>36</v>
      </c>
      <c r="D97" s="14"/>
      <c r="F97" s="25" t="s">
        <v>7</v>
      </c>
      <c r="G97" s="51" t="s">
        <v>36</v>
      </c>
    </row>
    <row r="98" spans="1:7">
      <c r="A98" s="14"/>
      <c r="B98" s="24" t="s">
        <v>8</v>
      </c>
      <c r="C98" s="14" t="s">
        <v>36</v>
      </c>
      <c r="D98" s="14"/>
      <c r="F98" s="25" t="s">
        <v>8</v>
      </c>
      <c r="G98" s="51" t="s">
        <v>36</v>
      </c>
    </row>
    <row r="99" spans="1:7">
      <c r="A99" s="14"/>
      <c r="B99" s="24" t="s">
        <v>9</v>
      </c>
      <c r="C99" s="14" t="s">
        <v>36</v>
      </c>
      <c r="D99" s="14"/>
      <c r="F99" s="25" t="s">
        <v>9</v>
      </c>
      <c r="G99" s="51" t="s">
        <v>36</v>
      </c>
    </row>
    <row r="100" spans="1:7">
      <c r="A100" s="14"/>
      <c r="B100" s="24" t="s">
        <v>10</v>
      </c>
      <c r="C100" s="14" t="s">
        <v>143</v>
      </c>
      <c r="D100" s="14"/>
      <c r="F100" s="25" t="s">
        <v>10</v>
      </c>
      <c r="G100" s="14" t="s">
        <v>143</v>
      </c>
    </row>
    <row r="101" spans="1:7">
      <c r="A101" s="14"/>
      <c r="B101" s="24" t="s">
        <v>11</v>
      </c>
      <c r="C101" s="14" t="s">
        <v>36</v>
      </c>
      <c r="D101" s="14"/>
      <c r="F101" s="25" t="s">
        <v>11</v>
      </c>
      <c r="G101" s="51" t="s">
        <v>36</v>
      </c>
    </row>
    <row r="102" spans="1:7">
      <c r="A102" s="14"/>
      <c r="B102" s="24" t="s">
        <v>21</v>
      </c>
      <c r="C102" s="14" t="s">
        <v>36</v>
      </c>
      <c r="D102" s="14"/>
      <c r="F102" s="25" t="s">
        <v>21</v>
      </c>
      <c r="G102" s="51" t="s">
        <v>36</v>
      </c>
    </row>
    <row r="103" spans="1:7">
      <c r="A103" s="14"/>
      <c r="B103" s="24" t="s">
        <v>22</v>
      </c>
      <c r="C103" s="14" t="s">
        <v>36</v>
      </c>
      <c r="D103" s="14"/>
      <c r="F103" s="25" t="s">
        <v>22</v>
      </c>
      <c r="G103" s="51" t="s">
        <v>36</v>
      </c>
    </row>
    <row r="104" spans="1:7">
      <c r="A104" s="14"/>
      <c r="B104" s="14"/>
      <c r="C104" s="14"/>
      <c r="D104" s="14"/>
    </row>
    <row r="105" spans="1:7">
      <c r="A105" s="14"/>
      <c r="B105" s="14"/>
      <c r="C105" s="14"/>
      <c r="D105" s="14"/>
    </row>
    <row r="106" spans="1:7">
      <c r="A106" s="14"/>
      <c r="B106" s="15" t="s">
        <v>12</v>
      </c>
      <c r="C106" s="14"/>
      <c r="D106" s="14"/>
      <c r="F106" s="2" t="s">
        <v>12</v>
      </c>
    </row>
    <row r="107" spans="1:7" s="49" customFormat="1">
      <c r="A107" s="14"/>
      <c r="B107" s="24" t="s">
        <v>7</v>
      </c>
      <c r="C107" s="14" t="s">
        <v>126</v>
      </c>
      <c r="D107" s="16"/>
      <c r="E107"/>
      <c r="F107" s="25" t="s">
        <v>7</v>
      </c>
      <c r="G107" s="51" t="s">
        <v>36</v>
      </c>
    </row>
    <row r="108" spans="1:7">
      <c r="A108" s="14"/>
      <c r="B108" s="24" t="s">
        <v>8</v>
      </c>
      <c r="C108" s="14" t="s">
        <v>36</v>
      </c>
      <c r="D108" s="14"/>
      <c r="F108" s="25" t="s">
        <v>8</v>
      </c>
      <c r="G108" s="51" t="s">
        <v>36</v>
      </c>
    </row>
    <row r="109" spans="1:7">
      <c r="A109" s="14"/>
      <c r="B109" s="24" t="s">
        <v>9</v>
      </c>
      <c r="C109" s="14" t="s">
        <v>36</v>
      </c>
      <c r="D109" s="14"/>
      <c r="F109" s="25" t="s">
        <v>9</v>
      </c>
      <c r="G109" s="51" t="s">
        <v>36</v>
      </c>
    </row>
    <row r="110" spans="1:7">
      <c r="A110" s="14"/>
      <c r="B110" s="24" t="s">
        <v>10</v>
      </c>
      <c r="C110" s="14" t="s">
        <v>36</v>
      </c>
      <c r="D110" s="14"/>
      <c r="F110" s="25" t="s">
        <v>10</v>
      </c>
      <c r="G110" s="14" t="s">
        <v>144</v>
      </c>
    </row>
    <row r="111" spans="1:7">
      <c r="A111" s="14"/>
      <c r="B111" s="24" t="s">
        <v>11</v>
      </c>
      <c r="C111" s="14" t="s">
        <v>36</v>
      </c>
      <c r="D111" s="14"/>
      <c r="F111" s="25" t="s">
        <v>11</v>
      </c>
      <c r="G111" s="51" t="s">
        <v>36</v>
      </c>
    </row>
    <row r="112" spans="1:7">
      <c r="A112" s="14"/>
      <c r="B112" s="24" t="s">
        <v>21</v>
      </c>
      <c r="C112" s="14" t="s">
        <v>36</v>
      </c>
      <c r="D112" s="14"/>
      <c r="F112" s="25" t="s">
        <v>21</v>
      </c>
      <c r="G112" s="51" t="s">
        <v>36</v>
      </c>
    </row>
    <row r="113" spans="1:7">
      <c r="A113" s="14"/>
      <c r="B113" s="24" t="s">
        <v>22</v>
      </c>
      <c r="C113" s="14" t="s">
        <v>36</v>
      </c>
      <c r="D113" s="14"/>
      <c r="F113" s="25" t="s">
        <v>22</v>
      </c>
      <c r="G113" s="51" t="s">
        <v>36</v>
      </c>
    </row>
    <row r="114" spans="1:7">
      <c r="A114" s="14"/>
      <c r="B114" s="14"/>
      <c r="C114" s="14"/>
      <c r="D114" s="14"/>
    </row>
    <row r="115" spans="1:7">
      <c r="A115" s="14"/>
      <c r="B115" s="14"/>
      <c r="C115" s="14"/>
      <c r="D115" s="14"/>
    </row>
    <row r="116" spans="1:7">
      <c r="A116" s="14"/>
      <c r="B116" s="15" t="s">
        <v>15</v>
      </c>
      <c r="C116" s="14"/>
      <c r="D116" s="14"/>
      <c r="F116" s="2" t="s">
        <v>15</v>
      </c>
    </row>
    <row r="117" spans="1:7">
      <c r="A117" s="14"/>
      <c r="B117" s="24" t="s">
        <v>7</v>
      </c>
      <c r="C117" s="14" t="s">
        <v>36</v>
      </c>
      <c r="D117" s="14"/>
      <c r="F117" s="25" t="s">
        <v>7</v>
      </c>
      <c r="G117" s="51" t="s">
        <v>36</v>
      </c>
    </row>
    <row r="118" spans="1:7">
      <c r="A118" s="14"/>
      <c r="B118" s="24" t="s">
        <v>8</v>
      </c>
      <c r="C118" s="14" t="s">
        <v>36</v>
      </c>
      <c r="D118" s="14"/>
      <c r="F118" s="25" t="s">
        <v>8</v>
      </c>
      <c r="G118" s="51" t="s">
        <v>36</v>
      </c>
    </row>
    <row r="119" spans="1:7">
      <c r="A119" s="14"/>
      <c r="B119" s="24" t="s">
        <v>9</v>
      </c>
      <c r="C119" s="14" t="s">
        <v>36</v>
      </c>
      <c r="D119" s="14"/>
      <c r="F119" s="25" t="s">
        <v>9</v>
      </c>
      <c r="G119" s="51" t="s">
        <v>36</v>
      </c>
    </row>
    <row r="120" spans="1:7">
      <c r="A120" s="14"/>
      <c r="B120" s="24" t="s">
        <v>10</v>
      </c>
      <c r="C120" s="14" t="s">
        <v>145</v>
      </c>
      <c r="D120" s="14"/>
      <c r="F120" s="25" t="s">
        <v>10</v>
      </c>
      <c r="G120" s="51" t="s">
        <v>146</v>
      </c>
    </row>
    <row r="121" spans="1:7">
      <c r="A121" s="14"/>
      <c r="B121" s="24" t="s">
        <v>11</v>
      </c>
      <c r="C121" s="14" t="s">
        <v>36</v>
      </c>
      <c r="D121" s="14"/>
      <c r="F121" s="25" t="s">
        <v>11</v>
      </c>
      <c r="G121" s="51" t="s">
        <v>36</v>
      </c>
    </row>
    <row r="122" spans="1:7">
      <c r="A122" s="14"/>
      <c r="B122" s="24" t="s">
        <v>21</v>
      </c>
      <c r="C122" s="14" t="s">
        <v>36</v>
      </c>
      <c r="D122" s="14"/>
      <c r="F122" s="25" t="s">
        <v>21</v>
      </c>
      <c r="G122" s="51" t="s">
        <v>36</v>
      </c>
    </row>
    <row r="123" spans="1:7">
      <c r="A123" s="14"/>
      <c r="B123" s="24" t="s">
        <v>22</v>
      </c>
      <c r="C123" s="14" t="s">
        <v>36</v>
      </c>
      <c r="D123" s="14"/>
      <c r="F123" s="25" t="s">
        <v>22</v>
      </c>
      <c r="G123" s="51" t="s">
        <v>36</v>
      </c>
    </row>
    <row r="124" spans="1:7">
      <c r="A124" s="14"/>
      <c r="B124" s="14"/>
      <c r="C124" s="14"/>
      <c r="D124" s="14"/>
    </row>
    <row r="125" spans="1:7">
      <c r="A125" s="14"/>
      <c r="B125" s="15" t="s">
        <v>16</v>
      </c>
      <c r="C125" s="14"/>
      <c r="D125" s="14"/>
      <c r="F125" s="2" t="s">
        <v>16</v>
      </c>
    </row>
    <row r="126" spans="1:7">
      <c r="A126" s="14"/>
      <c r="B126" s="24" t="s">
        <v>7</v>
      </c>
      <c r="C126" s="14" t="s">
        <v>36</v>
      </c>
      <c r="D126" s="14"/>
      <c r="F126" s="52" t="s">
        <v>192</v>
      </c>
    </row>
    <row r="127" spans="1:7">
      <c r="A127" s="14"/>
      <c r="B127" s="24" t="s">
        <v>8</v>
      </c>
      <c r="C127" s="14" t="s">
        <v>36</v>
      </c>
      <c r="D127" s="14"/>
      <c r="F127" s="25"/>
    </row>
    <row r="128" spans="1:7">
      <c r="A128" s="14"/>
      <c r="B128" s="24" t="s">
        <v>9</v>
      </c>
      <c r="C128" s="14" t="s">
        <v>142</v>
      </c>
      <c r="D128" s="14"/>
      <c r="F128" s="25"/>
    </row>
    <row r="129" spans="1:6">
      <c r="A129" s="14"/>
      <c r="B129" s="24" t="s">
        <v>10</v>
      </c>
      <c r="C129" s="14" t="s">
        <v>36</v>
      </c>
      <c r="D129" s="16"/>
      <c r="F129" s="25"/>
    </row>
    <row r="130" spans="1:6">
      <c r="A130" s="50"/>
      <c r="B130" s="24" t="s">
        <v>11</v>
      </c>
      <c r="C130" s="14" t="s">
        <v>36</v>
      </c>
      <c r="D130" s="14"/>
      <c r="F130" s="25"/>
    </row>
    <row r="131" spans="1:6">
      <c r="A131" s="49"/>
      <c r="B131" s="24" t="s">
        <v>21</v>
      </c>
      <c r="C131" s="14" t="s">
        <v>36</v>
      </c>
      <c r="D131" s="14"/>
      <c r="F131" s="25"/>
    </row>
    <row r="132" spans="1:6">
      <c r="B132" s="24" t="s">
        <v>22</v>
      </c>
      <c r="C132" s="14" t="s">
        <v>36</v>
      </c>
      <c r="D132" s="14"/>
      <c r="F132" s="25"/>
    </row>
    <row r="133" spans="1:6">
      <c r="B133" s="50"/>
      <c r="C133" s="50"/>
      <c r="D133" s="50"/>
      <c r="F133" s="25"/>
    </row>
    <row r="134" spans="1:6">
      <c r="A134" t="s">
        <v>13</v>
      </c>
      <c r="B134">
        <v>2015</v>
      </c>
      <c r="C134" s="53"/>
      <c r="D134" s="50"/>
    </row>
    <row r="194" spans="1:2">
      <c r="A194" t="s">
        <v>13</v>
      </c>
      <c r="B194">
        <v>2015</v>
      </c>
    </row>
  </sheetData>
  <hyperlinks>
    <hyperlink ref="B17" r:id="rId1"/>
    <hyperlink ref="B8" r:id="rId2"/>
    <hyperlink ref="B32" r:id="rId3"/>
    <hyperlink ref="B24" r:id="rId4"/>
    <hyperlink ref="B49" r:id="rId5"/>
    <hyperlink ref="B40" r:id="rId6"/>
    <hyperlink ref="B66" r:id="rId7"/>
    <hyperlink ref="B57" r:id="rId8"/>
  </hyperlinks>
  <pageMargins left="0.7" right="0.7" top="0.75" bottom="0.75" header="0.3" footer="0.3"/>
  <pageSetup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N11"/>
  <sheetViews>
    <sheetView workbookViewId="0">
      <selection activeCell="D11" sqref="D11"/>
    </sheetView>
  </sheetViews>
  <sheetFormatPr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6" width="23.265625" customWidth="1"/>
    <col min="7" max="7" width="19.265625" customWidth="1"/>
    <col min="8" max="8" width="16.3984375" bestFit="1" customWidth="1"/>
  </cols>
  <sheetData>
    <row r="1" spans="1:14">
      <c r="A1" s="6" t="s">
        <v>20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21</v>
      </c>
      <c r="H1" s="4" t="s">
        <v>22</v>
      </c>
    </row>
    <row r="2" spans="1:14">
      <c r="A2" s="1" t="s">
        <v>1</v>
      </c>
      <c r="B2" s="44">
        <f>'passenger-Road'!B30</f>
        <v>0</v>
      </c>
      <c r="C2" s="44">
        <v>0</v>
      </c>
      <c r="D2" s="44">
        <f>SUM('passenger-Road'!B25:B27,'passenger-Road'!B31:B33)</f>
        <v>37643936</v>
      </c>
      <c r="E2" s="44">
        <f>'passenger-Road'!B34</f>
        <v>1934217</v>
      </c>
      <c r="F2" s="44">
        <f>SUM('passenger-Road'!B28:B29)</f>
        <v>0</v>
      </c>
      <c r="G2" s="44">
        <v>0</v>
      </c>
      <c r="H2" s="44">
        <v>0</v>
      </c>
    </row>
    <row r="3" spans="1:14">
      <c r="A3" s="1" t="s">
        <v>2</v>
      </c>
      <c r="B3" s="44">
        <v>0</v>
      </c>
      <c r="C3" s="44">
        <v>0</v>
      </c>
      <c r="D3" s="44">
        <v>0</v>
      </c>
      <c r="E3" s="44">
        <f>SUM('passenger-Road'!B37:B39)</f>
        <v>410528</v>
      </c>
      <c r="F3" s="44">
        <v>0</v>
      </c>
      <c r="G3" s="44">
        <v>0</v>
      </c>
      <c r="H3" s="44">
        <v>0</v>
      </c>
    </row>
    <row r="4" spans="1:14">
      <c r="A4" s="1" t="s">
        <v>3</v>
      </c>
      <c r="B4" s="44">
        <v>0</v>
      </c>
      <c r="C4" s="44">
        <v>0</v>
      </c>
      <c r="D4" s="44">
        <v>0</v>
      </c>
      <c r="E4" s="44">
        <f>SUM('passenger-Air'!G22:G25)</f>
        <v>703.5</v>
      </c>
      <c r="F4" s="44">
        <v>0</v>
      </c>
      <c r="G4" s="44">
        <v>0</v>
      </c>
      <c r="H4" s="44">
        <v>0</v>
      </c>
    </row>
    <row r="5" spans="1:14">
      <c r="A5" s="1" t="s">
        <v>4</v>
      </c>
      <c r="B5" s="44">
        <f>'passenger-Rail'!J6</f>
        <v>5444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</row>
    <row r="6" spans="1:14">
      <c r="A6" s="1" t="s">
        <v>5</v>
      </c>
      <c r="B6" s="44">
        <v>0</v>
      </c>
      <c r="C6" s="44">
        <v>0</v>
      </c>
      <c r="D6" s="44">
        <v>0</v>
      </c>
      <c r="E6" s="44">
        <f>'passenger-Ship'!B17</f>
        <v>635.4370282499998</v>
      </c>
      <c r="F6" s="44">
        <v>0</v>
      </c>
      <c r="G6" s="44">
        <v>0</v>
      </c>
      <c r="H6" s="44">
        <v>0</v>
      </c>
    </row>
    <row r="7" spans="1:14">
      <c r="A7" s="1" t="s">
        <v>6</v>
      </c>
      <c r="B7" s="44">
        <v>0</v>
      </c>
      <c r="C7" s="44">
        <v>0</v>
      </c>
      <c r="D7" s="44">
        <f>SUM('passenger-Road'!B35:B36)</f>
        <v>16635732</v>
      </c>
      <c r="E7" s="44">
        <v>0</v>
      </c>
      <c r="F7" s="44">
        <v>0</v>
      </c>
      <c r="G7" s="44">
        <v>0</v>
      </c>
      <c r="H7" s="44">
        <v>0</v>
      </c>
    </row>
    <row r="11" spans="1:14">
      <c r="D11" s="44"/>
      <c r="N11" t="s">
        <v>26</v>
      </c>
    </row>
  </sheetData>
  <pageMargins left="0.7" right="0.7" top="0.75" bottom="0.75" header="0.3" footer="0.3"/>
  <ignoredErrors>
    <ignoredError sqref="E3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>
      <selection activeCell="C5" sqref="C5"/>
    </sheetView>
  </sheetViews>
  <sheetFormatPr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6" width="23.265625" customWidth="1"/>
    <col min="7" max="7" width="19.265625" customWidth="1"/>
    <col min="8" max="8" width="16.3984375" bestFit="1" customWidth="1"/>
  </cols>
  <sheetData>
    <row r="1" spans="1:8">
      <c r="A1" s="6" t="s">
        <v>20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21</v>
      </c>
      <c r="H1" s="4" t="s">
        <v>22</v>
      </c>
    </row>
    <row r="2" spans="1:8">
      <c r="A2" s="1" t="s">
        <v>1</v>
      </c>
      <c r="B2" s="44">
        <v>0</v>
      </c>
      <c r="C2" s="44">
        <v>0</v>
      </c>
      <c r="D2" s="44">
        <v>0</v>
      </c>
      <c r="E2" s="44">
        <f>'freight-Road'!B28</f>
        <v>377711.95449608355</v>
      </c>
      <c r="F2" s="44">
        <v>0</v>
      </c>
      <c r="G2" s="44">
        <v>0</v>
      </c>
      <c r="H2" s="44">
        <v>0</v>
      </c>
    </row>
    <row r="3" spans="1:8">
      <c r="A3" s="1" t="s">
        <v>2</v>
      </c>
      <c r="B3" s="44">
        <v>0</v>
      </c>
      <c r="C3" s="44">
        <v>0</v>
      </c>
      <c r="D3" s="44">
        <v>0</v>
      </c>
      <c r="E3" s="44">
        <f>SUM('freight-Road'!B68,'freight-Road'!B108,'freight-Road'!B148,'freight-Road'!B188,'freight-Road'!B228)</f>
        <v>1792352.260996785</v>
      </c>
      <c r="F3" s="44">
        <v>0</v>
      </c>
      <c r="G3" s="44">
        <v>0</v>
      </c>
      <c r="H3" s="44">
        <v>0</v>
      </c>
    </row>
    <row r="4" spans="1:8">
      <c r="A4" s="1" t="s">
        <v>3</v>
      </c>
      <c r="B4" s="44">
        <v>0</v>
      </c>
      <c r="C4" s="44">
        <v>0</v>
      </c>
      <c r="D4" s="44">
        <v>0</v>
      </c>
      <c r="E4" s="44">
        <f>'freight-Air'!A13</f>
        <v>200</v>
      </c>
      <c r="F4" s="44">
        <v>0</v>
      </c>
      <c r="G4" s="44">
        <v>0</v>
      </c>
      <c r="H4" s="44">
        <v>0</v>
      </c>
    </row>
    <row r="5" spans="1:8">
      <c r="A5" s="1" t="s">
        <v>4</v>
      </c>
      <c r="B5" s="44">
        <v>0</v>
      </c>
      <c r="C5" s="44">
        <v>0</v>
      </c>
      <c r="D5" s="44">
        <v>0</v>
      </c>
      <c r="E5" s="44">
        <f>SUM('freight-Rail'!D26:D37)</f>
        <v>88936.333333333328</v>
      </c>
      <c r="F5" s="44">
        <v>0</v>
      </c>
      <c r="G5" s="44">
        <v>0</v>
      </c>
      <c r="H5" s="44">
        <v>0</v>
      </c>
    </row>
    <row r="6" spans="1:8">
      <c r="A6" s="1" t="s">
        <v>5</v>
      </c>
      <c r="B6" s="44">
        <v>0</v>
      </c>
      <c r="C6" s="44">
        <v>0</v>
      </c>
      <c r="D6" s="44">
        <v>0</v>
      </c>
      <c r="E6" s="44">
        <f>SUM('freight-Ship'!B21)</f>
        <v>1593.8756470000001</v>
      </c>
      <c r="F6" s="44">
        <v>0</v>
      </c>
      <c r="G6" s="44">
        <v>0</v>
      </c>
      <c r="H6" s="44">
        <v>0</v>
      </c>
    </row>
    <row r="7" spans="1:8">
      <c r="A7" s="1" t="s">
        <v>6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"/>
  <sheetViews>
    <sheetView topLeftCell="A28" workbookViewId="0">
      <selection activeCell="B42" sqref="B42"/>
    </sheetView>
  </sheetViews>
  <sheetFormatPr defaultRowHeight="14.25"/>
  <cols>
    <col min="1" max="1" width="29.1328125" bestFit="1" customWidth="1"/>
    <col min="2" max="37" width="11.59765625" bestFit="1" customWidth="1"/>
  </cols>
  <sheetData>
    <row r="1" spans="1:9">
      <c r="A1" t="s">
        <v>137</v>
      </c>
    </row>
    <row r="2" spans="1:9">
      <c r="A2" t="s">
        <v>138</v>
      </c>
    </row>
    <row r="6" spans="1:9">
      <c r="I6" s="48" t="s">
        <v>140</v>
      </c>
    </row>
    <row r="7" spans="1:9">
      <c r="I7" t="s">
        <v>65</v>
      </c>
    </row>
    <row r="8" spans="1:9">
      <c r="I8" t="s">
        <v>66</v>
      </c>
    </row>
    <row r="9" spans="1:9">
      <c r="I9" t="s">
        <v>67</v>
      </c>
    </row>
    <row r="10" spans="1:9">
      <c r="I10" t="s">
        <v>68</v>
      </c>
    </row>
    <row r="11" spans="1:9">
      <c r="I11" t="s">
        <v>69</v>
      </c>
    </row>
    <row r="12" spans="1:9">
      <c r="I12" t="s">
        <v>70</v>
      </c>
    </row>
    <row r="13" spans="1:9">
      <c r="I13" t="s">
        <v>71</v>
      </c>
    </row>
    <row r="22" spans="1:37">
      <c r="A22" s="47" t="s">
        <v>139</v>
      </c>
      <c r="B22" s="45"/>
      <c r="C22" s="45"/>
      <c r="D22" s="45"/>
      <c r="E22" s="45"/>
      <c r="F22" s="45"/>
    </row>
    <row r="23" spans="1:37">
      <c r="A23" s="46" t="s">
        <v>52</v>
      </c>
    </row>
    <row r="24" spans="1:37">
      <c r="A24" s="33" t="s">
        <v>53</v>
      </c>
      <c r="B24" s="1">
        <v>2015</v>
      </c>
      <c r="C24" s="1">
        <v>2016</v>
      </c>
      <c r="D24" s="1">
        <v>2017</v>
      </c>
      <c r="E24" s="1">
        <v>2018</v>
      </c>
      <c r="F24" s="1">
        <v>2019</v>
      </c>
      <c r="G24" s="1">
        <v>2020</v>
      </c>
      <c r="H24" s="1">
        <v>2021</v>
      </c>
      <c r="I24" s="1">
        <v>2022</v>
      </c>
      <c r="J24" s="1">
        <v>2023</v>
      </c>
      <c r="K24" s="1">
        <v>2024</v>
      </c>
      <c r="L24" s="1">
        <v>2025</v>
      </c>
      <c r="M24" s="1">
        <v>2026</v>
      </c>
      <c r="N24" s="1">
        <v>2027</v>
      </c>
      <c r="O24" s="1">
        <v>2028</v>
      </c>
      <c r="P24" s="1">
        <v>2029</v>
      </c>
      <c r="Q24" s="1">
        <v>2030</v>
      </c>
      <c r="R24" s="1">
        <v>2031</v>
      </c>
      <c r="S24" s="1">
        <v>2032</v>
      </c>
      <c r="T24" s="1">
        <v>2033</v>
      </c>
      <c r="U24" s="1">
        <v>2034</v>
      </c>
      <c r="V24" s="1">
        <v>2035</v>
      </c>
      <c r="W24" s="1">
        <v>2036</v>
      </c>
      <c r="X24" s="1">
        <v>2037</v>
      </c>
      <c r="Y24" s="1">
        <v>2038</v>
      </c>
      <c r="Z24" s="1">
        <v>2039</v>
      </c>
      <c r="AA24" s="1">
        <v>2040</v>
      </c>
      <c r="AB24" s="1">
        <v>2041</v>
      </c>
      <c r="AC24" s="1">
        <v>2042</v>
      </c>
      <c r="AD24" s="1">
        <v>2043</v>
      </c>
      <c r="AE24" s="1">
        <v>2044</v>
      </c>
      <c r="AF24" s="1">
        <v>2045</v>
      </c>
      <c r="AG24" s="1">
        <v>2046</v>
      </c>
      <c r="AH24" s="1">
        <v>2047</v>
      </c>
      <c r="AI24" s="1">
        <v>2048</v>
      </c>
      <c r="AJ24" s="1">
        <v>2049</v>
      </c>
      <c r="AK24" s="1">
        <v>2050</v>
      </c>
    </row>
    <row r="25" spans="1:37">
      <c r="A25" t="s">
        <v>54</v>
      </c>
      <c r="B25">
        <v>9176827</v>
      </c>
      <c r="C25">
        <v>8602111</v>
      </c>
      <c r="D25">
        <v>8060405</v>
      </c>
      <c r="E25">
        <v>7555614</v>
      </c>
      <c r="F25">
        <v>7090467</v>
      </c>
      <c r="G25">
        <v>6659847</v>
      </c>
      <c r="H25">
        <v>6264627</v>
      </c>
      <c r="I25">
        <v>5903937</v>
      </c>
      <c r="J25">
        <v>5576243</v>
      </c>
      <c r="K25">
        <v>5279443</v>
      </c>
      <c r="L25">
        <v>5007234</v>
      </c>
      <c r="M25">
        <v>4757453</v>
      </c>
      <c r="N25">
        <v>4527604</v>
      </c>
      <c r="O25">
        <v>4315309</v>
      </c>
      <c r="P25">
        <v>4118093</v>
      </c>
      <c r="Q25">
        <v>3942099</v>
      </c>
      <c r="R25">
        <v>3785673</v>
      </c>
      <c r="S25">
        <v>3647016</v>
      </c>
      <c r="T25">
        <v>3524675</v>
      </c>
      <c r="U25">
        <v>3416808</v>
      </c>
      <c r="V25">
        <v>3321062</v>
      </c>
      <c r="W25">
        <v>3237086</v>
      </c>
      <c r="X25">
        <v>3163680</v>
      </c>
      <c r="Y25">
        <v>3099030</v>
      </c>
      <c r="Z25">
        <v>3043096</v>
      </c>
      <c r="AA25">
        <v>2994337</v>
      </c>
      <c r="AB25">
        <v>2951905</v>
      </c>
      <c r="AC25">
        <v>2915027</v>
      </c>
      <c r="AD25">
        <v>2883280</v>
      </c>
      <c r="AE25">
        <v>2855884</v>
      </c>
      <c r="AF25">
        <v>2832021</v>
      </c>
      <c r="AG25">
        <v>2811054</v>
      </c>
      <c r="AH25">
        <v>2793298</v>
      </c>
      <c r="AI25">
        <v>2778501</v>
      </c>
      <c r="AJ25">
        <v>2765488</v>
      </c>
      <c r="AK25">
        <v>2753804</v>
      </c>
    </row>
    <row r="26" spans="1:37">
      <c r="A26" t="s">
        <v>55</v>
      </c>
      <c r="B26">
        <v>720412</v>
      </c>
      <c r="C26">
        <v>641135</v>
      </c>
      <c r="D26">
        <v>569505</v>
      </c>
      <c r="E26">
        <v>504982</v>
      </c>
      <c r="F26">
        <v>447028</v>
      </c>
      <c r="G26">
        <v>395120</v>
      </c>
      <c r="H26">
        <v>348737</v>
      </c>
      <c r="I26">
        <v>307401</v>
      </c>
      <c r="J26">
        <v>270643</v>
      </c>
      <c r="K26">
        <v>238019</v>
      </c>
      <c r="L26">
        <v>209127</v>
      </c>
      <c r="M26">
        <v>183579</v>
      </c>
      <c r="N26">
        <v>161025</v>
      </c>
      <c r="O26">
        <v>141146</v>
      </c>
      <c r="P26">
        <v>123640</v>
      </c>
      <c r="Q26">
        <v>108247</v>
      </c>
      <c r="R26">
        <v>94724</v>
      </c>
      <c r="S26">
        <v>82856</v>
      </c>
      <c r="T26">
        <v>72444</v>
      </c>
      <c r="U26">
        <v>63323</v>
      </c>
      <c r="V26">
        <v>55326</v>
      </c>
      <c r="W26">
        <v>47691</v>
      </c>
      <c r="X26">
        <v>41294</v>
      </c>
      <c r="Y26">
        <v>35462</v>
      </c>
      <c r="Z26">
        <v>29452</v>
      </c>
      <c r="AA26">
        <v>24296</v>
      </c>
      <c r="AB26">
        <v>19585</v>
      </c>
      <c r="AC26">
        <v>15355</v>
      </c>
      <c r="AD26">
        <v>12313</v>
      </c>
      <c r="AE26">
        <v>9366</v>
      </c>
      <c r="AF26">
        <v>7202</v>
      </c>
      <c r="AG26">
        <v>6089</v>
      </c>
      <c r="AH26">
        <v>4951</v>
      </c>
      <c r="AI26">
        <v>3858</v>
      </c>
      <c r="AJ26">
        <v>2724</v>
      </c>
      <c r="AK26">
        <v>2044</v>
      </c>
    </row>
    <row r="27" spans="1:37">
      <c r="A27" t="s">
        <v>56</v>
      </c>
      <c r="B27">
        <v>23446807</v>
      </c>
      <c r="C27">
        <v>26002358</v>
      </c>
      <c r="D27">
        <v>28563887</v>
      </c>
      <c r="E27">
        <v>31123154</v>
      </c>
      <c r="F27">
        <v>33673707</v>
      </c>
      <c r="G27">
        <v>36198934</v>
      </c>
      <c r="H27">
        <v>38712655</v>
      </c>
      <c r="I27">
        <v>41212750</v>
      </c>
      <c r="J27">
        <v>43698334</v>
      </c>
      <c r="K27">
        <v>46169461</v>
      </c>
      <c r="L27">
        <v>48532763</v>
      </c>
      <c r="M27">
        <v>50792003</v>
      </c>
      <c r="N27">
        <v>52947646</v>
      </c>
      <c r="O27">
        <v>55000674</v>
      </c>
      <c r="P27">
        <v>56952544</v>
      </c>
      <c r="Q27">
        <v>58820212</v>
      </c>
      <c r="R27">
        <v>60421909</v>
      </c>
      <c r="S27">
        <v>61756655</v>
      </c>
      <c r="T27">
        <v>62824354</v>
      </c>
      <c r="U27">
        <v>63625900</v>
      </c>
      <c r="V27">
        <v>64131077</v>
      </c>
      <c r="W27">
        <v>64347142</v>
      </c>
      <c r="X27">
        <v>64282377</v>
      </c>
      <c r="Y27">
        <v>63946308</v>
      </c>
      <c r="Z27">
        <v>63349640</v>
      </c>
      <c r="AA27">
        <v>62479311</v>
      </c>
      <c r="AB27">
        <v>61348012</v>
      </c>
      <c r="AC27">
        <v>59969114</v>
      </c>
      <c r="AD27">
        <v>58356520</v>
      </c>
      <c r="AE27">
        <v>56524455</v>
      </c>
      <c r="AF27">
        <v>54487260</v>
      </c>
      <c r="AG27">
        <v>52259202</v>
      </c>
      <c r="AH27">
        <v>49854284</v>
      </c>
      <c r="AI27">
        <v>47286129</v>
      </c>
      <c r="AJ27">
        <v>44567831</v>
      </c>
      <c r="AK27">
        <v>41937022</v>
      </c>
    </row>
    <row r="28" spans="1:37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18571</v>
      </c>
      <c r="H28">
        <v>57168</v>
      </c>
      <c r="I28">
        <v>117226</v>
      </c>
      <c r="J28">
        <v>200136</v>
      </c>
      <c r="K28">
        <v>307229</v>
      </c>
      <c r="L28">
        <v>436719</v>
      </c>
      <c r="M28">
        <v>588796</v>
      </c>
      <c r="N28">
        <v>763412</v>
      </c>
      <c r="O28">
        <v>960369</v>
      </c>
      <c r="P28">
        <v>1179326</v>
      </c>
      <c r="Q28">
        <v>1396461</v>
      </c>
      <c r="R28">
        <v>1797617</v>
      </c>
      <c r="S28">
        <v>2385751</v>
      </c>
      <c r="T28">
        <v>3163335</v>
      </c>
      <c r="U28">
        <v>4132223</v>
      </c>
      <c r="V28">
        <v>5282474</v>
      </c>
      <c r="W28">
        <v>6610961</v>
      </c>
      <c r="X28">
        <v>8113576</v>
      </c>
      <c r="Y28">
        <v>9785218</v>
      </c>
      <c r="Z28">
        <v>11619840</v>
      </c>
      <c r="AA28">
        <v>13610538</v>
      </c>
      <c r="AB28">
        <v>15749717</v>
      </c>
      <c r="AC28">
        <v>18029182</v>
      </c>
      <c r="AD28">
        <v>20440360</v>
      </c>
      <c r="AE28">
        <v>22974473</v>
      </c>
      <c r="AF28">
        <v>25622732</v>
      </c>
      <c r="AG28">
        <v>28376478</v>
      </c>
      <c r="AH28">
        <v>31227309</v>
      </c>
      <c r="AI28">
        <v>34167174</v>
      </c>
      <c r="AJ28">
        <v>37188457</v>
      </c>
      <c r="AK28">
        <v>40084170</v>
      </c>
    </row>
    <row r="29" spans="1:37">
      <c r="A29" t="s">
        <v>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24839</v>
      </c>
      <c r="AB30">
        <v>74551</v>
      </c>
      <c r="AC30">
        <v>149111</v>
      </c>
      <c r="AD30">
        <v>248416</v>
      </c>
      <c r="AE30">
        <v>372250</v>
      </c>
      <c r="AF30">
        <v>520279</v>
      </c>
      <c r="AG30">
        <v>692021</v>
      </c>
      <c r="AH30">
        <v>886846</v>
      </c>
      <c r="AI30">
        <v>1103985</v>
      </c>
      <c r="AJ30">
        <v>1342534</v>
      </c>
      <c r="AK30">
        <v>1576158</v>
      </c>
    </row>
    <row r="31" spans="1:37">
      <c r="A31" t="s">
        <v>59</v>
      </c>
      <c r="B31">
        <v>1539523</v>
      </c>
      <c r="C31">
        <v>1570175</v>
      </c>
      <c r="D31">
        <v>1603295</v>
      </c>
      <c r="E31">
        <v>1638676</v>
      </c>
      <c r="F31">
        <v>1676158</v>
      </c>
      <c r="G31">
        <v>1715531</v>
      </c>
      <c r="H31">
        <v>1757101</v>
      </c>
      <c r="I31">
        <v>1800679</v>
      </c>
      <c r="J31">
        <v>1846135</v>
      </c>
      <c r="K31">
        <v>1893321</v>
      </c>
      <c r="L31">
        <v>1942115</v>
      </c>
      <c r="M31">
        <v>1992676</v>
      </c>
      <c r="N31">
        <v>2044891</v>
      </c>
      <c r="O31">
        <v>2098622</v>
      </c>
      <c r="P31">
        <v>2153769</v>
      </c>
      <c r="Q31">
        <v>2210250</v>
      </c>
      <c r="R31">
        <v>2268154</v>
      </c>
      <c r="S31">
        <v>2327396</v>
      </c>
      <c r="T31">
        <v>2387939</v>
      </c>
      <c r="U31">
        <v>2449599</v>
      </c>
      <c r="V31">
        <v>2512302</v>
      </c>
      <c r="W31">
        <v>2576104</v>
      </c>
      <c r="X31">
        <v>2640938</v>
      </c>
      <c r="Y31">
        <v>2706673</v>
      </c>
      <c r="Z31">
        <v>2773251</v>
      </c>
      <c r="AA31">
        <v>2840585</v>
      </c>
      <c r="AB31">
        <v>2908662</v>
      </c>
      <c r="AC31">
        <v>2977403</v>
      </c>
      <c r="AD31">
        <v>3046767</v>
      </c>
      <c r="AE31">
        <v>3116692</v>
      </c>
      <c r="AF31">
        <v>3187083</v>
      </c>
      <c r="AG31">
        <v>3257893</v>
      </c>
      <c r="AH31">
        <v>3329143</v>
      </c>
      <c r="AI31">
        <v>3400810</v>
      </c>
      <c r="AJ31">
        <v>3472798</v>
      </c>
      <c r="AK31">
        <v>3545065</v>
      </c>
    </row>
    <row r="32" spans="1:37">
      <c r="A32" t="s">
        <v>122</v>
      </c>
      <c r="B32">
        <v>61615</v>
      </c>
      <c r="C32">
        <v>54327</v>
      </c>
      <c r="D32">
        <v>47825</v>
      </c>
      <c r="E32">
        <v>42035</v>
      </c>
      <c r="F32">
        <v>36901</v>
      </c>
      <c r="G32">
        <v>32350</v>
      </c>
      <c r="H32">
        <v>28329</v>
      </c>
      <c r="I32">
        <v>24788</v>
      </c>
      <c r="J32">
        <v>21665</v>
      </c>
      <c r="K32">
        <v>18924</v>
      </c>
      <c r="L32">
        <v>16517</v>
      </c>
      <c r="M32">
        <v>14405</v>
      </c>
      <c r="N32">
        <v>12562</v>
      </c>
      <c r="O32">
        <v>10945</v>
      </c>
      <c r="P32">
        <v>9533</v>
      </c>
      <c r="Q32">
        <v>8301</v>
      </c>
      <c r="R32">
        <v>7221</v>
      </c>
      <c r="S32">
        <v>6288</v>
      </c>
      <c r="T32">
        <v>5473</v>
      </c>
      <c r="U32">
        <v>4755</v>
      </c>
      <c r="V32">
        <v>4136</v>
      </c>
      <c r="W32">
        <v>3576</v>
      </c>
      <c r="X32">
        <v>3097</v>
      </c>
      <c r="Y32">
        <v>2660</v>
      </c>
      <c r="Z32">
        <v>2251</v>
      </c>
      <c r="AA32">
        <v>1865</v>
      </c>
      <c r="AB32">
        <v>1516</v>
      </c>
      <c r="AC32">
        <v>1200</v>
      </c>
      <c r="AD32">
        <v>937</v>
      </c>
      <c r="AE32">
        <v>700</v>
      </c>
      <c r="AF32">
        <v>527</v>
      </c>
      <c r="AG32">
        <v>443</v>
      </c>
      <c r="AH32">
        <v>353</v>
      </c>
      <c r="AI32">
        <v>259</v>
      </c>
      <c r="AJ32">
        <v>172</v>
      </c>
      <c r="AK32">
        <v>113</v>
      </c>
    </row>
    <row r="33" spans="1:37">
      <c r="A33" t="s">
        <v>123</v>
      </c>
      <c r="B33">
        <v>2698752</v>
      </c>
      <c r="C33">
        <v>3013519</v>
      </c>
      <c r="D33">
        <v>3323498</v>
      </c>
      <c r="E33">
        <v>3627527</v>
      </c>
      <c r="F33">
        <v>3924712</v>
      </c>
      <c r="G33">
        <v>4214436</v>
      </c>
      <c r="H33">
        <v>4497906</v>
      </c>
      <c r="I33">
        <v>4774981</v>
      </c>
      <c r="J33">
        <v>5045689</v>
      </c>
      <c r="K33">
        <v>5310223</v>
      </c>
      <c r="L33">
        <v>5568878</v>
      </c>
      <c r="M33">
        <v>5822949</v>
      </c>
      <c r="N33">
        <v>6072855</v>
      </c>
      <c r="O33">
        <v>6319026</v>
      </c>
      <c r="P33">
        <v>6561889</v>
      </c>
      <c r="Q33">
        <v>6801856</v>
      </c>
      <c r="R33">
        <v>7039934</v>
      </c>
      <c r="S33">
        <v>7276466</v>
      </c>
      <c r="T33">
        <v>7511767</v>
      </c>
      <c r="U33">
        <v>7746114</v>
      </c>
      <c r="V33">
        <v>7979733</v>
      </c>
      <c r="W33">
        <v>8213172</v>
      </c>
      <c r="X33">
        <v>8446591</v>
      </c>
      <c r="Y33">
        <v>8680127</v>
      </c>
      <c r="Z33">
        <v>8913872</v>
      </c>
      <c r="AA33">
        <v>9147903</v>
      </c>
      <c r="AB33">
        <v>9382445</v>
      </c>
      <c r="AC33">
        <v>9617525</v>
      </c>
      <c r="AD33">
        <v>9853178</v>
      </c>
      <c r="AE33">
        <v>10089396</v>
      </c>
      <c r="AF33">
        <v>10326174</v>
      </c>
      <c r="AG33">
        <v>10563522</v>
      </c>
      <c r="AH33">
        <v>10801410</v>
      </c>
      <c r="AI33">
        <v>11039816</v>
      </c>
      <c r="AJ33">
        <v>11278718</v>
      </c>
      <c r="AK33">
        <v>11518082</v>
      </c>
    </row>
    <row r="34" spans="1:37">
      <c r="A34" t="s">
        <v>60</v>
      </c>
      <c r="B34">
        <v>1934217</v>
      </c>
      <c r="C34">
        <v>2067042</v>
      </c>
      <c r="D34">
        <v>2200328</v>
      </c>
      <c r="E34">
        <v>2333762</v>
      </c>
      <c r="F34">
        <v>2467025</v>
      </c>
      <c r="G34">
        <v>2599827</v>
      </c>
      <c r="H34">
        <v>2732746</v>
      </c>
      <c r="I34">
        <v>2865481</v>
      </c>
      <c r="J34">
        <v>2997779</v>
      </c>
      <c r="K34">
        <v>3129415</v>
      </c>
      <c r="L34">
        <v>3260214</v>
      </c>
      <c r="M34">
        <v>3390568</v>
      </c>
      <c r="N34">
        <v>3520364</v>
      </c>
      <c r="O34">
        <v>3649584</v>
      </c>
      <c r="P34">
        <v>3778210</v>
      </c>
      <c r="Q34">
        <v>3906270</v>
      </c>
      <c r="R34">
        <v>4034168</v>
      </c>
      <c r="S34">
        <v>4161953</v>
      </c>
      <c r="T34">
        <v>4289700</v>
      </c>
      <c r="U34">
        <v>4417487</v>
      </c>
      <c r="V34">
        <v>4545374</v>
      </c>
      <c r="W34">
        <v>4673615</v>
      </c>
      <c r="X34">
        <v>4802265</v>
      </c>
      <c r="Y34">
        <v>4931370</v>
      </c>
      <c r="Z34">
        <v>5060977</v>
      </c>
      <c r="AA34">
        <v>5191085</v>
      </c>
      <c r="AB34">
        <v>5321805</v>
      </c>
      <c r="AC34">
        <v>5453124</v>
      </c>
      <c r="AD34">
        <v>5585039</v>
      </c>
      <c r="AE34">
        <v>5717512</v>
      </c>
      <c r="AF34">
        <v>5850543</v>
      </c>
      <c r="AG34">
        <v>5984112</v>
      </c>
      <c r="AH34">
        <v>6118189</v>
      </c>
      <c r="AI34">
        <v>6252750</v>
      </c>
      <c r="AJ34">
        <v>6387731</v>
      </c>
      <c r="AK34">
        <v>6523118</v>
      </c>
    </row>
    <row r="35" spans="1:37">
      <c r="A35" t="s">
        <v>61</v>
      </c>
      <c r="B35">
        <v>12482321</v>
      </c>
      <c r="C35">
        <v>12645960</v>
      </c>
      <c r="D35">
        <v>12850190</v>
      </c>
      <c r="E35">
        <v>13100102</v>
      </c>
      <c r="F35">
        <v>13391814</v>
      </c>
      <c r="G35">
        <v>13736398</v>
      </c>
      <c r="H35">
        <v>14144966</v>
      </c>
      <c r="I35">
        <v>14619920</v>
      </c>
      <c r="J35">
        <v>15162582</v>
      </c>
      <c r="K35">
        <v>15770843</v>
      </c>
      <c r="L35">
        <v>16363125</v>
      </c>
      <c r="M35">
        <v>16940542</v>
      </c>
      <c r="N35">
        <v>17502185</v>
      </c>
      <c r="O35">
        <v>18047325</v>
      </c>
      <c r="P35">
        <v>18575330</v>
      </c>
      <c r="Q35">
        <v>19085636</v>
      </c>
      <c r="R35">
        <v>19579373</v>
      </c>
      <c r="S35">
        <v>20056473</v>
      </c>
      <c r="T35">
        <v>20516901</v>
      </c>
      <c r="U35">
        <v>20961229</v>
      </c>
      <c r="V35">
        <v>21371717</v>
      </c>
      <c r="W35">
        <v>21750860</v>
      </c>
      <c r="X35">
        <v>22101096</v>
      </c>
      <c r="Y35">
        <v>22424440</v>
      </c>
      <c r="Z35">
        <v>22723095</v>
      </c>
      <c r="AA35">
        <v>22999004</v>
      </c>
      <c r="AB35">
        <v>23253914</v>
      </c>
      <c r="AC35">
        <v>23489353</v>
      </c>
      <c r="AD35">
        <v>23706777</v>
      </c>
      <c r="AE35">
        <v>23907812</v>
      </c>
      <c r="AF35">
        <v>24093736</v>
      </c>
      <c r="AG35">
        <v>24266068</v>
      </c>
      <c r="AH35">
        <v>24426137</v>
      </c>
      <c r="AI35">
        <v>24575063</v>
      </c>
      <c r="AJ35">
        <v>24713796</v>
      </c>
      <c r="AK35">
        <v>24843037</v>
      </c>
    </row>
    <row r="36" spans="1:37">
      <c r="A36" t="s">
        <v>24</v>
      </c>
      <c r="B36">
        <v>4153411</v>
      </c>
      <c r="C36">
        <v>4841656</v>
      </c>
      <c r="D36">
        <v>5541312</v>
      </c>
      <c r="E36">
        <v>6254555</v>
      </c>
      <c r="F36">
        <v>6981781</v>
      </c>
      <c r="G36">
        <v>7719145</v>
      </c>
      <c r="H36">
        <v>8477747</v>
      </c>
      <c r="I36">
        <v>9253167</v>
      </c>
      <c r="J36">
        <v>10050012</v>
      </c>
      <c r="K36">
        <v>10870142</v>
      </c>
      <c r="L36">
        <v>11646793</v>
      </c>
      <c r="M36">
        <v>12383881</v>
      </c>
      <c r="N36">
        <v>13083320</v>
      </c>
      <c r="O36">
        <v>13746885</v>
      </c>
      <c r="P36">
        <v>14376209</v>
      </c>
      <c r="Q36">
        <v>14972752</v>
      </c>
      <c r="R36">
        <v>15539266</v>
      </c>
      <c r="S36">
        <v>16077274</v>
      </c>
      <c r="T36">
        <v>16588218</v>
      </c>
      <c r="U36">
        <v>17073815</v>
      </c>
      <c r="V36">
        <v>17520026</v>
      </c>
      <c r="W36">
        <v>17930167</v>
      </c>
      <c r="X36">
        <v>18307135</v>
      </c>
      <c r="Y36">
        <v>18653588</v>
      </c>
      <c r="Z36">
        <v>18971973</v>
      </c>
      <c r="AA36">
        <v>19264507</v>
      </c>
      <c r="AB36">
        <v>19533391</v>
      </c>
      <c r="AC36">
        <v>19780572</v>
      </c>
      <c r="AD36">
        <v>20007842</v>
      </c>
      <c r="AE36">
        <v>20216925</v>
      </c>
      <c r="AF36">
        <v>20409400</v>
      </c>
      <c r="AG36">
        <v>20586849</v>
      </c>
      <c r="AH36">
        <v>20750717</v>
      </c>
      <c r="AI36">
        <v>20902283</v>
      </c>
      <c r="AJ36">
        <v>21042711</v>
      </c>
      <c r="AK36">
        <v>21173057</v>
      </c>
    </row>
    <row r="37" spans="1:37">
      <c r="A37" t="s">
        <v>62</v>
      </c>
      <c r="B37">
        <v>276414</v>
      </c>
      <c r="C37">
        <v>287249</v>
      </c>
      <c r="D37">
        <v>298421</v>
      </c>
      <c r="E37">
        <v>309908</v>
      </c>
      <c r="F37">
        <v>321683</v>
      </c>
      <c r="G37">
        <v>333720</v>
      </c>
      <c r="H37">
        <v>346080</v>
      </c>
      <c r="I37">
        <v>358727</v>
      </c>
      <c r="J37">
        <v>371634</v>
      </c>
      <c r="K37">
        <v>384755</v>
      </c>
      <c r="L37">
        <v>398073</v>
      </c>
      <c r="M37">
        <v>411609</v>
      </c>
      <c r="N37">
        <v>425325</v>
      </c>
      <c r="O37">
        <v>439198</v>
      </c>
      <c r="P37">
        <v>453196</v>
      </c>
      <c r="Q37">
        <v>467314</v>
      </c>
      <c r="R37">
        <v>481565</v>
      </c>
      <c r="S37">
        <v>495942</v>
      </c>
      <c r="T37">
        <v>510428</v>
      </c>
      <c r="U37">
        <v>525030</v>
      </c>
      <c r="V37">
        <v>539738</v>
      </c>
      <c r="W37">
        <v>554562</v>
      </c>
      <c r="X37">
        <v>569513</v>
      </c>
      <c r="Y37">
        <v>584584</v>
      </c>
      <c r="Z37">
        <v>599765</v>
      </c>
      <c r="AA37">
        <v>615052</v>
      </c>
      <c r="AB37">
        <v>630453</v>
      </c>
      <c r="AC37">
        <v>645956</v>
      </c>
      <c r="AD37">
        <v>661562</v>
      </c>
      <c r="AE37">
        <v>677264</v>
      </c>
      <c r="AF37">
        <v>693066</v>
      </c>
      <c r="AG37">
        <v>708961</v>
      </c>
      <c r="AH37">
        <v>724918</v>
      </c>
      <c r="AI37">
        <v>740970</v>
      </c>
      <c r="AJ37">
        <v>757099</v>
      </c>
      <c r="AK37">
        <v>773296</v>
      </c>
    </row>
    <row r="38" spans="1:37">
      <c r="A38" t="s">
        <v>63</v>
      </c>
      <c r="B38">
        <v>93900</v>
      </c>
      <c r="C38">
        <v>97322</v>
      </c>
      <c r="D38">
        <v>100695</v>
      </c>
      <c r="E38">
        <v>103999</v>
      </c>
      <c r="F38">
        <v>107242</v>
      </c>
      <c r="G38">
        <v>110422</v>
      </c>
      <c r="H38">
        <v>113562</v>
      </c>
      <c r="I38">
        <v>116669</v>
      </c>
      <c r="J38">
        <v>119749</v>
      </c>
      <c r="K38">
        <v>122813</v>
      </c>
      <c r="L38">
        <v>125867</v>
      </c>
      <c r="M38">
        <v>128942</v>
      </c>
      <c r="N38">
        <v>132041</v>
      </c>
      <c r="O38">
        <v>135175</v>
      </c>
      <c r="P38">
        <v>138356</v>
      </c>
      <c r="Q38">
        <v>141591</v>
      </c>
      <c r="R38">
        <v>144897</v>
      </c>
      <c r="S38">
        <v>148277</v>
      </c>
      <c r="T38">
        <v>151734</v>
      </c>
      <c r="U38">
        <v>155278</v>
      </c>
      <c r="V38">
        <v>158901</v>
      </c>
      <c r="W38">
        <v>162606</v>
      </c>
      <c r="X38">
        <v>166408</v>
      </c>
      <c r="Y38">
        <v>170286</v>
      </c>
      <c r="Z38">
        <v>174241</v>
      </c>
      <c r="AA38">
        <v>178277</v>
      </c>
      <c r="AB38">
        <v>182385</v>
      </c>
      <c r="AC38">
        <v>186556</v>
      </c>
      <c r="AD38">
        <v>190791</v>
      </c>
      <c r="AE38">
        <v>195090</v>
      </c>
      <c r="AF38">
        <v>199440</v>
      </c>
      <c r="AG38">
        <v>203834</v>
      </c>
      <c r="AH38">
        <v>208276</v>
      </c>
      <c r="AI38">
        <v>212762</v>
      </c>
      <c r="AJ38">
        <v>217282</v>
      </c>
      <c r="AK38">
        <v>221833</v>
      </c>
    </row>
    <row r="39" spans="1:37">
      <c r="A39" t="s">
        <v>64</v>
      </c>
      <c r="B39">
        <v>40214</v>
      </c>
      <c r="C39">
        <v>41813</v>
      </c>
      <c r="D39">
        <v>43442</v>
      </c>
      <c r="E39">
        <v>45107</v>
      </c>
      <c r="F39">
        <v>46789</v>
      </c>
      <c r="G39">
        <v>48505</v>
      </c>
      <c r="H39">
        <v>50249</v>
      </c>
      <c r="I39">
        <v>52031</v>
      </c>
      <c r="J39">
        <v>53836</v>
      </c>
      <c r="K39">
        <v>55662</v>
      </c>
      <c r="L39">
        <v>57520</v>
      </c>
      <c r="M39">
        <v>59402</v>
      </c>
      <c r="N39">
        <v>61311</v>
      </c>
      <c r="O39">
        <v>63238</v>
      </c>
      <c r="P39">
        <v>65190</v>
      </c>
      <c r="Q39">
        <v>67162</v>
      </c>
      <c r="R39">
        <v>69157</v>
      </c>
      <c r="S39">
        <v>71167</v>
      </c>
      <c r="T39">
        <v>73202</v>
      </c>
      <c r="U39">
        <v>75249</v>
      </c>
      <c r="V39">
        <v>77330</v>
      </c>
      <c r="W39">
        <v>79419</v>
      </c>
      <c r="X39">
        <v>81538</v>
      </c>
      <c r="Y39">
        <v>83666</v>
      </c>
      <c r="Z39">
        <v>85821</v>
      </c>
      <c r="AA39">
        <v>87988</v>
      </c>
      <c r="AB39">
        <v>90180</v>
      </c>
      <c r="AC39">
        <v>92382</v>
      </c>
      <c r="AD39">
        <v>94606</v>
      </c>
      <c r="AE39">
        <v>96844</v>
      </c>
      <c r="AF39">
        <v>99095</v>
      </c>
      <c r="AG39">
        <v>101356</v>
      </c>
      <c r="AH39">
        <v>103634</v>
      </c>
      <c r="AI39">
        <v>105923</v>
      </c>
      <c r="AJ39">
        <v>108228</v>
      </c>
      <c r="AK39">
        <v>110541</v>
      </c>
    </row>
    <row r="41" spans="1:37">
      <c r="A41" s="33" t="s">
        <v>25</v>
      </c>
      <c r="B41">
        <v>56624413</v>
      </c>
      <c r="C41">
        <v>59864667</v>
      </c>
      <c r="D41">
        <v>63202803</v>
      </c>
      <c r="E41">
        <v>66639421</v>
      </c>
      <c r="F41">
        <v>70165307</v>
      </c>
      <c r="G41">
        <v>73782806</v>
      </c>
      <c r="H41">
        <v>77531873</v>
      </c>
      <c r="I41">
        <v>81407757</v>
      </c>
      <c r="J41">
        <v>85414437</v>
      </c>
      <c r="K41">
        <v>89550250</v>
      </c>
      <c r="L41">
        <v>93564945</v>
      </c>
      <c r="M41">
        <v>97466805</v>
      </c>
      <c r="N41">
        <v>101254541</v>
      </c>
      <c r="O41">
        <v>104927496</v>
      </c>
      <c r="P41">
        <v>108485285</v>
      </c>
      <c r="Q41">
        <v>111928151</v>
      </c>
      <c r="R41">
        <v>115263658</v>
      </c>
      <c r="S41">
        <v>118493514</v>
      </c>
      <c r="T41">
        <v>121620170</v>
      </c>
      <c r="U41">
        <v>124646810</v>
      </c>
      <c r="V41">
        <v>127499196</v>
      </c>
      <c r="W41">
        <v>130186961</v>
      </c>
      <c r="X41">
        <v>132719508</v>
      </c>
      <c r="Y41">
        <v>135103412</v>
      </c>
      <c r="Z41">
        <v>137347274</v>
      </c>
      <c r="AA41">
        <v>139459587</v>
      </c>
      <c r="AB41">
        <v>141448521</v>
      </c>
      <c r="AC41">
        <v>143321860</v>
      </c>
      <c r="AD41">
        <v>145088388</v>
      </c>
      <c r="AE41">
        <v>146754663</v>
      </c>
      <c r="AF41">
        <v>148328558</v>
      </c>
      <c r="AG41">
        <v>149817882</v>
      </c>
      <c r="AH41">
        <v>151229465</v>
      </c>
      <c r="AI41">
        <v>152570283</v>
      </c>
      <c r="AJ41">
        <v>153845569</v>
      </c>
      <c r="AK41">
        <v>155061340</v>
      </c>
    </row>
    <row r="42" spans="1:37">
      <c r="A42" t="s">
        <v>65</v>
      </c>
      <c r="B42">
        <v>33344046</v>
      </c>
      <c r="C42">
        <v>35245604</v>
      </c>
      <c r="D42">
        <v>37193797</v>
      </c>
      <c r="E42">
        <v>39183750</v>
      </c>
      <c r="F42">
        <v>41211202</v>
      </c>
      <c r="G42">
        <v>43272472</v>
      </c>
      <c r="H42">
        <v>45383187</v>
      </c>
      <c r="I42">
        <v>47541314</v>
      </c>
      <c r="J42">
        <v>49745356</v>
      </c>
      <c r="K42">
        <v>51994152</v>
      </c>
      <c r="L42">
        <v>54185843</v>
      </c>
      <c r="M42">
        <v>56321831</v>
      </c>
      <c r="N42">
        <v>58399687</v>
      </c>
      <c r="O42">
        <v>60417498</v>
      </c>
      <c r="P42">
        <v>62373603</v>
      </c>
      <c r="Q42">
        <v>64267019</v>
      </c>
      <c r="R42">
        <v>66099923</v>
      </c>
      <c r="S42">
        <v>67872278</v>
      </c>
      <c r="T42">
        <v>69584808</v>
      </c>
      <c r="U42">
        <v>71238254</v>
      </c>
      <c r="V42">
        <v>72789939</v>
      </c>
      <c r="W42">
        <v>74242880</v>
      </c>
      <c r="X42">
        <v>75600927</v>
      </c>
      <c r="Y42">
        <v>76866018</v>
      </c>
      <c r="Z42">
        <v>78042028</v>
      </c>
      <c r="AA42">
        <v>79133321</v>
      </c>
      <c r="AB42">
        <v>80143770</v>
      </c>
      <c r="AC42">
        <v>81077789</v>
      </c>
      <c r="AD42">
        <v>81940889</v>
      </c>
      <c r="AE42">
        <v>82736428</v>
      </c>
      <c r="AF42">
        <v>83469494</v>
      </c>
      <c r="AG42">
        <v>84144844</v>
      </c>
      <c r="AH42">
        <v>84766688</v>
      </c>
      <c r="AI42">
        <v>85339647</v>
      </c>
      <c r="AJ42">
        <v>85867034</v>
      </c>
      <c r="AK42">
        <v>86353198</v>
      </c>
    </row>
    <row r="43" spans="1:37">
      <c r="A43" t="s">
        <v>66</v>
      </c>
      <c r="B43">
        <v>16635732</v>
      </c>
      <c r="C43">
        <v>17487616</v>
      </c>
      <c r="D43">
        <v>18391502</v>
      </c>
      <c r="E43">
        <v>19354657</v>
      </c>
      <c r="F43">
        <v>20373595</v>
      </c>
      <c r="G43">
        <v>21455543</v>
      </c>
      <c r="H43">
        <v>22622713</v>
      </c>
      <c r="I43">
        <v>23873087</v>
      </c>
      <c r="J43">
        <v>25212594</v>
      </c>
      <c r="K43">
        <v>26640985</v>
      </c>
      <c r="L43">
        <v>28009918</v>
      </c>
      <c r="M43">
        <v>29324423</v>
      </c>
      <c r="N43">
        <v>30585505</v>
      </c>
      <c r="O43">
        <v>31794210</v>
      </c>
      <c r="P43">
        <v>32951539</v>
      </c>
      <c r="Q43">
        <v>34058388</v>
      </c>
      <c r="R43">
        <v>35118639</v>
      </c>
      <c r="S43">
        <v>36133747</v>
      </c>
      <c r="T43">
        <v>37105119</v>
      </c>
      <c r="U43">
        <v>38035044</v>
      </c>
      <c r="V43">
        <v>38891743</v>
      </c>
      <c r="W43">
        <v>39681027</v>
      </c>
      <c r="X43">
        <v>40408231</v>
      </c>
      <c r="Y43">
        <v>41078028</v>
      </c>
      <c r="Z43">
        <v>41695068</v>
      </c>
      <c r="AA43">
        <v>42263511</v>
      </c>
      <c r="AB43">
        <v>42787305</v>
      </c>
      <c r="AC43">
        <v>43269925</v>
      </c>
      <c r="AD43">
        <v>43714619</v>
      </c>
      <c r="AE43">
        <v>44124737</v>
      </c>
      <c r="AF43">
        <v>44503136</v>
      </c>
      <c r="AG43">
        <v>44852917</v>
      </c>
      <c r="AH43">
        <v>45176854</v>
      </c>
      <c r="AI43">
        <v>45477346</v>
      </c>
      <c r="AJ43">
        <v>45756507</v>
      </c>
      <c r="AK43">
        <v>46016094</v>
      </c>
    </row>
    <row r="44" spans="1:37">
      <c r="A44" t="s">
        <v>67</v>
      </c>
      <c r="B44">
        <v>4299890</v>
      </c>
      <c r="C44">
        <v>4638021</v>
      </c>
      <c r="D44">
        <v>4974618</v>
      </c>
      <c r="E44">
        <v>5308238</v>
      </c>
      <c r="F44">
        <v>5637771</v>
      </c>
      <c r="G44">
        <v>5962317</v>
      </c>
      <c r="H44">
        <v>6283336</v>
      </c>
      <c r="I44">
        <v>6600448</v>
      </c>
      <c r="J44">
        <v>6913489</v>
      </c>
      <c r="K44">
        <v>7222468</v>
      </c>
      <c r="L44">
        <v>7527510</v>
      </c>
      <c r="M44">
        <v>7830030</v>
      </c>
      <c r="N44">
        <v>8130308</v>
      </c>
      <c r="O44">
        <v>8428593</v>
      </c>
      <c r="P44">
        <v>8725191</v>
      </c>
      <c r="Q44">
        <v>9020407</v>
      </c>
      <c r="R44">
        <v>9315309</v>
      </c>
      <c r="S44">
        <v>9610150</v>
      </c>
      <c r="T44">
        <v>9905179</v>
      </c>
      <c r="U44">
        <v>10200468</v>
      </c>
      <c r="V44">
        <v>10496171</v>
      </c>
      <c r="W44">
        <v>10792852</v>
      </c>
      <c r="X44">
        <v>11090626</v>
      </c>
      <c r="Y44">
        <v>11389460</v>
      </c>
      <c r="Z44">
        <v>11689374</v>
      </c>
      <c r="AA44">
        <v>11990353</v>
      </c>
      <c r="AB44">
        <v>12292623</v>
      </c>
      <c r="AC44">
        <v>12596128</v>
      </c>
      <c r="AD44">
        <v>12900882</v>
      </c>
      <c r="AE44">
        <v>13206788</v>
      </c>
      <c r="AF44">
        <v>13513784</v>
      </c>
      <c r="AG44">
        <v>13821858</v>
      </c>
      <c r="AH44">
        <v>14130906</v>
      </c>
      <c r="AI44">
        <v>14440885</v>
      </c>
      <c r="AJ44">
        <v>14751688</v>
      </c>
      <c r="AK44">
        <v>15063260</v>
      </c>
    </row>
    <row r="45" spans="1:37">
      <c r="A45" t="s">
        <v>68</v>
      </c>
      <c r="B45">
        <v>1934217</v>
      </c>
      <c r="C45">
        <v>2067042</v>
      </c>
      <c r="D45">
        <v>2200328</v>
      </c>
      <c r="E45">
        <v>2333762</v>
      </c>
      <c r="F45">
        <v>2467025</v>
      </c>
      <c r="G45">
        <v>2599827</v>
      </c>
      <c r="H45">
        <v>2732746</v>
      </c>
      <c r="I45">
        <v>2865481</v>
      </c>
      <c r="J45">
        <v>2997779</v>
      </c>
      <c r="K45">
        <v>3129415</v>
      </c>
      <c r="L45">
        <v>3260214</v>
      </c>
      <c r="M45">
        <v>3390568</v>
      </c>
      <c r="N45">
        <v>3520364</v>
      </c>
      <c r="O45">
        <v>3649584</v>
      </c>
      <c r="P45">
        <v>3778210</v>
      </c>
      <c r="Q45">
        <v>3906270</v>
      </c>
      <c r="R45">
        <v>4034168</v>
      </c>
      <c r="S45">
        <v>4161953</v>
      </c>
      <c r="T45">
        <v>4289700</v>
      </c>
      <c r="U45">
        <v>4417487</v>
      </c>
      <c r="V45">
        <v>4545374</v>
      </c>
      <c r="W45">
        <v>4673615</v>
      </c>
      <c r="X45">
        <v>4802265</v>
      </c>
      <c r="Y45">
        <v>4931370</v>
      </c>
      <c r="Z45">
        <v>5060977</v>
      </c>
      <c r="AA45">
        <v>5191085</v>
      </c>
      <c r="AB45">
        <v>5321805</v>
      </c>
      <c r="AC45">
        <v>5453124</v>
      </c>
      <c r="AD45">
        <v>5585039</v>
      </c>
      <c r="AE45">
        <v>5717512</v>
      </c>
      <c r="AF45">
        <v>5850543</v>
      </c>
      <c r="AG45">
        <v>5984112</v>
      </c>
      <c r="AH45">
        <v>6118189</v>
      </c>
      <c r="AI45">
        <v>6252750</v>
      </c>
      <c r="AJ45">
        <v>6387731</v>
      </c>
      <c r="AK45">
        <v>6523118</v>
      </c>
    </row>
    <row r="46" spans="1:37">
      <c r="A46" t="s">
        <v>69</v>
      </c>
      <c r="B46">
        <v>276414</v>
      </c>
      <c r="C46">
        <v>287249</v>
      </c>
      <c r="D46">
        <v>298421</v>
      </c>
      <c r="E46">
        <v>309908</v>
      </c>
      <c r="F46">
        <v>321683</v>
      </c>
      <c r="G46">
        <v>333720</v>
      </c>
      <c r="H46">
        <v>346080</v>
      </c>
      <c r="I46">
        <v>358727</v>
      </c>
      <c r="J46">
        <v>371634</v>
      </c>
      <c r="K46">
        <v>384755</v>
      </c>
      <c r="L46">
        <v>398073</v>
      </c>
      <c r="M46">
        <v>411609</v>
      </c>
      <c r="N46">
        <v>425325</v>
      </c>
      <c r="O46">
        <v>439198</v>
      </c>
      <c r="P46">
        <v>453196</v>
      </c>
      <c r="Q46">
        <v>467314</v>
      </c>
      <c r="R46">
        <v>481565</v>
      </c>
      <c r="S46">
        <v>495942</v>
      </c>
      <c r="T46">
        <v>510428</v>
      </c>
      <c r="U46">
        <v>525030</v>
      </c>
      <c r="V46">
        <v>539738</v>
      </c>
      <c r="W46">
        <v>554562</v>
      </c>
      <c r="X46">
        <v>569513</v>
      </c>
      <c r="Y46">
        <v>584584</v>
      </c>
      <c r="Z46">
        <v>599765</v>
      </c>
      <c r="AA46">
        <v>615052</v>
      </c>
      <c r="AB46">
        <v>630453</v>
      </c>
      <c r="AC46">
        <v>645956</v>
      </c>
      <c r="AD46">
        <v>661562</v>
      </c>
      <c r="AE46">
        <v>677264</v>
      </c>
      <c r="AF46">
        <v>693066</v>
      </c>
      <c r="AG46">
        <v>708961</v>
      </c>
      <c r="AH46">
        <v>724918</v>
      </c>
      <c r="AI46">
        <v>740970</v>
      </c>
      <c r="AJ46">
        <v>757099</v>
      </c>
      <c r="AK46">
        <v>773296</v>
      </c>
    </row>
    <row r="47" spans="1:37">
      <c r="A47" t="s">
        <v>70</v>
      </c>
      <c r="B47">
        <v>93900</v>
      </c>
      <c r="C47">
        <v>97322</v>
      </c>
      <c r="D47">
        <v>100695</v>
      </c>
      <c r="E47">
        <v>103999</v>
      </c>
      <c r="F47">
        <v>107242</v>
      </c>
      <c r="G47">
        <v>110422</v>
      </c>
      <c r="H47">
        <v>113562</v>
      </c>
      <c r="I47">
        <v>116669</v>
      </c>
      <c r="J47">
        <v>119749</v>
      </c>
      <c r="K47">
        <v>122813</v>
      </c>
      <c r="L47">
        <v>125867</v>
      </c>
      <c r="M47">
        <v>128942</v>
      </c>
      <c r="N47">
        <v>132041</v>
      </c>
      <c r="O47">
        <v>135175</v>
      </c>
      <c r="P47">
        <v>138356</v>
      </c>
      <c r="Q47">
        <v>141591</v>
      </c>
      <c r="R47">
        <v>144897</v>
      </c>
      <c r="S47">
        <v>148277</v>
      </c>
      <c r="T47">
        <v>151734</v>
      </c>
      <c r="U47">
        <v>155278</v>
      </c>
      <c r="V47">
        <v>158901</v>
      </c>
      <c r="W47">
        <v>162606</v>
      </c>
      <c r="X47">
        <v>166408</v>
      </c>
      <c r="Y47">
        <v>170286</v>
      </c>
      <c r="Z47">
        <v>174241</v>
      </c>
      <c r="AA47">
        <v>178277</v>
      </c>
      <c r="AB47">
        <v>182385</v>
      </c>
      <c r="AC47">
        <v>186556</v>
      </c>
      <c r="AD47">
        <v>190791</v>
      </c>
      <c r="AE47">
        <v>195090</v>
      </c>
      <c r="AF47">
        <v>199440</v>
      </c>
      <c r="AG47">
        <v>203834</v>
      </c>
      <c r="AH47">
        <v>208276</v>
      </c>
      <c r="AI47">
        <v>212762</v>
      </c>
      <c r="AJ47">
        <v>217282</v>
      </c>
      <c r="AK47">
        <v>221833</v>
      </c>
    </row>
    <row r="48" spans="1:37">
      <c r="A48" t="s">
        <v>71</v>
      </c>
      <c r="B48">
        <v>40214</v>
      </c>
      <c r="C48">
        <v>41813</v>
      </c>
      <c r="D48">
        <v>43442</v>
      </c>
      <c r="E48">
        <v>45107</v>
      </c>
      <c r="F48">
        <v>46789</v>
      </c>
      <c r="G48">
        <v>48505</v>
      </c>
      <c r="H48">
        <v>50249</v>
      </c>
      <c r="I48">
        <v>52031</v>
      </c>
      <c r="J48">
        <v>53836</v>
      </c>
      <c r="K48">
        <v>55662</v>
      </c>
      <c r="L48">
        <v>57520</v>
      </c>
      <c r="M48">
        <v>59402</v>
      </c>
      <c r="N48">
        <v>61311</v>
      </c>
      <c r="O48">
        <v>63238</v>
      </c>
      <c r="P48">
        <v>65190</v>
      </c>
      <c r="Q48">
        <v>67162</v>
      </c>
      <c r="R48">
        <v>69157</v>
      </c>
      <c r="S48">
        <v>71167</v>
      </c>
      <c r="T48">
        <v>73202</v>
      </c>
      <c r="U48">
        <v>75249</v>
      </c>
      <c r="V48">
        <v>77330</v>
      </c>
      <c r="W48">
        <v>79419</v>
      </c>
      <c r="X48">
        <v>81538</v>
      </c>
      <c r="Y48">
        <v>83666</v>
      </c>
      <c r="Z48">
        <v>85821</v>
      </c>
      <c r="AA48">
        <v>87988</v>
      </c>
      <c r="AB48">
        <v>90180</v>
      </c>
      <c r="AC48">
        <v>92382</v>
      </c>
      <c r="AD48">
        <v>94606</v>
      </c>
      <c r="AE48">
        <v>96844</v>
      </c>
      <c r="AF48">
        <v>99095</v>
      </c>
      <c r="AG48">
        <v>101356</v>
      </c>
      <c r="AH48">
        <v>103634</v>
      </c>
      <c r="AI48">
        <v>105923</v>
      </c>
      <c r="AJ48">
        <v>108228</v>
      </c>
      <c r="AK48">
        <v>110541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topLeftCell="A13" workbookViewId="0">
      <selection activeCell="A20" sqref="A20"/>
    </sheetView>
  </sheetViews>
  <sheetFormatPr defaultRowHeight="14.25"/>
  <cols>
    <col min="1" max="1" width="38.86328125" bestFit="1" customWidth="1"/>
  </cols>
  <sheetData>
    <row r="1" spans="1:1">
      <c r="A1" t="s">
        <v>191</v>
      </c>
    </row>
    <row r="3" spans="1:1">
      <c r="A3" s="3" t="s">
        <v>181</v>
      </c>
    </row>
    <row r="4" spans="1:1">
      <c r="A4" t="s">
        <v>182</v>
      </c>
    </row>
    <row r="5" spans="1:1">
      <c r="A5" t="s">
        <v>183</v>
      </c>
    </row>
    <row r="6" spans="1:1">
      <c r="A6" t="s">
        <v>184</v>
      </c>
    </row>
    <row r="7" spans="1:1">
      <c r="A7" s="3" t="s">
        <v>180</v>
      </c>
    </row>
    <row r="8" spans="1:1">
      <c r="A8" s="3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4" spans="1:1">
      <c r="A14" t="s">
        <v>185</v>
      </c>
    </row>
    <row r="17" spans="1:42">
      <c r="A17" t="s">
        <v>190</v>
      </c>
    </row>
    <row r="19" spans="1:42">
      <c r="A19" s="47" t="s">
        <v>211</v>
      </c>
    </row>
    <row r="20" spans="1:42" s="12" customFormat="1">
      <c r="A20" s="34"/>
      <c r="B20" s="34"/>
      <c r="C20" s="66">
        <v>2011</v>
      </c>
      <c r="D20" s="67">
        <v>2012</v>
      </c>
      <c r="E20" s="67">
        <v>2013</v>
      </c>
      <c r="F20" s="67">
        <v>2014</v>
      </c>
      <c r="G20" s="67">
        <v>2015</v>
      </c>
      <c r="H20" s="67">
        <v>2016</v>
      </c>
      <c r="I20" s="67">
        <v>2017</v>
      </c>
      <c r="J20" s="67">
        <v>2018</v>
      </c>
      <c r="K20" s="67">
        <v>2019</v>
      </c>
      <c r="L20" s="67">
        <v>2020</v>
      </c>
      <c r="M20" s="67">
        <v>2021</v>
      </c>
      <c r="N20" s="67">
        <v>2022</v>
      </c>
      <c r="O20" s="67">
        <v>2023</v>
      </c>
      <c r="P20" s="67">
        <v>2024</v>
      </c>
      <c r="Q20" s="67">
        <v>2025</v>
      </c>
      <c r="R20" s="67">
        <v>2026</v>
      </c>
      <c r="S20" s="67">
        <v>2027</v>
      </c>
      <c r="T20" s="67">
        <v>2028</v>
      </c>
      <c r="U20" s="67">
        <v>2029</v>
      </c>
      <c r="V20" s="67">
        <v>2030</v>
      </c>
      <c r="W20" s="67">
        <v>2031</v>
      </c>
      <c r="X20" s="67">
        <v>2032</v>
      </c>
      <c r="Y20" s="67">
        <v>2033</v>
      </c>
      <c r="Z20" s="67">
        <v>2034</v>
      </c>
      <c r="AA20" s="67">
        <v>2035</v>
      </c>
      <c r="AB20" s="67">
        <v>2036</v>
      </c>
      <c r="AC20" s="67">
        <v>2037</v>
      </c>
      <c r="AD20" s="67">
        <v>2038</v>
      </c>
      <c r="AE20" s="67">
        <v>2039</v>
      </c>
      <c r="AF20" s="67">
        <v>2040</v>
      </c>
      <c r="AG20" s="67">
        <v>2041</v>
      </c>
      <c r="AH20" s="67">
        <v>2042</v>
      </c>
      <c r="AI20" s="67">
        <v>2043</v>
      </c>
      <c r="AJ20" s="67">
        <v>2044</v>
      </c>
      <c r="AK20" s="67">
        <v>2045</v>
      </c>
      <c r="AL20" s="67">
        <v>2046</v>
      </c>
      <c r="AM20" s="67">
        <v>2047</v>
      </c>
      <c r="AN20" s="67">
        <v>2048</v>
      </c>
      <c r="AO20" s="67">
        <v>2049</v>
      </c>
      <c r="AP20" s="67">
        <v>2050</v>
      </c>
    </row>
    <row r="21" spans="1:42" s="12" customFormat="1">
      <c r="A21" s="38" t="s">
        <v>74</v>
      </c>
      <c r="B21" s="7"/>
      <c r="C21" s="8">
        <f>SUM(C22:C25)</f>
        <v>600</v>
      </c>
      <c r="D21" s="8">
        <f t="shared" ref="D21:V21" si="0">SUM(D22:D25)</f>
        <v>613</v>
      </c>
      <c r="E21" s="8">
        <f t="shared" si="0"/>
        <v>640</v>
      </c>
      <c r="F21" s="8">
        <f t="shared" si="0"/>
        <v>688.75</v>
      </c>
      <c r="G21" s="8">
        <f t="shared" si="0"/>
        <v>703.5</v>
      </c>
      <c r="H21" s="8">
        <f>SUM(H22:H25)</f>
        <v>727.25</v>
      </c>
      <c r="I21" s="8">
        <f t="shared" si="0"/>
        <v>751</v>
      </c>
      <c r="J21" s="8">
        <f t="shared" si="0"/>
        <v>764.66666666666663</v>
      </c>
      <c r="K21" s="8">
        <f t="shared" si="0"/>
        <v>781.66666666666663</v>
      </c>
      <c r="L21" s="8">
        <f t="shared" si="0"/>
        <v>798.66666666666663</v>
      </c>
      <c r="M21" s="8">
        <f t="shared" si="0"/>
        <v>815.66666666666663</v>
      </c>
      <c r="N21" s="8">
        <f t="shared" si="0"/>
        <v>832.66666666666663</v>
      </c>
      <c r="O21" s="8">
        <f t="shared" si="0"/>
        <v>849.66666666666663</v>
      </c>
      <c r="P21" s="8">
        <f t="shared" si="0"/>
        <v>866.66666666666663</v>
      </c>
      <c r="Q21" s="8">
        <f t="shared" si="0"/>
        <v>883.66666666666663</v>
      </c>
      <c r="R21" s="8">
        <f t="shared" si="0"/>
        <v>900.66666666666663</v>
      </c>
      <c r="S21" s="8">
        <f t="shared" si="0"/>
        <v>917.66666666666663</v>
      </c>
      <c r="T21" s="8">
        <f t="shared" si="0"/>
        <v>934.66666666666663</v>
      </c>
      <c r="U21" s="8">
        <f t="shared" si="0"/>
        <v>951.66666666666663</v>
      </c>
      <c r="V21" s="8">
        <f t="shared" si="0"/>
        <v>968.66666666666663</v>
      </c>
      <c r="W21" s="8">
        <f>SUM(W22:W25)</f>
        <v>985.66666666666663</v>
      </c>
      <c r="X21" s="8">
        <f t="shared" ref="X21:AP21" si="1">SUM(X22:X25)</f>
        <v>1002.6666666666666</v>
      </c>
      <c r="Y21" s="8">
        <f t="shared" si="1"/>
        <v>1019.6666666666666</v>
      </c>
      <c r="Z21" s="8">
        <f t="shared" si="1"/>
        <v>1036.6666666666665</v>
      </c>
      <c r="AA21" s="8">
        <f t="shared" si="1"/>
        <v>1053.6666666666665</v>
      </c>
      <c r="AB21" s="8">
        <f t="shared" si="1"/>
        <v>1070.6666666666665</v>
      </c>
      <c r="AC21" s="8">
        <f t="shared" si="1"/>
        <v>1087.6666666666665</v>
      </c>
      <c r="AD21" s="8">
        <f t="shared" si="1"/>
        <v>1104.6666666666665</v>
      </c>
      <c r="AE21" s="8">
        <f t="shared" si="1"/>
        <v>1121.6666666666665</v>
      </c>
      <c r="AF21" s="8">
        <f t="shared" si="1"/>
        <v>1138.6666666666665</v>
      </c>
      <c r="AG21" s="8">
        <f t="shared" si="1"/>
        <v>1155.6666666666665</v>
      </c>
      <c r="AH21" s="8">
        <f t="shared" si="1"/>
        <v>1172.6666666666665</v>
      </c>
      <c r="AI21" s="8">
        <f t="shared" si="1"/>
        <v>1189.6666666666665</v>
      </c>
      <c r="AJ21" s="8">
        <f t="shared" si="1"/>
        <v>1206.6666666666665</v>
      </c>
      <c r="AK21" s="8">
        <f t="shared" si="1"/>
        <v>1223.6666666666665</v>
      </c>
      <c r="AL21" s="8">
        <f t="shared" si="1"/>
        <v>1240.6666666666665</v>
      </c>
      <c r="AM21" s="8">
        <f t="shared" si="1"/>
        <v>1257.6666666666665</v>
      </c>
      <c r="AN21" s="8">
        <f t="shared" si="1"/>
        <v>1274.6666666666665</v>
      </c>
      <c r="AO21" s="8">
        <f t="shared" si="1"/>
        <v>1291.6666666666665</v>
      </c>
      <c r="AP21" s="8">
        <f t="shared" si="1"/>
        <v>1308.6666666666665</v>
      </c>
    </row>
    <row r="22" spans="1:42" s="12" customFormat="1">
      <c r="A22" s="9" t="s">
        <v>28</v>
      </c>
      <c r="C22" s="35">
        <v>310</v>
      </c>
      <c r="D22" s="10">
        <f t="shared" ref="D22:AP22" si="2">C22+D28-D39</f>
        <v>319</v>
      </c>
      <c r="E22" s="10">
        <f t="shared" si="2"/>
        <v>335</v>
      </c>
      <c r="F22" s="10">
        <f t="shared" si="2"/>
        <v>359</v>
      </c>
      <c r="G22" s="10">
        <f t="shared" si="2"/>
        <v>355</v>
      </c>
      <c r="H22" s="10">
        <f t="shared" si="2"/>
        <v>351</v>
      </c>
      <c r="I22" s="10">
        <f t="shared" si="2"/>
        <v>347</v>
      </c>
      <c r="J22" s="10">
        <f t="shared" si="2"/>
        <v>343</v>
      </c>
      <c r="K22" s="10">
        <f t="shared" si="2"/>
        <v>349</v>
      </c>
      <c r="L22" s="10">
        <f t="shared" si="2"/>
        <v>355</v>
      </c>
      <c r="M22" s="10">
        <f t="shared" si="2"/>
        <v>361</v>
      </c>
      <c r="N22" s="10">
        <f t="shared" si="2"/>
        <v>367</v>
      </c>
      <c r="O22" s="10">
        <f t="shared" si="2"/>
        <v>373</v>
      </c>
      <c r="P22" s="10">
        <f t="shared" si="2"/>
        <v>379</v>
      </c>
      <c r="Q22" s="10">
        <f t="shared" si="2"/>
        <v>385</v>
      </c>
      <c r="R22" s="10">
        <f t="shared" si="2"/>
        <v>391</v>
      </c>
      <c r="S22" s="10">
        <f t="shared" si="2"/>
        <v>397</v>
      </c>
      <c r="T22" s="10">
        <f t="shared" si="2"/>
        <v>403</v>
      </c>
      <c r="U22" s="10">
        <f t="shared" si="2"/>
        <v>409</v>
      </c>
      <c r="V22" s="10">
        <f t="shared" si="2"/>
        <v>415</v>
      </c>
      <c r="W22" s="10">
        <f t="shared" si="2"/>
        <v>421</v>
      </c>
      <c r="X22" s="10">
        <f t="shared" si="2"/>
        <v>427</v>
      </c>
      <c r="Y22" s="10">
        <f t="shared" si="2"/>
        <v>433</v>
      </c>
      <c r="Z22" s="10">
        <f t="shared" si="2"/>
        <v>439</v>
      </c>
      <c r="AA22" s="10">
        <f t="shared" si="2"/>
        <v>445</v>
      </c>
      <c r="AB22" s="10">
        <f t="shared" si="2"/>
        <v>451</v>
      </c>
      <c r="AC22" s="10">
        <f t="shared" si="2"/>
        <v>457</v>
      </c>
      <c r="AD22" s="10">
        <f t="shared" si="2"/>
        <v>463</v>
      </c>
      <c r="AE22" s="10">
        <f t="shared" si="2"/>
        <v>469</v>
      </c>
      <c r="AF22" s="10">
        <f t="shared" si="2"/>
        <v>475</v>
      </c>
      <c r="AG22" s="10">
        <f t="shared" si="2"/>
        <v>481</v>
      </c>
      <c r="AH22" s="10">
        <f t="shared" si="2"/>
        <v>487</v>
      </c>
      <c r="AI22" s="10">
        <f t="shared" si="2"/>
        <v>493</v>
      </c>
      <c r="AJ22" s="10">
        <f t="shared" si="2"/>
        <v>499</v>
      </c>
      <c r="AK22" s="10">
        <f t="shared" si="2"/>
        <v>505</v>
      </c>
      <c r="AL22" s="10">
        <f t="shared" si="2"/>
        <v>511</v>
      </c>
      <c r="AM22" s="10">
        <f t="shared" si="2"/>
        <v>517</v>
      </c>
      <c r="AN22" s="10">
        <f t="shared" si="2"/>
        <v>523</v>
      </c>
      <c r="AO22" s="10">
        <f t="shared" si="2"/>
        <v>529</v>
      </c>
      <c r="AP22" s="10">
        <f t="shared" si="2"/>
        <v>535</v>
      </c>
    </row>
    <row r="23" spans="1:42" s="12" customFormat="1">
      <c r="A23" s="9" t="s">
        <v>29</v>
      </c>
      <c r="C23" s="35">
        <v>150</v>
      </c>
      <c r="D23" s="10">
        <f t="shared" ref="D23:AP23" si="3">C23+D29-D40</f>
        <v>138</v>
      </c>
      <c r="E23" s="10">
        <f t="shared" si="3"/>
        <v>136</v>
      </c>
      <c r="F23" s="10">
        <f t="shared" si="3"/>
        <v>143.5</v>
      </c>
      <c r="G23" s="10">
        <f t="shared" si="3"/>
        <v>151</v>
      </c>
      <c r="H23" s="10">
        <f t="shared" si="3"/>
        <v>158.5</v>
      </c>
      <c r="I23" s="10">
        <f t="shared" si="3"/>
        <v>166</v>
      </c>
      <c r="J23" s="10">
        <f t="shared" si="3"/>
        <v>172.66666666666666</v>
      </c>
      <c r="K23" s="10">
        <f t="shared" si="3"/>
        <v>179.66666666666666</v>
      </c>
      <c r="L23" s="10">
        <f t="shared" si="3"/>
        <v>186.66666666666666</v>
      </c>
      <c r="M23" s="10">
        <f t="shared" si="3"/>
        <v>193.66666666666666</v>
      </c>
      <c r="N23" s="10">
        <f t="shared" si="3"/>
        <v>200.66666666666666</v>
      </c>
      <c r="O23" s="10">
        <f t="shared" si="3"/>
        <v>207.66666666666666</v>
      </c>
      <c r="P23" s="10">
        <f t="shared" si="3"/>
        <v>214.66666666666666</v>
      </c>
      <c r="Q23" s="10">
        <f t="shared" si="3"/>
        <v>221.66666666666666</v>
      </c>
      <c r="R23" s="10">
        <f t="shared" si="3"/>
        <v>228.66666666666666</v>
      </c>
      <c r="S23" s="10">
        <f t="shared" si="3"/>
        <v>235.66666666666666</v>
      </c>
      <c r="T23" s="10">
        <f t="shared" si="3"/>
        <v>242.66666666666666</v>
      </c>
      <c r="U23" s="10">
        <f t="shared" si="3"/>
        <v>249.66666666666666</v>
      </c>
      <c r="V23" s="10">
        <f t="shared" si="3"/>
        <v>256.66666666666663</v>
      </c>
      <c r="W23" s="10">
        <f t="shared" si="3"/>
        <v>263.66666666666663</v>
      </c>
      <c r="X23" s="10">
        <f t="shared" si="3"/>
        <v>270.66666666666663</v>
      </c>
      <c r="Y23" s="10">
        <f t="shared" si="3"/>
        <v>277.66666666666663</v>
      </c>
      <c r="Z23" s="10">
        <f t="shared" si="3"/>
        <v>284.66666666666663</v>
      </c>
      <c r="AA23" s="10">
        <f t="shared" si="3"/>
        <v>291.66666666666663</v>
      </c>
      <c r="AB23" s="10">
        <f t="shared" si="3"/>
        <v>298.66666666666663</v>
      </c>
      <c r="AC23" s="10">
        <f t="shared" si="3"/>
        <v>305.66666666666663</v>
      </c>
      <c r="AD23" s="10">
        <f t="shared" si="3"/>
        <v>312.66666666666663</v>
      </c>
      <c r="AE23" s="10">
        <f t="shared" si="3"/>
        <v>319.66666666666663</v>
      </c>
      <c r="AF23" s="10">
        <f t="shared" si="3"/>
        <v>326.66666666666663</v>
      </c>
      <c r="AG23" s="10">
        <f t="shared" si="3"/>
        <v>333.66666666666663</v>
      </c>
      <c r="AH23" s="10">
        <f t="shared" si="3"/>
        <v>340.66666666666663</v>
      </c>
      <c r="AI23" s="10">
        <f t="shared" si="3"/>
        <v>347.66666666666663</v>
      </c>
      <c r="AJ23" s="10">
        <f t="shared" si="3"/>
        <v>354.66666666666663</v>
      </c>
      <c r="AK23" s="10">
        <f t="shared" si="3"/>
        <v>361.66666666666663</v>
      </c>
      <c r="AL23" s="10">
        <f t="shared" si="3"/>
        <v>368.66666666666663</v>
      </c>
      <c r="AM23" s="10">
        <f t="shared" si="3"/>
        <v>375.66666666666663</v>
      </c>
      <c r="AN23" s="10">
        <f t="shared" si="3"/>
        <v>382.66666666666663</v>
      </c>
      <c r="AO23" s="10">
        <f t="shared" si="3"/>
        <v>389.66666666666663</v>
      </c>
      <c r="AP23" s="10">
        <f t="shared" si="3"/>
        <v>396.66666666666663</v>
      </c>
    </row>
    <row r="24" spans="1:42" s="12" customFormat="1">
      <c r="A24" s="9" t="s">
        <v>30</v>
      </c>
      <c r="C24" s="35">
        <v>112</v>
      </c>
      <c r="D24" s="10">
        <f t="shared" ref="D24:AP24" si="4">C24+D30-D41</f>
        <v>120</v>
      </c>
      <c r="E24" s="10">
        <f t="shared" si="4"/>
        <v>128</v>
      </c>
      <c r="F24" s="10">
        <f t="shared" si="4"/>
        <v>136</v>
      </c>
      <c r="G24" s="10">
        <f t="shared" si="4"/>
        <v>140</v>
      </c>
      <c r="H24" s="10">
        <f t="shared" si="4"/>
        <v>153</v>
      </c>
      <c r="I24" s="10">
        <f t="shared" si="4"/>
        <v>166</v>
      </c>
      <c r="J24" s="10">
        <f t="shared" si="4"/>
        <v>179</v>
      </c>
      <c r="K24" s="10">
        <f t="shared" si="4"/>
        <v>181</v>
      </c>
      <c r="L24" s="10">
        <f t="shared" si="4"/>
        <v>183</v>
      </c>
      <c r="M24" s="10">
        <f t="shared" si="4"/>
        <v>185</v>
      </c>
      <c r="N24" s="10">
        <f t="shared" si="4"/>
        <v>187</v>
      </c>
      <c r="O24" s="10">
        <f t="shared" si="4"/>
        <v>189</v>
      </c>
      <c r="P24" s="10">
        <f t="shared" si="4"/>
        <v>191</v>
      </c>
      <c r="Q24" s="10">
        <f t="shared" si="4"/>
        <v>193</v>
      </c>
      <c r="R24" s="10">
        <f t="shared" si="4"/>
        <v>195</v>
      </c>
      <c r="S24" s="10">
        <f t="shared" si="4"/>
        <v>197</v>
      </c>
      <c r="T24" s="10">
        <f t="shared" si="4"/>
        <v>199</v>
      </c>
      <c r="U24" s="10">
        <f t="shared" si="4"/>
        <v>201</v>
      </c>
      <c r="V24" s="10">
        <f t="shared" si="4"/>
        <v>203</v>
      </c>
      <c r="W24" s="10">
        <f t="shared" si="4"/>
        <v>205</v>
      </c>
      <c r="X24" s="10">
        <f t="shared" si="4"/>
        <v>207</v>
      </c>
      <c r="Y24" s="10">
        <f t="shared" si="4"/>
        <v>209</v>
      </c>
      <c r="Z24" s="10">
        <f t="shared" si="4"/>
        <v>211</v>
      </c>
      <c r="AA24" s="10">
        <f t="shared" si="4"/>
        <v>213</v>
      </c>
      <c r="AB24" s="10">
        <f t="shared" si="4"/>
        <v>215</v>
      </c>
      <c r="AC24" s="10">
        <f t="shared" si="4"/>
        <v>217</v>
      </c>
      <c r="AD24" s="10">
        <f t="shared" si="4"/>
        <v>219</v>
      </c>
      <c r="AE24" s="10">
        <f t="shared" si="4"/>
        <v>221</v>
      </c>
      <c r="AF24" s="10">
        <f t="shared" si="4"/>
        <v>223</v>
      </c>
      <c r="AG24" s="10">
        <f t="shared" si="4"/>
        <v>225</v>
      </c>
      <c r="AH24" s="10">
        <f t="shared" si="4"/>
        <v>227</v>
      </c>
      <c r="AI24" s="10">
        <f t="shared" si="4"/>
        <v>229</v>
      </c>
      <c r="AJ24" s="10">
        <f t="shared" si="4"/>
        <v>231</v>
      </c>
      <c r="AK24" s="10">
        <f t="shared" si="4"/>
        <v>233</v>
      </c>
      <c r="AL24" s="10">
        <f t="shared" si="4"/>
        <v>235</v>
      </c>
      <c r="AM24" s="10">
        <f t="shared" si="4"/>
        <v>237</v>
      </c>
      <c r="AN24" s="10">
        <f t="shared" si="4"/>
        <v>239</v>
      </c>
      <c r="AO24" s="10">
        <f t="shared" si="4"/>
        <v>241</v>
      </c>
      <c r="AP24" s="10">
        <f t="shared" si="4"/>
        <v>243</v>
      </c>
    </row>
    <row r="25" spans="1:42" s="12" customFormat="1">
      <c r="A25" s="9" t="s">
        <v>31</v>
      </c>
      <c r="C25" s="35">
        <v>28</v>
      </c>
      <c r="D25" s="10">
        <f t="shared" ref="D25:AP25" si="5">C25+D31-D42</f>
        <v>36</v>
      </c>
      <c r="E25" s="10">
        <f t="shared" si="5"/>
        <v>41</v>
      </c>
      <c r="F25" s="10">
        <f t="shared" si="5"/>
        <v>50.25</v>
      </c>
      <c r="G25" s="10">
        <f t="shared" si="5"/>
        <v>57.5</v>
      </c>
      <c r="H25" s="10">
        <f t="shared" si="5"/>
        <v>64.75</v>
      </c>
      <c r="I25" s="10">
        <f t="shared" si="5"/>
        <v>72</v>
      </c>
      <c r="J25" s="10">
        <f t="shared" si="5"/>
        <v>70</v>
      </c>
      <c r="K25" s="10">
        <f t="shared" si="5"/>
        <v>72</v>
      </c>
      <c r="L25" s="10">
        <f t="shared" si="5"/>
        <v>74</v>
      </c>
      <c r="M25" s="10">
        <f t="shared" si="5"/>
        <v>76</v>
      </c>
      <c r="N25" s="10">
        <f t="shared" si="5"/>
        <v>78</v>
      </c>
      <c r="O25" s="10">
        <f t="shared" si="5"/>
        <v>80</v>
      </c>
      <c r="P25" s="10">
        <f t="shared" si="5"/>
        <v>82</v>
      </c>
      <c r="Q25" s="10">
        <f t="shared" si="5"/>
        <v>84</v>
      </c>
      <c r="R25" s="10">
        <f t="shared" si="5"/>
        <v>86</v>
      </c>
      <c r="S25" s="10">
        <f t="shared" si="5"/>
        <v>88</v>
      </c>
      <c r="T25" s="10">
        <f t="shared" si="5"/>
        <v>90</v>
      </c>
      <c r="U25" s="10">
        <f t="shared" si="5"/>
        <v>92</v>
      </c>
      <c r="V25" s="10">
        <f t="shared" si="5"/>
        <v>94</v>
      </c>
      <c r="W25" s="10">
        <f t="shared" si="5"/>
        <v>96</v>
      </c>
      <c r="X25" s="10">
        <f t="shared" si="5"/>
        <v>98</v>
      </c>
      <c r="Y25" s="10">
        <f t="shared" si="5"/>
        <v>100</v>
      </c>
      <c r="Z25" s="10">
        <f t="shared" si="5"/>
        <v>102</v>
      </c>
      <c r="AA25" s="10">
        <f t="shared" si="5"/>
        <v>104</v>
      </c>
      <c r="AB25" s="10">
        <f t="shared" si="5"/>
        <v>106</v>
      </c>
      <c r="AC25" s="10">
        <f t="shared" si="5"/>
        <v>108</v>
      </c>
      <c r="AD25" s="10">
        <f t="shared" si="5"/>
        <v>110</v>
      </c>
      <c r="AE25" s="10">
        <f t="shared" si="5"/>
        <v>112</v>
      </c>
      <c r="AF25" s="10">
        <f t="shared" si="5"/>
        <v>114</v>
      </c>
      <c r="AG25" s="10">
        <f t="shared" si="5"/>
        <v>116</v>
      </c>
      <c r="AH25" s="10">
        <f t="shared" si="5"/>
        <v>118</v>
      </c>
      <c r="AI25" s="10">
        <f t="shared" si="5"/>
        <v>120</v>
      </c>
      <c r="AJ25" s="10">
        <f t="shared" si="5"/>
        <v>122</v>
      </c>
      <c r="AK25" s="10">
        <f t="shared" si="5"/>
        <v>124</v>
      </c>
      <c r="AL25" s="10">
        <f t="shared" si="5"/>
        <v>126</v>
      </c>
      <c r="AM25" s="10">
        <f t="shared" si="5"/>
        <v>128</v>
      </c>
      <c r="AN25" s="10">
        <f t="shared" si="5"/>
        <v>130</v>
      </c>
      <c r="AO25" s="10">
        <f t="shared" si="5"/>
        <v>132</v>
      </c>
      <c r="AP25" s="10">
        <f t="shared" si="5"/>
        <v>134</v>
      </c>
    </row>
    <row r="26" spans="1:42" s="12" customFormat="1">
      <c r="A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s="12" customFormat="1">
      <c r="A27" s="38" t="s">
        <v>75</v>
      </c>
      <c r="B27" s="7"/>
      <c r="C27" s="35">
        <f>SUM(C28:C31)</f>
        <v>0</v>
      </c>
      <c r="D27" s="35">
        <f>SUM(D28:D31)</f>
        <v>25</v>
      </c>
      <c r="E27" s="35">
        <f t="shared" ref="E27:AP27" si="6">SUM(E28:E31)</f>
        <v>29</v>
      </c>
      <c r="F27" s="35">
        <f t="shared" si="6"/>
        <v>48.75</v>
      </c>
      <c r="G27" s="35">
        <f>SUM(G28:G31)</f>
        <v>22.75</v>
      </c>
      <c r="H27" s="35">
        <f t="shared" si="6"/>
        <v>31.75</v>
      </c>
      <c r="I27" s="35">
        <f t="shared" si="6"/>
        <v>31.75</v>
      </c>
      <c r="J27" s="35">
        <f t="shared" si="6"/>
        <v>21.666666666666668</v>
      </c>
      <c r="K27" s="35">
        <f t="shared" si="6"/>
        <v>25</v>
      </c>
      <c r="L27" s="35">
        <f t="shared" si="6"/>
        <v>25</v>
      </c>
      <c r="M27" s="35">
        <f t="shared" si="6"/>
        <v>25</v>
      </c>
      <c r="N27" s="35">
        <f t="shared" si="6"/>
        <v>25</v>
      </c>
      <c r="O27" s="35">
        <f t="shared" si="6"/>
        <v>25</v>
      </c>
      <c r="P27" s="35">
        <f t="shared" si="6"/>
        <v>25</v>
      </c>
      <c r="Q27" s="35">
        <f t="shared" si="6"/>
        <v>25</v>
      </c>
      <c r="R27" s="35">
        <f t="shared" si="6"/>
        <v>25</v>
      </c>
      <c r="S27" s="35">
        <f t="shared" si="6"/>
        <v>25</v>
      </c>
      <c r="T27" s="35">
        <f t="shared" si="6"/>
        <v>25</v>
      </c>
      <c r="U27" s="35">
        <f t="shared" si="6"/>
        <v>25</v>
      </c>
      <c r="V27" s="35">
        <f t="shared" si="6"/>
        <v>25</v>
      </c>
      <c r="W27" s="35">
        <f t="shared" si="6"/>
        <v>25</v>
      </c>
      <c r="X27" s="35">
        <f t="shared" si="6"/>
        <v>25</v>
      </c>
      <c r="Y27" s="35">
        <f t="shared" si="6"/>
        <v>25</v>
      </c>
      <c r="Z27" s="35">
        <f t="shared" si="6"/>
        <v>25</v>
      </c>
      <c r="AA27" s="35">
        <f t="shared" si="6"/>
        <v>25</v>
      </c>
      <c r="AB27" s="35">
        <f t="shared" si="6"/>
        <v>25</v>
      </c>
      <c r="AC27" s="35">
        <f t="shared" si="6"/>
        <v>25</v>
      </c>
      <c r="AD27" s="35">
        <f t="shared" si="6"/>
        <v>25</v>
      </c>
      <c r="AE27" s="35">
        <f t="shared" si="6"/>
        <v>25</v>
      </c>
      <c r="AF27" s="35">
        <f t="shared" si="6"/>
        <v>25</v>
      </c>
      <c r="AG27" s="35">
        <f t="shared" si="6"/>
        <v>25</v>
      </c>
      <c r="AH27" s="35">
        <f t="shared" si="6"/>
        <v>25</v>
      </c>
      <c r="AI27" s="35">
        <f t="shared" si="6"/>
        <v>25</v>
      </c>
      <c r="AJ27" s="35">
        <f t="shared" si="6"/>
        <v>25</v>
      </c>
      <c r="AK27" s="35">
        <f t="shared" si="6"/>
        <v>25</v>
      </c>
      <c r="AL27" s="35">
        <f t="shared" si="6"/>
        <v>25</v>
      </c>
      <c r="AM27" s="35">
        <f t="shared" si="6"/>
        <v>25</v>
      </c>
      <c r="AN27" s="35">
        <f t="shared" si="6"/>
        <v>25</v>
      </c>
      <c r="AO27" s="35">
        <f t="shared" si="6"/>
        <v>25</v>
      </c>
      <c r="AP27" s="35">
        <f t="shared" si="6"/>
        <v>25</v>
      </c>
    </row>
    <row r="28" spans="1:42" s="12" customFormat="1">
      <c r="A28" s="9" t="s">
        <v>28</v>
      </c>
      <c r="C28" s="10">
        <v>0</v>
      </c>
      <c r="D28" s="10">
        <v>9</v>
      </c>
      <c r="E28" s="10">
        <v>16</v>
      </c>
      <c r="F28" s="10">
        <v>24</v>
      </c>
      <c r="G28" s="10"/>
      <c r="H28" s="10"/>
      <c r="I28" s="10"/>
      <c r="J28" s="10"/>
      <c r="K28" s="10">
        <v>10</v>
      </c>
      <c r="L28" s="10">
        <v>10</v>
      </c>
      <c r="M28" s="10">
        <v>10</v>
      </c>
      <c r="N28" s="10">
        <v>10</v>
      </c>
      <c r="O28" s="10">
        <v>10</v>
      </c>
      <c r="P28" s="10">
        <v>10</v>
      </c>
      <c r="Q28" s="10">
        <v>10</v>
      </c>
      <c r="R28" s="10">
        <v>10</v>
      </c>
      <c r="S28" s="10">
        <v>10</v>
      </c>
      <c r="T28" s="10">
        <v>10</v>
      </c>
      <c r="U28" s="10">
        <v>10</v>
      </c>
      <c r="V28" s="10">
        <v>10</v>
      </c>
      <c r="W28" s="10">
        <v>10</v>
      </c>
      <c r="X28" s="10">
        <v>10</v>
      </c>
      <c r="Y28" s="10">
        <v>10</v>
      </c>
      <c r="Z28" s="10">
        <v>10</v>
      </c>
      <c r="AA28" s="10">
        <v>10</v>
      </c>
      <c r="AB28" s="10">
        <v>10</v>
      </c>
      <c r="AC28" s="10">
        <v>10</v>
      </c>
      <c r="AD28" s="10">
        <v>10</v>
      </c>
      <c r="AE28" s="10">
        <v>10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10</v>
      </c>
      <c r="AL28" s="10">
        <v>10</v>
      </c>
      <c r="AM28" s="10">
        <v>10</v>
      </c>
      <c r="AN28" s="10">
        <v>10</v>
      </c>
      <c r="AO28" s="10">
        <v>10</v>
      </c>
      <c r="AP28" s="10">
        <v>10</v>
      </c>
    </row>
    <row r="29" spans="1:42" s="12" customFormat="1">
      <c r="A29" s="9" t="s">
        <v>29</v>
      </c>
      <c r="C29" s="10">
        <v>0</v>
      </c>
      <c r="D29" s="10">
        <v>0</v>
      </c>
      <c r="E29" s="10">
        <v>0</v>
      </c>
      <c r="F29" s="10">
        <f>30/4</f>
        <v>7.5</v>
      </c>
      <c r="G29" s="10">
        <f>30/4</f>
        <v>7.5</v>
      </c>
      <c r="H29" s="10">
        <f>30/4</f>
        <v>7.5</v>
      </c>
      <c r="I29" s="10">
        <f>30/4</f>
        <v>7.5</v>
      </c>
      <c r="J29" s="10">
        <f>60/9</f>
        <v>6.666666666666667</v>
      </c>
      <c r="K29" s="10">
        <v>7</v>
      </c>
      <c r="L29" s="10">
        <v>7</v>
      </c>
      <c r="M29" s="10">
        <v>7</v>
      </c>
      <c r="N29" s="10">
        <v>7</v>
      </c>
      <c r="O29" s="10">
        <v>7</v>
      </c>
      <c r="P29" s="10">
        <v>7</v>
      </c>
      <c r="Q29" s="10">
        <v>7</v>
      </c>
      <c r="R29" s="10">
        <v>7</v>
      </c>
      <c r="S29" s="10">
        <v>7</v>
      </c>
      <c r="T29" s="10">
        <v>7</v>
      </c>
      <c r="U29" s="10">
        <v>7</v>
      </c>
      <c r="V29" s="10">
        <v>7</v>
      </c>
      <c r="W29" s="10">
        <v>7</v>
      </c>
      <c r="X29" s="10">
        <v>7</v>
      </c>
      <c r="Y29" s="10">
        <v>7</v>
      </c>
      <c r="Z29" s="10">
        <v>7</v>
      </c>
      <c r="AA29" s="10">
        <v>7</v>
      </c>
      <c r="AB29" s="10">
        <v>7</v>
      </c>
      <c r="AC29" s="10">
        <v>7</v>
      </c>
      <c r="AD29" s="10">
        <v>7</v>
      </c>
      <c r="AE29" s="10">
        <v>7</v>
      </c>
      <c r="AF29" s="10">
        <v>7</v>
      </c>
      <c r="AG29" s="10">
        <v>7</v>
      </c>
      <c r="AH29" s="10">
        <v>7</v>
      </c>
      <c r="AI29" s="10">
        <v>7</v>
      </c>
      <c r="AJ29" s="10">
        <v>7</v>
      </c>
      <c r="AK29" s="10">
        <v>7</v>
      </c>
      <c r="AL29" s="10">
        <v>7</v>
      </c>
      <c r="AM29" s="10">
        <v>7</v>
      </c>
      <c r="AN29" s="10">
        <v>7</v>
      </c>
      <c r="AO29" s="10">
        <v>7</v>
      </c>
      <c r="AP29" s="10">
        <v>7</v>
      </c>
    </row>
    <row r="30" spans="1:42" s="12" customFormat="1">
      <c r="A30" s="9" t="s">
        <v>30</v>
      </c>
      <c r="C30" s="10">
        <v>0</v>
      </c>
      <c r="D30" s="10">
        <v>8</v>
      </c>
      <c r="E30" s="10">
        <v>8</v>
      </c>
      <c r="F30" s="10">
        <v>8</v>
      </c>
      <c r="G30" s="10">
        <v>6</v>
      </c>
      <c r="H30" s="10">
        <v>15</v>
      </c>
      <c r="I30" s="10">
        <v>15</v>
      </c>
      <c r="J30" s="10">
        <v>15</v>
      </c>
      <c r="K30" s="10">
        <v>4</v>
      </c>
      <c r="L30" s="10">
        <v>4</v>
      </c>
      <c r="M30" s="10">
        <v>4</v>
      </c>
      <c r="N30" s="10">
        <v>4</v>
      </c>
      <c r="O30" s="10">
        <v>4</v>
      </c>
      <c r="P30" s="10">
        <v>4</v>
      </c>
      <c r="Q30" s="10">
        <v>4</v>
      </c>
      <c r="R30" s="10">
        <v>4</v>
      </c>
      <c r="S30" s="10">
        <v>4</v>
      </c>
      <c r="T30" s="10">
        <v>4</v>
      </c>
      <c r="U30" s="10">
        <v>4</v>
      </c>
      <c r="V30" s="10">
        <v>4</v>
      </c>
      <c r="W30" s="10">
        <v>4</v>
      </c>
      <c r="X30" s="10">
        <v>4</v>
      </c>
      <c r="Y30" s="10">
        <v>4</v>
      </c>
      <c r="Z30" s="10">
        <v>4</v>
      </c>
      <c r="AA30" s="10">
        <v>4</v>
      </c>
      <c r="AB30" s="10">
        <v>4</v>
      </c>
      <c r="AC30" s="10">
        <v>4</v>
      </c>
      <c r="AD30" s="10">
        <v>4</v>
      </c>
      <c r="AE30" s="10">
        <v>4</v>
      </c>
      <c r="AF30" s="10">
        <v>4</v>
      </c>
      <c r="AG30" s="10">
        <v>4</v>
      </c>
      <c r="AH30" s="10">
        <v>4</v>
      </c>
      <c r="AI30" s="10">
        <v>4</v>
      </c>
      <c r="AJ30" s="10">
        <v>4</v>
      </c>
      <c r="AK30" s="10">
        <v>4</v>
      </c>
      <c r="AL30" s="10">
        <v>4</v>
      </c>
      <c r="AM30" s="10">
        <v>4</v>
      </c>
      <c r="AN30" s="10">
        <v>4</v>
      </c>
      <c r="AO30" s="10">
        <v>4</v>
      </c>
      <c r="AP30" s="10">
        <v>4</v>
      </c>
    </row>
    <row r="31" spans="1:42" s="12" customFormat="1">
      <c r="A31" s="9" t="s">
        <v>31</v>
      </c>
      <c r="C31" s="10">
        <v>0</v>
      </c>
      <c r="D31" s="10">
        <v>8</v>
      </c>
      <c r="E31" s="10">
        <v>5</v>
      </c>
      <c r="F31" s="10">
        <f>(50-13)/4</f>
        <v>9.25</v>
      </c>
      <c r="G31" s="10">
        <f>(50-13)/4</f>
        <v>9.25</v>
      </c>
      <c r="H31" s="10">
        <f>(50-13)/4</f>
        <v>9.25</v>
      </c>
      <c r="I31" s="10">
        <f>(50-13)/4</f>
        <v>9.25</v>
      </c>
      <c r="J31" s="10"/>
      <c r="K31" s="10">
        <v>4</v>
      </c>
      <c r="L31" s="10">
        <v>4</v>
      </c>
      <c r="M31" s="10">
        <v>4</v>
      </c>
      <c r="N31" s="10">
        <v>4</v>
      </c>
      <c r="O31" s="10">
        <v>4</v>
      </c>
      <c r="P31" s="10">
        <v>4</v>
      </c>
      <c r="Q31" s="10">
        <v>4</v>
      </c>
      <c r="R31" s="10">
        <v>4</v>
      </c>
      <c r="S31" s="10">
        <v>4</v>
      </c>
      <c r="T31" s="10">
        <v>4</v>
      </c>
      <c r="U31" s="10">
        <v>4</v>
      </c>
      <c r="V31" s="10">
        <v>4</v>
      </c>
      <c r="W31" s="10">
        <v>4</v>
      </c>
      <c r="X31" s="10">
        <v>4</v>
      </c>
      <c r="Y31" s="10">
        <v>4</v>
      </c>
      <c r="Z31" s="10">
        <v>4</v>
      </c>
      <c r="AA31" s="10">
        <v>4</v>
      </c>
      <c r="AB31" s="10">
        <v>4</v>
      </c>
      <c r="AC31" s="10">
        <v>4</v>
      </c>
      <c r="AD31" s="10">
        <v>4</v>
      </c>
      <c r="AE31" s="10">
        <v>4</v>
      </c>
      <c r="AF31" s="10">
        <v>4</v>
      </c>
      <c r="AG31" s="10">
        <v>4</v>
      </c>
      <c r="AH31" s="10">
        <v>4</v>
      </c>
      <c r="AI31" s="10">
        <v>4</v>
      </c>
      <c r="AJ31" s="10">
        <v>4</v>
      </c>
      <c r="AK31" s="10">
        <v>4</v>
      </c>
      <c r="AL31" s="10">
        <v>4</v>
      </c>
      <c r="AM31" s="10">
        <v>4</v>
      </c>
      <c r="AN31" s="10">
        <v>4</v>
      </c>
      <c r="AO31" s="10">
        <v>4</v>
      </c>
      <c r="AP31" s="10">
        <v>4</v>
      </c>
    </row>
    <row r="32" spans="1:42" s="12" customFormat="1">
      <c r="A32" s="9"/>
      <c r="F32" s="36"/>
      <c r="G32" s="36"/>
      <c r="H32" s="36"/>
      <c r="I32" s="36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s="12" customFormat="1">
      <c r="A33" s="38" t="s">
        <v>76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s="12" customFormat="1">
      <c r="A34" s="9" t="s">
        <v>32</v>
      </c>
      <c r="B34" s="37">
        <v>0.3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s="12" customFormat="1">
      <c r="A35" s="9" t="s">
        <v>33</v>
      </c>
      <c r="B35" s="37">
        <v>0.27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s="12" customFormat="1">
      <c r="A36" s="9" t="s">
        <v>34</v>
      </c>
      <c r="B36" s="37">
        <v>0.3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s="12" customFormat="1">
      <c r="A37" s="9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s="12" customFormat="1">
      <c r="A38" s="38" t="s">
        <v>77</v>
      </c>
      <c r="B38" s="7"/>
      <c r="C38" s="8">
        <f>SUM(C39:C42)</f>
        <v>0</v>
      </c>
      <c r="D38" s="8">
        <f t="shared" ref="D38:AP38" si="7">SUM(D39:D42)</f>
        <v>12</v>
      </c>
      <c r="E38" s="8">
        <f t="shared" si="7"/>
        <v>2</v>
      </c>
      <c r="F38" s="8">
        <f>SUM(F39:F42)</f>
        <v>0</v>
      </c>
      <c r="G38" s="8">
        <f t="shared" si="7"/>
        <v>8</v>
      </c>
      <c r="H38" s="8">
        <f t="shared" si="7"/>
        <v>8</v>
      </c>
      <c r="I38" s="8">
        <f t="shared" si="7"/>
        <v>8</v>
      </c>
      <c r="J38" s="8">
        <f t="shared" si="7"/>
        <v>8</v>
      </c>
      <c r="K38" s="8">
        <f t="shared" si="7"/>
        <v>8</v>
      </c>
      <c r="L38" s="8">
        <f t="shared" si="7"/>
        <v>8</v>
      </c>
      <c r="M38" s="8">
        <f t="shared" si="7"/>
        <v>8</v>
      </c>
      <c r="N38" s="8">
        <f t="shared" si="7"/>
        <v>8</v>
      </c>
      <c r="O38" s="8">
        <f t="shared" si="7"/>
        <v>8</v>
      </c>
      <c r="P38" s="8">
        <f t="shared" si="7"/>
        <v>8</v>
      </c>
      <c r="Q38" s="8">
        <f t="shared" si="7"/>
        <v>8</v>
      </c>
      <c r="R38" s="8">
        <f t="shared" si="7"/>
        <v>8</v>
      </c>
      <c r="S38" s="8">
        <f t="shared" si="7"/>
        <v>8</v>
      </c>
      <c r="T38" s="8">
        <f t="shared" si="7"/>
        <v>8</v>
      </c>
      <c r="U38" s="8">
        <f t="shared" si="7"/>
        <v>8</v>
      </c>
      <c r="V38" s="8">
        <f t="shared" si="7"/>
        <v>8</v>
      </c>
      <c r="W38" s="8">
        <f t="shared" si="7"/>
        <v>8</v>
      </c>
      <c r="X38" s="8">
        <f t="shared" si="7"/>
        <v>8</v>
      </c>
      <c r="Y38" s="8">
        <f t="shared" si="7"/>
        <v>8</v>
      </c>
      <c r="Z38" s="8">
        <f t="shared" si="7"/>
        <v>8</v>
      </c>
      <c r="AA38" s="8">
        <f t="shared" si="7"/>
        <v>8</v>
      </c>
      <c r="AB38" s="8">
        <f t="shared" si="7"/>
        <v>8</v>
      </c>
      <c r="AC38" s="8">
        <f t="shared" si="7"/>
        <v>8</v>
      </c>
      <c r="AD38" s="8">
        <f t="shared" si="7"/>
        <v>8</v>
      </c>
      <c r="AE38" s="8">
        <f t="shared" si="7"/>
        <v>8</v>
      </c>
      <c r="AF38" s="8">
        <f t="shared" si="7"/>
        <v>8</v>
      </c>
      <c r="AG38" s="8">
        <f t="shared" si="7"/>
        <v>8</v>
      </c>
      <c r="AH38" s="8">
        <f t="shared" si="7"/>
        <v>8</v>
      </c>
      <c r="AI38" s="8">
        <f t="shared" si="7"/>
        <v>8</v>
      </c>
      <c r="AJ38" s="8">
        <f t="shared" si="7"/>
        <v>8</v>
      </c>
      <c r="AK38" s="8">
        <f t="shared" si="7"/>
        <v>8</v>
      </c>
      <c r="AL38" s="8">
        <f t="shared" si="7"/>
        <v>8</v>
      </c>
      <c r="AM38" s="8">
        <f t="shared" si="7"/>
        <v>8</v>
      </c>
      <c r="AN38" s="8">
        <f t="shared" si="7"/>
        <v>8</v>
      </c>
      <c r="AO38" s="8">
        <f t="shared" si="7"/>
        <v>8</v>
      </c>
      <c r="AP38" s="8">
        <f t="shared" si="7"/>
        <v>8</v>
      </c>
    </row>
    <row r="39" spans="1:42" s="12" customFormat="1">
      <c r="A39" s="9" t="s">
        <v>28</v>
      </c>
      <c r="C39" s="10">
        <f>C28*$B$99</f>
        <v>0</v>
      </c>
      <c r="D39" s="10">
        <f>D28*$B$99</f>
        <v>0</v>
      </c>
      <c r="E39" s="10">
        <f>E28*$B$99</f>
        <v>0</v>
      </c>
      <c r="F39" s="10">
        <f>F28*$B$99</f>
        <v>0</v>
      </c>
      <c r="G39" s="10">
        <v>4</v>
      </c>
      <c r="H39" s="10">
        <v>4</v>
      </c>
      <c r="I39" s="10">
        <v>4</v>
      </c>
      <c r="J39" s="10">
        <v>4</v>
      </c>
      <c r="K39" s="10">
        <v>4</v>
      </c>
      <c r="L39" s="10">
        <v>4</v>
      </c>
      <c r="M39" s="10">
        <v>4</v>
      </c>
      <c r="N39" s="10">
        <v>4</v>
      </c>
      <c r="O39" s="10">
        <v>4</v>
      </c>
      <c r="P39" s="10">
        <v>4</v>
      </c>
      <c r="Q39" s="10">
        <v>4</v>
      </c>
      <c r="R39" s="10">
        <v>4</v>
      </c>
      <c r="S39" s="10">
        <v>4</v>
      </c>
      <c r="T39" s="10">
        <v>4</v>
      </c>
      <c r="U39" s="10">
        <v>4</v>
      </c>
      <c r="V39" s="10">
        <v>4</v>
      </c>
      <c r="W39" s="10">
        <v>4</v>
      </c>
      <c r="X39" s="10">
        <v>4</v>
      </c>
      <c r="Y39" s="10">
        <v>4</v>
      </c>
      <c r="Z39" s="10">
        <v>4</v>
      </c>
      <c r="AA39" s="10">
        <v>4</v>
      </c>
      <c r="AB39" s="10">
        <v>4</v>
      </c>
      <c r="AC39" s="10">
        <v>4</v>
      </c>
      <c r="AD39" s="10">
        <v>4</v>
      </c>
      <c r="AE39" s="10">
        <v>4</v>
      </c>
      <c r="AF39" s="10">
        <v>4</v>
      </c>
      <c r="AG39" s="10">
        <v>4</v>
      </c>
      <c r="AH39" s="10">
        <v>4</v>
      </c>
      <c r="AI39" s="10">
        <v>4</v>
      </c>
      <c r="AJ39" s="10">
        <v>4</v>
      </c>
      <c r="AK39" s="10">
        <v>4</v>
      </c>
      <c r="AL39" s="10">
        <v>4</v>
      </c>
      <c r="AM39" s="10">
        <v>4</v>
      </c>
      <c r="AN39" s="10">
        <v>4</v>
      </c>
      <c r="AO39" s="10">
        <v>4</v>
      </c>
      <c r="AP39" s="10">
        <v>4</v>
      </c>
    </row>
    <row r="40" spans="1:42" s="12" customFormat="1" ht="35.25" customHeight="1">
      <c r="A40" s="9" t="s">
        <v>29</v>
      </c>
      <c r="C40" s="10">
        <f>C29*$B$100</f>
        <v>0</v>
      </c>
      <c r="D40" s="10">
        <v>12</v>
      </c>
      <c r="E40" s="10">
        <v>2</v>
      </c>
      <c r="F40" s="10">
        <f t="shared" ref="F40:AP40" si="8">F29*$B$100</f>
        <v>0</v>
      </c>
      <c r="G40" s="10">
        <f t="shared" si="8"/>
        <v>0</v>
      </c>
      <c r="H40" s="10">
        <f t="shared" si="8"/>
        <v>0</v>
      </c>
      <c r="I40" s="10">
        <f t="shared" si="8"/>
        <v>0</v>
      </c>
      <c r="J40" s="10">
        <f t="shared" si="8"/>
        <v>0</v>
      </c>
      <c r="K40" s="10">
        <f t="shared" si="8"/>
        <v>0</v>
      </c>
      <c r="L40" s="10">
        <f t="shared" si="8"/>
        <v>0</v>
      </c>
      <c r="M40" s="10">
        <f t="shared" si="8"/>
        <v>0</v>
      </c>
      <c r="N40" s="10">
        <f t="shared" si="8"/>
        <v>0</v>
      </c>
      <c r="O40" s="10">
        <f t="shared" si="8"/>
        <v>0</v>
      </c>
      <c r="P40" s="10">
        <f t="shared" si="8"/>
        <v>0</v>
      </c>
      <c r="Q40" s="10">
        <f t="shared" si="8"/>
        <v>0</v>
      </c>
      <c r="R40" s="10">
        <f t="shared" si="8"/>
        <v>0</v>
      </c>
      <c r="S40" s="10">
        <f t="shared" si="8"/>
        <v>0</v>
      </c>
      <c r="T40" s="10">
        <f t="shared" si="8"/>
        <v>0</v>
      </c>
      <c r="U40" s="10">
        <f t="shared" si="8"/>
        <v>0</v>
      </c>
      <c r="V40" s="10">
        <f t="shared" si="8"/>
        <v>0</v>
      </c>
      <c r="W40" s="10">
        <f t="shared" si="8"/>
        <v>0</v>
      </c>
      <c r="X40" s="10">
        <f t="shared" si="8"/>
        <v>0</v>
      </c>
      <c r="Y40" s="10">
        <f t="shared" si="8"/>
        <v>0</v>
      </c>
      <c r="Z40" s="10">
        <f t="shared" si="8"/>
        <v>0</v>
      </c>
      <c r="AA40" s="10">
        <f t="shared" si="8"/>
        <v>0</v>
      </c>
      <c r="AB40" s="10">
        <f t="shared" si="8"/>
        <v>0</v>
      </c>
      <c r="AC40" s="10">
        <f t="shared" si="8"/>
        <v>0</v>
      </c>
      <c r="AD40" s="10">
        <f t="shared" si="8"/>
        <v>0</v>
      </c>
      <c r="AE40" s="10">
        <f t="shared" si="8"/>
        <v>0</v>
      </c>
      <c r="AF40" s="10">
        <f t="shared" si="8"/>
        <v>0</v>
      </c>
      <c r="AG40" s="10">
        <f t="shared" si="8"/>
        <v>0</v>
      </c>
      <c r="AH40" s="10">
        <f t="shared" si="8"/>
        <v>0</v>
      </c>
      <c r="AI40" s="10">
        <f t="shared" si="8"/>
        <v>0</v>
      </c>
      <c r="AJ40" s="10">
        <f t="shared" si="8"/>
        <v>0</v>
      </c>
      <c r="AK40" s="10">
        <f t="shared" si="8"/>
        <v>0</v>
      </c>
      <c r="AL40" s="10">
        <f t="shared" si="8"/>
        <v>0</v>
      </c>
      <c r="AM40" s="10">
        <f t="shared" si="8"/>
        <v>0</v>
      </c>
      <c r="AN40" s="10">
        <f t="shared" si="8"/>
        <v>0</v>
      </c>
      <c r="AO40" s="10">
        <f t="shared" si="8"/>
        <v>0</v>
      </c>
      <c r="AP40" s="10">
        <f t="shared" si="8"/>
        <v>0</v>
      </c>
    </row>
    <row r="41" spans="1:42" s="12" customFormat="1">
      <c r="A41" s="9" t="s">
        <v>30</v>
      </c>
      <c r="C41" s="10">
        <f>C30*$B$101</f>
        <v>0</v>
      </c>
      <c r="D41" s="10">
        <f>D30*$B$101</f>
        <v>0</v>
      </c>
      <c r="E41" s="10">
        <f>E30*$B$101</f>
        <v>0</v>
      </c>
      <c r="F41" s="10">
        <f>F30*$B$101</f>
        <v>0</v>
      </c>
      <c r="G41" s="10">
        <v>2</v>
      </c>
      <c r="H41" s="10">
        <v>2</v>
      </c>
      <c r="I41" s="10">
        <v>2</v>
      </c>
      <c r="J41" s="10">
        <v>2</v>
      </c>
      <c r="K41" s="10">
        <v>2</v>
      </c>
      <c r="L41" s="10">
        <v>2</v>
      </c>
      <c r="M41" s="10">
        <v>2</v>
      </c>
      <c r="N41" s="10">
        <v>2</v>
      </c>
      <c r="O41" s="10">
        <v>2</v>
      </c>
      <c r="P41" s="10">
        <v>2</v>
      </c>
      <c r="Q41" s="10">
        <v>2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2</v>
      </c>
      <c r="X41" s="10">
        <v>2</v>
      </c>
      <c r="Y41" s="10">
        <v>2</v>
      </c>
      <c r="Z41" s="10">
        <v>2</v>
      </c>
      <c r="AA41" s="10">
        <v>2</v>
      </c>
      <c r="AB41" s="10">
        <v>2</v>
      </c>
      <c r="AC41" s="10">
        <v>2</v>
      </c>
      <c r="AD41" s="10">
        <v>2</v>
      </c>
      <c r="AE41" s="10">
        <v>2</v>
      </c>
      <c r="AF41" s="10">
        <v>2</v>
      </c>
      <c r="AG41" s="10">
        <v>2</v>
      </c>
      <c r="AH41" s="10">
        <v>2</v>
      </c>
      <c r="AI41" s="10">
        <v>2</v>
      </c>
      <c r="AJ41" s="10">
        <v>2</v>
      </c>
      <c r="AK41" s="10">
        <v>2</v>
      </c>
      <c r="AL41" s="10">
        <v>2</v>
      </c>
      <c r="AM41" s="10">
        <v>2</v>
      </c>
      <c r="AN41" s="10">
        <v>2</v>
      </c>
      <c r="AO41" s="10">
        <v>2</v>
      </c>
      <c r="AP41" s="10">
        <v>2</v>
      </c>
    </row>
    <row r="42" spans="1:42" s="12" customFormat="1">
      <c r="A42" s="9" t="s">
        <v>31</v>
      </c>
      <c r="C42" s="10">
        <f>C31*$B$99</f>
        <v>0</v>
      </c>
      <c r="D42" s="10">
        <f>D31*$B$99</f>
        <v>0</v>
      </c>
      <c r="E42" s="10">
        <f>E31*$B$99</f>
        <v>0</v>
      </c>
      <c r="F42" s="10">
        <f>F31*$B$99</f>
        <v>0</v>
      </c>
      <c r="G42" s="10">
        <v>2</v>
      </c>
      <c r="H42" s="10">
        <v>2</v>
      </c>
      <c r="I42" s="10">
        <v>2</v>
      </c>
      <c r="J42" s="10">
        <v>2</v>
      </c>
      <c r="K42" s="10">
        <v>2</v>
      </c>
      <c r="L42" s="10">
        <v>2</v>
      </c>
      <c r="M42" s="10">
        <v>2</v>
      </c>
      <c r="N42" s="10">
        <v>2</v>
      </c>
      <c r="O42" s="10">
        <v>2</v>
      </c>
      <c r="P42" s="10">
        <v>2</v>
      </c>
      <c r="Q42" s="10">
        <v>2</v>
      </c>
      <c r="R42" s="10">
        <v>2</v>
      </c>
      <c r="S42" s="10">
        <v>2</v>
      </c>
      <c r="T42" s="10">
        <v>2</v>
      </c>
      <c r="U42" s="10">
        <v>2</v>
      </c>
      <c r="V42" s="10">
        <v>2</v>
      </c>
      <c r="W42" s="10">
        <v>2</v>
      </c>
      <c r="X42" s="10">
        <v>2</v>
      </c>
      <c r="Y42" s="10">
        <v>2</v>
      </c>
      <c r="Z42" s="10">
        <v>2</v>
      </c>
      <c r="AA42" s="10">
        <v>2</v>
      </c>
      <c r="AB42" s="10">
        <v>2</v>
      </c>
      <c r="AC42" s="10">
        <v>2</v>
      </c>
      <c r="AD42" s="10">
        <v>2</v>
      </c>
      <c r="AE42" s="10">
        <v>2</v>
      </c>
      <c r="AF42" s="10">
        <v>2</v>
      </c>
      <c r="AG42" s="10">
        <v>2</v>
      </c>
      <c r="AH42" s="10">
        <v>2</v>
      </c>
      <c r="AI42" s="10">
        <v>2</v>
      </c>
      <c r="AJ42" s="10">
        <v>2</v>
      </c>
      <c r="AK42" s="10">
        <v>2</v>
      </c>
      <c r="AL42" s="10">
        <v>2</v>
      </c>
      <c r="AM42" s="10">
        <v>2</v>
      </c>
      <c r="AN42" s="10">
        <v>2</v>
      </c>
      <c r="AO42" s="10">
        <v>2</v>
      </c>
      <c r="AP42" s="10">
        <v>2</v>
      </c>
    </row>
    <row r="43" spans="1:42" s="12" customFormat="1"/>
    <row r="44" spans="1:42" s="12" customFormat="1"/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4" sqref="A3:A4"/>
    </sheetView>
  </sheetViews>
  <sheetFormatPr defaultRowHeight="14.25"/>
  <sheetData>
    <row r="1" spans="1:10">
      <c r="A1" s="39" t="s">
        <v>129</v>
      </c>
      <c r="B1" s="26"/>
      <c r="C1" s="26"/>
    </row>
    <row r="2" spans="1:10">
      <c r="A2" s="3" t="s">
        <v>35</v>
      </c>
    </row>
    <row r="3" spans="1:10">
      <c r="A3" s="5" t="s">
        <v>17</v>
      </c>
    </row>
    <row r="4" spans="1:10">
      <c r="A4" t="s">
        <v>19</v>
      </c>
    </row>
    <row r="5" spans="1:10">
      <c r="J5" s="32" t="s">
        <v>128</v>
      </c>
    </row>
    <row r="6" spans="1:10">
      <c r="J6">
        <v>5444</v>
      </c>
    </row>
  </sheetData>
  <hyperlinks>
    <hyperlink ref="A3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A11" sqref="A11"/>
    </sheetView>
  </sheetViews>
  <sheetFormatPr defaultRowHeight="14.25"/>
  <cols>
    <col min="1" max="1" width="5" style="32" bestFit="1" customWidth="1"/>
    <col min="2" max="2" width="20.3984375" style="32" bestFit="1" customWidth="1"/>
    <col min="3" max="3" width="18" style="32" bestFit="1" customWidth="1"/>
    <col min="4" max="4" width="32.265625" style="32" bestFit="1" customWidth="1"/>
    <col min="5" max="5" width="19" bestFit="1" customWidth="1"/>
    <col min="6" max="6" width="16.3984375" bestFit="1" customWidth="1"/>
    <col min="7" max="7" width="23.265625" bestFit="1" customWidth="1"/>
    <col min="8" max="8" width="31.73046875" bestFit="1" customWidth="1"/>
    <col min="9" max="9" width="45" bestFit="1" customWidth="1"/>
    <col min="10" max="10" width="6.59765625" bestFit="1" customWidth="1"/>
    <col min="11" max="11" width="12" bestFit="1" customWidth="1"/>
  </cols>
  <sheetData>
    <row r="1" spans="1:4">
      <c r="A1" s="3" t="s">
        <v>165</v>
      </c>
    </row>
    <row r="3" spans="1:4">
      <c r="A3" s="3" t="s">
        <v>166</v>
      </c>
    </row>
    <row r="4" spans="1:4">
      <c r="A4" s="3" t="s">
        <v>167</v>
      </c>
    </row>
    <row r="5" spans="1:4">
      <c r="A5" s="3" t="s">
        <v>164</v>
      </c>
    </row>
    <row r="6" spans="1:4">
      <c r="A6" s="3" t="s">
        <v>168</v>
      </c>
    </row>
    <row r="7" spans="1:4">
      <c r="A7" s="3" t="s">
        <v>169</v>
      </c>
    </row>
    <row r="8" spans="1:4">
      <c r="A8" s="3" t="s">
        <v>170</v>
      </c>
    </row>
    <row r="9" spans="1:4">
      <c r="A9" s="3" t="s">
        <v>171</v>
      </c>
    </row>
    <row r="11" spans="1:4">
      <c r="A11" s="47" t="s">
        <v>209</v>
      </c>
    </row>
    <row r="13" spans="1:4">
      <c r="A13" s="40" t="s">
        <v>78</v>
      </c>
      <c r="B13" s="43" t="s">
        <v>79</v>
      </c>
      <c r="C13" s="43" t="s">
        <v>80</v>
      </c>
      <c r="D13" s="43" t="s">
        <v>81</v>
      </c>
    </row>
    <row r="14" spans="1:4">
      <c r="A14" s="32">
        <v>2012</v>
      </c>
      <c r="B14" s="32">
        <v>626</v>
      </c>
      <c r="C14" s="32">
        <v>0</v>
      </c>
    </row>
    <row r="15" spans="1:4">
      <c r="A15" s="32">
        <v>2013</v>
      </c>
      <c r="B15" s="32">
        <v>629.12999999999988</v>
      </c>
      <c r="C15" s="32">
        <v>0</v>
      </c>
      <c r="D15" s="32">
        <v>0</v>
      </c>
    </row>
    <row r="16" spans="1:4">
      <c r="A16" s="32">
        <v>2014</v>
      </c>
      <c r="B16" s="32">
        <v>632.27564999999981</v>
      </c>
      <c r="C16" s="32">
        <v>0</v>
      </c>
      <c r="D16" s="32">
        <v>0</v>
      </c>
    </row>
    <row r="17" spans="1:4">
      <c r="A17" s="32">
        <v>2015</v>
      </c>
      <c r="B17" s="32">
        <v>635.4370282499998</v>
      </c>
      <c r="C17" s="32">
        <v>0</v>
      </c>
      <c r="D17" s="32">
        <v>0</v>
      </c>
    </row>
    <row r="18" spans="1:4">
      <c r="A18" s="32">
        <v>2016</v>
      </c>
      <c r="B18" s="32">
        <v>638.61421339124968</v>
      </c>
      <c r="C18" s="32">
        <v>0</v>
      </c>
      <c r="D18" s="32">
        <v>0</v>
      </c>
    </row>
    <row r="19" spans="1:4">
      <c r="A19" s="32">
        <v>2017</v>
      </c>
      <c r="B19" s="32">
        <v>641.80728445820591</v>
      </c>
      <c r="C19" s="32">
        <v>0</v>
      </c>
      <c r="D19" s="32">
        <v>0</v>
      </c>
    </row>
    <row r="20" spans="1:4">
      <c r="A20" s="32">
        <v>2018</v>
      </c>
      <c r="B20" s="32">
        <v>645.01632088049689</v>
      </c>
      <c r="C20" s="32">
        <v>0</v>
      </c>
      <c r="D20" s="32">
        <v>0</v>
      </c>
    </row>
    <row r="21" spans="1:4">
      <c r="A21" s="32">
        <v>2019</v>
      </c>
      <c r="B21" s="32">
        <v>648.24140248489925</v>
      </c>
      <c r="C21" s="32">
        <v>0</v>
      </c>
      <c r="D21" s="32">
        <v>0</v>
      </c>
    </row>
    <row r="22" spans="1:4">
      <c r="A22" s="32">
        <v>2020</v>
      </c>
      <c r="B22" s="32">
        <v>651.48260949732366</v>
      </c>
      <c r="C22" s="32">
        <v>2.6036266666666665E-2</v>
      </c>
      <c r="D22" s="32">
        <v>89727457.258983269</v>
      </c>
    </row>
    <row r="23" spans="1:4">
      <c r="A23" s="32">
        <v>2021</v>
      </c>
      <c r="B23" s="32">
        <v>654.74002254481024</v>
      </c>
      <c r="C23" s="32">
        <v>1.745533333333333E-2</v>
      </c>
      <c r="D23" s="32">
        <v>60456201.695046358</v>
      </c>
    </row>
    <row r="24" spans="1:4">
      <c r="A24" s="32">
        <v>2022</v>
      </c>
      <c r="B24" s="32">
        <v>658.01372265753423</v>
      </c>
      <c r="C24" s="32">
        <v>1.745533333333333E-2</v>
      </c>
      <c r="D24" s="32">
        <v>60758482.70352158</v>
      </c>
    </row>
    <row r="25" spans="1:4">
      <c r="A25" s="32">
        <v>2023</v>
      </c>
      <c r="B25" s="32">
        <v>661.30379127082188</v>
      </c>
      <c r="C25" s="32">
        <v>1.6200000000000001E-4</v>
      </c>
      <c r="D25" s="32">
        <v>566708.66033076902</v>
      </c>
    </row>
    <row r="26" spans="1:4">
      <c r="A26" s="32">
        <v>2024</v>
      </c>
      <c r="B26" s="32">
        <v>664.61031022717589</v>
      </c>
      <c r="C26" s="32">
        <v>1.6200000000000001E-4</v>
      </c>
      <c r="D26" s="32">
        <v>569542.20363242284</v>
      </c>
    </row>
    <row r="27" spans="1:4">
      <c r="A27" s="32">
        <v>2025</v>
      </c>
      <c r="B27" s="32">
        <v>667.93336177831168</v>
      </c>
      <c r="C27" s="32">
        <v>1.857E-2</v>
      </c>
      <c r="D27" s="32">
        <v>65612843.920131855</v>
      </c>
    </row>
    <row r="28" spans="1:4">
      <c r="A28" s="32">
        <v>2026</v>
      </c>
      <c r="B28" s="32">
        <v>671.27302858720316</v>
      </c>
      <c r="C28" s="32">
        <v>0</v>
      </c>
      <c r="D28" s="32">
        <v>0</v>
      </c>
    </row>
    <row r="29" spans="1:4">
      <c r="A29" s="32">
        <v>2027</v>
      </c>
      <c r="B29" s="32">
        <v>674.6293937301391</v>
      </c>
      <c r="C29" s="32">
        <v>0</v>
      </c>
      <c r="D29" s="32">
        <v>0</v>
      </c>
    </row>
    <row r="30" spans="1:4">
      <c r="A30" s="32">
        <v>2028</v>
      </c>
      <c r="B30" s="32">
        <v>678.00254069878974</v>
      </c>
      <c r="C30" s="32">
        <v>0</v>
      </c>
      <c r="D30" s="32">
        <v>0</v>
      </c>
    </row>
    <row r="31" spans="1:4">
      <c r="A31" s="32">
        <v>2029</v>
      </c>
      <c r="B31" s="32">
        <v>681.39255340228362</v>
      </c>
      <c r="C31" s="32">
        <v>0</v>
      </c>
      <c r="D31" s="32">
        <v>0</v>
      </c>
    </row>
    <row r="32" spans="1:4">
      <c r="A32" s="32">
        <v>2030</v>
      </c>
      <c r="B32" s="32">
        <v>684.79951616929498</v>
      </c>
      <c r="C32" s="32">
        <v>1.2379999999999999E-2</v>
      </c>
      <c r="D32" s="32">
        <v>44846433.633610137</v>
      </c>
    </row>
    <row r="33" spans="1:4">
      <c r="A33" s="32">
        <v>2031</v>
      </c>
      <c r="B33" s="32">
        <v>688.22351375014136</v>
      </c>
      <c r="C33" s="32">
        <v>0</v>
      </c>
      <c r="D33" s="32">
        <v>0</v>
      </c>
    </row>
    <row r="34" spans="1:4">
      <c r="A34" s="32">
        <v>2032</v>
      </c>
      <c r="B34" s="32">
        <v>691.66463131889202</v>
      </c>
      <c r="C34" s="32">
        <v>0</v>
      </c>
      <c r="D34" s="32">
        <v>0</v>
      </c>
    </row>
    <row r="35" spans="1:4">
      <c r="A35" s="32">
        <v>2033</v>
      </c>
      <c r="B35" s="32">
        <v>695.12295447548638</v>
      </c>
      <c r="C35" s="32">
        <v>0</v>
      </c>
      <c r="D35" s="32">
        <v>0</v>
      </c>
    </row>
    <row r="36" spans="1:4">
      <c r="A36" s="32">
        <v>2034</v>
      </c>
      <c r="B36" s="32">
        <v>698.59856924786379</v>
      </c>
      <c r="C36" s="32">
        <v>0</v>
      </c>
      <c r="D36" s="32">
        <v>0</v>
      </c>
    </row>
    <row r="37" spans="1:4">
      <c r="A37" s="32">
        <v>2035</v>
      </c>
      <c r="B37" s="32">
        <v>702.09156209410298</v>
      </c>
      <c r="C37" s="32">
        <v>6.0360000000000058E-3</v>
      </c>
      <c r="D37" s="32">
        <v>22417480.834348902</v>
      </c>
    </row>
    <row r="38" spans="1:4">
      <c r="A38" s="32">
        <v>2036</v>
      </c>
      <c r="B38" s="32">
        <v>705.60201990457347</v>
      </c>
      <c r="C38" s="32">
        <v>0</v>
      </c>
      <c r="D38" s="32">
        <v>0</v>
      </c>
    </row>
    <row r="39" spans="1:4">
      <c r="A39" s="32">
        <v>2037</v>
      </c>
      <c r="B39" s="32">
        <v>709.13003000409628</v>
      </c>
      <c r="C39" s="32">
        <v>0</v>
      </c>
      <c r="D39" s="32">
        <v>0</v>
      </c>
    </row>
    <row r="40" spans="1:4">
      <c r="A40" s="32">
        <v>2038</v>
      </c>
      <c r="B40" s="32">
        <v>712.67568015411666</v>
      </c>
      <c r="C40" s="32">
        <v>0</v>
      </c>
      <c r="D40" s="32">
        <v>0</v>
      </c>
    </row>
    <row r="41" spans="1:4">
      <c r="A41" s="32">
        <v>2039</v>
      </c>
      <c r="B41" s="32">
        <v>716.23905855488715</v>
      </c>
      <c r="C41" s="32">
        <v>0</v>
      </c>
      <c r="D41" s="32">
        <v>0</v>
      </c>
    </row>
    <row r="42" spans="1:4">
      <c r="A42" s="32">
        <v>2040</v>
      </c>
      <c r="B42" s="32">
        <v>719.82025384766155</v>
      </c>
      <c r="C42" s="32">
        <v>6.1899999999999993E-3</v>
      </c>
      <c r="D42" s="32">
        <v>23569943.085595738</v>
      </c>
    </row>
    <row r="43" spans="1:4">
      <c r="A43" s="32">
        <v>2041</v>
      </c>
      <c r="B43" s="32">
        <v>723.41935511689974</v>
      </c>
      <c r="C43" s="32">
        <v>0</v>
      </c>
      <c r="D43" s="32">
        <v>0</v>
      </c>
    </row>
    <row r="44" spans="1:4">
      <c r="A44" s="32">
        <v>2042</v>
      </c>
      <c r="B44" s="32">
        <v>727.03645189248414</v>
      </c>
      <c r="C44" s="32">
        <v>0</v>
      </c>
      <c r="D44" s="32">
        <v>0</v>
      </c>
    </row>
    <row r="45" spans="1:4">
      <c r="A45" s="32">
        <v>2043</v>
      </c>
      <c r="B45" s="32">
        <v>730.67163415194648</v>
      </c>
      <c r="C45" s="32">
        <v>0</v>
      </c>
      <c r="D45" s="32">
        <v>0</v>
      </c>
    </row>
    <row r="46" spans="1:4">
      <c r="A46" s="32">
        <v>2044</v>
      </c>
      <c r="B46" s="32">
        <v>734.32499232270618</v>
      </c>
      <c r="C46" s="32">
        <v>0</v>
      </c>
      <c r="D46" s="32">
        <v>0</v>
      </c>
    </row>
    <row r="47" spans="1:4">
      <c r="A47" s="32">
        <v>2045</v>
      </c>
      <c r="B47" s="32">
        <v>737.99661728431965</v>
      </c>
      <c r="C47" s="32">
        <v>0</v>
      </c>
      <c r="D47" s="32">
        <v>0</v>
      </c>
    </row>
    <row r="48" spans="1:4">
      <c r="A48" s="32">
        <v>2046</v>
      </c>
      <c r="B48" s="32">
        <v>741.68660037074119</v>
      </c>
      <c r="C48" s="32">
        <v>0</v>
      </c>
      <c r="D48" s="32">
        <v>0</v>
      </c>
    </row>
    <row r="49" spans="1:4">
      <c r="A49" s="32">
        <v>2047</v>
      </c>
      <c r="B49" s="32">
        <v>745.39503337259487</v>
      </c>
      <c r="C49" s="32">
        <v>0</v>
      </c>
      <c r="D49" s="32">
        <v>0</v>
      </c>
    </row>
    <row r="50" spans="1:4">
      <c r="A50" s="32">
        <v>2048</v>
      </c>
      <c r="B50" s="32">
        <v>749.12200853945774</v>
      </c>
      <c r="C50" s="32">
        <v>0</v>
      </c>
      <c r="D50" s="32">
        <v>0</v>
      </c>
    </row>
    <row r="51" spans="1:4">
      <c r="A51" s="32">
        <v>2049</v>
      </c>
      <c r="B51" s="32">
        <v>752.86761858215493</v>
      </c>
      <c r="C51" s="32">
        <v>0</v>
      </c>
      <c r="D51" s="32">
        <v>0</v>
      </c>
    </row>
    <row r="52" spans="1:4">
      <c r="A52" s="32">
        <v>2050</v>
      </c>
      <c r="B52" s="32">
        <v>756.63195667506568</v>
      </c>
      <c r="C52" s="32">
        <v>6.0359999999999988E-3</v>
      </c>
      <c r="D52" s="32">
        <v>24158932.115389455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5"/>
  <sheetViews>
    <sheetView workbookViewId="0">
      <selection activeCell="A20" sqref="A20"/>
    </sheetView>
  </sheetViews>
  <sheetFormatPr defaultColWidth="9.1328125" defaultRowHeight="15.75"/>
  <cols>
    <col min="1" max="1" width="19.3984375" style="27" customWidth="1"/>
    <col min="2" max="2" width="21.3984375" style="27" customWidth="1"/>
    <col min="3" max="4" width="9.265625" style="56" bestFit="1" customWidth="1"/>
    <col min="5" max="5" width="9.1328125" style="56" customWidth="1"/>
    <col min="6" max="6" width="9.265625" style="56" bestFit="1" customWidth="1"/>
    <col min="7" max="7" width="5.1328125" style="56" bestFit="1" customWidth="1"/>
    <col min="8" max="8" width="20.265625" style="56" bestFit="1" customWidth="1"/>
    <col min="9" max="9" width="23.265625" style="56" bestFit="1" customWidth="1"/>
    <col min="10" max="10" width="19" style="56" bestFit="1" customWidth="1"/>
    <col min="11" max="11" width="25" style="56" bestFit="1" customWidth="1"/>
    <col min="12" max="12" width="44" style="56" bestFit="1" customWidth="1"/>
    <col min="13" max="13" width="13.73046875" style="56" bestFit="1" customWidth="1"/>
    <col min="14" max="14" width="26" style="56" bestFit="1" customWidth="1"/>
    <col min="15" max="15" width="36.3984375" style="56" bestFit="1" customWidth="1"/>
    <col min="16" max="16" width="27.265625" style="56" bestFit="1" customWidth="1"/>
    <col min="17" max="17" width="22.59765625" style="56" bestFit="1" customWidth="1"/>
    <col min="18" max="18" width="26.1328125" style="56" bestFit="1" customWidth="1"/>
    <col min="19" max="19" width="28.3984375" style="56" bestFit="1" customWidth="1"/>
    <col min="20" max="20" width="24" style="56" bestFit="1" customWidth="1"/>
    <col min="21" max="21" width="26.73046875" style="56" bestFit="1" customWidth="1"/>
    <col min="22" max="22" width="12.1328125" style="56" bestFit="1" customWidth="1"/>
    <col min="23" max="23" width="34" style="56" bestFit="1" customWidth="1"/>
    <col min="24" max="24" width="17" style="56" bestFit="1" customWidth="1"/>
    <col min="25" max="25" width="29" style="56" bestFit="1" customWidth="1"/>
    <col min="26" max="26" width="29.3984375" style="56" bestFit="1" customWidth="1"/>
    <col min="27" max="27" width="26.73046875" style="56" bestFit="1" customWidth="1"/>
    <col min="28" max="28" width="34.3984375" style="56" bestFit="1" customWidth="1"/>
    <col min="29" max="29" width="12" style="56" bestFit="1" customWidth="1"/>
    <col min="30" max="16384" width="9.1328125" style="56"/>
  </cols>
  <sheetData>
    <row r="1" spans="1:11">
      <c r="A1" s="27" t="s">
        <v>147</v>
      </c>
      <c r="B1" s="54"/>
    </row>
    <row r="2" spans="1:11">
      <c r="A2" s="27" t="s">
        <v>148</v>
      </c>
    </row>
    <row r="15" spans="1:11">
      <c r="I15" s="65" t="s">
        <v>150</v>
      </c>
    </row>
    <row r="16" spans="1:11">
      <c r="I16" s="56" t="s">
        <v>149</v>
      </c>
      <c r="J16" s="56" t="s">
        <v>153</v>
      </c>
      <c r="K16" s="56" t="s">
        <v>155</v>
      </c>
    </row>
    <row r="17" spans="1:11">
      <c r="I17" s="56" t="s">
        <v>151</v>
      </c>
      <c r="J17" s="56" t="s">
        <v>154</v>
      </c>
      <c r="K17" s="56" t="s">
        <v>152</v>
      </c>
    </row>
    <row r="20" spans="1:11">
      <c r="A20" s="47" t="s">
        <v>209</v>
      </c>
    </row>
    <row r="21" spans="1:11">
      <c r="A21" s="56"/>
    </row>
    <row r="22" spans="1:11">
      <c r="A22" s="55" t="s">
        <v>113</v>
      </c>
    </row>
    <row r="23" spans="1:11" ht="16.149999999999999" thickBot="1">
      <c r="A23" s="69" t="s">
        <v>114</v>
      </c>
      <c r="B23" s="69"/>
      <c r="C23" s="69"/>
    </row>
    <row r="24" spans="1:11" ht="45.4" thickBot="1">
      <c r="A24" s="57" t="s">
        <v>115</v>
      </c>
      <c r="B24" s="58" t="s">
        <v>112</v>
      </c>
      <c r="C24" s="59" t="s">
        <v>119</v>
      </c>
    </row>
    <row r="25" spans="1:11">
      <c r="A25" s="27">
        <v>2012</v>
      </c>
      <c r="B25" s="28">
        <v>306788.18146231741</v>
      </c>
      <c r="C25" s="56">
        <f t="shared" ref="C25:C63" si="0">B25/SUM(B25,B65,B105,B145,B185,B225)</f>
        <v>0.16017716325523196</v>
      </c>
      <c r="E25" s="60"/>
      <c r="H25" s="61"/>
    </row>
    <row r="26" spans="1:11">
      <c r="A26" s="27">
        <v>2013</v>
      </c>
      <c r="B26" s="29">
        <v>332958.11279208981</v>
      </c>
      <c r="C26" s="56">
        <f t="shared" si="0"/>
        <v>0.16392819799166614</v>
      </c>
    </row>
    <row r="27" spans="1:11">
      <c r="A27" s="27">
        <v>2014</v>
      </c>
      <c r="B27" s="29">
        <v>358134.04677966953</v>
      </c>
      <c r="C27" s="56">
        <f t="shared" si="0"/>
        <v>0.16959572723688521</v>
      </c>
    </row>
    <row r="28" spans="1:11">
      <c r="A28" s="27">
        <v>2015</v>
      </c>
      <c r="B28" s="29">
        <v>377711.95449608355</v>
      </c>
      <c r="C28" s="56">
        <f t="shared" si="0"/>
        <v>0.17405565780010659</v>
      </c>
    </row>
    <row r="29" spans="1:11">
      <c r="A29" s="27">
        <v>2016</v>
      </c>
      <c r="B29" s="29">
        <v>398092.30493151327</v>
      </c>
      <c r="C29" s="56">
        <f t="shared" si="0"/>
        <v>0.178292895521862</v>
      </c>
    </row>
    <row r="30" spans="1:11">
      <c r="A30" s="27">
        <v>2017</v>
      </c>
      <c r="B30" s="29">
        <v>418202.00599289918</v>
      </c>
      <c r="C30" s="56">
        <f t="shared" si="0"/>
        <v>0.18218070931423647</v>
      </c>
    </row>
    <row r="31" spans="1:11">
      <c r="A31" s="27">
        <v>2018</v>
      </c>
      <c r="B31" s="29">
        <v>438020.99348371068</v>
      </c>
      <c r="C31" s="56">
        <f t="shared" si="0"/>
        <v>0.18573840218434279</v>
      </c>
    </row>
    <row r="32" spans="1:11">
      <c r="A32" s="27">
        <v>2019</v>
      </c>
      <c r="B32" s="29">
        <v>457528.6266506266</v>
      </c>
      <c r="C32" s="56">
        <f t="shared" si="0"/>
        <v>0.18898311125451447</v>
      </c>
    </row>
    <row r="33" spans="1:3">
      <c r="A33" s="27">
        <v>2020</v>
      </c>
      <c r="B33" s="29">
        <v>476705.08775276318</v>
      </c>
      <c r="C33" s="56">
        <f t="shared" si="0"/>
        <v>0.19370695795174037</v>
      </c>
    </row>
    <row r="34" spans="1:3">
      <c r="A34" s="27">
        <v>2021</v>
      </c>
      <c r="B34" s="29">
        <v>486184.12545633106</v>
      </c>
      <c r="C34" s="56">
        <f t="shared" si="0"/>
        <v>0.19580798837236918</v>
      </c>
    </row>
    <row r="35" spans="1:3">
      <c r="A35" s="27">
        <v>2022</v>
      </c>
      <c r="B35" s="29">
        <v>495270.24716401671</v>
      </c>
      <c r="C35" s="56">
        <f t="shared" si="0"/>
        <v>0.19860869868012845</v>
      </c>
    </row>
    <row r="36" spans="1:3">
      <c r="A36" s="27">
        <v>2023</v>
      </c>
      <c r="B36" s="29">
        <v>503955.38171311683</v>
      </c>
      <c r="C36" s="56">
        <f t="shared" si="0"/>
        <v>0.20030466114204237</v>
      </c>
    </row>
    <row r="37" spans="1:3">
      <c r="A37" s="27">
        <v>2024</v>
      </c>
      <c r="B37" s="29">
        <v>512239.30109624995</v>
      </c>
      <c r="C37" s="56">
        <f t="shared" si="0"/>
        <v>0.20258568969272067</v>
      </c>
    </row>
    <row r="38" spans="1:3">
      <c r="A38" s="27">
        <v>2025</v>
      </c>
      <c r="B38" s="29">
        <v>520130.09149005153</v>
      </c>
      <c r="C38" s="56">
        <f t="shared" si="0"/>
        <v>0.20337559150734899</v>
      </c>
    </row>
    <row r="39" spans="1:3">
      <c r="A39" s="27">
        <v>2026</v>
      </c>
      <c r="B39" s="29">
        <v>528721.87284325436</v>
      </c>
      <c r="C39" s="56">
        <f t="shared" si="0"/>
        <v>0.20529782289288737</v>
      </c>
    </row>
    <row r="40" spans="1:3">
      <c r="A40" s="27">
        <v>2027</v>
      </c>
      <c r="B40" s="29">
        <v>538112.21784201253</v>
      </c>
      <c r="C40" s="56">
        <f t="shared" si="0"/>
        <v>0.20598986213966922</v>
      </c>
    </row>
    <row r="41" spans="1:3">
      <c r="A41" s="27">
        <v>2028</v>
      </c>
      <c r="B41" s="29">
        <v>548411.18532817753</v>
      </c>
      <c r="C41" s="56">
        <f t="shared" si="0"/>
        <v>0.20762414626170156</v>
      </c>
    </row>
    <row r="42" spans="1:3">
      <c r="A42" s="27">
        <v>2029</v>
      </c>
      <c r="B42" s="29">
        <v>559738.67988349416</v>
      </c>
      <c r="C42" s="56">
        <f t="shared" si="0"/>
        <v>0.20832508565890781</v>
      </c>
    </row>
    <row r="43" spans="1:3">
      <c r="A43" s="27">
        <v>2030</v>
      </c>
      <c r="B43" s="29">
        <v>572221.40417764196</v>
      </c>
      <c r="C43" s="56">
        <f t="shared" si="0"/>
        <v>0.21047318137822671</v>
      </c>
    </row>
    <row r="44" spans="1:3">
      <c r="A44" s="27">
        <v>2031</v>
      </c>
      <c r="B44" s="29">
        <v>585989.634189395</v>
      </c>
      <c r="C44" s="56">
        <f t="shared" si="0"/>
        <v>0.21055816816112338</v>
      </c>
    </row>
    <row r="45" spans="1:3">
      <c r="A45" s="27">
        <v>2032</v>
      </c>
      <c r="B45" s="29">
        <v>600108.66164786543</v>
      </c>
      <c r="C45" s="56">
        <f t="shared" si="0"/>
        <v>0.2124653676719285</v>
      </c>
    </row>
    <row r="46" spans="1:3">
      <c r="A46" s="27">
        <v>2033</v>
      </c>
      <c r="B46" s="29">
        <v>614109.3235470478</v>
      </c>
      <c r="C46" s="56">
        <f t="shared" si="0"/>
        <v>0.21261235688448041</v>
      </c>
    </row>
    <row r="47" spans="1:3">
      <c r="A47" s="27">
        <v>2034</v>
      </c>
      <c r="B47" s="29">
        <v>628018.36744215293</v>
      </c>
      <c r="C47" s="56">
        <f t="shared" si="0"/>
        <v>0.21415971836403874</v>
      </c>
    </row>
    <row r="48" spans="1:3">
      <c r="A48" s="27">
        <v>2035</v>
      </c>
      <c r="B48" s="29">
        <v>641856.29156138224</v>
      </c>
      <c r="C48" s="56">
        <f t="shared" si="0"/>
        <v>0.21514458534694456</v>
      </c>
    </row>
    <row r="49" spans="1:3">
      <c r="A49" s="27">
        <v>2036</v>
      </c>
      <c r="B49" s="29">
        <v>655289.8009675059</v>
      </c>
      <c r="C49" s="56">
        <f t="shared" si="0"/>
        <v>0.21577725448188406</v>
      </c>
    </row>
    <row r="50" spans="1:3">
      <c r="A50" s="27">
        <v>2037</v>
      </c>
      <c r="B50" s="29">
        <v>668672.0924395367</v>
      </c>
      <c r="C50" s="56">
        <f t="shared" si="0"/>
        <v>0.21668323643224696</v>
      </c>
    </row>
    <row r="51" spans="1:3">
      <c r="A51" s="27">
        <v>2038</v>
      </c>
      <c r="B51" s="29">
        <v>682004.2580262674</v>
      </c>
      <c r="C51" s="56">
        <f t="shared" si="0"/>
        <v>0.21728310699831613</v>
      </c>
    </row>
    <row r="52" spans="1:3">
      <c r="A52" s="27">
        <v>2039</v>
      </c>
      <c r="B52" s="29">
        <v>695282.19286015828</v>
      </c>
      <c r="C52" s="56">
        <f t="shared" si="0"/>
        <v>0.21802141397610944</v>
      </c>
    </row>
    <row r="53" spans="1:3">
      <c r="A53" s="27">
        <v>2040</v>
      </c>
      <c r="B53" s="29">
        <v>708497.76086988382</v>
      </c>
      <c r="C53" s="56">
        <f t="shared" si="0"/>
        <v>0.21939856917047318</v>
      </c>
    </row>
    <row r="54" spans="1:3">
      <c r="A54" s="27">
        <v>2041</v>
      </c>
      <c r="B54" s="29">
        <v>723564.2784152783</v>
      </c>
      <c r="C54" s="56">
        <f t="shared" si="0"/>
        <v>0.21908233073167663</v>
      </c>
    </row>
    <row r="55" spans="1:3">
      <c r="A55" s="27">
        <v>2042</v>
      </c>
      <c r="B55" s="29">
        <v>740549.23041490908</v>
      </c>
      <c r="C55" s="56">
        <f t="shared" si="0"/>
        <v>0.2204697780128877</v>
      </c>
    </row>
    <row r="56" spans="1:3">
      <c r="A56" s="27">
        <v>2043</v>
      </c>
      <c r="B56" s="29">
        <v>758354.13311718521</v>
      </c>
      <c r="C56" s="56">
        <f t="shared" si="0"/>
        <v>0.22029566076872492</v>
      </c>
    </row>
    <row r="57" spans="1:3">
      <c r="A57" s="27">
        <v>2044</v>
      </c>
      <c r="B57" s="29">
        <v>776064.94262801099</v>
      </c>
      <c r="C57" s="56">
        <f t="shared" si="0"/>
        <v>0.22140760434819015</v>
      </c>
    </row>
    <row r="58" spans="1:3">
      <c r="A58" s="27">
        <v>2045</v>
      </c>
      <c r="B58" s="29">
        <v>793670.86422636127</v>
      </c>
      <c r="C58" s="56">
        <f t="shared" si="0"/>
        <v>0.22287654005167926</v>
      </c>
    </row>
    <row r="59" spans="1:3">
      <c r="A59" s="27">
        <v>2046</v>
      </c>
      <c r="B59" s="29">
        <v>803426.8286533301</v>
      </c>
      <c r="C59" s="56">
        <f t="shared" si="0"/>
        <v>0.2220453628607183</v>
      </c>
    </row>
    <row r="60" spans="1:3">
      <c r="A60" s="27">
        <v>2047</v>
      </c>
      <c r="B60" s="29">
        <v>813037.05796807038</v>
      </c>
      <c r="C60" s="56">
        <f t="shared" si="0"/>
        <v>0.22308327706223277</v>
      </c>
    </row>
    <row r="61" spans="1:3">
      <c r="A61" s="27">
        <v>2048</v>
      </c>
      <c r="B61" s="29">
        <v>822497.94924493961</v>
      </c>
      <c r="C61" s="56">
        <f t="shared" si="0"/>
        <v>0.22237030114082312</v>
      </c>
    </row>
    <row r="62" spans="1:3">
      <c r="A62" s="27">
        <v>2049</v>
      </c>
      <c r="B62" s="29">
        <v>831809.90759601758</v>
      </c>
      <c r="C62" s="56">
        <f t="shared" si="0"/>
        <v>0.22299783719216817</v>
      </c>
    </row>
    <row r="63" spans="1:3">
      <c r="A63" s="27">
        <v>2050</v>
      </c>
      <c r="B63" s="29">
        <v>840977.09551852872</v>
      </c>
      <c r="C63" s="56">
        <f t="shared" si="0"/>
        <v>0.2240603873008763</v>
      </c>
    </row>
    <row r="64" spans="1:3">
      <c r="A64" s="68" t="s">
        <v>116</v>
      </c>
      <c r="B64" s="68"/>
      <c r="C64" s="68"/>
    </row>
    <row r="65" spans="1:3">
      <c r="A65" s="27">
        <v>2012</v>
      </c>
      <c r="B65" s="28">
        <v>82219.617502533074</v>
      </c>
      <c r="C65" s="56">
        <f>B65/SUM(B25,B65,B105,B145,B185,B225)</f>
        <v>4.2927680697190065E-2</v>
      </c>
    </row>
    <row r="66" spans="1:3">
      <c r="A66" s="27">
        <v>2013</v>
      </c>
      <c r="B66" s="29">
        <v>84936.767260220426</v>
      </c>
      <c r="C66" s="56">
        <f>B66/SUM(B66,B106,B146,B187,B226,B26)</f>
        <v>4.1370317140916761E-2</v>
      </c>
    </row>
    <row r="67" spans="1:3">
      <c r="A67" s="27">
        <v>2014</v>
      </c>
      <c r="B67" s="29">
        <v>85476.863835600176</v>
      </c>
      <c r="C67" s="56">
        <f t="shared" ref="C67:C103" si="1">B67/SUM(B67,B107,B147,B188,B227,B27)</f>
        <v>4.0166552985783081E-2</v>
      </c>
    </row>
    <row r="68" spans="1:3">
      <c r="A68" s="27">
        <v>2015</v>
      </c>
      <c r="B68" s="29">
        <v>85517.459746267457</v>
      </c>
      <c r="C68" s="56">
        <f t="shared" si="1"/>
        <v>3.9092807377687729E-2</v>
      </c>
    </row>
    <row r="69" spans="1:3">
      <c r="A69" s="27">
        <v>2016</v>
      </c>
      <c r="B69" s="29">
        <v>85625.95898852103</v>
      </c>
      <c r="C69" s="56">
        <f t="shared" si="1"/>
        <v>3.8050884764247728E-2</v>
      </c>
    </row>
    <row r="70" spans="1:3">
      <c r="A70" s="27">
        <v>2017</v>
      </c>
      <c r="B70" s="29">
        <v>85711.560152036051</v>
      </c>
      <c r="C70" s="56">
        <f t="shared" si="1"/>
        <v>3.7055573239431684E-2</v>
      </c>
    </row>
    <row r="71" spans="1:3">
      <c r="A71" s="27">
        <v>2018</v>
      </c>
      <c r="B71" s="29">
        <v>85777.208917798082</v>
      </c>
      <c r="C71" s="56">
        <f t="shared" si="1"/>
        <v>3.6104407230983342E-2</v>
      </c>
    </row>
    <row r="72" spans="1:3">
      <c r="A72" s="27">
        <v>2019</v>
      </c>
      <c r="B72" s="29">
        <v>85826.494880576225</v>
      </c>
      <c r="C72" s="56">
        <f t="shared" si="1"/>
        <v>3.5357028947718687E-2</v>
      </c>
    </row>
    <row r="73" spans="1:3">
      <c r="A73" s="27">
        <v>2020</v>
      </c>
      <c r="B73" s="29">
        <v>85863.594458276784</v>
      </c>
      <c r="C73" s="56">
        <f t="shared" si="1"/>
        <v>3.4794121563841193E-2</v>
      </c>
    </row>
    <row r="74" spans="1:3">
      <c r="A74" s="27">
        <v>2021</v>
      </c>
      <c r="B74" s="29">
        <v>85071.640533108453</v>
      </c>
      <c r="C74" s="56">
        <f t="shared" si="1"/>
        <v>3.4243877765087159E-2</v>
      </c>
    </row>
    <row r="75" spans="1:3">
      <c r="A75" s="27">
        <v>2022</v>
      </c>
      <c r="B75" s="29">
        <v>84278.026228109666</v>
      </c>
      <c r="C75" s="56">
        <f t="shared" si="1"/>
        <v>3.3701922903423949E-2</v>
      </c>
    </row>
    <row r="76" spans="1:3">
      <c r="A76" s="27">
        <v>2023</v>
      </c>
      <c r="B76" s="29">
        <v>83487.971830394759</v>
      </c>
      <c r="C76" s="56">
        <f t="shared" si="1"/>
        <v>3.3153449477583752E-2</v>
      </c>
    </row>
    <row r="77" spans="1:3">
      <c r="A77" s="27">
        <v>2024</v>
      </c>
      <c r="B77" s="29">
        <v>82706.737119600759</v>
      </c>
      <c r="C77" s="56">
        <f t="shared" si="1"/>
        <v>3.2576466939212213E-2</v>
      </c>
    </row>
    <row r="78" spans="1:3">
      <c r="A78" s="27">
        <v>2025</v>
      </c>
      <c r="B78" s="29">
        <v>81939.494972634508</v>
      </c>
      <c r="C78" s="56">
        <f t="shared" si="1"/>
        <v>3.1990435897254581E-2</v>
      </c>
    </row>
    <row r="79" spans="1:3">
      <c r="A79" s="27">
        <v>2026</v>
      </c>
      <c r="B79" s="29">
        <v>81285.929673610255</v>
      </c>
      <c r="C79" s="56">
        <f t="shared" si="1"/>
        <v>3.1415151475611393E-2</v>
      </c>
    </row>
    <row r="80" spans="1:3">
      <c r="A80" s="27">
        <v>2027</v>
      </c>
      <c r="B80" s="29">
        <v>80756.782834494545</v>
      </c>
      <c r="C80" s="56">
        <f t="shared" si="1"/>
        <v>3.0830880698644605E-2</v>
      </c>
    </row>
    <row r="81" spans="1:3">
      <c r="A81" s="27">
        <v>2028</v>
      </c>
      <c r="B81" s="29">
        <v>80362.939348905071</v>
      </c>
      <c r="C81" s="56">
        <f t="shared" si="1"/>
        <v>3.0266915486199853E-2</v>
      </c>
    </row>
    <row r="82" spans="1:3">
      <c r="A82" s="27">
        <v>2029</v>
      </c>
      <c r="B82" s="29">
        <v>80115.303729896419</v>
      </c>
      <c r="C82" s="56">
        <f t="shared" si="1"/>
        <v>2.9754060644725123E-2</v>
      </c>
    </row>
    <row r="83" spans="1:3">
      <c r="A83" s="27">
        <v>2030</v>
      </c>
      <c r="B83" s="29">
        <v>80024.686613558253</v>
      </c>
      <c r="C83" s="56">
        <f t="shared" si="1"/>
        <v>2.9218513409587716E-2</v>
      </c>
    </row>
    <row r="84" spans="1:3">
      <c r="A84" s="27">
        <v>2031</v>
      </c>
      <c r="B84" s="29">
        <v>80101.70517418196</v>
      </c>
      <c r="C84" s="56">
        <f t="shared" si="1"/>
        <v>2.8695746839937829E-2</v>
      </c>
    </row>
    <row r="85" spans="1:3">
      <c r="A85" s="27">
        <v>2032</v>
      </c>
      <c r="B85" s="29">
        <v>80263.076818211077</v>
      </c>
      <c r="C85" s="56">
        <f t="shared" si="1"/>
        <v>2.822396512164594E-2</v>
      </c>
    </row>
    <row r="86" spans="1:3">
      <c r="A86" s="27">
        <v>2033</v>
      </c>
      <c r="B86" s="29">
        <v>80466.70411222527</v>
      </c>
      <c r="C86" s="56">
        <f t="shared" si="1"/>
        <v>2.7767053532651857E-2</v>
      </c>
    </row>
    <row r="87" spans="1:3">
      <c r="A87" s="27">
        <v>2034</v>
      </c>
      <c r="B87" s="29">
        <v>80714.322411117799</v>
      </c>
      <c r="C87" s="56">
        <f t="shared" si="1"/>
        <v>2.7404849554066385E-2</v>
      </c>
    </row>
    <row r="88" spans="1:3">
      <c r="A88" s="27">
        <v>2035</v>
      </c>
      <c r="B88" s="29">
        <v>81007.288796072753</v>
      </c>
      <c r="C88" s="56">
        <f t="shared" si="1"/>
        <v>2.7023215494566356E-2</v>
      </c>
    </row>
    <row r="89" spans="1:3">
      <c r="A89" s="27">
        <v>2036</v>
      </c>
      <c r="B89" s="29">
        <v>81316.100751435544</v>
      </c>
      <c r="C89" s="56">
        <f t="shared" si="1"/>
        <v>2.6670203261977207E-2</v>
      </c>
    </row>
    <row r="90" spans="1:3">
      <c r="A90" s="27">
        <v>2037</v>
      </c>
      <c r="B90" s="29">
        <v>81671.960308408525</v>
      </c>
      <c r="C90" s="56">
        <f t="shared" si="1"/>
        <v>2.6347609743455892E-2</v>
      </c>
    </row>
    <row r="91" spans="1:3">
      <c r="A91" s="27">
        <v>2038</v>
      </c>
      <c r="B91" s="29">
        <v>82075.218247040262</v>
      </c>
      <c r="C91" s="56">
        <f t="shared" si="1"/>
        <v>2.6044859110438447E-2</v>
      </c>
    </row>
    <row r="92" spans="1:3">
      <c r="A92" s="27">
        <v>2039</v>
      </c>
      <c r="B92" s="29">
        <v>82525.924534020422</v>
      </c>
      <c r="C92" s="56">
        <f t="shared" si="1"/>
        <v>2.5816825567743028E-2</v>
      </c>
    </row>
    <row r="93" spans="1:3">
      <c r="A93" s="27">
        <v>2040</v>
      </c>
      <c r="B93" s="29">
        <v>83023.841845369156</v>
      </c>
      <c r="C93" s="56">
        <f t="shared" si="1"/>
        <v>2.5536930565761045E-2</v>
      </c>
    </row>
    <row r="94" spans="1:3">
      <c r="A94" s="27">
        <v>2041</v>
      </c>
      <c r="B94" s="29">
        <v>83737.545456665961</v>
      </c>
      <c r="C94" s="56">
        <f t="shared" si="1"/>
        <v>2.5266618596054384E-2</v>
      </c>
    </row>
    <row r="95" spans="1:3">
      <c r="A95" s="27">
        <v>2042</v>
      </c>
      <c r="B95" s="29">
        <v>84672.539563037382</v>
      </c>
      <c r="C95" s="56">
        <f t="shared" si="1"/>
        <v>2.5030271145402773E-2</v>
      </c>
    </row>
    <row r="96" spans="1:3">
      <c r="A96" s="27">
        <v>2043</v>
      </c>
      <c r="B96" s="29">
        <v>85731.617202487512</v>
      </c>
      <c r="C96" s="56">
        <f t="shared" si="1"/>
        <v>2.4805986855775727E-2</v>
      </c>
    </row>
    <row r="97" spans="1:3">
      <c r="A97" s="27">
        <v>2044</v>
      </c>
      <c r="B97" s="29">
        <v>86833.930151475914</v>
      </c>
      <c r="C97" s="56">
        <f t="shared" si="1"/>
        <v>2.4700792745033315E-2</v>
      </c>
    </row>
    <row r="98" spans="1:3">
      <c r="A98" s="27">
        <v>2045</v>
      </c>
      <c r="B98" s="29">
        <v>87978.0599856232</v>
      </c>
      <c r="C98" s="56">
        <f t="shared" si="1"/>
        <v>2.4578037996234915E-2</v>
      </c>
    </row>
    <row r="99" spans="1:3">
      <c r="A99" s="27">
        <v>2046</v>
      </c>
      <c r="B99" s="29">
        <v>88482.612567248769</v>
      </c>
      <c r="C99" s="56">
        <f t="shared" si="1"/>
        <v>2.4431748228122139E-2</v>
      </c>
    </row>
    <row r="100" spans="1:3">
      <c r="A100" s="27">
        <v>2047</v>
      </c>
      <c r="B100" s="29">
        <v>89026.387104579611</v>
      </c>
      <c r="C100" s="56">
        <f t="shared" si="1"/>
        <v>2.4313774671891681E-2</v>
      </c>
    </row>
    <row r="101" spans="1:3">
      <c r="A101" s="27">
        <v>2048</v>
      </c>
      <c r="B101" s="29">
        <v>89607.535886783618</v>
      </c>
      <c r="C101" s="56">
        <f t="shared" si="1"/>
        <v>2.4188169623197427E-2</v>
      </c>
    </row>
    <row r="102" spans="1:3">
      <c r="A102" s="27">
        <v>2049</v>
      </c>
      <c r="B102" s="29">
        <v>90224.087207363555</v>
      </c>
      <c r="C102" s="56">
        <f t="shared" si="1"/>
        <v>2.4175916789775806E-2</v>
      </c>
    </row>
    <row r="103" spans="1:3">
      <c r="A103" s="27">
        <v>2050</v>
      </c>
      <c r="B103" s="29">
        <v>90873.977153503278</v>
      </c>
      <c r="C103" s="56">
        <f t="shared" si="1"/>
        <v>3.2239018915240454E-2</v>
      </c>
    </row>
    <row r="104" spans="1:3">
      <c r="A104" s="68" t="s">
        <v>117</v>
      </c>
      <c r="B104" s="68"/>
      <c r="C104" s="68"/>
    </row>
    <row r="105" spans="1:3">
      <c r="A105" s="27">
        <v>2012</v>
      </c>
      <c r="B105" s="30">
        <v>425527.12733204529</v>
      </c>
      <c r="C105" s="56">
        <f t="shared" ref="C105:C143" si="2">B105/SUM(B25,B65,B105,B145,B185,B225)</f>
        <v>0.22217194879968644</v>
      </c>
    </row>
    <row r="106" spans="1:3">
      <c r="A106" s="27">
        <v>2013</v>
      </c>
      <c r="B106" s="29">
        <v>439509.34483724396</v>
      </c>
      <c r="C106" s="56">
        <f t="shared" si="2"/>
        <v>0.21638750380789298</v>
      </c>
    </row>
    <row r="107" spans="1:3">
      <c r="A107" s="27">
        <v>2014</v>
      </c>
      <c r="B107" s="29">
        <v>446181.99795027194</v>
      </c>
      <c r="C107" s="56">
        <f t="shared" si="2"/>
        <v>0.21129116626249356</v>
      </c>
    </row>
    <row r="108" spans="1:3">
      <c r="A108" s="27">
        <v>2015</v>
      </c>
      <c r="B108" s="29">
        <v>449575.80081023759</v>
      </c>
      <c r="C108" s="56">
        <f t="shared" si="2"/>
        <v>0.20717165768669621</v>
      </c>
    </row>
    <row r="109" spans="1:3">
      <c r="A109" s="27">
        <v>2016</v>
      </c>
      <c r="B109" s="29">
        <v>453840.04738112743</v>
      </c>
      <c r="C109" s="56">
        <f t="shared" si="2"/>
        <v>0.20326053819422835</v>
      </c>
    </row>
    <row r="110" spans="1:3">
      <c r="A110" s="27">
        <v>2017</v>
      </c>
      <c r="B110" s="29">
        <v>458301.37904088228</v>
      </c>
      <c r="C110" s="56">
        <f t="shared" si="2"/>
        <v>0.19964913873411297</v>
      </c>
    </row>
    <row r="111" spans="1:3">
      <c r="A111" s="27">
        <v>2018</v>
      </c>
      <c r="B111" s="29">
        <v>462967.02105757978</v>
      </c>
      <c r="C111" s="56">
        <f t="shared" si="2"/>
        <v>0.19631651458385571</v>
      </c>
    </row>
    <row r="112" spans="1:3">
      <c r="A112" s="27">
        <v>2019</v>
      </c>
      <c r="B112" s="29">
        <v>467843.60631173581</v>
      </c>
      <c r="C112" s="56">
        <f t="shared" si="2"/>
        <v>0.19324373416494059</v>
      </c>
    </row>
    <row r="113" spans="1:3">
      <c r="A113" s="27">
        <v>2020</v>
      </c>
      <c r="B113" s="29">
        <v>472937.10296633025</v>
      </c>
      <c r="C113" s="56">
        <f t="shared" si="2"/>
        <v>0.19217585436308535</v>
      </c>
    </row>
    <row r="114" spans="1:3">
      <c r="A114" s="27">
        <v>2021</v>
      </c>
      <c r="B114" s="29">
        <v>472240.17512093339</v>
      </c>
      <c r="C114" s="56">
        <f t="shared" si="2"/>
        <v>0.1901921388985186</v>
      </c>
    </row>
    <row r="115" spans="1:3">
      <c r="A115" s="27">
        <v>2022</v>
      </c>
      <c r="B115" s="29">
        <v>471775.16715688695</v>
      </c>
      <c r="C115" s="56">
        <f t="shared" si="2"/>
        <v>0.18918691876841046</v>
      </c>
    </row>
    <row r="116" spans="1:3">
      <c r="A116" s="27">
        <v>2023</v>
      </c>
      <c r="B116" s="29">
        <v>471544.16084249219</v>
      </c>
      <c r="C116" s="56">
        <f t="shared" si="2"/>
        <v>0.18742233296524738</v>
      </c>
    </row>
    <row r="117" spans="1:3">
      <c r="A117" s="27">
        <v>2024</v>
      </c>
      <c r="B117" s="29">
        <v>471547.13540421653</v>
      </c>
      <c r="C117" s="56">
        <f t="shared" si="2"/>
        <v>0.18649233169740731</v>
      </c>
    </row>
    <row r="118" spans="1:3">
      <c r="A118" s="27">
        <v>2025</v>
      </c>
      <c r="B118" s="29">
        <v>471781.87130885606</v>
      </c>
      <c r="C118" s="56">
        <f t="shared" si="2"/>
        <v>0.18447099814012163</v>
      </c>
    </row>
    <row r="119" spans="1:3">
      <c r="A119" s="27">
        <v>2026</v>
      </c>
      <c r="B119" s="29">
        <v>472937.11721924064</v>
      </c>
      <c r="C119" s="56">
        <f t="shared" si="2"/>
        <v>0.18363711720156639</v>
      </c>
    </row>
    <row r="120" spans="1:3">
      <c r="A120" s="27">
        <v>2027</v>
      </c>
      <c r="B120" s="29">
        <v>475050.81208708615</v>
      </c>
      <c r="C120" s="56">
        <f t="shared" si="2"/>
        <v>0.18184989681815178</v>
      </c>
    </row>
    <row r="121" spans="1:3">
      <c r="A121" s="27">
        <v>2028</v>
      </c>
      <c r="B121" s="29">
        <v>478162.8566872321</v>
      </c>
      <c r="C121" s="56">
        <f t="shared" si="2"/>
        <v>0.18102868349472737</v>
      </c>
    </row>
    <row r="122" spans="1:3">
      <c r="A122" s="27">
        <v>2029</v>
      </c>
      <c r="B122" s="29">
        <v>482314.93570872524</v>
      </c>
      <c r="C122" s="56">
        <f t="shared" si="2"/>
        <v>0.17950930301440787</v>
      </c>
    </row>
    <row r="123" spans="1:3">
      <c r="A123" s="27">
        <v>2030</v>
      </c>
      <c r="B123" s="29">
        <v>487550.32593736972</v>
      </c>
      <c r="C123" s="56">
        <f t="shared" si="2"/>
        <v>0.1793296570747869</v>
      </c>
    </row>
    <row r="124" spans="1:3">
      <c r="A124" s="27">
        <v>2031</v>
      </c>
      <c r="B124" s="29">
        <v>493913.70176755631</v>
      </c>
      <c r="C124" s="56">
        <f t="shared" si="2"/>
        <v>0.1774733855449796</v>
      </c>
    </row>
    <row r="125" spans="1:3">
      <c r="A125" s="27">
        <v>2032</v>
      </c>
      <c r="B125" s="29">
        <v>500765.7629475561</v>
      </c>
      <c r="C125" s="56">
        <f t="shared" si="2"/>
        <v>0.17729352822538907</v>
      </c>
    </row>
    <row r="126" spans="1:3">
      <c r="A126" s="27">
        <v>2033</v>
      </c>
      <c r="B126" s="29">
        <v>507772.15688483987</v>
      </c>
      <c r="C126" s="56">
        <f t="shared" si="2"/>
        <v>0.17579709490818549</v>
      </c>
    </row>
    <row r="127" spans="1:3">
      <c r="A127" s="27">
        <v>2034</v>
      </c>
      <c r="B127" s="29">
        <v>514923.03739014594</v>
      </c>
      <c r="C127" s="56">
        <f t="shared" si="2"/>
        <v>0.17559322845248887</v>
      </c>
    </row>
    <row r="128" spans="1:3">
      <c r="A128" s="27">
        <v>2035</v>
      </c>
      <c r="B128" s="29">
        <v>522209.57495375257</v>
      </c>
      <c r="C128" s="56">
        <f t="shared" si="2"/>
        <v>0.17504005794556415</v>
      </c>
    </row>
    <row r="129" spans="1:3">
      <c r="A129" s="27">
        <v>2036</v>
      </c>
      <c r="B129" s="29">
        <v>529400.84650384111</v>
      </c>
      <c r="C129" s="56">
        <f t="shared" si="2"/>
        <v>0.17432388083917189</v>
      </c>
    </row>
    <row r="130" spans="1:3">
      <c r="A130" s="27">
        <v>2037</v>
      </c>
      <c r="B130" s="29">
        <v>536713.82894633396</v>
      </c>
      <c r="C130" s="56">
        <f t="shared" si="2"/>
        <v>0.17392215229103636</v>
      </c>
    </row>
    <row r="131" spans="1:3">
      <c r="A131" s="27">
        <v>2038</v>
      </c>
      <c r="B131" s="29">
        <v>544143.15160252829</v>
      </c>
      <c r="C131" s="56">
        <f t="shared" si="2"/>
        <v>0.1733612557995193</v>
      </c>
    </row>
    <row r="132" spans="1:3">
      <c r="A132" s="27">
        <v>2039</v>
      </c>
      <c r="B132" s="29">
        <v>551684.42828628304</v>
      </c>
      <c r="C132" s="56">
        <f t="shared" si="2"/>
        <v>0.17299309598134441</v>
      </c>
    </row>
    <row r="133" spans="1:3">
      <c r="A133" s="27">
        <v>2040</v>
      </c>
      <c r="B133" s="29">
        <v>559334.06259787572</v>
      </c>
      <c r="C133" s="56">
        <f t="shared" si="2"/>
        <v>0.17320745357276987</v>
      </c>
    </row>
    <row r="134" spans="1:3">
      <c r="A134" s="27">
        <v>2041</v>
      </c>
      <c r="B134" s="29">
        <v>568326.48910596152</v>
      </c>
      <c r="C134" s="56">
        <f t="shared" si="2"/>
        <v>0.17207910280283925</v>
      </c>
    </row>
    <row r="135" spans="1:3">
      <c r="A135" s="27">
        <v>2042</v>
      </c>
      <c r="B135" s="29">
        <v>578704.94200935157</v>
      </c>
      <c r="C135" s="56">
        <f t="shared" si="2"/>
        <v>0.17228692551375602</v>
      </c>
    </row>
    <row r="136" spans="1:3">
      <c r="A136" s="27">
        <v>2043</v>
      </c>
      <c r="B136" s="29">
        <v>589762.86658647284</v>
      </c>
      <c r="C136" s="56">
        <f t="shared" si="2"/>
        <v>0.17132127948915402</v>
      </c>
    </row>
    <row r="137" spans="1:3">
      <c r="A137" s="27">
        <v>2044</v>
      </c>
      <c r="B137" s="29">
        <v>600915.0097846766</v>
      </c>
      <c r="C137" s="56">
        <f t="shared" si="2"/>
        <v>0.17143816892791613</v>
      </c>
    </row>
    <row r="138" spans="1:3">
      <c r="A138" s="27">
        <v>2045</v>
      </c>
      <c r="B138" s="29">
        <v>612158.69865756447</v>
      </c>
      <c r="C138" s="56">
        <f t="shared" si="2"/>
        <v>0.17190477673932092</v>
      </c>
    </row>
    <row r="139" spans="1:3">
      <c r="A139" s="27">
        <v>2046</v>
      </c>
      <c r="B139" s="29">
        <v>618515.82754266658</v>
      </c>
      <c r="C139" s="56">
        <f t="shared" si="2"/>
        <v>0.17094098238169358</v>
      </c>
    </row>
    <row r="140" spans="1:3">
      <c r="A140" s="27">
        <v>2047</v>
      </c>
      <c r="B140" s="29">
        <v>624963.62165699457</v>
      </c>
      <c r="C140" s="56">
        <f t="shared" si="2"/>
        <v>0.17147918584714622</v>
      </c>
    </row>
    <row r="141" spans="1:3">
      <c r="A141" s="27">
        <v>2048</v>
      </c>
      <c r="B141" s="29">
        <v>631498.46921228629</v>
      </c>
      <c r="C141" s="56">
        <f t="shared" si="2"/>
        <v>0.1707317384774244</v>
      </c>
    </row>
    <row r="142" spans="1:3">
      <c r="A142" s="27">
        <v>2049</v>
      </c>
      <c r="B142" s="29">
        <v>638116.14111584413</v>
      </c>
      <c r="C142" s="56">
        <f t="shared" si="2"/>
        <v>0.17107095989935633</v>
      </c>
    </row>
    <row r="143" spans="1:3">
      <c r="A143" s="27">
        <v>2050</v>
      </c>
      <c r="B143" s="29">
        <v>644811.84953483217</v>
      </c>
      <c r="C143" s="56">
        <f t="shared" si="2"/>
        <v>0.17179634678859776</v>
      </c>
    </row>
    <row r="144" spans="1:3">
      <c r="A144" s="68" t="s">
        <v>118</v>
      </c>
      <c r="B144" s="68"/>
      <c r="C144" s="68"/>
    </row>
    <row r="145" spans="1:3">
      <c r="A145" s="27">
        <v>2012</v>
      </c>
      <c r="B145" s="31">
        <v>244531.21645461005</v>
      </c>
      <c r="C145" s="56">
        <f t="shared" ref="C145:C183" si="3">B145/SUM(B25,B65,B105,B145,B185,B225)</f>
        <v>0.12767218213020229</v>
      </c>
    </row>
    <row r="146" spans="1:3">
      <c r="A146" s="27">
        <v>2013</v>
      </c>
      <c r="B146" s="29">
        <v>245431.66224706543</v>
      </c>
      <c r="C146" s="56">
        <f t="shared" si="3"/>
        <v>0.12083553028600812</v>
      </c>
    </row>
    <row r="147" spans="1:3">
      <c r="A147" s="27">
        <v>2014</v>
      </c>
      <c r="B147" s="29">
        <v>243836.4310922283</v>
      </c>
      <c r="C147" s="56">
        <f t="shared" si="3"/>
        <v>0.11546966067533533</v>
      </c>
    </row>
    <row r="148" spans="1:3">
      <c r="A148" s="27">
        <v>2015</v>
      </c>
      <c r="B148" s="29">
        <v>241110.46661785152</v>
      </c>
      <c r="C148" s="56">
        <f t="shared" si="3"/>
        <v>0.11110752617202624</v>
      </c>
    </row>
    <row r="149" spans="1:3">
      <c r="A149" s="27">
        <v>2016</v>
      </c>
      <c r="B149" s="29">
        <v>238971.69000295934</v>
      </c>
      <c r="C149" s="56">
        <f t="shared" si="3"/>
        <v>0.10702782754293734</v>
      </c>
    </row>
    <row r="150" spans="1:3">
      <c r="A150" s="27">
        <v>2017</v>
      </c>
      <c r="B150" s="29">
        <v>237134.21205065367</v>
      </c>
      <c r="C150" s="56">
        <f t="shared" si="3"/>
        <v>0.10330241924950062</v>
      </c>
    </row>
    <row r="151" spans="1:3">
      <c r="A151" s="27">
        <v>2018</v>
      </c>
      <c r="B151" s="29">
        <v>235594.62329350755</v>
      </c>
      <c r="C151" s="56">
        <f t="shared" si="3"/>
        <v>9.9901533361974743E-2</v>
      </c>
    </row>
    <row r="152" spans="1:3">
      <c r="A152" s="27">
        <v>2019</v>
      </c>
      <c r="B152" s="29">
        <v>234349.03611995955</v>
      </c>
      <c r="C152" s="56">
        <f t="shared" si="3"/>
        <v>9.6798336509914845E-2</v>
      </c>
    </row>
    <row r="153" spans="1:3">
      <c r="A153" s="27">
        <v>2020</v>
      </c>
      <c r="B153" s="29">
        <v>233393.07801386827</v>
      </c>
      <c r="C153" s="56">
        <f t="shared" si="3"/>
        <v>9.4838222436818498E-2</v>
      </c>
    </row>
    <row r="154" spans="1:3">
      <c r="A154" s="27">
        <v>2021</v>
      </c>
      <c r="B154" s="29">
        <v>230224.03319298374</v>
      </c>
      <c r="C154" s="56">
        <f t="shared" si="3"/>
        <v>9.2721465910019188E-2</v>
      </c>
    </row>
    <row r="155" spans="1:3">
      <c r="A155" s="27">
        <v>2022</v>
      </c>
      <c r="B155" s="29">
        <v>227336.60344655445</v>
      </c>
      <c r="C155" s="56">
        <f t="shared" si="3"/>
        <v>9.1164424334838137E-2</v>
      </c>
    </row>
    <row r="156" spans="1:3">
      <c r="A156" s="27">
        <v>2023</v>
      </c>
      <c r="B156" s="29">
        <v>224724.29692151069</v>
      </c>
      <c r="C156" s="56">
        <f t="shared" si="3"/>
        <v>8.9320058438965802E-2</v>
      </c>
    </row>
    <row r="157" spans="1:3">
      <c r="A157" s="27">
        <v>2024</v>
      </c>
      <c r="B157" s="29">
        <v>222379.62342782144</v>
      </c>
      <c r="C157" s="56">
        <f t="shared" si="3"/>
        <v>8.7948990421700624E-2</v>
      </c>
    </row>
    <row r="158" spans="1:3">
      <c r="A158" s="27">
        <v>2025</v>
      </c>
      <c r="B158" s="29">
        <v>220294.08045261668</v>
      </c>
      <c r="C158" s="56">
        <f t="shared" si="3"/>
        <v>8.6136986978142122E-2</v>
      </c>
    </row>
    <row r="159" spans="1:3">
      <c r="A159" s="27">
        <v>2026</v>
      </c>
      <c r="B159" s="29">
        <v>218746.15029895291</v>
      </c>
      <c r="C159" s="56">
        <f t="shared" si="3"/>
        <v>8.4937111039264448E-2</v>
      </c>
    </row>
    <row r="160" spans="1:3">
      <c r="A160" s="27">
        <v>2027</v>
      </c>
      <c r="B160" s="29">
        <v>217743.90695543593</v>
      </c>
      <c r="C160" s="56">
        <f t="shared" si="3"/>
        <v>8.3352571988380073E-2</v>
      </c>
    </row>
    <row r="161" spans="1:3">
      <c r="A161" s="27">
        <v>2028</v>
      </c>
      <c r="B161" s="29">
        <v>217296.23722501285</v>
      </c>
      <c r="C161" s="56">
        <f t="shared" si="3"/>
        <v>8.2266640336165653E-2</v>
      </c>
    </row>
    <row r="162" spans="1:3">
      <c r="A162" s="27">
        <v>2029</v>
      </c>
      <c r="B162" s="29">
        <v>217412.80376498585</v>
      </c>
      <c r="C162" s="56">
        <f t="shared" si="3"/>
        <v>8.0917296937762687E-2</v>
      </c>
    </row>
    <row r="163" spans="1:3">
      <c r="A163" s="27">
        <v>2030</v>
      </c>
      <c r="B163" s="29">
        <v>218104.00334647289</v>
      </c>
      <c r="C163" s="56">
        <f t="shared" si="3"/>
        <v>8.0222520724528276E-2</v>
      </c>
    </row>
    <row r="164" spans="1:3">
      <c r="A164" s="27">
        <v>2031</v>
      </c>
      <c r="B164" s="29">
        <v>219380.9239890161</v>
      </c>
      <c r="C164" s="56">
        <f t="shared" si="3"/>
        <v>7.8828093176972869E-2</v>
      </c>
    </row>
    <row r="165" spans="1:3">
      <c r="A165" s="27">
        <v>2032</v>
      </c>
      <c r="B165" s="29">
        <v>220970.65217419641</v>
      </c>
      <c r="C165" s="56">
        <f t="shared" si="3"/>
        <v>7.8233516460132671E-2</v>
      </c>
    </row>
    <row r="166" spans="1:3">
      <c r="A166" s="27">
        <v>2033</v>
      </c>
      <c r="B166" s="29">
        <v>222727.14358901349</v>
      </c>
      <c r="C166" s="56">
        <f t="shared" si="3"/>
        <v>7.7110933061709727E-2</v>
      </c>
    </row>
    <row r="167" spans="1:3">
      <c r="A167" s="27">
        <v>2034</v>
      </c>
      <c r="B167" s="29">
        <v>224639.38050879215</v>
      </c>
      <c r="C167" s="56">
        <f t="shared" si="3"/>
        <v>7.6603980006470715E-2</v>
      </c>
    </row>
    <row r="168" spans="1:3">
      <c r="A168" s="27">
        <v>2035</v>
      </c>
      <c r="B168" s="29">
        <v>226697.01017154314</v>
      </c>
      <c r="C168" s="56">
        <f t="shared" si="3"/>
        <v>7.5986844553792898E-2</v>
      </c>
    </row>
    <row r="169" spans="1:3">
      <c r="A169" s="27">
        <v>2036</v>
      </c>
      <c r="B169" s="29">
        <v>228797.68040816495</v>
      </c>
      <c r="C169" s="56">
        <f t="shared" si="3"/>
        <v>7.5339697394047306E-2</v>
      </c>
    </row>
    <row r="170" spans="1:3">
      <c r="A170" s="27">
        <v>2037</v>
      </c>
      <c r="B170" s="29">
        <v>231025.39995990603</v>
      </c>
      <c r="C170" s="56">
        <f t="shared" si="3"/>
        <v>7.4863796362031138E-2</v>
      </c>
    </row>
    <row r="171" spans="1:3">
      <c r="A171" s="27">
        <v>2038</v>
      </c>
      <c r="B171" s="29">
        <v>233372.10701720091</v>
      </c>
      <c r="C171" s="56">
        <f t="shared" si="3"/>
        <v>7.435117288884717E-2</v>
      </c>
    </row>
    <row r="172" spans="1:3">
      <c r="A172" s="27">
        <v>2039</v>
      </c>
      <c r="B172" s="29">
        <v>235830.45999625555</v>
      </c>
      <c r="C172" s="56">
        <f t="shared" si="3"/>
        <v>7.394995999467692E-2</v>
      </c>
    </row>
    <row r="173" spans="1:3">
      <c r="A173" s="27">
        <v>2040</v>
      </c>
      <c r="B173" s="29">
        <v>238393.76229246572</v>
      </c>
      <c r="C173" s="56">
        <f t="shared" si="3"/>
        <v>7.3822746146601323E-2</v>
      </c>
    </row>
    <row r="174" spans="1:3">
      <c r="A174" s="27">
        <v>2041</v>
      </c>
      <c r="B174" s="29">
        <v>241569.96071930078</v>
      </c>
      <c r="C174" s="56">
        <f t="shared" si="3"/>
        <v>7.3143066356254338E-2</v>
      </c>
    </row>
    <row r="175" spans="1:3">
      <c r="A175" s="27">
        <v>2042</v>
      </c>
      <c r="B175" s="29">
        <v>245372.44820658126</v>
      </c>
      <c r="C175" s="56">
        <f t="shared" si="3"/>
        <v>7.3050118702134889E-2</v>
      </c>
    </row>
    <row r="176" spans="1:3">
      <c r="A176" s="27">
        <v>2043</v>
      </c>
      <c r="B176" s="29">
        <v>249503.43726981798</v>
      </c>
      <c r="C176" s="56">
        <f t="shared" si="3"/>
        <v>7.247870378380232E-2</v>
      </c>
    </row>
    <row r="177" spans="1:3">
      <c r="A177" s="27">
        <v>2044</v>
      </c>
      <c r="B177" s="29">
        <v>253715.83574045857</v>
      </c>
      <c r="C177" s="56">
        <f t="shared" si="3"/>
        <v>7.2383910534945875E-2</v>
      </c>
    </row>
    <row r="178" spans="1:3">
      <c r="A178" s="27">
        <v>2045</v>
      </c>
      <c r="B178" s="29">
        <v>258004.86870650182</v>
      </c>
      <c r="C178" s="56">
        <f t="shared" si="3"/>
        <v>7.2452240652483513E-2</v>
      </c>
    </row>
    <row r="179" spans="1:3">
      <c r="A179" s="27">
        <v>2046</v>
      </c>
      <c r="B179" s="29">
        <v>260299.05645610372</v>
      </c>
      <c r="C179" s="56">
        <f t="shared" si="3"/>
        <v>7.1939592233902658E-2</v>
      </c>
    </row>
    <row r="180" spans="1:3">
      <c r="A180" s="27">
        <v>2047</v>
      </c>
      <c r="B180" s="29">
        <v>262663.00719421101</v>
      </c>
      <c r="C180" s="56">
        <f t="shared" si="3"/>
        <v>7.2070176671094111E-2</v>
      </c>
    </row>
    <row r="181" spans="1:3">
      <c r="A181" s="27">
        <v>2048</v>
      </c>
      <c r="B181" s="29">
        <v>265092.35099197261</v>
      </c>
      <c r="C181" s="56">
        <f t="shared" si="3"/>
        <v>7.1670289238203122E-2</v>
      </c>
    </row>
    <row r="182" spans="1:3">
      <c r="A182" s="27">
        <v>2049</v>
      </c>
      <c r="B182" s="29">
        <v>267582.69724369788</v>
      </c>
      <c r="C182" s="56">
        <f t="shared" si="3"/>
        <v>7.1735575893586589E-2</v>
      </c>
    </row>
    <row r="183" spans="1:3">
      <c r="A183" s="27">
        <v>2050</v>
      </c>
      <c r="B183" s="29">
        <v>270129.64384296484</v>
      </c>
      <c r="C183" s="56">
        <f t="shared" si="3"/>
        <v>7.1970274747594432E-2</v>
      </c>
    </row>
    <row r="184" spans="1:3">
      <c r="A184" s="68" t="s">
        <v>120</v>
      </c>
      <c r="B184" s="68"/>
      <c r="C184" s="68"/>
    </row>
    <row r="185" spans="1:3">
      <c r="A185" s="27">
        <v>2012</v>
      </c>
      <c r="B185" s="31">
        <v>461756.80957612093</v>
      </c>
      <c r="C185" s="56">
        <f>B185/SUM(B25,B65,B105,B145,B185,B225)</f>
        <v>0.24108782652298549</v>
      </c>
    </row>
    <row r="186" spans="1:3">
      <c r="A186" s="27">
        <v>2013</v>
      </c>
      <c r="B186" s="29">
        <v>491555.86203256663</v>
      </c>
      <c r="C186" s="56">
        <f t="shared" ref="C186:C223" si="4">B186/SUM(B26,B66,B106,B146,B186,B226)</f>
        <v>0.24201202367324645</v>
      </c>
    </row>
    <row r="187" spans="1:3">
      <c r="A187" s="27">
        <v>2014</v>
      </c>
      <c r="B187" s="29">
        <v>513518.95797651086</v>
      </c>
      <c r="C187" s="56">
        <f t="shared" si="4"/>
        <v>0.24317883739641644</v>
      </c>
    </row>
    <row r="188" spans="1:3">
      <c r="A188" s="27">
        <v>2015</v>
      </c>
      <c r="B188" s="29">
        <v>529887.0551612071</v>
      </c>
      <c r="C188" s="56">
        <f t="shared" si="4"/>
        <v>0.24418035714249969</v>
      </c>
    </row>
    <row r="189" spans="1:3">
      <c r="A189" s="27">
        <v>2016</v>
      </c>
      <c r="B189" s="29">
        <v>547372.55744779517</v>
      </c>
      <c r="C189" s="56">
        <f t="shared" si="4"/>
        <v>0.24515077781612415</v>
      </c>
    </row>
    <row r="190" spans="1:3">
      <c r="A190" s="27">
        <v>2017</v>
      </c>
      <c r="B190" s="29">
        <v>564874.35530623503</v>
      </c>
      <c r="C190" s="56">
        <f t="shared" si="4"/>
        <v>0.24607536369602986</v>
      </c>
    </row>
    <row r="191" spans="1:3">
      <c r="A191" s="27">
        <v>2018</v>
      </c>
      <c r="B191" s="29">
        <v>582394.88279462489</v>
      </c>
      <c r="C191" s="56">
        <f t="shared" si="4"/>
        <v>0.24695869965107964</v>
      </c>
    </row>
    <row r="192" spans="1:3">
      <c r="A192" s="27">
        <v>2019</v>
      </c>
      <c r="B192" s="29">
        <v>599936.46404591424</v>
      </c>
      <c r="C192" s="56">
        <f t="shared" si="4"/>
        <v>0.24780495235985636</v>
      </c>
    </row>
    <row r="193" spans="1:3">
      <c r="A193" s="27">
        <v>2020</v>
      </c>
      <c r="B193" s="29">
        <v>606357.57982933696</v>
      </c>
      <c r="C193" s="56">
        <f t="shared" si="4"/>
        <v>0.24639066214589525</v>
      </c>
    </row>
    <row r="194" spans="1:3">
      <c r="A194" s="27">
        <v>2021</v>
      </c>
      <c r="B194" s="29">
        <v>613159.03928515059</v>
      </c>
      <c r="C194" s="56">
        <f t="shared" si="4"/>
        <v>0.24694643808468755</v>
      </c>
    </row>
    <row r="195" spans="1:3">
      <c r="A195" s="27">
        <v>2022</v>
      </c>
      <c r="B195" s="29">
        <v>614482.93775420508</v>
      </c>
      <c r="C195" s="56">
        <f t="shared" si="4"/>
        <v>0.24641427044594705</v>
      </c>
    </row>
    <row r="196" spans="1:3">
      <c r="A196" s="27">
        <v>2023</v>
      </c>
      <c r="B196" s="29">
        <v>621473.22158314742</v>
      </c>
      <c r="C196" s="56">
        <f t="shared" si="4"/>
        <v>0.2470138976091536</v>
      </c>
    </row>
    <row r="197" spans="1:3">
      <c r="A197" s="27">
        <v>2024</v>
      </c>
      <c r="B197" s="29">
        <v>623757.68160717515</v>
      </c>
      <c r="C197" s="56">
        <f t="shared" si="4"/>
        <v>0.24669013068518561</v>
      </c>
    </row>
    <row r="198" spans="1:3">
      <c r="A198" s="27">
        <v>2025</v>
      </c>
      <c r="B198" s="29">
        <v>634100.04926322121</v>
      </c>
      <c r="C198" s="56">
        <f t="shared" si="4"/>
        <v>0.24793888049104221</v>
      </c>
    </row>
    <row r="199" spans="1:3">
      <c r="A199" s="27">
        <v>2026</v>
      </c>
      <c r="B199" s="29">
        <v>637989.47759051307</v>
      </c>
      <c r="C199" s="56">
        <f t="shared" si="4"/>
        <v>0.247725425228876</v>
      </c>
    </row>
    <row r="200" spans="1:3">
      <c r="A200" s="27">
        <v>2027</v>
      </c>
      <c r="B200" s="29">
        <v>650075.24032758386</v>
      </c>
      <c r="C200" s="56">
        <f t="shared" si="4"/>
        <v>0.24884941225178878</v>
      </c>
    </row>
    <row r="201" spans="1:3">
      <c r="A201" s="27">
        <v>2028</v>
      </c>
      <c r="B201" s="29">
        <v>657098.70649729646</v>
      </c>
      <c r="C201" s="56">
        <f t="shared" si="4"/>
        <v>0.2487723839267211</v>
      </c>
    </row>
    <row r="202" spans="1:3">
      <c r="A202" s="27">
        <v>2029</v>
      </c>
      <c r="B202" s="29">
        <v>670874.91789778427</v>
      </c>
      <c r="C202" s="56">
        <f t="shared" si="4"/>
        <v>0.24968807724089886</v>
      </c>
    </row>
    <row r="203" spans="1:3">
      <c r="A203" s="27">
        <v>2030</v>
      </c>
      <c r="B203" s="29">
        <v>676606.75413143414</v>
      </c>
      <c r="C203" s="56">
        <f t="shared" si="4"/>
        <v>0.248867964470321</v>
      </c>
    </row>
    <row r="204" spans="1:3">
      <c r="A204" s="27">
        <v>2031</v>
      </c>
      <c r="B204" s="29">
        <v>696703.8870608242</v>
      </c>
      <c r="C204" s="56">
        <f t="shared" si="4"/>
        <v>0.25034008393883667</v>
      </c>
    </row>
    <row r="205" spans="1:3">
      <c r="A205" s="27">
        <v>2032</v>
      </c>
      <c r="B205" s="29">
        <v>705088.04393433337</v>
      </c>
      <c r="C205" s="56">
        <f t="shared" si="4"/>
        <v>0.24963277497816444</v>
      </c>
    </row>
    <row r="206" spans="1:3">
      <c r="A206" s="27">
        <v>2033</v>
      </c>
      <c r="B206" s="29">
        <v>724378.62514886516</v>
      </c>
      <c r="C206" s="56">
        <f t="shared" si="4"/>
        <v>0.25078897333797068</v>
      </c>
    </row>
    <row r="207" spans="1:3">
      <c r="A207" s="27">
        <v>2034</v>
      </c>
      <c r="B207" s="29">
        <v>733899.76008250192</v>
      </c>
      <c r="C207" s="56">
        <f t="shared" si="4"/>
        <v>0.25026619295681884</v>
      </c>
    </row>
    <row r="208" spans="1:3">
      <c r="A208" s="27">
        <v>2035</v>
      </c>
      <c r="B208" s="29">
        <v>746680.04439364618</v>
      </c>
      <c r="C208" s="56">
        <f t="shared" si="4"/>
        <v>0.250280585623186</v>
      </c>
    </row>
    <row r="209" spans="1:3">
      <c r="A209" s="27">
        <v>2036</v>
      </c>
      <c r="B209" s="29">
        <v>761000.67190628697</v>
      </c>
      <c r="C209" s="56">
        <f t="shared" si="4"/>
        <v>0.25058628319922566</v>
      </c>
    </row>
    <row r="210" spans="1:3">
      <c r="A210" s="27">
        <v>2037</v>
      </c>
      <c r="B210" s="29">
        <v>773069.29246346513</v>
      </c>
      <c r="C210" s="56">
        <f t="shared" si="4"/>
        <v>0.25051315610650782</v>
      </c>
    </row>
    <row r="211" spans="1:3">
      <c r="A211" s="27">
        <v>2038</v>
      </c>
      <c r="B211" s="29">
        <v>786912.72667218791</v>
      </c>
      <c r="C211" s="56">
        <f t="shared" si="4"/>
        <v>0.25070641447705494</v>
      </c>
    </row>
    <row r="212" spans="1:3">
      <c r="A212" s="27">
        <v>2039</v>
      </c>
      <c r="B212" s="29">
        <v>799433.00661909534</v>
      </c>
      <c r="C212" s="56">
        <f t="shared" si="4"/>
        <v>0.25068025079900641</v>
      </c>
    </row>
    <row r="213" spans="1:3">
      <c r="A213" s="27">
        <v>2040</v>
      </c>
      <c r="B213" s="29">
        <v>806972.98214094387</v>
      </c>
      <c r="C213" s="56">
        <f t="shared" si="4"/>
        <v>0.24989312234886232</v>
      </c>
    </row>
    <row r="214" spans="1:3">
      <c r="A214" s="27">
        <v>2041</v>
      </c>
      <c r="B214" s="29">
        <v>828828.96934176947</v>
      </c>
      <c r="C214" s="56">
        <f t="shared" si="4"/>
        <v>0.25095459767447531</v>
      </c>
    </row>
    <row r="215" spans="1:3">
      <c r="A215" s="27">
        <v>2042</v>
      </c>
      <c r="B215" s="29">
        <v>840281.29036931344</v>
      </c>
      <c r="C215" s="56">
        <f t="shared" si="4"/>
        <v>0.25016112629313142</v>
      </c>
    </row>
    <row r="216" spans="1:3">
      <c r="A216" s="27">
        <v>2043</v>
      </c>
      <c r="B216" s="29">
        <v>864126.52277886623</v>
      </c>
      <c r="C216" s="56">
        <f t="shared" si="4"/>
        <v>0.25102167313425183</v>
      </c>
    </row>
    <row r="217" spans="1:3">
      <c r="A217" s="27">
        <v>2044</v>
      </c>
      <c r="B217" s="29">
        <v>877774.34743280429</v>
      </c>
      <c r="C217" s="56">
        <f t="shared" si="4"/>
        <v>0.25042480950791823</v>
      </c>
    </row>
    <row r="218" spans="1:3">
      <c r="A218" s="27">
        <v>2045</v>
      </c>
      <c r="B218" s="29">
        <v>888063.93042230711</v>
      </c>
      <c r="C218" s="56">
        <f t="shared" si="4"/>
        <v>0.24938374971109964</v>
      </c>
    </row>
    <row r="219" spans="1:3">
      <c r="A219" s="27">
        <v>2046</v>
      </c>
      <c r="B219" s="29">
        <v>906569.84390942776</v>
      </c>
      <c r="C219" s="56">
        <f t="shared" si="4"/>
        <v>0.25055129200360848</v>
      </c>
    </row>
    <row r="220" spans="1:3">
      <c r="A220" s="27">
        <v>2047</v>
      </c>
      <c r="B220" s="29">
        <v>909893.70785425301</v>
      </c>
      <c r="C220" s="56">
        <f t="shared" si="4"/>
        <v>0.24965906306131022</v>
      </c>
    </row>
    <row r="221" spans="1:3">
      <c r="A221" s="27">
        <v>2048</v>
      </c>
      <c r="B221" s="29">
        <v>926910.37673117884</v>
      </c>
      <c r="C221" s="56">
        <f t="shared" si="4"/>
        <v>0.25059921400835539</v>
      </c>
    </row>
    <row r="222" spans="1:3">
      <c r="A222" s="27">
        <v>2049</v>
      </c>
      <c r="B222" s="29">
        <v>932736.06890791759</v>
      </c>
      <c r="C222" s="56">
        <f t="shared" si="4"/>
        <v>0.2500548792917342</v>
      </c>
    </row>
    <row r="223" spans="1:3">
      <c r="A223" s="27">
        <v>2050</v>
      </c>
      <c r="B223" s="29">
        <v>934592.65767083759</v>
      </c>
      <c r="C223" s="56">
        <f t="shared" si="4"/>
        <v>0.2490022545943042</v>
      </c>
    </row>
    <row r="224" spans="1:3">
      <c r="A224" s="68" t="s">
        <v>121</v>
      </c>
      <c r="B224" s="68"/>
      <c r="C224" s="68"/>
    </row>
    <row r="225" spans="1:3">
      <c r="A225" s="27">
        <v>2012</v>
      </c>
      <c r="B225" s="31">
        <v>394482.42097000283</v>
      </c>
      <c r="C225" s="56">
        <f>B225/SUM(B25,B65,B105,B145,B185,B225)</f>
        <v>0.20596319859470372</v>
      </c>
    </row>
    <row r="226" spans="1:3">
      <c r="A226" s="27">
        <v>2013</v>
      </c>
      <c r="B226" s="29">
        <v>436729.90574595472</v>
      </c>
      <c r="C226" s="56">
        <f t="shared" ref="C226:C263" si="5">B226/SUM(B26,B66,B106,B146,B186,B226)</f>
        <v>0.21501907809859919</v>
      </c>
    </row>
    <row r="227" spans="1:3">
      <c r="A227" s="27">
        <v>2014</v>
      </c>
      <c r="B227" s="29">
        <v>464544.32938244106</v>
      </c>
      <c r="C227" s="56">
        <f t="shared" si="5"/>
        <v>0.21998671749814397</v>
      </c>
    </row>
    <row r="228" spans="1:3">
      <c r="A228" s="27">
        <v>2015</v>
      </c>
      <c r="B228" s="29">
        <v>486261.47866122139</v>
      </c>
      <c r="C228" s="56">
        <f t="shared" si="5"/>
        <v>0.22407699974481207</v>
      </c>
    </row>
    <row r="229" spans="1:3">
      <c r="A229" s="27">
        <v>2016</v>
      </c>
      <c r="B229" s="29">
        <v>508897.03635421494</v>
      </c>
      <c r="C229" s="56">
        <f t="shared" si="5"/>
        <v>0.22791881433050223</v>
      </c>
    </row>
    <row r="230" spans="1:3">
      <c r="A230" s="27">
        <v>2017</v>
      </c>
      <c r="B230" s="29">
        <v>531310.45242588257</v>
      </c>
      <c r="C230" s="56">
        <f t="shared" si="5"/>
        <v>0.23145397129122972</v>
      </c>
    </row>
    <row r="231" spans="1:3">
      <c r="A231" s="27">
        <v>2018</v>
      </c>
      <c r="B231" s="29">
        <v>553513.61093834473</v>
      </c>
      <c r="C231" s="56">
        <f t="shared" si="5"/>
        <v>0.23471188644477017</v>
      </c>
    </row>
    <row r="232" spans="1:3">
      <c r="A232" s="27">
        <v>2019</v>
      </c>
      <c r="B232" s="29">
        <v>575518.49341662996</v>
      </c>
      <c r="C232" s="56">
        <f t="shared" si="5"/>
        <v>0.23771906091777345</v>
      </c>
    </row>
    <row r="233" spans="1:3">
      <c r="A233" s="27">
        <v>2020</v>
      </c>
      <c r="B233" s="29">
        <v>585703.62157105503</v>
      </c>
      <c r="C233" s="56">
        <f t="shared" si="5"/>
        <v>0.23799801955268468</v>
      </c>
    </row>
    <row r="234" spans="1:3">
      <c r="A234" s="27">
        <v>2021</v>
      </c>
      <c r="B234" s="29">
        <v>596084.67700286908</v>
      </c>
      <c r="C234" s="56">
        <f t="shared" si="5"/>
        <v>0.24006983237878016</v>
      </c>
    </row>
    <row r="235" spans="1:3">
      <c r="A235" s="27">
        <v>2022</v>
      </c>
      <c r="B235" s="29">
        <v>600555.68530448305</v>
      </c>
      <c r="C235" s="56">
        <f t="shared" si="5"/>
        <v>0.24082929234345082</v>
      </c>
    </row>
    <row r="236" spans="1:3">
      <c r="A236" s="27">
        <v>2023</v>
      </c>
      <c r="B236" s="29">
        <v>610759.32327060634</v>
      </c>
      <c r="C236" s="56">
        <f t="shared" si="5"/>
        <v>0.24275549726484394</v>
      </c>
    </row>
    <row r="237" spans="1:3">
      <c r="A237" s="27">
        <v>2024</v>
      </c>
      <c r="B237" s="29">
        <v>615876.35651778453</v>
      </c>
      <c r="C237" s="56">
        <f t="shared" si="5"/>
        <v>0.24357314283300452</v>
      </c>
    </row>
    <row r="238" spans="1:3">
      <c r="A238" s="27">
        <v>2025</v>
      </c>
      <c r="B238" s="29">
        <v>629239.74118470226</v>
      </c>
      <c r="C238" s="56">
        <f t="shared" si="5"/>
        <v>0.24603845587314516</v>
      </c>
    </row>
    <row r="239" spans="1:3">
      <c r="A239" s="27">
        <v>2026</v>
      </c>
      <c r="B239" s="29">
        <v>635709.02734868997</v>
      </c>
      <c r="C239" s="56">
        <f t="shared" si="5"/>
        <v>0.24683994744952065</v>
      </c>
    </row>
    <row r="240" spans="1:3">
      <c r="A240" s="27">
        <v>2027</v>
      </c>
      <c r="B240" s="29">
        <v>650584.83226289076</v>
      </c>
      <c r="C240" s="56">
        <f t="shared" si="5"/>
        <v>0.24904448452300074</v>
      </c>
    </row>
    <row r="241" spans="1:3">
      <c r="A241" s="27">
        <v>2028</v>
      </c>
      <c r="B241" s="29">
        <v>660033.23018259101</v>
      </c>
      <c r="C241" s="56">
        <f t="shared" si="5"/>
        <v>0.24988337143234507</v>
      </c>
    </row>
    <row r="242" spans="1:3">
      <c r="A242" s="27">
        <v>2029</v>
      </c>
      <c r="B242" s="29">
        <v>676395.391803707</v>
      </c>
      <c r="C242" s="56">
        <f t="shared" si="5"/>
        <v>0.25174270244487529</v>
      </c>
    </row>
    <row r="243" spans="1:3">
      <c r="A243" s="27">
        <v>2030</v>
      </c>
      <c r="B243" s="29">
        <v>684230.67367801256</v>
      </c>
      <c r="C243" s="56">
        <f t="shared" si="5"/>
        <v>0.2516721772974278</v>
      </c>
    </row>
    <row r="244" spans="1:3">
      <c r="A244" s="27">
        <v>2031</v>
      </c>
      <c r="B244" s="29">
        <v>706939.84126214113</v>
      </c>
      <c r="C244" s="56">
        <f t="shared" si="5"/>
        <v>0.25401807351452571</v>
      </c>
    </row>
    <row r="245" spans="1:3">
      <c r="A245" s="27">
        <v>2032</v>
      </c>
      <c r="B245" s="29">
        <v>717304.88810654904</v>
      </c>
      <c r="C245" s="56">
        <f t="shared" si="5"/>
        <v>0.25395808546728976</v>
      </c>
    </row>
    <row r="246" spans="1:3">
      <c r="A246" s="27">
        <v>2033</v>
      </c>
      <c r="B246" s="29">
        <v>738945.06804448029</v>
      </c>
      <c r="C246" s="56">
        <f t="shared" si="5"/>
        <v>0.25583205872474163</v>
      </c>
    </row>
    <row r="247" spans="1:3">
      <c r="A247" s="27">
        <v>2034</v>
      </c>
      <c r="B247" s="29">
        <v>750281.7540042192</v>
      </c>
      <c r="C247" s="56">
        <f t="shared" si="5"/>
        <v>0.25585259518069892</v>
      </c>
    </row>
    <row r="248" spans="1:3">
      <c r="A248" s="27">
        <v>2035</v>
      </c>
      <c r="B248" s="29">
        <v>764921.60274123261</v>
      </c>
      <c r="C248" s="56">
        <f t="shared" si="5"/>
        <v>0.25639499559060508</v>
      </c>
    </row>
    <row r="249" spans="1:3">
      <c r="A249" s="27">
        <v>2036</v>
      </c>
      <c r="B249" s="29">
        <v>781075.69832621526</v>
      </c>
      <c r="C249" s="56">
        <f t="shared" si="5"/>
        <v>0.25719669294182779</v>
      </c>
    </row>
    <row r="250" spans="1:3">
      <c r="A250" s="27">
        <v>2037</v>
      </c>
      <c r="B250" s="29">
        <v>794790.31398674916</v>
      </c>
      <c r="C250" s="56">
        <f t="shared" si="5"/>
        <v>0.25755185458891122</v>
      </c>
    </row>
    <row r="251" spans="1:3">
      <c r="A251" s="27">
        <v>2038</v>
      </c>
      <c r="B251" s="29">
        <v>810274.32155587454</v>
      </c>
      <c r="C251" s="56">
        <f t="shared" si="5"/>
        <v>0.25814930044297785</v>
      </c>
    </row>
    <row r="252" spans="1:3">
      <c r="A252" s="27">
        <v>2039</v>
      </c>
      <c r="B252" s="29">
        <v>824298.586425149</v>
      </c>
      <c r="C252" s="56">
        <f t="shared" si="5"/>
        <v>0.25847741420161058</v>
      </c>
    </row>
    <row r="253" spans="1:3">
      <c r="A253" s="27">
        <v>2040</v>
      </c>
      <c r="B253" s="29">
        <v>833050.06704604963</v>
      </c>
      <c r="C253" s="56">
        <f t="shared" si="5"/>
        <v>0.25796834210579234</v>
      </c>
    </row>
    <row r="254" spans="1:3">
      <c r="A254" s="27">
        <v>2041</v>
      </c>
      <c r="B254" s="29">
        <v>856677.61681332858</v>
      </c>
      <c r="C254" s="56">
        <f t="shared" si="5"/>
        <v>0.25938667037043051</v>
      </c>
    </row>
    <row r="255" spans="1:3">
      <c r="A255" s="27">
        <v>2042</v>
      </c>
      <c r="B255" s="29">
        <v>869379.8436301453</v>
      </c>
      <c r="C255" s="56">
        <f t="shared" si="5"/>
        <v>0.25882409063692996</v>
      </c>
    </row>
    <row r="256" spans="1:3">
      <c r="A256" s="27">
        <v>2043</v>
      </c>
      <c r="B256" s="29">
        <v>894959.32886182272</v>
      </c>
      <c r="C256" s="56">
        <f t="shared" si="5"/>
        <v>0.25997835061879226</v>
      </c>
    </row>
    <row r="257" spans="1:23">
      <c r="A257" s="27">
        <v>2044</v>
      </c>
      <c r="B257" s="29">
        <v>909837.2545559603</v>
      </c>
      <c r="C257" s="56">
        <f t="shared" si="5"/>
        <v>0.25957220306307233</v>
      </c>
    </row>
    <row r="258" spans="1:23">
      <c r="A258" s="27">
        <v>2045</v>
      </c>
      <c r="B258" s="29">
        <v>921157.25181194872</v>
      </c>
      <c r="C258" s="56">
        <f t="shared" si="5"/>
        <v>0.25867692815898324</v>
      </c>
    </row>
    <row r="259" spans="1:23">
      <c r="A259" s="27">
        <v>2046</v>
      </c>
      <c r="B259" s="29">
        <v>941006.24616651179</v>
      </c>
      <c r="C259" s="56">
        <f t="shared" si="5"/>
        <v>0.2600685786588332</v>
      </c>
    </row>
    <row r="260" spans="1:23">
      <c r="A260" s="27">
        <v>2047</v>
      </c>
      <c r="B260" s="29">
        <v>944961.28979738313</v>
      </c>
      <c r="C260" s="56">
        <f t="shared" si="5"/>
        <v>0.25928099975146912</v>
      </c>
    </row>
    <row r="261" spans="1:23">
      <c r="A261" s="27">
        <v>2048</v>
      </c>
      <c r="B261" s="29">
        <v>963169.39111028356</v>
      </c>
      <c r="C261" s="56">
        <f t="shared" si="5"/>
        <v>0.26040219036100498</v>
      </c>
    </row>
    <row r="262" spans="1:23">
      <c r="A262" s="27">
        <v>2049</v>
      </c>
      <c r="B262" s="29">
        <v>969656.54698993254</v>
      </c>
      <c r="C262" s="56">
        <f t="shared" si="5"/>
        <v>0.25995279789694126</v>
      </c>
    </row>
    <row r="263" spans="1:23">
      <c r="A263" s="27">
        <v>2050</v>
      </c>
      <c r="B263" s="29">
        <v>971964.95856405189</v>
      </c>
      <c r="C263" s="56">
        <f t="shared" si="5"/>
        <v>0.2589593060491901</v>
      </c>
    </row>
    <row r="266" spans="1:23" s="62" customFormat="1" ht="18.75">
      <c r="A266" s="62" t="s">
        <v>78</v>
      </c>
      <c r="B266" s="62" t="s">
        <v>37</v>
      </c>
      <c r="C266" s="63" t="s">
        <v>82</v>
      </c>
      <c r="D266" s="63" t="s">
        <v>83</v>
      </c>
      <c r="E266" s="63" t="s">
        <v>84</v>
      </c>
      <c r="F266" s="63" t="s">
        <v>85</v>
      </c>
      <c r="G266" s="64" t="s">
        <v>86</v>
      </c>
      <c r="H266" s="63" t="s">
        <v>87</v>
      </c>
      <c r="I266" s="63" t="s">
        <v>88</v>
      </c>
      <c r="J266" s="64" t="s">
        <v>89</v>
      </c>
      <c r="K266" s="64" t="s">
        <v>90</v>
      </c>
      <c r="L266" s="63" t="s">
        <v>91</v>
      </c>
      <c r="M266" s="63" t="s">
        <v>92</v>
      </c>
      <c r="N266" s="63" t="s">
        <v>93</v>
      </c>
      <c r="O266" s="63" t="s">
        <v>94</v>
      </c>
      <c r="P266" s="63" t="s">
        <v>95</v>
      </c>
      <c r="Q266" s="63" t="s">
        <v>96</v>
      </c>
      <c r="R266" s="63" t="s">
        <v>97</v>
      </c>
      <c r="S266" s="63" t="s">
        <v>98</v>
      </c>
      <c r="T266" s="63" t="s">
        <v>99</v>
      </c>
      <c r="U266" s="63" t="s">
        <v>100</v>
      </c>
      <c r="V266" s="63" t="s">
        <v>101</v>
      </c>
      <c r="W266" s="63" t="s">
        <v>102</v>
      </c>
    </row>
    <row r="267" spans="1:23">
      <c r="A267" s="56">
        <v>2012</v>
      </c>
      <c r="B267" s="56">
        <v>1270998.582851375</v>
      </c>
      <c r="C267" s="56">
        <v>762599.14971082495</v>
      </c>
      <c r="D267" s="56">
        <v>762599.69673507498</v>
      </c>
      <c r="E267" s="56">
        <v>762599.69673507498</v>
      </c>
      <c r="F267" s="56">
        <v>618763.75178210658</v>
      </c>
      <c r="H267" s="56">
        <v>1.0000007173155783</v>
      </c>
      <c r="I267" s="56">
        <v>1883015654.1879163</v>
      </c>
      <c r="J267" s="56">
        <v>1801458129.2180943</v>
      </c>
      <c r="K267" s="56">
        <v>8763721419.7546558</v>
      </c>
      <c r="L267" s="56">
        <v>7609002792.1644793</v>
      </c>
      <c r="M267" s="56">
        <v>17275071034.923409</v>
      </c>
      <c r="N267" s="56">
        <v>15315779427.633127</v>
      </c>
      <c r="O267" s="56">
        <v>52648048457.881676</v>
      </c>
      <c r="P267" s="56">
        <v>1915305.3732976296</v>
      </c>
      <c r="Q267" s="56">
        <v>27488.070148958126</v>
      </c>
      <c r="R267" s="56">
        <v>27742913.401278902</v>
      </c>
      <c r="S267" s="56">
        <v>24.141418724535843</v>
      </c>
      <c r="T267" s="56">
        <v>14.484851234721503</v>
      </c>
      <c r="U267" s="56">
        <v>22510265.305240408</v>
      </c>
      <c r="V267" s="56">
        <v>14.484861624930943</v>
      </c>
      <c r="W267" s="56">
        <v>20.833235205652802</v>
      </c>
    </row>
    <row r="268" spans="1:23">
      <c r="A268" s="56">
        <v>2013</v>
      </c>
      <c r="B268" s="56">
        <v>1343445.5020739033</v>
      </c>
      <c r="C268" s="56">
        <v>806067.301244342</v>
      </c>
      <c r="D268" s="56">
        <v>815831.73012570315</v>
      </c>
      <c r="E268" s="56">
        <v>815831.73012570315</v>
      </c>
      <c r="F268" s="56">
        <v>663275.69993449072</v>
      </c>
      <c r="G268" s="56">
        <v>6.9803376028774844E-2</v>
      </c>
      <c r="H268" s="56">
        <v>1.0121136645368043</v>
      </c>
      <c r="I268" s="56">
        <v>2059189803.1990199</v>
      </c>
      <c r="J268" s="56">
        <v>1865183854.8124099</v>
      </c>
      <c r="K268" s="56">
        <v>9087616266.1807213</v>
      </c>
      <c r="L268" s="56">
        <v>7633249516.9712048</v>
      </c>
      <c r="M268" s="56">
        <v>18451201658.939026</v>
      </c>
      <c r="N268" s="56">
        <v>16736527856.620445</v>
      </c>
      <c r="O268" s="56">
        <v>55832968956.722824</v>
      </c>
      <c r="P268" s="56">
        <v>2031121.6549151409</v>
      </c>
      <c r="Q268" s="56">
        <v>27488.736985109586</v>
      </c>
      <c r="R268" s="56">
        <v>28621110.313813541</v>
      </c>
      <c r="S268" s="56">
        <v>24.061867516220264</v>
      </c>
      <c r="T268" s="56">
        <v>14.091283131442619</v>
      </c>
      <c r="U268" s="56">
        <v>24128998.734782957</v>
      </c>
      <c r="V268" s="56">
        <v>14.61200694446447</v>
      </c>
      <c r="W268" s="56">
        <v>21.123121252979494</v>
      </c>
    </row>
    <row r="269" spans="1:23">
      <c r="A269" s="56">
        <v>2014</v>
      </c>
      <c r="B269" s="56">
        <v>1420021.8956921156</v>
      </c>
      <c r="C269" s="56">
        <v>852013.13741526939</v>
      </c>
      <c r="D269" s="56">
        <v>864445.36483817792</v>
      </c>
      <c r="E269" s="56">
        <v>864445.36483817792</v>
      </c>
      <c r="F269" s="56">
        <v>699137.64279509534</v>
      </c>
      <c r="G269" s="56">
        <v>5.9587820523951063E-2</v>
      </c>
      <c r="H269" s="56">
        <v>1.0145915912290084</v>
      </c>
      <c r="I269" s="56">
        <v>2225435488.2379398</v>
      </c>
      <c r="J269" s="56">
        <v>1887722653.5042377</v>
      </c>
      <c r="K269" s="56">
        <v>9299224514.5505733</v>
      </c>
      <c r="L269" s="56">
        <v>7630120474.8551445</v>
      </c>
      <c r="M269" s="56">
        <v>19463821970.998936</v>
      </c>
      <c r="N269" s="56">
        <v>18106486753.900055</v>
      </c>
      <c r="O269" s="56">
        <v>58612811856.04689</v>
      </c>
      <c r="P269" s="56">
        <v>2111692.6270167218</v>
      </c>
      <c r="Q269" s="56">
        <v>27756.317896914625</v>
      </c>
      <c r="R269" s="56">
        <v>29499307.22634818</v>
      </c>
      <c r="S269" s="56">
        <v>24.227158717102508</v>
      </c>
      <c r="T269" s="56">
        <v>13.969508085096225</v>
      </c>
      <c r="U269" s="56">
        <v>25188414.594171047</v>
      </c>
      <c r="V269" s="56">
        <v>14.748402908245666</v>
      </c>
      <c r="W269" s="56">
        <v>21.41190484405077</v>
      </c>
    </row>
    <row r="270" spans="1:23">
      <c r="A270" s="56">
        <v>2015</v>
      </c>
      <c r="B270" s="56">
        <v>1500963.1437465663</v>
      </c>
      <c r="C270" s="56">
        <v>852988.26271444291</v>
      </c>
      <c r="D270" s="56">
        <v>896330.97464959417</v>
      </c>
      <c r="E270" s="56">
        <v>896330.97464959417</v>
      </c>
      <c r="F270" s="56">
        <v>723041.5529225471</v>
      </c>
      <c r="G270" s="56">
        <v>3.6885627603989724E-2</v>
      </c>
      <c r="H270" s="56">
        <v>1.050812788205576</v>
      </c>
      <c r="I270" s="56">
        <v>2364450337.0190969</v>
      </c>
      <c r="J270" s="56">
        <v>1878675739.2494738</v>
      </c>
      <c r="K270" s="56">
        <v>9383283875.4590816</v>
      </c>
      <c r="L270" s="56">
        <v>7551247633.1300364</v>
      </c>
      <c r="M270" s="56">
        <v>20172805135.231625</v>
      </c>
      <c r="N270" s="56">
        <v>19016598802.908939</v>
      </c>
      <c r="O270" s="56">
        <v>60367061522.998245</v>
      </c>
      <c r="P270" s="56">
        <v>2170064.2154928688</v>
      </c>
      <c r="Q270" s="56">
        <v>27818.099156705171</v>
      </c>
      <c r="R270" s="56">
        <v>30377504.13888282</v>
      </c>
      <c r="S270" s="56">
        <v>24.863942452702275</v>
      </c>
      <c r="T270" s="56">
        <v>13.998435586378916</v>
      </c>
      <c r="U270" s="56">
        <v>25991767.045242839</v>
      </c>
      <c r="V270" s="56">
        <v>14.848014000285833</v>
      </c>
      <c r="W270" s="56">
        <v>21.646135654087853</v>
      </c>
    </row>
    <row r="271" spans="1:23">
      <c r="A271" s="56">
        <v>2016</v>
      </c>
      <c r="B271" s="56">
        <v>1586518.0429401204</v>
      </c>
      <c r="C271" s="56">
        <v>901608.59368916613</v>
      </c>
      <c r="D271" s="56">
        <v>922162.08391861501</v>
      </c>
      <c r="E271" s="56">
        <v>922162.08391861501</v>
      </c>
      <c r="F271" s="56">
        <v>742569.52652149973</v>
      </c>
      <c r="G271" s="56">
        <v>2.8818717638447122E-2</v>
      </c>
      <c r="H271" s="56">
        <v>1.0227964666411939</v>
      </c>
      <c r="I271" s="56">
        <v>2484339940.7758465</v>
      </c>
      <c r="J271" s="56">
        <v>1865237969.9149194</v>
      </c>
      <c r="K271" s="56">
        <v>9439751726.0981464</v>
      </c>
      <c r="L271" s="56">
        <v>7462229840.9081287</v>
      </c>
      <c r="M271" s="56">
        <v>20780450559.216179</v>
      </c>
      <c r="N271" s="56">
        <v>19810120060.844425</v>
      </c>
      <c r="O271" s="56">
        <v>61842130097.757645</v>
      </c>
      <c r="P271" s="56">
        <v>2232799.5951061314</v>
      </c>
      <c r="Q271" s="56">
        <v>27697.125274164209</v>
      </c>
      <c r="R271" s="56">
        <v>31255701.051417459</v>
      </c>
      <c r="S271" s="56">
        <v>25.654324009089176</v>
      </c>
      <c r="T271" s="56">
        <v>13.998435470842955</v>
      </c>
      <c r="U271" s="56">
        <v>26810346.531311907</v>
      </c>
      <c r="V271" s="56">
        <v>14.911551113470653</v>
      </c>
      <c r="W271" s="56">
        <v>21.833419793815171</v>
      </c>
    </row>
    <row r="272" spans="1:23">
      <c r="A272" s="56">
        <v>2017</v>
      </c>
      <c r="B272" s="56">
        <v>1676949.5713877073</v>
      </c>
      <c r="C272" s="56">
        <v>953000.28352944856</v>
      </c>
      <c r="D272" s="56">
        <v>949426.52123563702</v>
      </c>
      <c r="E272" s="56">
        <v>949426.52123563702</v>
      </c>
      <c r="F272" s="56">
        <v>762906.12081034831</v>
      </c>
      <c r="G272" s="56">
        <v>2.9565775683559892E-2</v>
      </c>
      <c r="H272" s="56">
        <v>0.99624998821555844</v>
      </c>
      <c r="I272" s="56">
        <v>2604809658.867713</v>
      </c>
      <c r="J272" s="56">
        <v>1853087110.6353514</v>
      </c>
      <c r="K272" s="56">
        <v>9509689039.3592873</v>
      </c>
      <c r="L272" s="56">
        <v>7391613153.830121</v>
      </c>
      <c r="M272" s="56">
        <v>21408550926.354939</v>
      </c>
      <c r="N272" s="56">
        <v>20614630839.685818</v>
      </c>
      <c r="O272" s="56">
        <v>63382380728.733231</v>
      </c>
      <c r="P272" s="56">
        <v>2295533.9649685891</v>
      </c>
      <c r="Q272" s="56">
        <v>27611.170950197866</v>
      </c>
      <c r="R272" s="56">
        <v>32133897.963952098</v>
      </c>
      <c r="S272" s="56">
        <v>26.457661452711783</v>
      </c>
      <c r="T272" s="56">
        <v>13.998441519200872</v>
      </c>
      <c r="U272" s="56">
        <v>27630342.885001086</v>
      </c>
      <c r="V272" s="56">
        <v>14.979344579987227</v>
      </c>
      <c r="W272" s="56">
        <v>22.03716304718758</v>
      </c>
    </row>
    <row r="273" spans="1:23">
      <c r="A273" s="56">
        <v>2018</v>
      </c>
      <c r="B273" s="56">
        <v>1772535.6969568066</v>
      </c>
      <c r="C273" s="56">
        <v>1007321.2996906271</v>
      </c>
      <c r="D273" s="56">
        <v>977279.18373916775</v>
      </c>
      <c r="E273" s="56">
        <v>977279.18373916775</v>
      </c>
      <c r="F273" s="56">
        <v>783724.74819886789</v>
      </c>
      <c r="G273" s="56">
        <v>2.9336301315115776E-2</v>
      </c>
      <c r="H273" s="56">
        <v>0.97017623278621623</v>
      </c>
      <c r="I273" s="56">
        <v>2721936592.7882423</v>
      </c>
      <c r="J273" s="56">
        <v>1841200012.6875532</v>
      </c>
      <c r="K273" s="56">
        <v>9585196177.1248665</v>
      </c>
      <c r="L273" s="56">
        <v>7333751348.8759851</v>
      </c>
      <c r="M273" s="56">
        <v>22034381590.865871</v>
      </c>
      <c r="N273" s="56">
        <v>21406050787.685135</v>
      </c>
      <c r="O273" s="56">
        <v>64922516510.027649</v>
      </c>
      <c r="P273" s="56">
        <v>2358268.3404855658</v>
      </c>
      <c r="Q273" s="56">
        <v>27529.740952490651</v>
      </c>
      <c r="R273" s="56">
        <v>33012094.876486737</v>
      </c>
      <c r="S273" s="56">
        <v>27.3023257914383</v>
      </c>
      <c r="T273" s="56">
        <v>13.998447212198748</v>
      </c>
      <c r="U273" s="56">
        <v>28468293.601141326</v>
      </c>
      <c r="V273" s="56">
        <v>15.053008359406732</v>
      </c>
      <c r="W273" s="56">
        <v>22.258183361868642</v>
      </c>
    </row>
    <row r="274" spans="1:23">
      <c r="A274" s="56">
        <v>2019</v>
      </c>
      <c r="B274" s="56">
        <v>1873570.2316833443</v>
      </c>
      <c r="C274" s="56">
        <v>1064738.6137729927</v>
      </c>
      <c r="D274" s="56">
        <v>1004426.506635992</v>
      </c>
      <c r="E274" s="56">
        <v>1004426.506635992</v>
      </c>
      <c r="F274" s="56">
        <v>804196.24656951078</v>
      </c>
      <c r="G274" s="56">
        <v>2.7778472465724624E-2</v>
      </c>
      <c r="H274" s="56">
        <v>0.9433550109324208</v>
      </c>
      <c r="I274" s="56">
        <v>2835854404.6024246</v>
      </c>
      <c r="J274" s="56">
        <v>1829678266.9072196</v>
      </c>
      <c r="K274" s="56">
        <v>9666645196.4794769</v>
      </c>
      <c r="L274" s="56">
        <v>7286994323.9212322</v>
      </c>
      <c r="M274" s="56">
        <v>22657661825.055157</v>
      </c>
      <c r="N274" s="56">
        <v>22185469009.121727</v>
      </c>
      <c r="O274" s="56">
        <v>66462303026.087242</v>
      </c>
      <c r="P274" s="56">
        <v>2421002.721425442</v>
      </c>
      <c r="Q274" s="56">
        <v>27452.386747816399</v>
      </c>
      <c r="R274" s="56">
        <v>33890291.78902138</v>
      </c>
      <c r="S274" s="56">
        <v>28.189968544242976</v>
      </c>
      <c r="T274" s="56">
        <v>13.998452578800654</v>
      </c>
      <c r="U274" s="56">
        <v>29294219.623125397</v>
      </c>
      <c r="V274" s="56">
        <v>15.112724971955046</v>
      </c>
      <c r="W274" s="56">
        <v>22.467233095484989</v>
      </c>
    </row>
    <row r="275" spans="1:23">
      <c r="A275" s="56">
        <v>2020</v>
      </c>
      <c r="B275" s="56">
        <v>1980363.734889295</v>
      </c>
      <c r="C275" s="56">
        <v>1125428.7147580534</v>
      </c>
      <c r="D275" s="56">
        <v>1031895.9628846488</v>
      </c>
      <c r="E275" s="56">
        <v>1021607.283064452</v>
      </c>
      <c r="F275" s="56">
        <v>813770.73474791949</v>
      </c>
      <c r="G275" s="56">
        <v>1.7105060763481283E-2</v>
      </c>
      <c r="H275" s="56">
        <v>0.9077494377634383</v>
      </c>
      <c r="I275" s="56">
        <v>2946636518.3240142</v>
      </c>
      <c r="J275" s="56">
        <v>1818633020.3525989</v>
      </c>
      <c r="K275" s="56">
        <v>9752910249.2505569</v>
      </c>
      <c r="L275" s="56">
        <v>7253023439.4093218</v>
      </c>
      <c r="M275" s="56">
        <v>23028959579.897591</v>
      </c>
      <c r="N275" s="56">
        <v>22693226439.431015</v>
      </c>
      <c r="O275" s="56">
        <v>67493389246.6651</v>
      </c>
      <c r="P275" s="56">
        <v>2460960.0645916304</v>
      </c>
      <c r="Q275" s="56">
        <v>27425.633685715617</v>
      </c>
      <c r="R275" s="56">
        <v>34768488.701556019</v>
      </c>
      <c r="S275" s="56">
        <v>29.341595628747392</v>
      </c>
      <c r="T275" s="56">
        <v>14.128018248571406</v>
      </c>
      <c r="U275" s="56">
        <v>29671902.719672225</v>
      </c>
      <c r="V275" s="56">
        <v>15.136405127483362</v>
      </c>
      <c r="W275" s="56">
        <v>22.663130831067981</v>
      </c>
    </row>
    <row r="276" spans="1:23">
      <c r="A276" s="56">
        <v>2021</v>
      </c>
      <c r="B276" s="56">
        <v>2093244.4677779847</v>
      </c>
      <c r="C276" s="56">
        <v>1169359.9458483204</v>
      </c>
      <c r="D276" s="56">
        <v>1049856.2388140862</v>
      </c>
      <c r="E276" s="56">
        <v>1028834.8022363401</v>
      </c>
      <c r="F276" s="56">
        <v>820530.30663896049</v>
      </c>
      <c r="G276" s="56">
        <v>7.0746550966318544E-3</v>
      </c>
      <c r="H276" s="56">
        <v>0.87982729859108078</v>
      </c>
      <c r="I276" s="56">
        <v>3018770974.8007708</v>
      </c>
      <c r="J276" s="56">
        <v>1798097138.3459487</v>
      </c>
      <c r="K276" s="56">
        <v>9771816208.1075573</v>
      </c>
      <c r="L276" s="56">
        <v>7177251626.3678131</v>
      </c>
      <c r="M276" s="56">
        <v>23167582778.365089</v>
      </c>
      <c r="N276" s="56">
        <v>22951912304.673168</v>
      </c>
      <c r="O276" s="56">
        <v>67885431030.660355</v>
      </c>
      <c r="P276" s="56">
        <v>2482963.6905913763</v>
      </c>
      <c r="Q276" s="56">
        <v>27340.484795608041</v>
      </c>
      <c r="R276" s="56">
        <v>35106451.225011624</v>
      </c>
      <c r="S276" s="56">
        <v>30.834958782725764</v>
      </c>
      <c r="T276" s="56">
        <v>14.13893056835245</v>
      </c>
      <c r="U276" s="56">
        <v>30011549.274750605</v>
      </c>
      <c r="V276" s="56">
        <v>15.155458050662865</v>
      </c>
      <c r="W276" s="56">
        <v>22.865852861736904</v>
      </c>
    </row>
    <row r="277" spans="1:23">
      <c r="A277" s="56">
        <v>2022</v>
      </c>
      <c r="B277" s="56">
        <v>2212559.4024413298</v>
      </c>
      <c r="C277" s="56">
        <v>1214642.8193886289</v>
      </c>
      <c r="D277" s="56">
        <v>1058752.9302181529</v>
      </c>
      <c r="E277" s="56">
        <v>1031011.8107790936</v>
      </c>
      <c r="F277" s="56">
        <v>820594.75729145133</v>
      </c>
      <c r="G277" s="56">
        <v>2.1159942665436304E-3</v>
      </c>
      <c r="H277" s="56">
        <v>0.84881892381995583</v>
      </c>
      <c r="I277" s="56">
        <v>3054366667.4225211</v>
      </c>
      <c r="J277" s="56">
        <v>1768680202.7993584</v>
      </c>
      <c r="K277" s="56">
        <v>9726632513.4352226</v>
      </c>
      <c r="L277" s="56">
        <v>7063074551.9269495</v>
      </c>
      <c r="M277" s="56">
        <v>23194781825.562611</v>
      </c>
      <c r="N277" s="56">
        <v>23087235986.46619</v>
      </c>
      <c r="O277" s="56">
        <v>67894771747.612854</v>
      </c>
      <c r="P277" s="56">
        <v>2493698.667054256</v>
      </c>
      <c r="Q277" s="56">
        <v>27226.534081527683</v>
      </c>
      <c r="R277" s="56">
        <v>35444413.748467229</v>
      </c>
      <c r="S277" s="56">
        <v>32.588067468083388</v>
      </c>
      <c r="T277" s="56">
        <v>14.213591327911656</v>
      </c>
      <c r="U277" s="56">
        <v>30139523.261912286</v>
      </c>
      <c r="V277" s="56">
        <v>15.185437468023343</v>
      </c>
      <c r="W277" s="56">
        <v>23.086788790075346</v>
      </c>
    </row>
    <row r="278" spans="1:23">
      <c r="A278" s="56">
        <v>2023</v>
      </c>
      <c r="B278" s="56">
        <v>2338675.2883804855</v>
      </c>
      <c r="C278" s="56">
        <v>1261288.6900484713</v>
      </c>
      <c r="D278" s="56">
        <v>1067258.9792161277</v>
      </c>
      <c r="E278" s="56">
        <v>1034049.8454973621</v>
      </c>
      <c r="F278" s="56">
        <v>823538.22841392481</v>
      </c>
      <c r="G278" s="56">
        <v>2.9466536527584797E-3</v>
      </c>
      <c r="H278" s="56">
        <v>0.81983597700984989</v>
      </c>
      <c r="I278" s="56">
        <v>3088342656.6706972</v>
      </c>
      <c r="J278" s="56">
        <v>1740333917.0855994</v>
      </c>
      <c r="K278" s="56">
        <v>9688081786.5842743</v>
      </c>
      <c r="L278" s="56">
        <v>6960180054.9332552</v>
      </c>
      <c r="M278" s="56">
        <v>23236982066.25029</v>
      </c>
      <c r="N278" s="56">
        <v>23230368009.735172</v>
      </c>
      <c r="O278" s="56">
        <v>67944288491.259293</v>
      </c>
      <c r="P278" s="56">
        <v>2515944.3561612684</v>
      </c>
      <c r="Q278" s="56">
        <v>27005.481391061479</v>
      </c>
      <c r="R278" s="56">
        <v>35782376.271922834</v>
      </c>
      <c r="S278" s="56">
        <v>34.420483903975899</v>
      </c>
      <c r="T278" s="56">
        <v>14.222244694838249</v>
      </c>
      <c r="U278" s="56">
        <v>30495224.894843273</v>
      </c>
      <c r="V278" s="56">
        <v>15.219084171149834</v>
      </c>
      <c r="W278" s="56">
        <v>23.337050451955481</v>
      </c>
    </row>
    <row r="279" spans="1:23">
      <c r="A279" s="56">
        <v>2024</v>
      </c>
      <c r="B279" s="56">
        <v>2471979.779818173</v>
      </c>
      <c r="C279" s="56">
        <v>1309305.8154433423</v>
      </c>
      <c r="D279" s="56">
        <v>1075768.7259730315</v>
      </c>
      <c r="E279" s="56">
        <v>1036996.4584777399</v>
      </c>
      <c r="F279" s="56">
        <v>824112.56095378054</v>
      </c>
      <c r="G279" s="56">
        <v>2.8495850497036734E-3</v>
      </c>
      <c r="H279" s="56">
        <v>0.7920200508134182</v>
      </c>
      <c r="I279" s="56">
        <v>3120867183.6651511</v>
      </c>
      <c r="J279" s="56">
        <v>1713167685.8031988</v>
      </c>
      <c r="K279" s="56">
        <v>9656157927.4280796</v>
      </c>
      <c r="L279" s="56">
        <v>6868276144.7332096</v>
      </c>
      <c r="M279" s="56">
        <v>23302299063.179379</v>
      </c>
      <c r="N279" s="56">
        <v>23389964991.629742</v>
      </c>
      <c r="O279" s="56">
        <v>68050732996.438766</v>
      </c>
      <c r="P279" s="56">
        <v>2528506.8351728488</v>
      </c>
      <c r="Q279" s="56">
        <v>26913.406778189237</v>
      </c>
      <c r="R279" s="56">
        <v>36120338.795378439</v>
      </c>
      <c r="S279" s="56">
        <v>36.325542297208415</v>
      </c>
      <c r="T279" s="56">
        <v>14.285244672043472</v>
      </c>
      <c r="U279" s="56">
        <v>30620893.435967594</v>
      </c>
      <c r="V279" s="56">
        <v>15.238578819305417</v>
      </c>
      <c r="W279" s="56">
        <v>23.592630300197349</v>
      </c>
    </row>
    <row r="280" spans="1:23">
      <c r="A280" s="56">
        <v>2025</v>
      </c>
      <c r="B280" s="56">
        <v>2612882.6272678087</v>
      </c>
      <c r="C280" s="56">
        <v>1358698.9661792605</v>
      </c>
      <c r="D280" s="56">
        <v>1084421.6326599419</v>
      </c>
      <c r="E280" s="56">
        <v>1043786.8031915145</v>
      </c>
      <c r="F280" s="56">
        <v>830491.73539772269</v>
      </c>
      <c r="G280" s="56">
        <v>6.5480886248563408E-3</v>
      </c>
      <c r="H280" s="56">
        <v>0.76822521336474026</v>
      </c>
      <c r="I280" s="56">
        <v>3152061020.6594019</v>
      </c>
      <c r="J280" s="56">
        <v>1687280369.185025</v>
      </c>
      <c r="K280" s="56">
        <v>9632035368.5550728</v>
      </c>
      <c r="L280" s="56">
        <v>6789189599.5924692</v>
      </c>
      <c r="M280" s="56">
        <v>23449924873.72897</v>
      </c>
      <c r="N280" s="56">
        <v>23631587701.399979</v>
      </c>
      <c r="O280" s="56">
        <v>68342078933.120918</v>
      </c>
      <c r="P280" s="56">
        <v>2557485.3286720822</v>
      </c>
      <c r="Q280" s="56">
        <v>26722.373797000837</v>
      </c>
      <c r="R280" s="56">
        <v>36458301.318834037</v>
      </c>
      <c r="S280" s="56">
        <v>38.232413588482686</v>
      </c>
      <c r="T280" s="56">
        <v>14.255527064064999</v>
      </c>
      <c r="U280" s="56">
        <v>31078516.516033921</v>
      </c>
      <c r="V280" s="56">
        <v>15.272974124959775</v>
      </c>
      <c r="W280" s="56">
        <v>23.90065141919322</v>
      </c>
    </row>
    <row r="281" spans="1:23">
      <c r="A281" s="56">
        <v>2026</v>
      </c>
      <c r="B281" s="56">
        <v>2686043.3408313072</v>
      </c>
      <c r="C281" s="56">
        <v>1391370.4505506172</v>
      </c>
      <c r="D281" s="56">
        <v>1093799.0765663772</v>
      </c>
      <c r="E281" s="56">
        <v>1051250.8454279639</v>
      </c>
      <c r="F281" s="56">
        <v>834020.03400900378</v>
      </c>
      <c r="G281" s="56">
        <v>7.150926045076611E-3</v>
      </c>
      <c r="H281" s="56">
        <v>0.7555506479327232</v>
      </c>
      <c r="I281" s="56">
        <v>3186341016.5951037</v>
      </c>
      <c r="J281" s="56">
        <v>1663923336.3147709</v>
      </c>
      <c r="K281" s="56">
        <v>9622749044.8114929</v>
      </c>
      <c r="L281" s="56">
        <v>6727544301.9294872</v>
      </c>
      <c r="M281" s="56">
        <v>23628247329.108578</v>
      </c>
      <c r="N281" s="56">
        <v>23902479324.181789</v>
      </c>
      <c r="O281" s="56">
        <v>68731284352.941223</v>
      </c>
      <c r="P281" s="56">
        <v>2575389.5749742612</v>
      </c>
      <c r="Q281" s="56">
        <v>26687.723294689556</v>
      </c>
      <c r="R281" s="56">
        <v>37295104.646292597</v>
      </c>
      <c r="S281" s="56">
        <v>39.080360073561799</v>
      </c>
      <c r="T281" s="56">
        <v>14.481344884167799</v>
      </c>
      <c r="U281" s="56">
        <v>31251074.690772176</v>
      </c>
      <c r="V281" s="56">
        <v>15.295085132262301</v>
      </c>
      <c r="W281" s="56">
        <v>24.211158126068003</v>
      </c>
    </row>
    <row r="282" spans="1:23">
      <c r="A282" s="56">
        <v>2027</v>
      </c>
      <c r="B282" s="56">
        <v>2761252.554374584</v>
      </c>
      <c r="C282" s="56">
        <v>1424806.3180572854</v>
      </c>
      <c r="D282" s="56">
        <v>1105950.8555863881</v>
      </c>
      <c r="E282" s="56">
        <v>1061352.5327232028</v>
      </c>
      <c r="F282" s="56">
        <v>842647.87860812421</v>
      </c>
      <c r="G282" s="56">
        <v>9.6092072973568143E-3</v>
      </c>
      <c r="H282" s="56">
        <v>0.74491004094531987</v>
      </c>
      <c r="I282" s="56">
        <v>3228048752.1236873</v>
      </c>
      <c r="J282" s="56">
        <v>1644354002.2212255</v>
      </c>
      <c r="K282" s="56">
        <v>9634311328.8840885</v>
      </c>
      <c r="L282" s="56">
        <v>6688871986.3924809</v>
      </c>
      <c r="M282" s="56">
        <v>23855799870.686043</v>
      </c>
      <c r="N282" s="56">
        <v>24218883955.353497</v>
      </c>
      <c r="O282" s="56">
        <v>69270269895.661026</v>
      </c>
      <c r="P282" s="56">
        <v>2612323.7923095035</v>
      </c>
      <c r="Q282" s="56">
        <v>26516.724343126149</v>
      </c>
      <c r="R282" s="56">
        <v>38131907.973751158</v>
      </c>
      <c r="S282" s="56">
        <v>39.862015241657723</v>
      </c>
      <c r="T282" s="56">
        <v>14.596930168461045</v>
      </c>
      <c r="U282" s="56">
        <v>31777977.841616828</v>
      </c>
      <c r="V282" s="56">
        <v>15.321905549406329</v>
      </c>
      <c r="W282" s="56">
        <v>24.556059186752641</v>
      </c>
    </row>
    <row r="283" spans="1:23">
      <c r="A283" s="56">
        <v>2028</v>
      </c>
      <c r="B283" s="56">
        <v>2838567.6258970723</v>
      </c>
      <c r="C283" s="56">
        <v>1459023.7597110951</v>
      </c>
      <c r="D283" s="56">
        <v>1121018.3143132597</v>
      </c>
      <c r="E283" s="56">
        <v>1074245.7789412704</v>
      </c>
      <c r="F283" s="56">
        <v>850587.94154589309</v>
      </c>
      <c r="G283" s="56">
        <v>1.2147939370330096E-2</v>
      </c>
      <c r="H283" s="56">
        <v>0.73627709747097247</v>
      </c>
      <c r="I283" s="56">
        <v>3277760366.1486659</v>
      </c>
      <c r="J283" s="56">
        <v>1628757954.7254333</v>
      </c>
      <c r="K283" s="56">
        <v>9664160320.9762287</v>
      </c>
      <c r="L283" s="56">
        <v>6674168592.4290228</v>
      </c>
      <c r="M283" s="56">
        <v>24149551872.922104</v>
      </c>
      <c r="N283" s="56">
        <v>24600124969.30072</v>
      </c>
      <c r="O283" s="56">
        <v>69994524076.502167</v>
      </c>
      <c r="P283" s="56">
        <v>2641365.1552692149</v>
      </c>
      <c r="Q283" s="56">
        <v>26499.374362106377</v>
      </c>
      <c r="R283" s="56">
        <v>38968711.301209718</v>
      </c>
      <c r="S283" s="56">
        <v>40.554138532245645</v>
      </c>
      <c r="T283" s="56">
        <v>14.75324652612748</v>
      </c>
      <c r="U283" s="56">
        <v>32098415.98231158</v>
      </c>
      <c r="V283" s="56">
        <v>15.34756887220418</v>
      </c>
      <c r="W283" s="56">
        <v>24.909610107319814</v>
      </c>
    </row>
    <row r="284" spans="1:23">
      <c r="A284" s="56">
        <v>2029</v>
      </c>
      <c r="B284" s="56">
        <v>2918047.5194221903</v>
      </c>
      <c r="C284" s="56">
        <v>1494040.3299441615</v>
      </c>
      <c r="D284" s="56">
        <v>1138661.5551590631</v>
      </c>
      <c r="E284" s="56">
        <v>1089562.7698956572</v>
      </c>
      <c r="F284" s="56">
        <v>863031.3964255118</v>
      </c>
      <c r="G284" s="56">
        <v>1.4258367363083613E-2</v>
      </c>
      <c r="H284" s="56">
        <v>0.72927266289818204</v>
      </c>
      <c r="I284" s="56">
        <v>3336126399.5375571</v>
      </c>
      <c r="J284" s="56">
        <v>1617316640.3896041</v>
      </c>
      <c r="K284" s="56">
        <v>9725282716.9831772</v>
      </c>
      <c r="L284" s="56">
        <v>6681768131.3425846</v>
      </c>
      <c r="M284" s="56">
        <v>24490828589.673073</v>
      </c>
      <c r="N284" s="56">
        <v>25023748360.416489</v>
      </c>
      <c r="O284" s="56">
        <v>70875070838.342484</v>
      </c>
      <c r="P284" s="56">
        <v>2686852.0327885929</v>
      </c>
      <c r="Q284" s="56">
        <v>26378.479340666796</v>
      </c>
      <c r="R284" s="56">
        <v>39805514.628668278</v>
      </c>
      <c r="S284" s="56">
        <v>41.171705155369878</v>
      </c>
      <c r="T284" s="56">
        <v>14.81492621957134</v>
      </c>
      <c r="U284" s="56">
        <v>32717253.53383074</v>
      </c>
      <c r="V284" s="56">
        <v>15.373004316014285</v>
      </c>
      <c r="W284" s="56">
        <v>25.277851242280942</v>
      </c>
    </row>
    <row r="285" spans="1:23">
      <c r="A285" s="56">
        <v>2030</v>
      </c>
      <c r="B285" s="56">
        <v>2999752.8499660115</v>
      </c>
      <c r="C285" s="56">
        <v>1529873.9534826658</v>
      </c>
      <c r="D285" s="56">
        <v>1159444.7455448026</v>
      </c>
      <c r="E285" s="56">
        <v>1103666.0231270003</v>
      </c>
      <c r="F285" s="56">
        <v>871304.78589778324</v>
      </c>
      <c r="G285" s="56">
        <v>1.2943956622796238E-2</v>
      </c>
      <c r="H285" s="56">
        <v>0.72140977406313189</v>
      </c>
      <c r="I285" s="56">
        <v>3403885667.8952389</v>
      </c>
      <c r="J285" s="56">
        <v>1610203607.9696794</v>
      </c>
      <c r="K285" s="56">
        <v>9817365772.7173958</v>
      </c>
      <c r="L285" s="56">
        <v>6710018636.6407948</v>
      </c>
      <c r="M285" s="56">
        <v>24801253178.619884</v>
      </c>
      <c r="N285" s="56">
        <v>25409210144.85614</v>
      </c>
      <c r="O285" s="56">
        <v>71751937008.699127</v>
      </c>
      <c r="P285" s="56">
        <v>2718737.8478844897</v>
      </c>
      <c r="Q285" s="56">
        <v>26391.635024513638</v>
      </c>
      <c r="R285" s="56">
        <v>40642317.956126839</v>
      </c>
      <c r="S285" s="56">
        <v>41.807273434337041</v>
      </c>
      <c r="T285" s="56">
        <v>14.948965376618245</v>
      </c>
      <c r="U285" s="56">
        <v>33014429.954357866</v>
      </c>
      <c r="V285" s="56">
        <v>15.381689598054935</v>
      </c>
      <c r="W285" s="56">
        <v>25.632530539338305</v>
      </c>
    </row>
    <row r="286" spans="1:23">
      <c r="A286" s="56">
        <v>2031</v>
      </c>
      <c r="B286" s="56">
        <v>3083745.9297650601</v>
      </c>
      <c r="C286" s="56">
        <v>1566542.9323206504</v>
      </c>
      <c r="D286" s="56">
        <v>1183312.7311516439</v>
      </c>
      <c r="E286" s="56">
        <v>1124723.7015085353</v>
      </c>
      <c r="F286" s="56">
        <v>889896.29917231447</v>
      </c>
      <c r="G286" s="56">
        <v>1.9079755959028777E-2</v>
      </c>
      <c r="H286" s="56">
        <v>0.71796545010253143</v>
      </c>
      <c r="I286" s="56">
        <v>3481777371.9347491</v>
      </c>
      <c r="J286" s="56">
        <v>1607583935.3332229</v>
      </c>
      <c r="K286" s="56">
        <v>9936324457.2207127</v>
      </c>
      <c r="L286" s="56">
        <v>6761441241.3870659</v>
      </c>
      <c r="M286" s="56">
        <v>25264061252.439392</v>
      </c>
      <c r="N286" s="56">
        <v>25948501805.628139</v>
      </c>
      <c r="O286" s="56">
        <v>72999690063.943283</v>
      </c>
      <c r="P286" s="56">
        <v>2783029.6934431149</v>
      </c>
      <c r="Q286" s="56">
        <v>26230.295075878032</v>
      </c>
      <c r="R286" s="56">
        <v>41480860.258528896</v>
      </c>
      <c r="S286" s="56">
        <v>42.243274280533058</v>
      </c>
      <c r="T286" s="56">
        <v>14.904929098046924</v>
      </c>
      <c r="U286" s="56">
        <v>33926278.625461712</v>
      </c>
      <c r="V286" s="56">
        <v>15.407239407774826</v>
      </c>
      <c r="W286" s="56">
        <v>26.029260601508589</v>
      </c>
    </row>
    <row r="287" spans="1:23">
      <c r="A287" s="56">
        <v>2032</v>
      </c>
      <c r="B287" s="56">
        <v>3170090.8157984819</v>
      </c>
      <c r="C287" s="56">
        <v>1604065.9527940319</v>
      </c>
      <c r="D287" s="56">
        <v>1208846.1619692545</v>
      </c>
      <c r="E287" s="56">
        <v>1147387.1050830255</v>
      </c>
      <c r="F287" s="56">
        <v>904783.89253010228</v>
      </c>
      <c r="G287" s="56">
        <v>2.01501964830062E-2</v>
      </c>
      <c r="H287" s="56">
        <v>0.71529920766939625</v>
      </c>
      <c r="I287" s="56">
        <v>3566384053.2303457</v>
      </c>
      <c r="J287" s="56">
        <v>1608464732.0945563</v>
      </c>
      <c r="K287" s="56">
        <v>10078375550.298576</v>
      </c>
      <c r="L287" s="56">
        <v>6834151195.2633972</v>
      </c>
      <c r="M287" s="56">
        <v>25778255102.912582</v>
      </c>
      <c r="N287" s="56">
        <v>26534062656.770252</v>
      </c>
      <c r="O287" s="56">
        <v>74399693290.569702</v>
      </c>
      <c r="P287" s="56">
        <v>2824501.0856287116</v>
      </c>
      <c r="Q287" s="56">
        <v>26340.826586727588</v>
      </c>
      <c r="R287" s="56">
        <v>42319402.560930952</v>
      </c>
      <c r="S287" s="56">
        <v>42.60892317684187</v>
      </c>
      <c r="T287" s="56">
        <v>14.98296558505694</v>
      </c>
      <c r="U287" s="56">
        <v>34349107.821316354</v>
      </c>
      <c r="V287" s="56">
        <v>15.421933267948829</v>
      </c>
      <c r="W287" s="56">
        <v>26.414875231190326</v>
      </c>
    </row>
    <row r="288" spans="1:23">
      <c r="A288" s="56">
        <v>2033</v>
      </c>
      <c r="B288" s="56">
        <v>3258853.3586408393</v>
      </c>
      <c r="C288" s="56">
        <v>1642462.0927549831</v>
      </c>
      <c r="D288" s="56">
        <v>1234783.1834634983</v>
      </c>
      <c r="E288" s="56">
        <v>1170365.2084241756</v>
      </c>
      <c r="F288" s="56">
        <v>924878.55801355699</v>
      </c>
      <c r="G288" s="56">
        <v>2.0026461199846635E-2</v>
      </c>
      <c r="H288" s="56">
        <v>0.71256756158132351</v>
      </c>
      <c r="I288" s="56">
        <v>3652265028.7583265</v>
      </c>
      <c r="J288" s="56">
        <v>1611256849.0690784</v>
      </c>
      <c r="K288" s="56">
        <v>10227811848.848919</v>
      </c>
      <c r="L288" s="56">
        <v>6917231287.2864151</v>
      </c>
      <c r="M288" s="56">
        <v>26288564122.347206</v>
      </c>
      <c r="N288" s="56">
        <v>27107708775.51688</v>
      </c>
      <c r="O288" s="56">
        <v>75804837911.826828</v>
      </c>
      <c r="P288" s="56">
        <v>2888399.0213264721</v>
      </c>
      <c r="Q288" s="56">
        <v>26244.586482727071</v>
      </c>
      <c r="R288" s="56">
        <v>43157944.863333009</v>
      </c>
      <c r="S288" s="56">
        <v>42.990044546119968</v>
      </c>
      <c r="T288" s="56">
        <v>14.941822284482392</v>
      </c>
      <c r="U288" s="56">
        <v>35240736.546650022</v>
      </c>
      <c r="V288" s="56">
        <v>15.439188852108595</v>
      </c>
      <c r="W288" s="56">
        <v>26.810146275035038</v>
      </c>
    </row>
    <row r="289" spans="1:23">
      <c r="A289" s="56">
        <v>2034</v>
      </c>
      <c r="B289" s="56">
        <v>3350101.2526827827</v>
      </c>
      <c r="C289" s="56">
        <v>1681750.8288467568</v>
      </c>
      <c r="D289" s="56">
        <v>1260524.4496733181</v>
      </c>
      <c r="E289" s="56">
        <v>1193089.1209261792</v>
      </c>
      <c r="F289" s="56">
        <v>940776.38764953904</v>
      </c>
      <c r="G289" s="56">
        <v>1.9416086823530909E-2</v>
      </c>
      <c r="H289" s="56">
        <v>0.70943275333143607</v>
      </c>
      <c r="I289" s="56">
        <v>3737780533.6489797</v>
      </c>
      <c r="J289" s="56">
        <v>1615367769.3311434</v>
      </c>
      <c r="K289" s="56">
        <v>10380735413.799601</v>
      </c>
      <c r="L289" s="56">
        <v>7006368017.0856848</v>
      </c>
      <c r="M289" s="56">
        <v>26816820270.698349</v>
      </c>
      <c r="N289" s="56">
        <v>27694236746.49139</v>
      </c>
      <c r="O289" s="56">
        <v>77251308751.055145</v>
      </c>
      <c r="P289" s="56">
        <v>2932476.6218389296</v>
      </c>
      <c r="Q289" s="56">
        <v>26343.367301121583</v>
      </c>
      <c r="R289" s="56">
        <v>43996487.165735066</v>
      </c>
      <c r="S289" s="56">
        <v>43.366271806198043</v>
      </c>
      <c r="T289" s="56">
        <v>15.003184283919463</v>
      </c>
      <c r="U289" s="56">
        <v>35712077.992758542</v>
      </c>
      <c r="V289" s="56">
        <v>15.444257711813634</v>
      </c>
      <c r="W289" s="56">
        <v>27.185884828702477</v>
      </c>
    </row>
    <row r="290" spans="1:23">
      <c r="A290" s="56">
        <v>2035</v>
      </c>
      <c r="B290" s="56">
        <v>3443904.0877579008</v>
      </c>
      <c r="C290" s="56">
        <v>1721952.0438789504</v>
      </c>
      <c r="D290" s="56">
        <v>1286030.9989843047</v>
      </c>
      <c r="E290" s="56">
        <v>1210889.4630542842</v>
      </c>
      <c r="F290" s="56">
        <v>955012.87013024255</v>
      </c>
      <c r="G290" s="56">
        <v>1.491954106017368E-2</v>
      </c>
      <c r="H290" s="56">
        <v>0.70320742517693902</v>
      </c>
      <c r="I290" s="56">
        <v>3822901671.8334866</v>
      </c>
      <c r="J290" s="56">
        <v>1620671443.7686806</v>
      </c>
      <c r="K290" s="56">
        <v>10535080978.90554</v>
      </c>
      <c r="L290" s="56">
        <v>7099151298.0623436</v>
      </c>
      <c r="M290" s="56">
        <v>27206161829.69453</v>
      </c>
      <c r="N290" s="56">
        <v>28133347986.907162</v>
      </c>
      <c r="O290" s="56">
        <v>78417315209.171753</v>
      </c>
      <c r="P290" s="56">
        <v>2983371.8126176293</v>
      </c>
      <c r="Q290" s="56">
        <v>26284.794566175078</v>
      </c>
      <c r="R290" s="56">
        <v>44835029.468137108</v>
      </c>
      <c r="S290" s="56">
        <v>43.91764852662412</v>
      </c>
      <c r="T290" s="56">
        <v>15.028307661323169</v>
      </c>
      <c r="U290" s="56">
        <v>36333282.64087759</v>
      </c>
      <c r="V290" s="56">
        <v>15.441608270116566</v>
      </c>
      <c r="W290" s="56">
        <v>27.55543587133732</v>
      </c>
    </row>
    <row r="291" spans="1:23">
      <c r="A291" s="56">
        <v>2036</v>
      </c>
      <c r="B291" s="56">
        <v>3540333.4022151222</v>
      </c>
      <c r="C291" s="56">
        <v>1763086.0343031308</v>
      </c>
      <c r="D291" s="56">
        <v>1310923.0690650912</v>
      </c>
      <c r="E291" s="56">
        <v>1232585.7199669897</v>
      </c>
      <c r="F291" s="56">
        <v>972246.150444053</v>
      </c>
      <c r="G291" s="56">
        <v>1.7917619712355837E-2</v>
      </c>
      <c r="H291" s="56">
        <v>0.69910696130842864</v>
      </c>
      <c r="I291" s="56">
        <v>3906395165.6289129</v>
      </c>
      <c r="J291" s="56">
        <v>1626798772.0836296</v>
      </c>
      <c r="K291" s="56">
        <v>10687587670.293144</v>
      </c>
      <c r="L291" s="56">
        <v>7192716030.8118582</v>
      </c>
      <c r="M291" s="56">
        <v>27699331820.900669</v>
      </c>
      <c r="N291" s="56">
        <v>28679959941.369865</v>
      </c>
      <c r="O291" s="56">
        <v>79792789401.088074</v>
      </c>
      <c r="P291" s="56">
        <v>3036880.7988634496</v>
      </c>
      <c r="Q291" s="56">
        <v>26274.587211638489</v>
      </c>
      <c r="R291" s="56">
        <v>45652742.192889906</v>
      </c>
      <c r="S291" s="56">
        <v>44.369089347399672</v>
      </c>
      <c r="T291" s="56">
        <v>15.032773828322604</v>
      </c>
      <c r="U291" s="56">
        <v>37003289.247238509</v>
      </c>
      <c r="V291" s="56">
        <v>15.447332136382011</v>
      </c>
      <c r="W291" s="56">
        <v>27.94049410755558</v>
      </c>
    </row>
    <row r="292" spans="1:23">
      <c r="A292" s="56">
        <v>2037</v>
      </c>
      <c r="B292" s="56">
        <v>3639462.7374771456</v>
      </c>
      <c r="C292" s="56">
        <v>1805173.5177886642</v>
      </c>
      <c r="D292" s="56">
        <v>1335480.1060128596</v>
      </c>
      <c r="E292" s="56">
        <v>1253901.2776333366</v>
      </c>
      <c r="F292" s="56">
        <v>988069.09810939536</v>
      </c>
      <c r="G292" s="56">
        <v>1.7293367366707502E-2</v>
      </c>
      <c r="H292" s="56">
        <v>0.69461537368959658</v>
      </c>
      <c r="I292" s="56">
        <v>3988307284.7363133</v>
      </c>
      <c r="J292" s="56">
        <v>1633343853.7549195</v>
      </c>
      <c r="K292" s="56">
        <v>10837253621.476671</v>
      </c>
      <c r="L292" s="56">
        <v>7287122502.1268396</v>
      </c>
      <c r="M292" s="56">
        <v>28173360206.588139</v>
      </c>
      <c r="N292" s="56">
        <v>29205314714.191555</v>
      </c>
      <c r="O292" s="56">
        <v>81124702182.874435</v>
      </c>
      <c r="P292" s="56">
        <v>3085942.8881043997</v>
      </c>
      <c r="Q292" s="56">
        <v>26288.46518695842</v>
      </c>
      <c r="R292" s="56">
        <v>46470454.917642705</v>
      </c>
      <c r="S292" s="56">
        <v>44.862571319805006</v>
      </c>
      <c r="T292" s="56">
        <v>15.058754034877193</v>
      </c>
      <c r="U292" s="56">
        <v>37585651.770936087</v>
      </c>
      <c r="V292" s="56">
        <v>15.456466944023338</v>
      </c>
      <c r="W292" s="56">
        <v>28.334988058225484</v>
      </c>
    </row>
    <row r="293" spans="1:23">
      <c r="A293" s="56">
        <v>2038</v>
      </c>
      <c r="B293" s="56">
        <v>3741367.6941265059</v>
      </c>
      <c r="C293" s="56">
        <v>1848235.6408984938</v>
      </c>
      <c r="D293" s="56">
        <v>1359977.5676347206</v>
      </c>
      <c r="E293" s="56">
        <v>1275095.7365442768</v>
      </c>
      <c r="F293" s="56">
        <v>1004816.2017966418</v>
      </c>
      <c r="G293" s="56">
        <v>1.6902813075478695E-2</v>
      </c>
      <c r="H293" s="56">
        <v>0.68989890051271108</v>
      </c>
      <c r="I293" s="56">
        <v>4069737582.6902714</v>
      </c>
      <c r="J293" s="56">
        <v>1641483730.8936281</v>
      </c>
      <c r="K293" s="56">
        <v>10993334729.857111</v>
      </c>
      <c r="L293" s="56">
        <v>7385910610.8136568</v>
      </c>
      <c r="M293" s="56">
        <v>28638797887.694622</v>
      </c>
      <c r="N293" s="56">
        <v>29718857003.009743</v>
      </c>
      <c r="O293" s="56">
        <v>82448121544.95903</v>
      </c>
      <c r="P293" s="56">
        <v>3138781.7831210997</v>
      </c>
      <c r="Q293" s="56">
        <v>26267.554497839406</v>
      </c>
      <c r="R293" s="56">
        <v>47288167.642395504</v>
      </c>
      <c r="S293" s="56">
        <v>45.378446761656477</v>
      </c>
      <c r="T293" s="56">
        <v>15.065771025143944</v>
      </c>
      <c r="U293" s="56">
        <v>38253130.944461972</v>
      </c>
      <c r="V293" s="56">
        <v>15.465431020753652</v>
      </c>
      <c r="W293" s="56">
        <v>28.734329300219457</v>
      </c>
    </row>
    <row r="294" spans="1:23">
      <c r="A294" s="56">
        <v>2039</v>
      </c>
      <c r="B294" s="56">
        <v>3846125.9895620481</v>
      </c>
      <c r="C294" s="56">
        <v>1892293.9868645277</v>
      </c>
      <c r="D294" s="56">
        <v>1384401.3714679198</v>
      </c>
      <c r="E294" s="56">
        <v>1296156.1493032458</v>
      </c>
      <c r="F294" s="56">
        <v>1020933.6789880407</v>
      </c>
      <c r="G294" s="56">
        <v>1.6516730591576101E-2</v>
      </c>
      <c r="H294" s="56">
        <v>0.68496552771429364</v>
      </c>
      <c r="I294" s="56">
        <v>4150488769.6381712</v>
      </c>
      <c r="J294" s="56">
        <v>1650958079.7086906</v>
      </c>
      <c r="K294" s="56">
        <v>11152171364.922037</v>
      </c>
      <c r="L294" s="56">
        <v>7487200347.0300112</v>
      </c>
      <c r="M294" s="56">
        <v>29113308526.135677</v>
      </c>
      <c r="N294" s="56">
        <v>30238754704.488071</v>
      </c>
      <c r="O294" s="56">
        <v>83792881791.922653</v>
      </c>
      <c r="P294" s="56">
        <v>3189054.5987209613</v>
      </c>
      <c r="Q294" s="56">
        <v>26275.148072262415</v>
      </c>
      <c r="R294" s="56">
        <v>48105880.367148302</v>
      </c>
      <c r="S294" s="56">
        <v>45.900390430691715</v>
      </c>
      <c r="T294" s="56">
        <v>15.08468383904189</v>
      </c>
      <c r="U294" s="56">
        <v>38855487.176713496</v>
      </c>
      <c r="V294" s="56">
        <v>15.468571095596223</v>
      </c>
      <c r="W294" s="56">
        <v>29.128115414896687</v>
      </c>
    </row>
    <row r="295" spans="1:23">
      <c r="A295" s="56">
        <v>2040</v>
      </c>
      <c r="B295" s="56">
        <v>3953817.5172697855</v>
      </c>
      <c r="C295" s="56">
        <v>1937370.5834621948</v>
      </c>
      <c r="D295" s="56">
        <v>1408803.2648448292</v>
      </c>
      <c r="E295" s="56">
        <v>1312055.5293997829</v>
      </c>
      <c r="F295" s="56">
        <v>1031968.2689978207</v>
      </c>
      <c r="G295" s="56">
        <v>1.2266562254157121E-2</v>
      </c>
      <c r="H295" s="56">
        <v>0.67723518701056284</v>
      </c>
      <c r="I295" s="56">
        <v>4230421084.5313239</v>
      </c>
      <c r="J295" s="56">
        <v>1661645439.9027879</v>
      </c>
      <c r="K295" s="56">
        <v>11313536874.206802</v>
      </c>
      <c r="L295" s="56">
        <v>7591011285.9089136</v>
      </c>
      <c r="M295" s="56">
        <v>29448134697.587158</v>
      </c>
      <c r="N295" s="56">
        <v>30611877773.925724</v>
      </c>
      <c r="O295" s="56">
        <v>84856627156.062714</v>
      </c>
      <c r="P295" s="56">
        <v>3229272.4767925879</v>
      </c>
      <c r="Q295" s="56">
        <v>26277.320283714464</v>
      </c>
      <c r="R295" s="56">
        <v>48923593.091901094</v>
      </c>
      <c r="S295" s="56">
        <v>46.594092291674343</v>
      </c>
      <c r="T295" s="56">
        <v>15.150035632946496</v>
      </c>
      <c r="U295" s="56">
        <v>39272203.476447694</v>
      </c>
      <c r="V295" s="56">
        <v>15.462027815302353</v>
      </c>
      <c r="W295" s="56">
        <v>29.513044315736334</v>
      </c>
    </row>
    <row r="296" spans="1:23">
      <c r="A296" s="56">
        <v>2041</v>
      </c>
      <c r="B296" s="56">
        <v>4064524.4077533395</v>
      </c>
      <c r="C296" s="56">
        <v>1995681.4842068898</v>
      </c>
      <c r="D296" s="56">
        <v>1435199.7156700904</v>
      </c>
      <c r="E296" s="56">
        <v>1336639.2382298643</v>
      </c>
      <c r="F296" s="56">
        <v>1053928.5743050585</v>
      </c>
      <c r="G296" s="56">
        <v>1.8736789929407971E-2</v>
      </c>
      <c r="H296" s="56">
        <v>0.66976581624249654</v>
      </c>
      <c r="I296" s="56">
        <v>4316650873.8785448</v>
      </c>
      <c r="J296" s="56">
        <v>1675470785.3598964</v>
      </c>
      <c r="K296" s="56">
        <v>11494393184.958574</v>
      </c>
      <c r="L296" s="56">
        <v>7705950698.19732</v>
      </c>
      <c r="M296" s="56">
        <v>30004039560.056057</v>
      </c>
      <c r="N296" s="56">
        <v>31205025529.138721</v>
      </c>
      <c r="O296" s="56">
        <v>86401530631.589111</v>
      </c>
      <c r="P296" s="56">
        <v>3302704.8598523047</v>
      </c>
      <c r="Q296" s="56">
        <v>26160.839160012907</v>
      </c>
      <c r="R296" s="56">
        <v>50036143.057815835</v>
      </c>
      <c r="S296" s="56">
        <v>47.042273187083048</v>
      </c>
      <c r="T296" s="56">
        <v>15.150049786783983</v>
      </c>
      <c r="U296" s="56">
        <v>40286497.228116378</v>
      </c>
      <c r="V296" s="56">
        <v>15.470087491033153</v>
      </c>
      <c r="W296" s="56">
        <v>29.930254866433081</v>
      </c>
    </row>
    <row r="297" spans="1:23">
      <c r="A297" s="56">
        <v>2042</v>
      </c>
      <c r="B297" s="56">
        <v>4178331.091170433</v>
      </c>
      <c r="C297" s="56">
        <v>2055738.896855853</v>
      </c>
      <c r="D297" s="56">
        <v>1465573.5482120034</v>
      </c>
      <c r="E297" s="56">
        <v>1364927.1872502475</v>
      </c>
      <c r="F297" s="56">
        <v>1073504.9297535771</v>
      </c>
      <c r="G297" s="56">
        <v>2.1163488405326891E-2</v>
      </c>
      <c r="H297" s="56">
        <v>0.66395941106034095</v>
      </c>
      <c r="I297" s="56">
        <v>4416300151.2243443</v>
      </c>
      <c r="J297" s="56">
        <v>1694647159.8990264</v>
      </c>
      <c r="K297" s="56">
        <v>11706516468.562365</v>
      </c>
      <c r="L297" s="56">
        <v>7844916268.5138617</v>
      </c>
      <c r="M297" s="56">
        <v>30632582025.75346</v>
      </c>
      <c r="N297" s="56">
        <v>31874485251.828587</v>
      </c>
      <c r="O297" s="56">
        <v>88169447325.781647</v>
      </c>
      <c r="P297" s="56">
        <v>3358960.2941933377</v>
      </c>
      <c r="Q297" s="56">
        <v>26249.029343455146</v>
      </c>
      <c r="R297" s="56">
        <v>51148693.023730576</v>
      </c>
      <c r="S297" s="56">
        <v>47.389784306254199</v>
      </c>
      <c r="T297" s="56">
        <v>15.227537256737373</v>
      </c>
      <c r="U297" s="56">
        <v>40896938.157495774</v>
      </c>
      <c r="V297" s="56">
        <v>15.480727492902506</v>
      </c>
      <c r="W297" s="56">
        <v>30.364538231311936</v>
      </c>
    </row>
    <row r="298" spans="1:23">
      <c r="A298" s="56">
        <v>2043</v>
      </c>
      <c r="B298" s="56">
        <v>4295324.3617232051</v>
      </c>
      <c r="C298" s="56">
        <v>2117594.9103295403</v>
      </c>
      <c r="D298" s="56">
        <v>1498808.9497113216</v>
      </c>
      <c r="E298" s="56">
        <v>1395880.1906944902</v>
      </c>
      <c r="F298" s="56">
        <v>1100209.1265943069</v>
      </c>
      <c r="G298" s="56">
        <v>2.2677402672738989E-2</v>
      </c>
      <c r="H298" s="56">
        <v>0.65918187840622611</v>
      </c>
      <c r="I298" s="56">
        <v>4525201057.9737825</v>
      </c>
      <c r="J298" s="56">
        <v>1718102129.1887286</v>
      </c>
      <c r="K298" s="56">
        <v>11944234871.106621</v>
      </c>
      <c r="L298" s="56">
        <v>8002594071.6737471</v>
      </c>
      <c r="M298" s="56">
        <v>31313369683.065144</v>
      </c>
      <c r="N298" s="56">
        <v>32595633819.489502</v>
      </c>
      <c r="O298" s="56">
        <v>90099135632.497528</v>
      </c>
      <c r="P298" s="56">
        <v>3442437.9058166528</v>
      </c>
      <c r="Q298" s="56">
        <v>26173.060516286416</v>
      </c>
      <c r="R298" s="56">
        <v>52261242.989645317</v>
      </c>
      <c r="S298" s="56">
        <v>47.673313751235817</v>
      </c>
      <c r="T298" s="56">
        <v>15.181462794532916</v>
      </c>
      <c r="U298" s="56">
        <v>42035937.138864294</v>
      </c>
      <c r="V298" s="56">
        <v>15.492714562635774</v>
      </c>
      <c r="W298" s="56">
        <v>30.813018045628702</v>
      </c>
    </row>
    <row r="299" spans="1:23">
      <c r="A299" s="56">
        <v>2044</v>
      </c>
      <c r="B299" s="56">
        <v>4415593.4438514551</v>
      </c>
      <c r="C299" s="56">
        <v>2181303.1612626188</v>
      </c>
      <c r="D299" s="56">
        <v>1532541.9267463654</v>
      </c>
      <c r="E299" s="56">
        <v>1427296.5993204454</v>
      </c>
      <c r="F299" s="56">
        <v>1122818.4097921026</v>
      </c>
      <c r="G299" s="56">
        <v>2.2506522289942765E-2</v>
      </c>
      <c r="H299" s="56">
        <v>0.65433206381742626</v>
      </c>
      <c r="I299" s="56">
        <v>4635684271.5903702</v>
      </c>
      <c r="J299" s="56">
        <v>1743259285.685992</v>
      </c>
      <c r="K299" s="56">
        <v>12187985561.717875</v>
      </c>
      <c r="L299" s="56">
        <v>8165109656.8792295</v>
      </c>
      <c r="M299" s="56">
        <v>32028206524.546207</v>
      </c>
      <c r="N299" s="56">
        <v>33349556591.582623</v>
      </c>
      <c r="O299" s="56">
        <v>92109801892.002304</v>
      </c>
      <c r="P299" s="56">
        <v>3505141.3202933865</v>
      </c>
      <c r="Q299" s="56">
        <v>26278.484510374194</v>
      </c>
      <c r="R299" s="56">
        <v>53373792.955560058</v>
      </c>
      <c r="S299" s="56">
        <v>47.938366527252853</v>
      </c>
      <c r="T299" s="56">
        <v>15.227287027358024</v>
      </c>
      <c r="U299" s="56">
        <v>42727669.830002464</v>
      </c>
      <c r="V299" s="56">
        <v>15.495599491071912</v>
      </c>
      <c r="W299" s="56">
        <v>31.248172500392215</v>
      </c>
    </row>
    <row r="300" spans="1:23">
      <c r="A300" s="56">
        <v>2045</v>
      </c>
      <c r="B300" s="56">
        <v>4539230.0602792958</v>
      </c>
      <c r="C300" s="56">
        <v>2246918.8798382515</v>
      </c>
      <c r="D300" s="56">
        <v>1565863.8136407051</v>
      </c>
      <c r="E300" s="56">
        <v>1447047.1078398926</v>
      </c>
      <c r="F300" s="56">
        <v>1136732.1404283838</v>
      </c>
      <c r="G300" s="56">
        <v>1.3837704460902378E-2</v>
      </c>
      <c r="H300" s="56">
        <v>0.64401395209428336</v>
      </c>
      <c r="I300" s="56">
        <v>4744431995.2638111</v>
      </c>
      <c r="J300" s="56">
        <v>1769223869.2180181</v>
      </c>
      <c r="K300" s="56">
        <v>12430539678.509756</v>
      </c>
      <c r="L300" s="56">
        <v>8327419273.9925766</v>
      </c>
      <c r="M300" s="56">
        <v>32442239348.97892</v>
      </c>
      <c r="N300" s="56">
        <v>33788354988.502758</v>
      </c>
      <c r="O300" s="56">
        <v>93502209154.465836</v>
      </c>
      <c r="P300" s="56">
        <v>3561033.6738103065</v>
      </c>
      <c r="Q300" s="56">
        <v>26257.041555694828</v>
      </c>
      <c r="R300" s="56">
        <v>54486342.921474807</v>
      </c>
      <c r="S300" s="56">
        <v>48.546768053153471</v>
      </c>
      <c r="T300" s="56">
        <v>15.300709825407074</v>
      </c>
      <c r="U300" s="56">
        <v>43292468.346718237</v>
      </c>
      <c r="V300" s="56">
        <v>15.476073997881354</v>
      </c>
      <c r="W300" s="56">
        <v>31.654654647476679</v>
      </c>
    </row>
    <row r="301" spans="1:23">
      <c r="A301" s="56">
        <v>2046</v>
      </c>
      <c r="B301" s="56">
        <v>4666328.5019671163</v>
      </c>
      <c r="C301" s="56">
        <v>2295833.6229678211</v>
      </c>
      <c r="D301" s="56">
        <v>1590717.9455919019</v>
      </c>
      <c r="E301" s="56">
        <v>1470015.3247720087</v>
      </c>
      <c r="F301" s="56">
        <v>1158163.5596827974</v>
      </c>
      <c r="G301" s="56">
        <v>1.5872473541239662E-2</v>
      </c>
      <c r="H301" s="56">
        <v>0.64029697538435815</v>
      </c>
      <c r="I301" s="56">
        <v>4822091410.8709831</v>
      </c>
      <c r="J301" s="56">
        <v>1787610908.1567514</v>
      </c>
      <c r="K301" s="56">
        <v>12612303867.002508</v>
      </c>
      <c r="L301" s="56">
        <v>8444807092.6352606</v>
      </c>
      <c r="M301" s="56">
        <v>32967792280.412125</v>
      </c>
      <c r="N301" s="56">
        <v>34343031500.885818</v>
      </c>
      <c r="O301" s="56">
        <v>94977637059.96344</v>
      </c>
      <c r="P301" s="56">
        <v>3618300.4152952889</v>
      </c>
      <c r="Q301" s="56">
        <v>26249.240294828403</v>
      </c>
      <c r="R301" s="56">
        <v>55132500.73386132</v>
      </c>
      <c r="S301" s="56">
        <v>49.13081275143815</v>
      </c>
      <c r="T301" s="56">
        <v>15.237126386964739</v>
      </c>
      <c r="U301" s="56">
        <v>44121793.494761735</v>
      </c>
      <c r="V301" s="56">
        <v>15.477488915037181</v>
      </c>
      <c r="W301" s="56">
        <v>32.084417775193643</v>
      </c>
    </row>
    <row r="302" spans="1:23">
      <c r="A302" s="56">
        <v>2047</v>
      </c>
      <c r="B302" s="56">
        <v>4796985.7000221955</v>
      </c>
      <c r="C302" s="56">
        <v>2345726.0073108533</v>
      </c>
      <c r="D302" s="56">
        <v>1607643.7893683068</v>
      </c>
      <c r="E302" s="56">
        <v>1485656.8467683885</v>
      </c>
      <c r="F302" s="56">
        <v>1167622.4621478098</v>
      </c>
      <c r="G302" s="56">
        <v>1.0640380227876944E-2</v>
      </c>
      <c r="H302" s="56">
        <v>0.63334628261701786</v>
      </c>
      <c r="I302" s="56">
        <v>4870216658.1339397</v>
      </c>
      <c r="J302" s="56">
        <v>1798755393.9970627</v>
      </c>
      <c r="K302" s="56">
        <v>12738297399.332962</v>
      </c>
      <c r="L302" s="56">
        <v>8522704054.1954594</v>
      </c>
      <c r="M302" s="56">
        <v>33329791641.692566</v>
      </c>
      <c r="N302" s="56">
        <v>34727835363.426155</v>
      </c>
      <c r="O302" s="56">
        <v>95987600510.778137</v>
      </c>
      <c r="P302" s="56">
        <v>3644545.0715754917</v>
      </c>
      <c r="Q302" s="56">
        <v>26337.333912922055</v>
      </c>
      <c r="R302" s="56">
        <v>55778658.546247832</v>
      </c>
      <c r="S302" s="56">
        <v>49.975055887385757</v>
      </c>
      <c r="T302" s="56">
        <v>15.304697143486116</v>
      </c>
      <c r="U302" s="56">
        <v>44333358.342506021</v>
      </c>
      <c r="V302" s="56">
        <v>15.477591260358352</v>
      </c>
      <c r="W302" s="56">
        <v>32.501993151790529</v>
      </c>
    </row>
    <row r="303" spans="1:23">
      <c r="A303" s="56">
        <v>2048</v>
      </c>
      <c r="B303" s="56">
        <v>4931301.299622817</v>
      </c>
      <c r="C303" s="56">
        <v>2396612.4316166891</v>
      </c>
      <c r="D303" s="56">
        <v>1624480.9584117674</v>
      </c>
      <c r="E303" s="56">
        <v>1501216.4226116436</v>
      </c>
      <c r="F303" s="56">
        <v>1182787.3710267693</v>
      </c>
      <c r="G303" s="56">
        <v>1.0473196334762624E-2</v>
      </c>
      <c r="H303" s="56">
        <v>0.62639098537847404</v>
      </c>
      <c r="I303" s="56">
        <v>4917530864.9526644</v>
      </c>
      <c r="J303" s="56">
        <v>1810713599.0510314</v>
      </c>
      <c r="K303" s="56">
        <v>12864938415.287495</v>
      </c>
      <c r="L303" s="56">
        <v>8601777195.235384</v>
      </c>
      <c r="M303" s="56">
        <v>33669994957.421452</v>
      </c>
      <c r="N303" s="56">
        <v>35089144428.294586</v>
      </c>
      <c r="O303" s="56">
        <v>96954099460.242615</v>
      </c>
      <c r="P303" s="56">
        <v>3698776.0731774447</v>
      </c>
      <c r="Q303" s="56">
        <v>26212.481518772751</v>
      </c>
      <c r="R303" s="56">
        <v>56424816.358634345</v>
      </c>
      <c r="S303" s="56">
        <v>50.862225806604151</v>
      </c>
      <c r="T303" s="56">
        <v>15.254996583278542</v>
      </c>
      <c r="U303" s="56">
        <v>45123059.79804641</v>
      </c>
      <c r="V303" s="56">
        <v>15.483784914389032</v>
      </c>
      <c r="W303" s="56">
        <v>32.944138750123585</v>
      </c>
    </row>
    <row r="304" spans="1:23">
      <c r="A304" s="56">
        <v>2049</v>
      </c>
      <c r="B304" s="56">
        <v>5069377.7360122558</v>
      </c>
      <c r="C304" s="56">
        <v>2448509.4464939195</v>
      </c>
      <c r="D304" s="56">
        <v>1641742.6221950182</v>
      </c>
      <c r="E304" s="56">
        <v>1517168.2828158729</v>
      </c>
      <c r="F304" s="56">
        <v>1193312.1329652569</v>
      </c>
      <c r="G304" s="56">
        <v>1.0625986022555045E-2</v>
      </c>
      <c r="H304" s="56">
        <v>0.61962935430232458</v>
      </c>
      <c r="I304" s="56">
        <v>4964197926.4736919</v>
      </c>
      <c r="J304" s="56">
        <v>1823361523.7600625</v>
      </c>
      <c r="K304" s="56">
        <v>12993738749.085836</v>
      </c>
      <c r="L304" s="56">
        <v>8682643163.6989288</v>
      </c>
      <c r="M304" s="56">
        <v>34054922019.240578</v>
      </c>
      <c r="N304" s="56">
        <v>35498859982.299713</v>
      </c>
      <c r="O304" s="56">
        <v>98017723364.558807</v>
      </c>
      <c r="P304" s="56">
        <v>3730125.4490607735</v>
      </c>
      <c r="Q304" s="56">
        <v>26277.326246289966</v>
      </c>
      <c r="R304" s="56">
        <v>57070974.171020858</v>
      </c>
      <c r="S304" s="56">
        <v>51.718990831460573</v>
      </c>
      <c r="T304" s="56">
        <v>15.300014691299735</v>
      </c>
      <c r="U304" s="56">
        <v>45412235.696306348</v>
      </c>
      <c r="V304" s="56">
        <v>15.478510163833761</v>
      </c>
      <c r="W304" s="56">
        <v>33.366782030844519</v>
      </c>
    </row>
    <row r="305" spans="1:23">
      <c r="A305" s="56">
        <v>2050</v>
      </c>
      <c r="B305" s="56">
        <v>5211320.3126205988</v>
      </c>
      <c r="C305" s="56">
        <v>2501433.7500578873</v>
      </c>
      <c r="D305" s="56">
        <v>1659121.9654449776</v>
      </c>
      <c r="E305" s="56">
        <v>1521273.8679190914</v>
      </c>
      <c r="F305" s="56">
        <v>1195115.3593041019</v>
      </c>
      <c r="G305" s="56">
        <v>2.706271040628927E-3</v>
      </c>
      <c r="H305" s="56">
        <v>0.60816089812771912</v>
      </c>
      <c r="I305" s="56">
        <v>5010381278.6962624</v>
      </c>
      <c r="J305" s="56">
        <v>1836337957.8666627</v>
      </c>
      <c r="K305" s="56">
        <v>13123529597.058413</v>
      </c>
      <c r="L305" s="56">
        <v>8765810181.9009495</v>
      </c>
      <c r="M305" s="56">
        <v>34110717023.129475</v>
      </c>
      <c r="N305" s="56">
        <v>35564593473.180962</v>
      </c>
      <c r="O305" s="56">
        <v>98411369511.832733</v>
      </c>
      <c r="P305" s="56">
        <v>3753350.1822847188</v>
      </c>
      <c r="Q305" s="56">
        <v>26219.607745720197</v>
      </c>
      <c r="R305" s="56">
        <v>57717131.983407363</v>
      </c>
      <c r="S305" s="56">
        <v>52.95445372289025</v>
      </c>
      <c r="T305" s="56">
        <v>15.377497217239162</v>
      </c>
      <c r="U305" s="56">
        <v>45580977.827526018</v>
      </c>
      <c r="V305" s="56">
        <v>15.458317505268324</v>
      </c>
      <c r="W305" s="56">
        <v>33.778760626641407</v>
      </c>
    </row>
  </sheetData>
  <mergeCells count="6">
    <mergeCell ref="A224:C224"/>
    <mergeCell ref="A64:C64"/>
    <mergeCell ref="A23:C23"/>
    <mergeCell ref="A104:C104"/>
    <mergeCell ref="A144:C144"/>
    <mergeCell ref="A184:C18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2" sqref="A12"/>
    </sheetView>
  </sheetViews>
  <sheetFormatPr defaultRowHeight="14.25"/>
  <sheetData>
    <row r="1" spans="1:1">
      <c r="A1" t="s">
        <v>18</v>
      </c>
    </row>
    <row r="3" spans="1:1">
      <c r="A3" t="s">
        <v>157</v>
      </c>
    </row>
    <row r="4" spans="1:1">
      <c r="A4" t="s">
        <v>158</v>
      </c>
    </row>
    <row r="5" spans="1:1">
      <c r="A5" t="s">
        <v>159</v>
      </c>
    </row>
    <row r="6" spans="1:1">
      <c r="A6" t="s">
        <v>160</v>
      </c>
    </row>
    <row r="7" spans="1:1">
      <c r="A7" t="s">
        <v>161</v>
      </c>
    </row>
    <row r="8" spans="1:1">
      <c r="A8" t="s">
        <v>162</v>
      </c>
    </row>
    <row r="9" spans="1:1">
      <c r="A9" t="s">
        <v>163</v>
      </c>
    </row>
    <row r="11" spans="1:1">
      <c r="A11" t="s">
        <v>210</v>
      </c>
    </row>
    <row r="12" spans="1:1">
      <c r="A12" t="s">
        <v>103</v>
      </c>
    </row>
    <row r="13" spans="1:1">
      <c r="A13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4" workbookViewId="0">
      <selection activeCell="G14" sqref="G14"/>
    </sheetView>
  </sheetViews>
  <sheetFormatPr defaultRowHeight="14.25"/>
  <cols>
    <col min="1" max="1" width="11.86328125" bestFit="1" customWidth="1"/>
    <col min="2" max="2" width="21.3984375" bestFit="1" customWidth="1"/>
    <col min="3" max="3" width="33.265625" bestFit="1" customWidth="1"/>
    <col min="4" max="4" width="20.86328125" bestFit="1" customWidth="1"/>
    <col min="5" max="5" width="27.3984375" bestFit="1" customWidth="1"/>
    <col min="6" max="6" width="12" bestFit="1" customWidth="1"/>
    <col min="7" max="7" width="16" bestFit="1" customWidth="1"/>
    <col min="8" max="8" width="19.1328125" bestFit="1" customWidth="1"/>
    <col min="9" max="9" width="18.86328125" bestFit="1" customWidth="1"/>
    <col min="17" max="17" width="14.3984375" bestFit="1" customWidth="1"/>
    <col min="18" max="18" width="21.3984375" bestFit="1" customWidth="1"/>
    <col min="19" max="19" width="29.86328125" bestFit="1" customWidth="1"/>
    <col min="20" max="20" width="21" bestFit="1" customWidth="1"/>
    <col min="21" max="21" width="24.3984375" bestFit="1" customWidth="1"/>
    <col min="22" max="23" width="12" bestFit="1" customWidth="1"/>
    <col min="24" max="24" width="14" bestFit="1" customWidth="1"/>
    <col min="25" max="25" width="16.73046875" bestFit="1" customWidth="1"/>
  </cols>
  <sheetData>
    <row r="1" spans="1:1">
      <c r="A1" t="s">
        <v>50</v>
      </c>
    </row>
    <row r="2" spans="1:1">
      <c r="A2" t="s">
        <v>156</v>
      </c>
    </row>
    <row r="23" spans="1:9">
      <c r="A23" s="47" t="s">
        <v>209</v>
      </c>
    </row>
    <row r="25" spans="1:9" ht="16.5">
      <c r="A25" s="41" t="s">
        <v>104</v>
      </c>
      <c r="B25" s="41" t="s">
        <v>105</v>
      </c>
      <c r="C25" s="41" t="s">
        <v>106</v>
      </c>
      <c r="D25" s="41" t="s">
        <v>107</v>
      </c>
      <c r="E25" s="41" t="s">
        <v>108</v>
      </c>
      <c r="F25" s="39" t="s">
        <v>51</v>
      </c>
      <c r="G25" s="39" t="s">
        <v>109</v>
      </c>
      <c r="H25" s="41" t="s">
        <v>110</v>
      </c>
      <c r="I25" s="41" t="s">
        <v>111</v>
      </c>
    </row>
    <row r="26" spans="1:9">
      <c r="A26" t="s">
        <v>38</v>
      </c>
      <c r="B26">
        <v>617</v>
      </c>
      <c r="C26">
        <v>47556</v>
      </c>
      <c r="D26">
        <v>5222.833333333333</v>
      </c>
      <c r="E26">
        <v>229.58333333333334</v>
      </c>
      <c r="F26">
        <v>20593899999.999996</v>
      </c>
      <c r="G26">
        <v>2.3725000000000001</v>
      </c>
      <c r="H26">
        <v>48859027.749999993</v>
      </c>
      <c r="I26">
        <v>0.36114928286792258</v>
      </c>
    </row>
    <row r="27" spans="1:9">
      <c r="A27" t="s">
        <v>39</v>
      </c>
      <c r="B27">
        <v>1945</v>
      </c>
      <c r="C27">
        <v>23799</v>
      </c>
      <c r="D27">
        <v>1268.3333333333333</v>
      </c>
      <c r="E27">
        <v>305.25</v>
      </c>
      <c r="F27">
        <v>20587000000</v>
      </c>
      <c r="G27">
        <v>15.935833333333335</v>
      </c>
      <c r="H27">
        <v>328071000.83333337</v>
      </c>
      <c r="I27">
        <v>2.2343195034723111</v>
      </c>
    </row>
    <row r="28" spans="1:9">
      <c r="A28" t="s">
        <v>40</v>
      </c>
      <c r="B28">
        <v>1945</v>
      </c>
      <c r="C28">
        <v>9762</v>
      </c>
      <c r="D28">
        <v>3205.5</v>
      </c>
      <c r="E28">
        <v>140.66666666666666</v>
      </c>
      <c r="F28">
        <v>3912200000</v>
      </c>
      <c r="G28">
        <v>14.035000000000002</v>
      </c>
      <c r="H28">
        <v>54907727.000000007</v>
      </c>
      <c r="I28">
        <v>0.88878203573012193</v>
      </c>
    </row>
    <row r="29" spans="1:9">
      <c r="A29" t="s">
        <v>41</v>
      </c>
      <c r="B29">
        <v>7265</v>
      </c>
      <c r="C29">
        <v>33890</v>
      </c>
      <c r="D29">
        <v>12258</v>
      </c>
      <c r="E29">
        <v>153.91666666666666</v>
      </c>
      <c r="F29">
        <v>15788699999.999998</v>
      </c>
      <c r="G29">
        <v>9.2883333333333322</v>
      </c>
      <c r="H29">
        <v>146650708.49999997</v>
      </c>
      <c r="I29">
        <v>0.24692754441857639</v>
      </c>
    </row>
    <row r="30" spans="1:9">
      <c r="A30" t="s">
        <v>42</v>
      </c>
      <c r="B30">
        <v>892</v>
      </c>
      <c r="C30">
        <v>186204</v>
      </c>
      <c r="D30">
        <v>12737.5</v>
      </c>
      <c r="E30">
        <v>843.33333333333337</v>
      </c>
      <c r="F30">
        <v>101010400000</v>
      </c>
      <c r="G30">
        <v>2.0950000000000002</v>
      </c>
      <c r="H30">
        <v>211616788.00000003</v>
      </c>
      <c r="I30">
        <v>5.0500260834614133E-2</v>
      </c>
    </row>
    <row r="31" spans="1:9">
      <c r="A31" t="s">
        <v>43</v>
      </c>
      <c r="B31">
        <v>905</v>
      </c>
      <c r="C31">
        <v>104720</v>
      </c>
      <c r="D31">
        <v>18826.333333333332</v>
      </c>
      <c r="E31">
        <v>630.66666666666663</v>
      </c>
      <c r="F31">
        <v>72009300000</v>
      </c>
      <c r="G31">
        <v>2.7808333333333333</v>
      </c>
      <c r="H31">
        <v>200245861.75</v>
      </c>
      <c r="I31">
        <v>5.7915303208888234E-2</v>
      </c>
    </row>
    <row r="32" spans="1:9">
      <c r="A32" t="s">
        <v>44</v>
      </c>
      <c r="B32">
        <v>8066</v>
      </c>
      <c r="C32">
        <v>125994</v>
      </c>
      <c r="D32">
        <v>13115.166666666666</v>
      </c>
      <c r="E32">
        <v>146.66666666666666</v>
      </c>
      <c r="F32">
        <v>17789399999.999996</v>
      </c>
      <c r="G32">
        <v>11.165833333333333</v>
      </c>
      <c r="H32">
        <v>198633475.49999997</v>
      </c>
      <c r="I32">
        <v>7.3401713931486451E-2</v>
      </c>
    </row>
    <row r="33" spans="1:9">
      <c r="A33" t="s">
        <v>45</v>
      </c>
      <c r="B33">
        <v>248</v>
      </c>
      <c r="C33">
        <v>50947</v>
      </c>
      <c r="D33">
        <v>73</v>
      </c>
      <c r="E33">
        <v>352.33333333333331</v>
      </c>
      <c r="F33">
        <v>153300000.00000003</v>
      </c>
      <c r="G33">
        <v>13.818333333333333</v>
      </c>
      <c r="H33">
        <v>2118350.5000000005</v>
      </c>
      <c r="I33">
        <v>0.11698951656942025</v>
      </c>
    </row>
    <row r="34" spans="1:9">
      <c r="A34" t="s">
        <v>46</v>
      </c>
      <c r="B34">
        <v>2200</v>
      </c>
      <c r="C34">
        <v>81976</v>
      </c>
      <c r="D34">
        <v>651.83333333333337</v>
      </c>
      <c r="E34">
        <v>402.83333333333331</v>
      </c>
      <c r="F34">
        <v>2377400000</v>
      </c>
      <c r="G34">
        <v>4.1033333333333326</v>
      </c>
      <c r="H34">
        <v>9755264.6666666642</v>
      </c>
      <c r="I34">
        <v>0.11044690988907298</v>
      </c>
    </row>
    <row r="35" spans="1:9">
      <c r="A35" t="s">
        <v>47</v>
      </c>
      <c r="B35">
        <v>164</v>
      </c>
      <c r="C35">
        <v>21337</v>
      </c>
      <c r="D35">
        <v>372.5</v>
      </c>
      <c r="E35">
        <v>724</v>
      </c>
      <c r="F35">
        <v>238800000</v>
      </c>
      <c r="G35">
        <v>6.7208333333333323</v>
      </c>
      <c r="H35">
        <v>1604934.9999999998</v>
      </c>
      <c r="I35">
        <v>4.1498855741171972E-2</v>
      </c>
    </row>
    <row r="36" spans="1:9">
      <c r="A36" t="s">
        <v>48</v>
      </c>
      <c r="B36">
        <v>1674</v>
      </c>
      <c r="C36">
        <v>73180</v>
      </c>
      <c r="D36">
        <v>19364.25</v>
      </c>
      <c r="E36">
        <v>567.75</v>
      </c>
      <c r="F36">
        <v>61467500000</v>
      </c>
      <c r="G36">
        <v>4.4050000000000011</v>
      </c>
      <c r="H36">
        <v>270764337.50000006</v>
      </c>
      <c r="I36">
        <v>7.6400345215058979E-2</v>
      </c>
    </row>
    <row r="37" spans="1:9">
      <c r="A37" t="s">
        <v>49</v>
      </c>
      <c r="B37">
        <v>4207</v>
      </c>
      <c r="C37">
        <v>18246</v>
      </c>
      <c r="D37">
        <v>1841.0833333333333</v>
      </c>
      <c r="E37">
        <v>55</v>
      </c>
      <c r="F37">
        <v>534400000</v>
      </c>
      <c r="G37">
        <v>15.5725</v>
      </c>
      <c r="H37">
        <v>8321944</v>
      </c>
      <c r="I37">
        <v>0.28924285720237508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F22" sqref="F22"/>
    </sheetView>
  </sheetViews>
  <sheetFormatPr defaultRowHeight="14.25"/>
  <cols>
    <col min="1" max="1" width="48.73046875" bestFit="1" customWidth="1"/>
    <col min="2" max="2" width="33.3984375" bestFit="1" customWidth="1"/>
  </cols>
  <sheetData>
    <row r="1" spans="1:2">
      <c r="A1" t="s">
        <v>179</v>
      </c>
    </row>
    <row r="3" spans="1:2">
      <c r="A3" t="s">
        <v>166</v>
      </c>
    </row>
    <row r="4" spans="1:2">
      <c r="A4" t="s">
        <v>172</v>
      </c>
    </row>
    <row r="5" spans="1:2">
      <c r="A5" t="s">
        <v>173</v>
      </c>
    </row>
    <row r="6" spans="1:2">
      <c r="A6" t="s">
        <v>174</v>
      </c>
    </row>
    <row r="7" spans="1:2">
      <c r="A7" t="s">
        <v>175</v>
      </c>
    </row>
    <row r="8" spans="1:2">
      <c r="A8" t="s">
        <v>176</v>
      </c>
    </row>
    <row r="9" spans="1:2">
      <c r="A9" t="s">
        <v>177</v>
      </c>
    </row>
    <row r="10" spans="1:2">
      <c r="A10" t="s">
        <v>178</v>
      </c>
    </row>
    <row r="12" spans="1:2">
      <c r="A12" s="47" t="s">
        <v>209</v>
      </c>
    </row>
    <row r="13" spans="1:2">
      <c r="A13" s="47"/>
    </row>
    <row r="14" spans="1:2" ht="16.5">
      <c r="A14" s="42" t="s">
        <v>72</v>
      </c>
      <c r="B14" s="18"/>
    </row>
    <row r="15" spans="1:2">
      <c r="A15" s="19" t="s">
        <v>73</v>
      </c>
      <c r="B15" s="20">
        <v>0.01</v>
      </c>
    </row>
    <row r="17" spans="1:2" s="23" customFormat="1" ht="18">
      <c r="A17" s="42" t="s">
        <v>78</v>
      </c>
      <c r="B17" s="42" t="s">
        <v>79</v>
      </c>
    </row>
    <row r="18" spans="1:2">
      <c r="A18" s="21">
        <v>2012</v>
      </c>
      <c r="B18" s="19">
        <v>1547</v>
      </c>
    </row>
    <row r="19" spans="1:2">
      <c r="A19" s="21">
        <v>2013</v>
      </c>
      <c r="B19" s="22">
        <f>B18*(1+$B$15)</f>
        <v>1562.47</v>
      </c>
    </row>
    <row r="20" spans="1:2">
      <c r="A20" s="21">
        <v>2014</v>
      </c>
      <c r="B20" s="22">
        <f t="shared" ref="B20:B56" si="0">B19*(1+$B$15)</f>
        <v>1578.0947000000001</v>
      </c>
    </row>
    <row r="21" spans="1:2">
      <c r="A21" s="21">
        <v>2015</v>
      </c>
      <c r="B21" s="22">
        <f t="shared" si="0"/>
        <v>1593.8756470000001</v>
      </c>
    </row>
    <row r="22" spans="1:2">
      <c r="A22" s="21">
        <v>2016</v>
      </c>
      <c r="B22" s="22">
        <f t="shared" si="0"/>
        <v>1609.8144034700001</v>
      </c>
    </row>
    <row r="23" spans="1:2">
      <c r="A23" s="21">
        <v>2017</v>
      </c>
      <c r="B23" s="22">
        <f t="shared" si="0"/>
        <v>1625.9125475047001</v>
      </c>
    </row>
    <row r="24" spans="1:2">
      <c r="A24" s="21">
        <v>2018</v>
      </c>
      <c r="B24" s="22">
        <f t="shared" si="0"/>
        <v>1642.1716729797472</v>
      </c>
    </row>
    <row r="25" spans="1:2">
      <c r="A25" s="21">
        <v>2019</v>
      </c>
      <c r="B25" s="22">
        <f t="shared" si="0"/>
        <v>1658.5933897095447</v>
      </c>
    </row>
    <row r="26" spans="1:2">
      <c r="A26" s="21">
        <v>2020</v>
      </c>
      <c r="B26" s="22">
        <f t="shared" si="0"/>
        <v>1675.1793236066401</v>
      </c>
    </row>
    <row r="27" spans="1:2">
      <c r="A27" s="21">
        <v>2021</v>
      </c>
      <c r="B27" s="22">
        <f t="shared" si="0"/>
        <v>1691.9311168427064</v>
      </c>
    </row>
    <row r="28" spans="1:2">
      <c r="A28" s="21">
        <v>2022</v>
      </c>
      <c r="B28" s="22">
        <f t="shared" si="0"/>
        <v>1708.8504280111335</v>
      </c>
    </row>
    <row r="29" spans="1:2">
      <c r="A29" s="21">
        <v>2023</v>
      </c>
      <c r="B29" s="22">
        <f t="shared" si="0"/>
        <v>1725.9389322912448</v>
      </c>
    </row>
    <row r="30" spans="1:2">
      <c r="A30" s="21">
        <v>2024</v>
      </c>
      <c r="B30" s="22">
        <f t="shared" si="0"/>
        <v>1743.1983216141573</v>
      </c>
    </row>
    <row r="31" spans="1:2">
      <c r="A31" s="21">
        <v>2025</v>
      </c>
      <c r="B31" s="22">
        <f t="shared" si="0"/>
        <v>1760.6303048302989</v>
      </c>
    </row>
    <row r="32" spans="1:2">
      <c r="A32" s="21">
        <v>2026</v>
      </c>
      <c r="B32" s="22">
        <f t="shared" si="0"/>
        <v>1778.2366078786019</v>
      </c>
    </row>
    <row r="33" spans="1:2">
      <c r="A33" s="21">
        <v>2027</v>
      </c>
      <c r="B33" s="22">
        <f t="shared" si="0"/>
        <v>1796.018973957388</v>
      </c>
    </row>
    <row r="34" spans="1:2">
      <c r="A34" s="21">
        <v>2028</v>
      </c>
      <c r="B34" s="22">
        <f t="shared" si="0"/>
        <v>1813.9791636969619</v>
      </c>
    </row>
    <row r="35" spans="1:2">
      <c r="A35" s="21">
        <v>2029</v>
      </c>
      <c r="B35" s="22">
        <f t="shared" si="0"/>
        <v>1832.1189553339316</v>
      </c>
    </row>
    <row r="36" spans="1:2">
      <c r="A36" s="21">
        <v>2030</v>
      </c>
      <c r="B36" s="22">
        <f t="shared" si="0"/>
        <v>1850.4401448872709</v>
      </c>
    </row>
    <row r="37" spans="1:2">
      <c r="A37" s="21">
        <v>2031</v>
      </c>
      <c r="B37" s="22">
        <f t="shared" si="0"/>
        <v>1868.9445463361435</v>
      </c>
    </row>
    <row r="38" spans="1:2">
      <c r="A38" s="21">
        <v>2032</v>
      </c>
      <c r="B38" s="22">
        <f t="shared" si="0"/>
        <v>1887.6339917995049</v>
      </c>
    </row>
    <row r="39" spans="1:2">
      <c r="A39" s="21">
        <v>2033</v>
      </c>
      <c r="B39" s="22">
        <f t="shared" si="0"/>
        <v>1906.5103317174999</v>
      </c>
    </row>
    <row r="40" spans="1:2">
      <c r="A40" s="21">
        <v>2034</v>
      </c>
      <c r="B40" s="22">
        <f t="shared" si="0"/>
        <v>1925.5754350346749</v>
      </c>
    </row>
    <row r="41" spans="1:2">
      <c r="A41" s="21">
        <v>2035</v>
      </c>
      <c r="B41" s="22">
        <f t="shared" si="0"/>
        <v>1944.8311893850216</v>
      </c>
    </row>
    <row r="42" spans="1:2">
      <c r="A42" s="21">
        <v>2036</v>
      </c>
      <c r="B42" s="22">
        <f t="shared" si="0"/>
        <v>1964.2795012788717</v>
      </c>
    </row>
    <row r="43" spans="1:2">
      <c r="A43" s="21">
        <v>2037</v>
      </c>
      <c r="B43" s="22">
        <f t="shared" si="0"/>
        <v>1983.9222962916606</v>
      </c>
    </row>
    <row r="44" spans="1:2">
      <c r="A44" s="21">
        <v>2038</v>
      </c>
      <c r="B44" s="22">
        <f t="shared" si="0"/>
        <v>2003.7615192545773</v>
      </c>
    </row>
    <row r="45" spans="1:2">
      <c r="A45" s="21">
        <v>2039</v>
      </c>
      <c r="B45" s="22">
        <f t="shared" si="0"/>
        <v>2023.7991344471232</v>
      </c>
    </row>
    <row r="46" spans="1:2">
      <c r="A46" s="21">
        <v>2040</v>
      </c>
      <c r="B46" s="22">
        <f t="shared" si="0"/>
        <v>2044.0371257915945</v>
      </c>
    </row>
    <row r="47" spans="1:2">
      <c r="A47" s="21">
        <v>2041</v>
      </c>
      <c r="B47" s="22">
        <f t="shared" si="0"/>
        <v>2064.4774970495105</v>
      </c>
    </row>
    <row r="48" spans="1:2">
      <c r="A48" s="21">
        <v>2042</v>
      </c>
      <c r="B48" s="22">
        <f t="shared" si="0"/>
        <v>2085.1222720200058</v>
      </c>
    </row>
    <row r="49" spans="1:2">
      <c r="A49" s="21">
        <v>2043</v>
      </c>
      <c r="B49" s="22">
        <f t="shared" si="0"/>
        <v>2105.9734947402058</v>
      </c>
    </row>
    <row r="50" spans="1:2">
      <c r="A50" s="21">
        <v>2044</v>
      </c>
      <c r="B50" s="22">
        <f t="shared" si="0"/>
        <v>2127.0332296876077</v>
      </c>
    </row>
    <row r="51" spans="1:2">
      <c r="A51" s="21">
        <v>2045</v>
      </c>
      <c r="B51" s="22">
        <f t="shared" si="0"/>
        <v>2148.3035619844836</v>
      </c>
    </row>
    <row r="52" spans="1:2">
      <c r="A52" s="21">
        <v>2046</v>
      </c>
      <c r="B52" s="22">
        <f t="shared" si="0"/>
        <v>2169.7865976043286</v>
      </c>
    </row>
    <row r="53" spans="1:2">
      <c r="A53" s="21">
        <v>2047</v>
      </c>
      <c r="B53" s="22">
        <f t="shared" si="0"/>
        <v>2191.484463580372</v>
      </c>
    </row>
    <row r="54" spans="1:2">
      <c r="A54" s="21">
        <v>2048</v>
      </c>
      <c r="B54" s="22">
        <f t="shared" si="0"/>
        <v>2213.3993082161755</v>
      </c>
    </row>
    <row r="55" spans="1:2">
      <c r="A55" s="21">
        <v>2049</v>
      </c>
      <c r="B55" s="22">
        <f t="shared" si="0"/>
        <v>2235.5333012983374</v>
      </c>
    </row>
    <row r="56" spans="1:2">
      <c r="A56" s="21">
        <v>2050</v>
      </c>
      <c r="B56" s="22">
        <f t="shared" si="0"/>
        <v>2257.8886343113209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passenger-Road</vt:lpstr>
      <vt:lpstr>passenger-Air</vt:lpstr>
      <vt:lpstr>passenger-Rail</vt:lpstr>
      <vt:lpstr>passenger-Ship</vt:lpstr>
      <vt:lpstr>freight-Road</vt:lpstr>
      <vt:lpstr>freight-Air</vt:lpstr>
      <vt:lpstr>freight-Rail</vt:lpstr>
      <vt:lpstr>freight-Ship</vt:lpstr>
      <vt:lpstr>SYVbT-passenger</vt:lpstr>
      <vt:lpstr>SYVbT-freight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2017-06-22T21:46:10Z</dcterms:created>
  <dcterms:modified xsi:type="dcterms:W3CDTF">2020-05-27T21:48:26Z</dcterms:modified>
</cp:coreProperties>
</file>