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CCaMC\"/>
    </mc:Choice>
  </mc:AlternateContent>
  <bookViews>
    <workbookView xWindow="0" yWindow="458" windowWidth="33383" windowHeight="24420" tabRatio="653"/>
  </bookViews>
  <sheets>
    <sheet name="About" sheetId="2" r:id="rId1"/>
    <sheet name="Variable and Fixed cost data" sheetId="16" r:id="rId2"/>
    <sheet name="Capital cost data base" sheetId="17" r:id="rId3"/>
    <sheet name="Capital cost EUA model" sheetId="18" r:id="rId4"/>
    <sheet name="US Start Year Soft Cost Data" sheetId="20" r:id="rId5"/>
    <sheet name="CCaMC-AFOaMCpUC" sheetId="7" r:id="rId6"/>
    <sheet name="CCaMC-VOaMCpUC" sheetId="8" r:id="rId7"/>
    <sheet name="CCaMC-BCCpUC" sheetId="6" r:id="rId8"/>
    <sheet name="CCaMC-BSCpUC" sheetId="19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C14" i="6"/>
  <c r="C7" i="6"/>
  <c r="A81" i="20"/>
  <c r="D7" i="19" s="1"/>
  <c r="A63" i="20"/>
  <c r="A46" i="20"/>
  <c r="A67" i="20" s="1"/>
  <c r="A19" i="20"/>
  <c r="D6" i="19" s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C17" i="6"/>
  <c r="C9" i="6"/>
  <c r="C13" i="6" s="1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B16" i="6"/>
  <c r="B15" i="6"/>
  <c r="AH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0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C12" i="6"/>
  <c r="C8" i="6"/>
  <c r="H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B11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D9" i="6"/>
  <c r="D13" i="6" s="1"/>
  <c r="E9" i="6"/>
  <c r="E13" i="6" s="1"/>
  <c r="F9" i="6"/>
  <c r="F13" i="6" s="1"/>
  <c r="G9" i="6"/>
  <c r="G13" i="6" s="1"/>
  <c r="H9" i="6"/>
  <c r="I9" i="6"/>
  <c r="I13" i="6" s="1"/>
  <c r="J9" i="6"/>
  <c r="J13" i="6" s="1"/>
  <c r="K9" i="6"/>
  <c r="K13" i="6" s="1"/>
  <c r="L9" i="6"/>
  <c r="L13" i="6" s="1"/>
  <c r="M9" i="6"/>
  <c r="M13" i="6" s="1"/>
  <c r="N9" i="6"/>
  <c r="N13" i="6" s="1"/>
  <c r="O9" i="6"/>
  <c r="O13" i="6" s="1"/>
  <c r="P9" i="6"/>
  <c r="P13" i="6" s="1"/>
  <c r="Q9" i="6"/>
  <c r="Q13" i="6" s="1"/>
  <c r="R9" i="6"/>
  <c r="R13" i="6" s="1"/>
  <c r="S9" i="6"/>
  <c r="S13" i="6" s="1"/>
  <c r="T9" i="6"/>
  <c r="T13" i="6" s="1"/>
  <c r="U9" i="6"/>
  <c r="U13" i="6" s="1"/>
  <c r="V9" i="6"/>
  <c r="V13" i="6" s="1"/>
  <c r="W9" i="6"/>
  <c r="W13" i="6" s="1"/>
  <c r="X9" i="6"/>
  <c r="X13" i="6" s="1"/>
  <c r="Y9" i="6"/>
  <c r="Y13" i="6" s="1"/>
  <c r="Z9" i="6"/>
  <c r="Z13" i="6" s="1"/>
  <c r="AA9" i="6"/>
  <c r="AA13" i="6" s="1"/>
  <c r="AB9" i="6"/>
  <c r="AB13" i="6" s="1"/>
  <c r="AC9" i="6"/>
  <c r="AC13" i="6" s="1"/>
  <c r="AD9" i="6"/>
  <c r="AD13" i="6" s="1"/>
  <c r="AE9" i="6"/>
  <c r="AE13" i="6" s="1"/>
  <c r="AF9" i="6"/>
  <c r="AF13" i="6" s="1"/>
  <c r="AG9" i="6"/>
  <c r="AG13" i="6" s="1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C6" i="6"/>
  <c r="AH7" i="6"/>
  <c r="B7" i="6"/>
  <c r="F14" i="19" l="1"/>
  <c r="O14" i="19"/>
  <c r="X14" i="19"/>
  <c r="I14" i="19"/>
  <c r="G14" i="19"/>
  <c r="P14" i="19"/>
  <c r="Y14" i="19"/>
  <c r="R14" i="19"/>
  <c r="H14" i="19"/>
  <c r="Q14" i="19"/>
  <c r="Z14" i="19"/>
  <c r="AA14" i="19"/>
  <c r="J14" i="19"/>
  <c r="S14" i="19"/>
  <c r="AD14" i="19"/>
  <c r="K14" i="19"/>
  <c r="T14" i="19"/>
  <c r="AE14" i="19"/>
  <c r="L14" i="19"/>
  <c r="V14" i="19"/>
  <c r="AG14" i="19"/>
  <c r="D14" i="19"/>
  <c r="N14" i="19"/>
  <c r="W14" i="19"/>
  <c r="B14" i="19"/>
  <c r="AA6" i="19"/>
  <c r="S6" i="19"/>
  <c r="K6" i="19"/>
  <c r="C6" i="19"/>
  <c r="AA7" i="19"/>
  <c r="S7" i="19"/>
  <c r="K7" i="19"/>
  <c r="AB14" i="19"/>
  <c r="B6" i="19"/>
  <c r="Z6" i="19"/>
  <c r="R6" i="19"/>
  <c r="J6" i="19"/>
  <c r="B7" i="19"/>
  <c r="Z7" i="19"/>
  <c r="R7" i="19"/>
  <c r="J7" i="19"/>
  <c r="C7" i="19"/>
  <c r="AG6" i="19"/>
  <c r="Y6" i="19"/>
  <c r="Q6" i="19"/>
  <c r="I6" i="19"/>
  <c r="AG7" i="19"/>
  <c r="Y7" i="19"/>
  <c r="Q7" i="19"/>
  <c r="I7" i="19"/>
  <c r="C14" i="19"/>
  <c r="AF6" i="19"/>
  <c r="X6" i="19"/>
  <c r="P6" i="19"/>
  <c r="H6" i="19"/>
  <c r="AF7" i="19"/>
  <c r="X7" i="19"/>
  <c r="P7" i="19"/>
  <c r="H7" i="19"/>
  <c r="O6" i="19"/>
  <c r="W7" i="19"/>
  <c r="AF14" i="19"/>
  <c r="AD6" i="19"/>
  <c r="V6" i="19"/>
  <c r="N6" i="19"/>
  <c r="F6" i="19"/>
  <c r="AD7" i="19"/>
  <c r="V7" i="19"/>
  <c r="N7" i="19"/>
  <c r="F7" i="19"/>
  <c r="AE6" i="19"/>
  <c r="G6" i="19"/>
  <c r="O7" i="19"/>
  <c r="AC6" i="19"/>
  <c r="U6" i="19"/>
  <c r="M6" i="19"/>
  <c r="E6" i="19"/>
  <c r="AC7" i="19"/>
  <c r="U7" i="19"/>
  <c r="M7" i="19"/>
  <c r="E7" i="19"/>
  <c r="W6" i="19"/>
  <c r="AE7" i="19"/>
  <c r="G7" i="19"/>
  <c r="AB6" i="19"/>
  <c r="T6" i="19"/>
  <c r="L6" i="19"/>
  <c r="AB7" i="19"/>
  <c r="T7" i="19"/>
  <c r="L7" i="19"/>
  <c r="AC14" i="19"/>
  <c r="U14" i="19"/>
  <c r="M14" i="19"/>
  <c r="E14" i="19"/>
  <c r="D8" i="7"/>
  <c r="B8" i="7"/>
  <c r="D12" i="7"/>
  <c r="D3" i="7"/>
  <c r="B12" i="7"/>
  <c r="B3" i="7"/>
  <c r="C41" i="17" l="1"/>
  <c r="B7" i="17" l="1"/>
  <c r="C7" i="17"/>
  <c r="B8" i="17"/>
  <c r="C8" i="17"/>
  <c r="B9" i="17"/>
  <c r="C9" i="17"/>
  <c r="B10" i="17"/>
  <c r="C10" i="17"/>
  <c r="B11" i="17"/>
  <c r="C11" i="17"/>
  <c r="B12" i="17"/>
  <c r="C12" i="17"/>
  <c r="B15" i="17"/>
  <c r="C15" i="17"/>
  <c r="B16" i="17"/>
  <c r="C16" i="17"/>
  <c r="B17" i="17"/>
  <c r="C17" i="17"/>
  <c r="B18" i="17"/>
  <c r="C18" i="17"/>
  <c r="B21" i="17"/>
  <c r="C21" i="17"/>
  <c r="B22" i="17"/>
  <c r="B24" i="17" s="1"/>
  <c r="C22" i="17"/>
  <c r="C24" i="17" s="1"/>
  <c r="B23" i="17"/>
  <c r="C23" i="17"/>
  <c r="B26" i="17"/>
  <c r="C26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7" i="17"/>
  <c r="C37" i="17"/>
  <c r="B38" i="17"/>
  <c r="C38" i="17"/>
  <c r="B41" i="17"/>
  <c r="B42" i="17"/>
  <c r="C42" i="17"/>
  <c r="B43" i="17"/>
  <c r="C43" i="17"/>
  <c r="AH6" i="6" s="1"/>
  <c r="B44" i="17"/>
  <c r="C44" i="17"/>
  <c r="AH14" i="6" s="1"/>
  <c r="B45" i="17"/>
  <c r="C45" i="17"/>
  <c r="B46" i="17"/>
  <c r="C46" i="17"/>
  <c r="B47" i="17"/>
  <c r="C47" i="17"/>
  <c r="B48" i="17"/>
  <c r="C48" i="17"/>
  <c r="B49" i="17"/>
  <c r="C49" i="17"/>
  <c r="C6" i="17"/>
  <c r="B6" i="17"/>
  <c r="B14" i="8"/>
  <c r="D14" i="8"/>
  <c r="D10" i="8"/>
  <c r="B10" i="8"/>
  <c r="D7" i="7"/>
  <c r="C82" i="2"/>
  <c r="C81" i="2"/>
  <c r="C75" i="2"/>
  <c r="C80" i="2"/>
  <c r="A107" i="2"/>
  <c r="D5" i="6" l="1"/>
  <c r="L5" i="6"/>
  <c r="T5" i="6"/>
  <c r="AB5" i="6"/>
  <c r="J5" i="6"/>
  <c r="E5" i="6"/>
  <c r="M5" i="6"/>
  <c r="U5" i="6"/>
  <c r="AC5" i="6"/>
  <c r="Z5" i="6"/>
  <c r="F5" i="6"/>
  <c r="N5" i="6"/>
  <c r="V5" i="6"/>
  <c r="AD5" i="6"/>
  <c r="G5" i="6"/>
  <c r="O5" i="6"/>
  <c r="W5" i="6"/>
  <c r="AE5" i="6"/>
  <c r="H5" i="6"/>
  <c r="P5" i="6"/>
  <c r="X5" i="6"/>
  <c r="AF5" i="6"/>
  <c r="I5" i="6"/>
  <c r="Q5" i="6"/>
  <c r="Y5" i="6"/>
  <c r="AG5" i="6"/>
  <c r="C5" i="6"/>
  <c r="K5" i="6"/>
  <c r="S5" i="6"/>
  <c r="AA5" i="6"/>
  <c r="R5" i="6"/>
  <c r="K6" i="6"/>
  <c r="S6" i="6"/>
  <c r="AA6" i="6"/>
  <c r="D6" i="6"/>
  <c r="L6" i="6"/>
  <c r="T6" i="6"/>
  <c r="AB6" i="6"/>
  <c r="E6" i="6"/>
  <c r="M6" i="6"/>
  <c r="U6" i="6"/>
  <c r="AC6" i="6"/>
  <c r="Y6" i="6"/>
  <c r="F6" i="6"/>
  <c r="N6" i="6"/>
  <c r="V6" i="6"/>
  <c r="AD6" i="6"/>
  <c r="AG6" i="6"/>
  <c r="G6" i="6"/>
  <c r="O6" i="6"/>
  <c r="W6" i="6"/>
  <c r="AE6" i="6"/>
  <c r="Q6" i="6"/>
  <c r="H6" i="6"/>
  <c r="P6" i="6"/>
  <c r="X6" i="6"/>
  <c r="AF6" i="6"/>
  <c r="I6" i="6"/>
  <c r="J6" i="6"/>
  <c r="R6" i="6"/>
  <c r="Z6" i="6"/>
  <c r="C3" i="6"/>
  <c r="AH9" i="6"/>
  <c r="AH1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8" i="6"/>
  <c r="B12" i="6"/>
  <c r="B14" i="6"/>
  <c r="AH2" i="6"/>
  <c r="AH12" i="6"/>
  <c r="B9" i="6"/>
  <c r="B13" i="6" s="1"/>
  <c r="B6" i="6"/>
  <c r="AH17" i="6"/>
  <c r="AH5" i="6"/>
  <c r="AH3" i="6"/>
  <c r="D2" i="6"/>
  <c r="L2" i="6"/>
  <c r="T2" i="6"/>
  <c r="AB2" i="6"/>
  <c r="R2" i="6"/>
  <c r="B2" i="6"/>
  <c r="E2" i="6"/>
  <c r="M2" i="6"/>
  <c r="U2" i="6"/>
  <c r="AC2" i="6"/>
  <c r="F2" i="6"/>
  <c r="N2" i="6"/>
  <c r="V2" i="6"/>
  <c r="AD2" i="6"/>
  <c r="J2" i="6"/>
  <c r="G2" i="6"/>
  <c r="O2" i="6"/>
  <c r="W2" i="6"/>
  <c r="AE2" i="6"/>
  <c r="H2" i="6"/>
  <c r="P2" i="6"/>
  <c r="X2" i="6"/>
  <c r="AF2" i="6"/>
  <c r="Z2" i="6"/>
  <c r="I2" i="6"/>
  <c r="Q2" i="6"/>
  <c r="Y2" i="6"/>
  <c r="AG2" i="6"/>
  <c r="C2" i="6"/>
  <c r="K2" i="6"/>
  <c r="S2" i="6"/>
  <c r="AA2" i="6"/>
  <c r="AH8" i="6"/>
  <c r="B17" i="6"/>
  <c r="B5" i="6"/>
  <c r="D3" i="6"/>
  <c r="L3" i="6"/>
  <c r="T3" i="6"/>
  <c r="AB3" i="6"/>
  <c r="E3" i="6"/>
  <c r="M3" i="6"/>
  <c r="U3" i="6"/>
  <c r="AC3" i="6"/>
  <c r="R3" i="6"/>
  <c r="F3" i="6"/>
  <c r="N3" i="6"/>
  <c r="V3" i="6"/>
  <c r="AD3" i="6"/>
  <c r="G3" i="6"/>
  <c r="O3" i="6"/>
  <c r="W3" i="6"/>
  <c r="AE3" i="6"/>
  <c r="Z3" i="6"/>
  <c r="H3" i="6"/>
  <c r="P3" i="6"/>
  <c r="X3" i="6"/>
  <c r="AF3" i="6"/>
  <c r="B3" i="6"/>
  <c r="I3" i="6"/>
  <c r="Q3" i="6"/>
  <c r="Y3" i="6"/>
  <c r="AG3" i="6"/>
  <c r="J3" i="6"/>
  <c r="K3" i="6"/>
  <c r="S3" i="6"/>
  <c r="AA3" i="6"/>
  <c r="D12" i="8"/>
  <c r="B12" i="8"/>
  <c r="D3" i="8"/>
  <c r="B3" i="8"/>
  <c r="G54" i="16" l="1"/>
  <c r="B54" i="16"/>
  <c r="B16" i="8"/>
  <c r="D11" i="8"/>
  <c r="B11" i="8"/>
  <c r="H59" i="16"/>
  <c r="I59" i="16"/>
  <c r="D15" i="8" s="1"/>
  <c r="G59" i="16"/>
  <c r="D9" i="8"/>
  <c r="D13" i="8" s="1"/>
  <c r="B9" i="8"/>
  <c r="B13" i="8" s="1"/>
  <c r="D4" i="8"/>
  <c r="D2" i="8"/>
  <c r="B4" i="8"/>
  <c r="B2" i="8"/>
  <c r="B2" i="7"/>
  <c r="B4" i="7"/>
  <c r="D2" i="7"/>
  <c r="D4" i="7"/>
  <c r="D17" i="7"/>
  <c r="D14" i="7"/>
  <c r="D11" i="7"/>
  <c r="D10" i="7"/>
  <c r="D9" i="7"/>
  <c r="D13" i="7" s="1"/>
  <c r="B7" i="7"/>
  <c r="D6" i="7"/>
  <c r="D5" i="7"/>
  <c r="B17" i="7"/>
  <c r="B16" i="7"/>
  <c r="B15" i="7"/>
  <c r="B60" i="16"/>
  <c r="A60" i="16"/>
  <c r="A59" i="16"/>
  <c r="B14" i="7"/>
  <c r="C78" i="2"/>
  <c r="B11" i="7"/>
  <c r="B10" i="7"/>
  <c r="B9" i="7"/>
  <c r="B13" i="7" s="1"/>
  <c r="B6" i="7"/>
  <c r="B5" i="7"/>
  <c r="I60" i="16" l="1"/>
  <c r="I61" i="16" s="1"/>
  <c r="B15" i="8"/>
  <c r="D16" i="8"/>
  <c r="D15" i="7" l="1"/>
  <c r="D16" i="7"/>
</calcChain>
</file>

<file path=xl/sharedStrings.xml><?xml version="1.0" encoding="utf-8"?>
<sst xmlns="http://schemas.openxmlformats.org/spreadsheetml/2006/main" count="350" uniqueCount="200">
  <si>
    <t>Energy Information Administration</t>
  </si>
  <si>
    <t>Biomass</t>
  </si>
  <si>
    <t>Year</t>
  </si>
  <si>
    <t>Sources:</t>
  </si>
  <si>
    <t>Nuclear ($/MW)</t>
  </si>
  <si>
    <t>Hydro ($/MW)</t>
  </si>
  <si>
    <t>Biomass ($/MW)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</si>
  <si>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</si>
  <si>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</si>
  <si>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</si>
  <si>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</si>
  <si>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</si>
  <si>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</si>
  <si>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</si>
  <si>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</si>
  <si>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</si>
  <si>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</si>
  <si>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</si>
  <si>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</si>
  <si>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</si>
  <si>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</si>
  <si>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</si>
  <si>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Currency Year Adjustment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</si>
  <si>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</si>
  <si>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</si>
  <si>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</si>
  <si>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</si>
  <si>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</si>
  <si>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</si>
  <si>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</si>
  <si>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</si>
  <si>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https://www.eia.gov/forecasts/aeo/assumptions/pdf/electricity.pdf</t>
  </si>
  <si>
    <t>preexisting retiring</t>
  </si>
  <si>
    <t>newly built</t>
  </si>
  <si>
    <t>preexisting nonretiring</t>
  </si>
  <si>
    <t>hard coal</t>
  </si>
  <si>
    <t>offshore wind</t>
  </si>
  <si>
    <t>onshore wind</t>
  </si>
  <si>
    <t>Hard Coal ($/MW)</t>
  </si>
  <si>
    <t>Offshore Wind ($/MW)</t>
  </si>
  <si>
    <t>Onshore Wind ($/MW)</t>
  </si>
  <si>
    <t>lignite</t>
  </si>
  <si>
    <t>Lignite ($/MW)</t>
  </si>
  <si>
    <t>2015, 2018</t>
  </si>
  <si>
    <t>Assumptions to Annual Energy Outlook 2015, 2018</t>
  </si>
  <si>
    <t>Electricity Market Module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</si>
  <si>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</si>
  <si>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</si>
  <si>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</si>
  <si>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</si>
  <si>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</si>
  <si>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</si>
  <si>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Cost and performance</t>
  </si>
  <si>
    <t>Source:</t>
  </si>
  <si>
    <t>Koberle et al 2018</t>
  </si>
  <si>
    <t>Investment cost (US$/kW)</t>
  </si>
  <si>
    <t>Variable O&amp;M cost (US$/MWh)</t>
  </si>
  <si>
    <t>Fixed O&amp;M cost (US$/kW/year)</t>
  </si>
  <si>
    <t>Availability (%)</t>
  </si>
  <si>
    <t>USD 2010-to-2012</t>
  </si>
  <si>
    <t>Power plant options</t>
  </si>
  <si>
    <t>Coal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</si>
  <si>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</si>
  <si>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</si>
  <si>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</si>
  <si>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</si>
  <si>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</si>
  <si>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</si>
  <si>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</si>
  <si>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</si>
  <si>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</si>
  <si>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</si>
  <si>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</si>
  <si>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</si>
  <si>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</si>
  <si>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</si>
  <si>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?</t>
  </si>
  <si>
    <t>*</t>
  </si>
  <si>
    <t>Medium hydro (&gt; 30 MW;&lt;300MW)</t>
  </si>
  <si>
    <t>Large hydroelectric (&gt;300 MW)</t>
  </si>
  <si>
    <t>Nuclear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</si>
  <si>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</si>
  <si>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</si>
  <si>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</si>
  <si>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</si>
  <si>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</si>
  <si>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</si>
  <si>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</si>
  <si>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</si>
  <si>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</si>
  <si>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</si>
  <si>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</si>
  <si>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</si>
  <si>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</si>
  <si>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</si>
  <si>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</si>
  <si>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</si>
  <si>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</si>
  <si>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</si>
  <si>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</si>
  <si>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 xml:space="preserve">Domestic coal </t>
  </si>
  <si>
    <t>Mean value: Medium hydro and Large hydro</t>
  </si>
  <si>
    <t>EUA model</t>
  </si>
  <si>
    <t>Petroleum</t>
  </si>
  <si>
    <t>Mean Value: Solar PV-US and Solar PV-DG</t>
  </si>
  <si>
    <t>($/MW)</t>
  </si>
  <si>
    <t>Capital Costs, Fixed O&amp;M, Variable O&amp;M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</si>
  <si>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</si>
  <si>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</si>
  <si>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</si>
  <si>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</si>
  <si>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Assumptions</t>
  </si>
  <si>
    <t>We adjust 2010 dollars to 2012 dollars using the following conversion factor:</t>
  </si>
  <si>
    <t>The information with the original units is shown in the sheet: “Variable and Fixed cost data” and "Capital cost data"</t>
  </si>
  <si>
    <t>* preexisting retiring ---&gt; It is assuming the information of 2010</t>
  </si>
  <si>
    <t>* newly built ---&gt; It is assuming the information of 2050</t>
  </si>
  <si>
    <t>It is assumed for Fixed and Variable costs:</t>
  </si>
  <si>
    <t>The information for the  followwing  technologies were used from Koberle et al 2018</t>
  </si>
  <si>
    <t>The information for the following technologies were used from EUA model</t>
  </si>
  <si>
    <t>Model Variable Subscript</t>
  </si>
  <si>
    <t>KW = MW</t>
  </si>
  <si>
    <t>For the Capital Cost, information of Koberle et al 2018, 2010 it is assumed to be 2017  value</t>
  </si>
  <si>
    <t>Koberle et al 2018 and IRENA 2019</t>
  </si>
  <si>
    <t>Capital cost for the following technologies were used from  Koberle et al 2018 and IRENA, 2019</t>
  </si>
  <si>
    <t>Global energy transformation: A roadmap to 2050 (2019 edition), International Renewable Energy Agency, Abu Dhabi. www.irena.org/publications</t>
  </si>
  <si>
    <t>IRENA</t>
  </si>
  <si>
    <t>Unit: $/MW</t>
  </si>
  <si>
    <t>Hard Coal</t>
  </si>
  <si>
    <t>Natural Gas Nonpeaker</t>
  </si>
  <si>
    <t>Hydro</t>
  </si>
  <si>
    <t>Onshore Wind</t>
  </si>
  <si>
    <t>Solar PV</t>
  </si>
  <si>
    <t>Solar Thermal</t>
  </si>
  <si>
    <t>Geothermal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</si>
  <si>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</si>
  <si>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</si>
  <si>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</si>
  <si>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</si>
  <si>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</si>
  <si>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</si>
  <si>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Medium/large average</t>
  </si>
  <si>
    <t>Hard Coal (NOT USED)</t>
  </si>
  <si>
    <t>Natural Gas Nonpeaker (NOT USED)</t>
  </si>
  <si>
    <t>Nuclear (NOT USED)</t>
  </si>
  <si>
    <t>Hydro (NOT USED)</t>
  </si>
  <si>
    <t>Solar Thermal (NOT USED)</t>
  </si>
  <si>
    <t>Biomass (NOT USED)</t>
  </si>
  <si>
    <t>Geothermal (NOT USED)</t>
  </si>
  <si>
    <t>Petroleum (NOT USED)</t>
  </si>
  <si>
    <t>Natural Gas Peaker (NOT USED)</t>
  </si>
  <si>
    <t>Lignite (NOT USED)</t>
  </si>
  <si>
    <t>Crude Oil (NOT USED)</t>
  </si>
  <si>
    <t>Heavy or Residual Fuel Oil (NOT USED)</t>
  </si>
  <si>
    <t>Municipal Solid Waste (NOT USED)</t>
  </si>
  <si>
    <t>Category</t>
  </si>
  <si>
    <t>Item</t>
  </si>
  <si>
    <t>Cost %</t>
  </si>
  <si>
    <t>Turbine</t>
  </si>
  <si>
    <t>Rotor</t>
  </si>
  <si>
    <t>Drivetrain</t>
  </si>
  <si>
    <t>Tower</t>
  </si>
  <si>
    <t>Balance of Plant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</si>
  <si>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</si>
  <si>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</si>
  <si>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</si>
  <si>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</si>
  <si>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</si>
  <si>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</si>
  <si>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</si>
  <si>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Other</t>
  </si>
  <si>
    <t>Construction finance</t>
  </si>
  <si>
    <t>Contingency</t>
  </si>
  <si>
    <t>Cost share not subject to R&amp;D-driven reductions (Soft Costs under EPS definition)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</si>
  <si>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</si>
  <si>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</si>
  <si>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</si>
  <si>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</si>
  <si>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</si>
  <si>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</si>
  <si>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Technology Cost Share</t>
  </si>
  <si>
    <t>Balance of System Cost Share</t>
  </si>
  <si>
    <t>We treat substructure and foundation as an R&amp;D-driven cost for offshore turbines.</t>
  </si>
  <si>
    <t>Floating substructure, Balance of System Components</t>
  </si>
  <si>
    <t>Average EPS Soft Costs for fixed and floating offshore turbines</t>
  </si>
  <si>
    <t>Solar PV Type</t>
  </si>
  <si>
    <t>Non-Hardware Cost %</t>
  </si>
  <si>
    <t>Residential</t>
  </si>
  <si>
    <t>Commercial</t>
  </si>
  <si>
    <t>Utility-Scale</t>
  </si>
  <si>
    <t>This variable refers to utility-scale solar PV, so we use the utility-scale figure.</t>
  </si>
  <si>
    <t>Soft Cost Share for Onshore Wind</t>
  </si>
  <si>
    <t>U.S. Department of Energy</t>
  </si>
  <si>
    <t>Wind Vision: A New Era for Wind Power in the United States</t>
  </si>
  <si>
    <t>https://www.energy.gov/sites/prod/files/wv_chapter2_wind_power_in_the_united_states.pdf</t>
  </si>
  <si>
    <t>Page 13, Figure 2-8</t>
  </si>
  <si>
    <t>Soft Cost Share for Solar PV</t>
  </si>
  <si>
    <t>NREL</t>
  </si>
  <si>
    <t>U.S. Solar Photovoltaic System Cost Benchmark: Q1 2018</t>
  </si>
  <si>
    <t>https://www.nrel.gov/docs/fy17osti/68925.pdf</t>
  </si>
  <si>
    <t>Page viii, Figure ES-2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</si>
</sst>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  <numFmt numFmtId="167" formatCode="0.0%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9"/>
      <color rgb="FF287CA5"/>
      <name val="AdvOT596495f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9" fillId="0" borderId="0"/>
    <xf numFmtId="0" fontId="10" fillId="0" borderId="0"/>
    <xf numFmtId="0" fontId="12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0" fontId="8" fillId="5" borderId="0" applyNumberFormat="0" applyBorder="0" applyAlignment="0" applyProtection="0"/>
    <xf numFmtId="0" fontId="12" fillId="6" borderId="0" applyNumberFormat="0" applyBorder="0" applyAlignment="0" applyProtection="0"/>
    <xf numFmtId="0" fontId="8" fillId="6" borderId="0" applyNumberFormat="0" applyBorder="0" applyAlignment="0" applyProtection="0"/>
    <xf numFmtId="166" fontId="13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4" fillId="0" borderId="0" applyFill="0" applyBorder="0" applyProtection="0">
      <alignment horizontal="right" vertical="center"/>
    </xf>
    <xf numFmtId="0" fontId="15" fillId="0" borderId="8" applyNumberFormat="0" applyFill="0" applyAlignment="0" applyProtection="0"/>
    <xf numFmtId="0" fontId="16" fillId="0" borderId="0" applyFill="0" applyBorder="0" applyProtection="0">
      <alignment horizontal="right"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21" fillId="0" borderId="0" applyFill="0" applyProtection="0">
      <alignment horizontal="right" vertical="center"/>
    </xf>
    <xf numFmtId="166" fontId="22" fillId="0" borderId="0" applyFill="0" applyProtection="0">
      <alignment horizontal="right" vertical="center"/>
    </xf>
    <xf numFmtId="0" fontId="8" fillId="0" borderId="0"/>
    <xf numFmtId="0" fontId="9" fillId="0" borderId="0"/>
    <xf numFmtId="0" fontId="7" fillId="0" borderId="0"/>
    <xf numFmtId="0" fontId="23" fillId="0" borderId="0">
      <alignment horizontal="right" vertical="center"/>
    </xf>
    <xf numFmtId="0" fontId="8" fillId="0" borderId="0"/>
    <xf numFmtId="0" fontId="7" fillId="0" borderId="0"/>
    <xf numFmtId="0" fontId="9" fillId="0" borderId="0"/>
    <xf numFmtId="0" fontId="24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25" fillId="0" borderId="0" applyFill="0" applyProtection="0">
      <alignment horizontal="right" vertical="center"/>
    </xf>
    <xf numFmtId="0" fontId="11" fillId="0" borderId="0" applyNumberFormat="0" applyFill="0" applyBorder="0" applyAlignment="0" applyProtection="0"/>
    <xf numFmtId="0" fontId="26" fillId="0" borderId="0" applyFill="0" applyBorder="0" applyProtection="0">
      <alignment horizontal="right" vertical="center"/>
    </xf>
    <xf numFmtId="0" fontId="27" fillId="0" borderId="0" applyFill="0" applyBorder="0" applyProtection="0">
      <alignment horizontal="right" vertical="center"/>
    </xf>
    <xf numFmtId="0" fontId="7" fillId="7" borderId="9"/>
    <xf numFmtId="0" fontId="28" fillId="0" borderId="0" applyFill="0" applyBorder="0" applyProtection="0">
      <alignment horizontal="right" vertical="center"/>
    </xf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0" borderId="0" xfId="0" applyFont="1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Border="1"/>
    <xf numFmtId="1" fontId="0" fillId="8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" fillId="0" borderId="0" xfId="0" applyNumberFormat="1" applyFont="1"/>
    <xf numFmtId="0" fontId="0" fillId="0" borderId="0" xfId="0" applyFont="1"/>
    <xf numFmtId="0" fontId="30" fillId="0" borderId="0" xfId="0" applyFont="1"/>
    <xf numFmtId="0" fontId="30" fillId="0" borderId="0" xfId="0" applyFont="1" applyAlignment="1"/>
    <xf numFmtId="0" fontId="1" fillId="2" borderId="0" xfId="0" applyFont="1" applyFill="1" applyAlignment="1"/>
    <xf numFmtId="1" fontId="0" fillId="2" borderId="0" xfId="0" applyNumberFormat="1" applyFill="1"/>
    <xf numFmtId="0" fontId="1" fillId="0" borderId="0" xfId="0" applyFont="1" applyAlignment="1"/>
    <xf numFmtId="0" fontId="1" fillId="9" borderId="0" xfId="0" applyFont="1" applyFill="1"/>
    <xf numFmtId="0" fontId="0" fillId="9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9" fontId="0" fillId="0" borderId="0" xfId="0" applyNumberFormat="1"/>
    <xf numFmtId="0" fontId="31" fillId="0" borderId="0" xfId="0" applyFont="1"/>
    <xf numFmtId="167" fontId="0" fillId="10" borderId="0" xfId="0" applyNumberFormat="1" applyFill="1"/>
    <xf numFmtId="9" fontId="0" fillId="0" borderId="0" xfId="0" applyNumberFormat="1" applyFill="1"/>
    <xf numFmtId="9" fontId="0" fillId="0" borderId="0" xfId="227" applyFont="1"/>
    <xf numFmtId="167" fontId="0" fillId="0" borderId="0" xfId="0" applyNumberFormat="1"/>
    <xf numFmtId="167" fontId="0" fillId="0" borderId="0" xfId="0" applyNumberFormat="1" applyFill="1"/>
    <xf numFmtId="9" fontId="0" fillId="10" borderId="0" xfId="0" applyNumberFormat="1" applyFill="1"/>
  </cellXfs>
  <cellStyles count="228">
    <cellStyle name="20% - Accent1 2" xfId="15"/>
    <cellStyle name="20% - Accent1 2 2" xfId="16"/>
    <cellStyle name="20% - Accent1 2 2 2" xfId="150"/>
    <cellStyle name="20% - Accent1 2 2 2 2" xfId="172"/>
    <cellStyle name="20% - Accent1 2 2 2 2 2" xfId="216"/>
    <cellStyle name="20% - Accent1 2 2 2 3" xfId="194"/>
    <cellStyle name="20% - Accent1 2 2 3" xfId="161"/>
    <cellStyle name="20% - Accent1 2 2 3 2" xfId="205"/>
    <cellStyle name="20% - Accent1 2 2 4" xfId="183"/>
    <cellStyle name="20% - Accent2 2" xfId="17"/>
    <cellStyle name="20% - Accent2 2 2" xfId="18"/>
    <cellStyle name="20% - Accent2 2 2 2" xfId="151"/>
    <cellStyle name="20% - Accent2 2 2 2 2" xfId="173"/>
    <cellStyle name="20% - Accent2 2 2 2 2 2" xfId="217"/>
    <cellStyle name="20% - Accent2 2 2 2 3" xfId="195"/>
    <cellStyle name="20% - Accent2 2 2 3" xfId="162"/>
    <cellStyle name="20% - Accent2 2 2 3 2" xfId="206"/>
    <cellStyle name="20% - Accent2 2 2 4" xfId="184"/>
    <cellStyle name="20% - Accent3 2" xfId="19"/>
    <cellStyle name="20% - Accent3 2 2" xfId="20"/>
    <cellStyle name="20% - Accent3 2 2 2" xfId="152"/>
    <cellStyle name="20% - Accent3 2 2 2 2" xfId="174"/>
    <cellStyle name="20% - Accent3 2 2 2 2 2" xfId="218"/>
    <cellStyle name="20% - Accent3 2 2 2 3" xfId="196"/>
    <cellStyle name="20% - Accent3 2 2 3" xfId="163"/>
    <cellStyle name="20% - Accent3 2 2 3 2" xfId="207"/>
    <cellStyle name="20% - Accent3 2 2 4" xfId="185"/>
    <cellStyle name="20% - Accent4 2" xfId="21"/>
    <cellStyle name="20% - Accent4 2 2" xfId="22"/>
    <cellStyle name="20% - Accent4 2 2 2" xfId="153"/>
    <cellStyle name="20% - Accent4 2 2 2 2" xfId="175"/>
    <cellStyle name="20% - Accent4 2 2 2 2 2" xfId="219"/>
    <cellStyle name="20% - Accent4 2 2 2 3" xfId="197"/>
    <cellStyle name="20% - Accent4 2 2 3" xfId="164"/>
    <cellStyle name="20% - Accent4 2 2 3 2" xfId="208"/>
    <cellStyle name="20% - Accent4 2 2 4" xfId="186"/>
    <cellStyle name="Body: normal cell" xfId="4"/>
    <cellStyle name="Calculated" xfId="23"/>
    <cellStyle name="Comma 10" xfId="24"/>
    <cellStyle name="Comma 10 2" xfId="154"/>
    <cellStyle name="Comma 10 2 2" xfId="176"/>
    <cellStyle name="Comma 10 2 2 2" xfId="220"/>
    <cellStyle name="Comma 10 2 3" xfId="198"/>
    <cellStyle name="Comma 10 3" xfId="165"/>
    <cellStyle name="Comma 10 3 2" xfId="209"/>
    <cellStyle name="Comma 10 4" xfId="187"/>
    <cellStyle name="Comma 11" xfId="25"/>
    <cellStyle name="Comma 2" xfId="26"/>
    <cellStyle name="Comma 2 2" xfId="27"/>
    <cellStyle name="Comma 2 2 2" xfId="155"/>
    <cellStyle name="Comma 2 2 2 2" xfId="177"/>
    <cellStyle name="Comma 2 2 2 2 2" xfId="221"/>
    <cellStyle name="Comma 2 2 2 3" xfId="199"/>
    <cellStyle name="Comma 2 2 3" xfId="166"/>
    <cellStyle name="Comma 2 2 3 2" xfId="210"/>
    <cellStyle name="Comma 2 2 4" xfId="188"/>
    <cellStyle name="Comma 3" xfId="28"/>
    <cellStyle name="Comma 3 2" xfId="29"/>
    <cellStyle name="Comma 3 2 2" xfId="156"/>
    <cellStyle name="Comma 3 2 2 2" xfId="178"/>
    <cellStyle name="Comma 3 2 2 2 2" xfId="222"/>
    <cellStyle name="Comma 3 2 2 3" xfId="200"/>
    <cellStyle name="Comma 3 2 3" xfId="167"/>
    <cellStyle name="Comma 3 2 3 2" xfId="211"/>
    <cellStyle name="Comma 3 2 4" xfId="189"/>
    <cellStyle name="Comma 4" xfId="30"/>
    <cellStyle name="Comma 5" xfId="31"/>
    <cellStyle name="Comma 6" xfId="32"/>
    <cellStyle name="Comma 7" xfId="33"/>
    <cellStyle name="Comma 8" xfId="34"/>
    <cellStyle name="Comma 9" xfId="35"/>
    <cellStyle name="Currency 2" xfId="36"/>
    <cellStyle name="Currency 3" xfId="37"/>
    <cellStyle name="Currency 4" xfId="38"/>
    <cellStyle name="Currency 5" xfId="39"/>
    <cellStyle name="Currency 6" xfId="40"/>
    <cellStyle name="Currency 7" xfId="41"/>
    <cellStyle name="Currency 8" xfId="42"/>
    <cellStyle name="Currency 8 2" xfId="157"/>
    <cellStyle name="Currency 8 2 2" xfId="179"/>
    <cellStyle name="Currency 8 2 2 2" xfId="223"/>
    <cellStyle name="Currency 8 2 3" xfId="201"/>
    <cellStyle name="Currency 8 3" xfId="168"/>
    <cellStyle name="Currency 8 3 2" xfId="212"/>
    <cellStyle name="Currency 8 4" xfId="190"/>
    <cellStyle name="Followed Hyperlink" xfId="7" builtinId="9" customBuiltin="1"/>
    <cellStyle name="Font: Calibri, 9pt regular" xfId="5"/>
    <cellStyle name="Footnotes: all except top row" xfId="8"/>
    <cellStyle name="Footnotes: top row" xfId="6"/>
    <cellStyle name="Header: bottom row" xfId="2"/>
    <cellStyle name="Header: top rows" xfId="9"/>
    <cellStyle name="Heading" xfId="43"/>
    <cellStyle name="Heading 2 2" xfId="44"/>
    <cellStyle name="Heading2" xfId="45"/>
    <cellStyle name="Hyperlink 10" xfId="46"/>
    <cellStyle name="Hyperlink 10 2" xfId="47"/>
    <cellStyle name="Hyperlink 10 3" xfId="48"/>
    <cellStyle name="Hyperlink 11" xfId="49"/>
    <cellStyle name="Hyperlink 11 2" xfId="50"/>
    <cellStyle name="Hyperlink 11 3" xfId="51"/>
    <cellStyle name="Hyperlink 12" xfId="52"/>
    <cellStyle name="Hyperlink 12 2" xfId="53"/>
    <cellStyle name="Hyperlink 12 3" xfId="54"/>
    <cellStyle name="Hyperlink 13" xfId="55"/>
    <cellStyle name="Hyperlink 13 2" xfId="56"/>
    <cellStyle name="Hyperlink 13 3" xfId="57"/>
    <cellStyle name="Hyperlink 14" xfId="58"/>
    <cellStyle name="Hyperlink 14 2" xfId="59"/>
    <cellStyle name="Hyperlink 14 3" xfId="60"/>
    <cellStyle name="Hyperlink 15" xfId="61"/>
    <cellStyle name="Hyperlink 15 2" xfId="62"/>
    <cellStyle name="Hyperlink 15 3" xfId="63"/>
    <cellStyle name="Hyperlink 16" xfId="64"/>
    <cellStyle name="Hyperlink 16 2" xfId="65"/>
    <cellStyle name="Hyperlink 16 3" xfId="66"/>
    <cellStyle name="Hyperlink 17" xfId="67"/>
    <cellStyle name="Hyperlink 17 2" xfId="68"/>
    <cellStyle name="Hyperlink 17 3" xfId="69"/>
    <cellStyle name="Hyperlink 18" xfId="70"/>
    <cellStyle name="Hyperlink 18 2" xfId="71"/>
    <cellStyle name="Hyperlink 18 3" xfId="72"/>
    <cellStyle name="Hyperlink 19" xfId="73"/>
    <cellStyle name="Hyperlink 19 2" xfId="74"/>
    <cellStyle name="Hyperlink 19 3" xfId="75"/>
    <cellStyle name="Hyperlink 2" xfId="10"/>
    <cellStyle name="Hyperlink 2 2" xfId="77"/>
    <cellStyle name="Hyperlink 2 3" xfId="78"/>
    <cellStyle name="Hyperlink 2 4" xfId="76"/>
    <cellStyle name="Hyperlink 20" xfId="79"/>
    <cellStyle name="Hyperlink 20 2" xfId="80"/>
    <cellStyle name="Hyperlink 20 3" xfId="81"/>
    <cellStyle name="Hyperlink 21" xfId="82"/>
    <cellStyle name="Hyperlink 21 2" xfId="83"/>
    <cellStyle name="Hyperlink 21 3" xfId="84"/>
    <cellStyle name="Hyperlink 22" xfId="85"/>
    <cellStyle name="Hyperlink 22 2" xfId="86"/>
    <cellStyle name="Hyperlink 22 3" xfId="87"/>
    <cellStyle name="Hyperlink 23" xfId="88"/>
    <cellStyle name="Hyperlink 23 2" xfId="89"/>
    <cellStyle name="Hyperlink 23 3" xfId="90"/>
    <cellStyle name="Hyperlink 24" xfId="91"/>
    <cellStyle name="Hyperlink 25" xfId="92"/>
    <cellStyle name="Hyperlink 26" xfId="93"/>
    <cellStyle name="Hyperlink 27" xfId="94"/>
    <cellStyle name="Hyperlink 28" xfId="95"/>
    <cellStyle name="Hyperlink 29" xfId="96"/>
    <cellStyle name="Hyperlink 3" xfId="97"/>
    <cellStyle name="Hyperlink 3 2" xfId="98"/>
    <cellStyle name="Hyperlink 3 3" xfId="99"/>
    <cellStyle name="Hyperlink 30" xfId="100"/>
    <cellStyle name="Hyperlink 31" xfId="101"/>
    <cellStyle name="Hyperlink 32" xfId="102"/>
    <cellStyle name="Hyperlink 33" xfId="103"/>
    <cellStyle name="Hyperlink 33 2" xfId="104"/>
    <cellStyle name="Hyperlink 33 3" xfId="105"/>
    <cellStyle name="Hyperlink 34" xfId="106"/>
    <cellStyle name="Hyperlink 34 2" xfId="107"/>
    <cellStyle name="Hyperlink 34 3" xfId="108"/>
    <cellStyle name="Hyperlink 34 4" xfId="109"/>
    <cellStyle name="Hyperlink 34 5" xfId="110"/>
    <cellStyle name="Hyperlink 4" xfId="111"/>
    <cellStyle name="Hyperlink 4 2" xfId="112"/>
    <cellStyle name="Hyperlink 4 3" xfId="113"/>
    <cellStyle name="Hyperlink 5" xfId="114"/>
    <cellStyle name="Hyperlink 5 2" xfId="115"/>
    <cellStyle name="Hyperlink 5 3" xfId="116"/>
    <cellStyle name="Hyperlink 6" xfId="117"/>
    <cellStyle name="Hyperlink 6 2" xfId="118"/>
    <cellStyle name="Hyperlink 6 3" xfId="119"/>
    <cellStyle name="Hyperlink 7" xfId="120"/>
    <cellStyle name="Hyperlink 7 2" xfId="121"/>
    <cellStyle name="Hyperlink 7 3" xfId="122"/>
    <cellStyle name="Hyperlink 8" xfId="123"/>
    <cellStyle name="Hyperlink 8 2" xfId="124"/>
    <cellStyle name="Hyperlink 8 3" xfId="125"/>
    <cellStyle name="Hyperlink 9" xfId="126"/>
    <cellStyle name="Hyperlink 9 2" xfId="127"/>
    <cellStyle name="Hyperlink 9 3" xfId="128"/>
    <cellStyle name="Input 2" xfId="129"/>
    <cellStyle name="Linked" xfId="130"/>
    <cellStyle name="Normal" xfId="0" builtinId="0"/>
    <cellStyle name="Normal 2" xfId="14"/>
    <cellStyle name="Normal 2 2" xfId="13"/>
    <cellStyle name="Normal 2 2 2" xfId="131"/>
    <cellStyle name="Normal 2 2 2 2" xfId="158"/>
    <cellStyle name="Normal 2 2 2 2 2" xfId="180"/>
    <cellStyle name="Normal 2 2 2 2 2 2" xfId="224"/>
    <cellStyle name="Normal 2 2 2 2 3" xfId="202"/>
    <cellStyle name="Normal 2 2 2 3" xfId="169"/>
    <cellStyle name="Normal 2 2 2 3 2" xfId="213"/>
    <cellStyle name="Normal 2 2 2 4" xfId="191"/>
    <cellStyle name="Normal 3" xfId="132"/>
    <cellStyle name="Normal 4" xfId="133"/>
    <cellStyle name="Normal 5" xfId="134"/>
    <cellStyle name="Normal 6" xfId="135"/>
    <cellStyle name="Normal 6 2" xfId="159"/>
    <cellStyle name="Normal 6 2 2" xfId="181"/>
    <cellStyle name="Normal 6 2 2 2" xfId="225"/>
    <cellStyle name="Normal 6 2 3" xfId="203"/>
    <cellStyle name="Normal 6 3" xfId="170"/>
    <cellStyle name="Normal 6 3 2" xfId="214"/>
    <cellStyle name="Normal 6 4" xfId="192"/>
    <cellStyle name="Normal 7" xfId="136"/>
    <cellStyle name="Normal 8" xfId="137"/>
    <cellStyle name="Normal Small" xfId="138"/>
    <cellStyle name="Parent row" xfId="3"/>
    <cellStyle name="Percent" xfId="227" builtinId="5"/>
    <cellStyle name="Percent 2" xfId="139"/>
    <cellStyle name="Percent 2 2" xfId="140"/>
    <cellStyle name="Percent 2 3" xfId="141"/>
    <cellStyle name="Percent 2 4" xfId="160"/>
    <cellStyle name="Percent 2 4 2" xfId="182"/>
    <cellStyle name="Percent 2 4 2 2" xfId="226"/>
    <cellStyle name="Percent 2 4 3" xfId="204"/>
    <cellStyle name="Percent 2 5" xfId="171"/>
    <cellStyle name="Percent 2 5 2" xfId="215"/>
    <cellStyle name="Percent 2 6" xfId="193"/>
    <cellStyle name="Percent 3" xfId="142"/>
    <cellStyle name="Percent 3 2" xfId="143"/>
    <cellStyle name="Results" xfId="144"/>
    <cellStyle name="Section Break" xfId="11"/>
    <cellStyle name="Section Break: parent row" xfId="12"/>
    <cellStyle name="Table title" xfId="1"/>
    <cellStyle name="Title 2" xfId="145"/>
    <cellStyle name="Title 3" xfId="146"/>
    <cellStyle name="Unit" xfId="147"/>
    <cellStyle name="UserInput" xfId="148"/>
    <cellStyle name="Variable" xfId="149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acity%20Construction%20and%20Ma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Year Soft Cost Data (2)"/>
      <sheetName val="About"/>
      <sheetName val="Start Year Wind and Solar"/>
      <sheetName val="Start Year Soft Cost Data"/>
      <sheetName val="S&amp;L"/>
      <sheetName val="Existing Plants"/>
      <sheetName val="Existing O&amp;M Costs"/>
      <sheetName val="New O&amp;M Costs"/>
      <sheetName val="All Other Capital Costs"/>
      <sheetName val="CCaMC-AFOaMCpUC"/>
      <sheetName val="CCaMC-VOaMCpUC"/>
      <sheetName val="CCaMC-BCCpUC"/>
      <sheetName val="CCaMC-BSCpUC"/>
    </sheetNames>
    <sheetDataSet>
      <sheetData sheetId="0">
        <row r="4">
          <cell r="H4">
            <v>1564.9579649390171</v>
          </cell>
          <cell r="I4">
            <v>1538.2120881126405</v>
          </cell>
          <cell r="J4">
            <v>1510.8286883939854</v>
          </cell>
          <cell r="K4">
            <v>1482.8077657830506</v>
          </cell>
          <cell r="L4">
            <v>1454.1493202798374</v>
          </cell>
          <cell r="M4">
            <v>1424.8533518843453</v>
          </cell>
          <cell r="N4">
            <v>1394.9198605965739</v>
          </cell>
          <cell r="O4">
            <v>1364.3488464165241</v>
          </cell>
          <cell r="P4">
            <v>1333.1403093441952</v>
          </cell>
          <cell r="Q4">
            <v>1301.2942493795872</v>
          </cell>
          <cell r="R4">
            <v>1268.8106665227003</v>
          </cell>
          <cell r="S4">
            <v>1235.6895607735348</v>
          </cell>
          <cell r="T4">
            <v>1223.4204763739842</v>
          </cell>
          <cell r="U4">
            <v>1211.1142961881496</v>
          </cell>
          <cell r="V4">
            <v>1198.771020216031</v>
          </cell>
          <cell r="W4">
            <v>1186.3906484576282</v>
          </cell>
          <cell r="X4">
            <v>1173.9731809129419</v>
          </cell>
          <cell r="Y4">
            <v>1161.5186175819713</v>
          </cell>
          <cell r="Z4">
            <v>1149.0269584647162</v>
          </cell>
          <cell r="AA4">
            <v>1136.4982035611781</v>
          </cell>
          <cell r="AB4">
            <v>1123.9323528713553</v>
          </cell>
          <cell r="AC4">
            <v>1111.3294063952487</v>
          </cell>
          <cell r="AD4">
            <v>1098.6893641328584</v>
          </cell>
          <cell r="AE4">
            <v>1086.012226084184</v>
          </cell>
          <cell r="AF4">
            <v>1073.2979922492254</v>
          </cell>
          <cell r="AG4">
            <v>1060.5466626279831</v>
          </cell>
          <cell r="AH4">
            <v>1047.7582372204565</v>
          </cell>
          <cell r="AI4">
            <v>1034.9327160266462</v>
          </cell>
          <cell r="AJ4">
            <v>1022.0700990465522</v>
          </cell>
          <cell r="AK4">
            <v>1009.1703862801738</v>
          </cell>
          <cell r="AL4">
            <v>996.23357772751115</v>
          </cell>
          <cell r="AM4">
            <v>983.25967338856481</v>
          </cell>
        </row>
        <row r="28">
          <cell r="H28">
            <v>1565.4704595185992</v>
          </cell>
          <cell r="I28">
            <v>1530.9299781181619</v>
          </cell>
          <cell r="J28">
            <v>1499.9562363238513</v>
          </cell>
          <cell r="K28">
            <v>1469.671772428884</v>
          </cell>
          <cell r="L28">
            <v>1436.1487964989058</v>
          </cell>
          <cell r="M28">
            <v>1406.0503282275711</v>
          </cell>
          <cell r="N28">
            <v>1379.1247264770238</v>
          </cell>
          <cell r="O28">
            <v>1342.2757111597373</v>
          </cell>
          <cell r="P28">
            <v>1310.8971553610502</v>
          </cell>
          <cell r="Q28">
            <v>1284.0700218818379</v>
          </cell>
          <cell r="R28">
            <v>1257.8446389496717</v>
          </cell>
          <cell r="S28">
            <v>1232.4288840262579</v>
          </cell>
          <cell r="T28">
            <v>1218.2056892778992</v>
          </cell>
          <cell r="U28">
            <v>1204.1684901531728</v>
          </cell>
          <cell r="V28">
            <v>1190.4814004376367</v>
          </cell>
          <cell r="W28">
            <v>1176.8599562363238</v>
          </cell>
          <cell r="X28">
            <v>1163.3588621444198</v>
          </cell>
          <cell r="Y28">
            <v>1150.2735229759298</v>
          </cell>
          <cell r="Z28">
            <v>1137.3741794310722</v>
          </cell>
          <cell r="AA28">
            <v>1124.5185995623633</v>
          </cell>
          <cell r="AB28">
            <v>1111.7724288840261</v>
          </cell>
          <cell r="AC28">
            <v>1099.2450765864332</v>
          </cell>
          <cell r="AD28">
            <v>1086.8172866520786</v>
          </cell>
          <cell r="AE28">
            <v>1074.7188183807439</v>
          </cell>
          <cell r="AF28">
            <v>1062.6531728665207</v>
          </cell>
          <cell r="AG28">
            <v>1050.5864332603937</v>
          </cell>
          <cell r="AH28">
            <v>1038.7450765864332</v>
          </cell>
          <cell r="AI28">
            <v>1026.9277899343545</v>
          </cell>
          <cell r="AJ28">
            <v>1015.3030634573304</v>
          </cell>
          <cell r="AK28">
            <v>1003.7100656455142</v>
          </cell>
          <cell r="AL28">
            <v>992.22975929978111</v>
          </cell>
          <cell r="AM28">
            <v>980.74617067833685</v>
          </cell>
        </row>
        <row r="33">
          <cell r="H33">
            <v>4837.8531553008725</v>
          </cell>
          <cell r="I33">
            <v>4537.6571030202886</v>
          </cell>
          <cell r="J33">
            <v>4270.6520093489053</v>
          </cell>
          <cell r="K33">
            <v>4030.1803043655764</v>
          </cell>
          <cell r="L33">
            <v>3812.7734327200283</v>
          </cell>
          <cell r="M33">
            <v>3616.1579001970217</v>
          </cell>
          <cell r="N33">
            <v>3438.6109601798307</v>
          </cell>
          <cell r="O33">
            <v>3278.69937654351</v>
          </cell>
          <cell r="P33">
            <v>3135.1567828107145</v>
          </cell>
          <cell r="Q33">
            <v>3006.8198067468188</v>
          </cell>
          <cell r="R33">
            <v>2892.5921062659472</v>
          </cell>
          <cell r="S33">
            <v>2791.4228503166478</v>
          </cell>
          <cell r="T33">
            <v>2702.2931973338405</v>
          </cell>
          <cell r="U33">
            <v>2624.2074499793666</v>
          </cell>
          <cell r="V33">
            <v>2556.1870704012108</v>
          </cell>
          <cell r="W33">
            <v>2497.2665130374967</v>
          </cell>
          <cell r="X33">
            <v>2446.4902503466587</v>
          </cell>
          <cell r="Y33">
            <v>2402.9106037684251</v>
          </cell>
          <cell r="Z33">
            <v>2365.5861316963856</v>
          </cell>
          <cell r="AA33">
            <v>2333.5804111657576</v>
          </cell>
          <cell r="AB33">
            <v>2305.9611032193111</v>
          </cell>
          <cell r="AC33">
            <v>2281.7992262022781</v>
          </cell>
          <cell r="AD33">
            <v>2260.1685838331068</v>
          </cell>
          <cell r="AE33">
            <v>2240.1453101034358</v>
          </cell>
          <cell r="AF33">
            <v>2220.8075034898643</v>
          </cell>
          <cell r="AG33">
            <v>2201.2349302369312</v>
          </cell>
          <cell r="AH33">
            <v>2180.5087816280516</v>
          </cell>
          <cell r="AI33">
            <v>2157.7114738693845</v>
          </cell>
          <cell r="AJ33">
            <v>2131.926481913054</v>
          </cell>
          <cell r="AK33">
            <v>2102.2382005384761</v>
          </cell>
          <cell r="AL33">
            <v>2067.7318274964014</v>
          </cell>
          <cell r="AM33">
            <v>2027.4932646400202</v>
          </cell>
        </row>
        <row r="57">
          <cell r="H57">
            <v>4839.4420131291017</v>
          </cell>
          <cell r="I57">
            <v>4574.9343544857766</v>
          </cell>
          <cell r="J57">
            <v>4326.8271334792116</v>
          </cell>
          <cell r="K57">
            <v>4091.6958424507652</v>
          </cell>
          <cell r="L57">
            <v>3866.9912472647698</v>
          </cell>
          <cell r="M57">
            <v>3650.8862144420127</v>
          </cell>
          <cell r="N57">
            <v>3441.9037199124723</v>
          </cell>
          <cell r="O57">
            <v>3304.5076586433256</v>
          </cell>
          <cell r="P57">
            <v>3180.8205689277897</v>
          </cell>
          <cell r="Q57">
            <v>3068.129102844639</v>
          </cell>
          <cell r="R57">
            <v>2964.4310722100654</v>
          </cell>
          <cell r="S57">
            <v>2868.1838074398247</v>
          </cell>
          <cell r="T57">
            <v>2784.4201312910282</v>
          </cell>
          <cell r="U57">
            <v>2706.3129102844637</v>
          </cell>
          <cell r="V57">
            <v>2632.9649890590808</v>
          </cell>
          <cell r="W57">
            <v>2563.6652078774614</v>
          </cell>
          <cell r="X57">
            <v>2497.8665207877461</v>
          </cell>
          <cell r="Y57">
            <v>2460.2188183807439</v>
          </cell>
          <cell r="Z57">
            <v>2426.9256017505472</v>
          </cell>
          <cell r="AA57">
            <v>2397.3960612691462</v>
          </cell>
          <cell r="AB57">
            <v>2371.148796498906</v>
          </cell>
          <cell r="AC57">
            <v>2347.7571115973742</v>
          </cell>
          <cell r="AD57">
            <v>2308.4354485776803</v>
          </cell>
          <cell r="AE57">
            <v>2272.8774617067834</v>
          </cell>
          <cell r="AF57">
            <v>2240.5908096280082</v>
          </cell>
          <cell r="AG57">
            <v>2211.1597374179428</v>
          </cell>
          <cell r="AH57">
            <v>2184.234135667396</v>
          </cell>
          <cell r="AI57">
            <v>2153.9387308533915</v>
          </cell>
          <cell r="AJ57">
            <v>2126.7724288840263</v>
          </cell>
          <cell r="AK57">
            <v>2102.3085339168488</v>
          </cell>
          <cell r="AL57">
            <v>2080.1750547045949</v>
          </cell>
          <cell r="AM57">
            <v>2060.0984682713347</v>
          </cell>
        </row>
        <row r="73">
          <cell r="H73">
            <v>1405.2587147241061</v>
          </cell>
          <cell r="I73">
            <v>1353.5428568822824</v>
          </cell>
          <cell r="J73">
            <v>1301.826999040459</v>
          </cell>
          <cell r="K73">
            <v>1250.1111411986353</v>
          </cell>
          <cell r="L73">
            <v>1198.3952833568119</v>
          </cell>
          <cell r="M73">
            <v>1146.6794255149882</v>
          </cell>
          <cell r="N73">
            <v>1094.9635676731648</v>
          </cell>
          <cell r="O73">
            <v>1043.2477098313411</v>
          </cell>
          <cell r="P73">
            <v>991.53185198951746</v>
          </cell>
          <cell r="Q73">
            <v>939.81599414769391</v>
          </cell>
          <cell r="R73">
            <v>888.10013630587036</v>
          </cell>
          <cell r="S73">
            <v>836.38427846404704</v>
          </cell>
          <cell r="T73">
            <v>828.95462897379696</v>
          </cell>
          <cell r="U73">
            <v>821.52497948354687</v>
          </cell>
          <cell r="V73">
            <v>814.09532999329679</v>
          </cell>
          <cell r="W73">
            <v>806.6656805030467</v>
          </cell>
          <cell r="X73">
            <v>799.23603101279662</v>
          </cell>
          <cell r="Y73">
            <v>791.80638152254653</v>
          </cell>
          <cell r="Z73">
            <v>784.37673203229645</v>
          </cell>
          <cell r="AA73">
            <v>776.94708254204636</v>
          </cell>
          <cell r="AB73">
            <v>769.51743305179627</v>
          </cell>
          <cell r="AC73">
            <v>762.08778356154619</v>
          </cell>
          <cell r="AD73">
            <v>754.65813407129599</v>
          </cell>
          <cell r="AE73">
            <v>747.2284845810459</v>
          </cell>
          <cell r="AF73">
            <v>739.79883509079582</v>
          </cell>
          <cell r="AG73">
            <v>732.36918560054573</v>
          </cell>
          <cell r="AH73">
            <v>724.93953611029565</v>
          </cell>
          <cell r="AI73">
            <v>717.50988662004556</v>
          </cell>
          <cell r="AJ73">
            <v>710.08023712979548</v>
          </cell>
          <cell r="AK73">
            <v>702.65058763954539</v>
          </cell>
          <cell r="AL73">
            <v>695.22093814929531</v>
          </cell>
          <cell r="AM73">
            <v>687.7912886590459</v>
          </cell>
        </row>
        <row r="81">
          <cell r="H81">
            <v>1405.4595185995624</v>
          </cell>
          <cell r="I81">
            <v>1344.6827133479212</v>
          </cell>
          <cell r="J81">
            <v>1289.5623632385118</v>
          </cell>
          <cell r="K81">
            <v>1242.9431072210064</v>
          </cell>
          <cell r="L81">
            <v>1187.7899343544857</v>
          </cell>
          <cell r="M81">
            <v>1136.8927789934355</v>
          </cell>
          <cell r="N81">
            <v>1089.0087527352296</v>
          </cell>
          <cell r="O81">
            <v>1027.6969365426696</v>
          </cell>
          <cell r="P81">
            <v>974.52625820568926</v>
          </cell>
          <cell r="Q81">
            <v>929.80962800875272</v>
          </cell>
          <cell r="R81">
            <v>885.16301969365418</v>
          </cell>
          <cell r="S81">
            <v>840.62363238512023</v>
          </cell>
          <cell r="T81">
            <v>828.10393873085343</v>
          </cell>
          <cell r="U81">
            <v>816.15973741794312</v>
          </cell>
          <cell r="V81">
            <v>805.31072210065633</v>
          </cell>
          <cell r="W81">
            <v>794.3555798687089</v>
          </cell>
          <cell r="X81">
            <v>783.92122538293211</v>
          </cell>
          <cell r="Y81">
            <v>774.6312910284463</v>
          </cell>
          <cell r="Z81">
            <v>766.08862144420118</v>
          </cell>
          <cell r="AA81">
            <v>757.90481400437625</v>
          </cell>
          <cell r="AB81">
            <v>750.29321663019687</v>
          </cell>
          <cell r="AC81">
            <v>743.52844638949671</v>
          </cell>
          <cell r="AD81">
            <v>736.84354485776794</v>
          </cell>
          <cell r="AE81">
            <v>731.14113785557981</v>
          </cell>
          <cell r="AF81">
            <v>725.7056892778993</v>
          </cell>
          <cell r="AG81">
            <v>720.52516411378554</v>
          </cell>
          <cell r="AH81">
            <v>715.95076586433254</v>
          </cell>
          <cell r="AI81">
            <v>711.42669584245073</v>
          </cell>
          <cell r="AJ81">
            <v>707.39387308533912</v>
          </cell>
          <cell r="AK81">
            <v>703.56564551422309</v>
          </cell>
          <cell r="AL81">
            <v>700.04814004376362</v>
          </cell>
          <cell r="AM81">
            <v>696.68161925601748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31" workbookViewId="0">
      <selection activeCell="B59" sqref="B59"/>
    </sheetView>
  </sheetViews>
  <sheetFormatPr defaultColWidth="9.1328125" defaultRowHeight="14.25"/>
  <cols>
    <col min="1" max="1" width="11.33203125" style="2" customWidth="1"/>
    <col min="2" max="2" width="78.46484375" style="2" customWidth="1"/>
    <col min="3" max="3" width="54.6640625" style="2" customWidth="1"/>
    <col min="4" max="4" width="77.46484375" style="2" customWidth="1"/>
    <col min="5" max="5" width="10.6640625" style="2" customWidth="1"/>
    <col min="6" max="6" width="56.1328125" style="2" bestFit="1" customWidth="1"/>
    <col min="7" max="11" width="10.6640625" style="2" customWidth="1"/>
    <col min="12" max="16384" width="9.1328125" style="2"/>
  </cols>
  <sheetData>
    <row r="1" spans="1:11">
      <c r="A1" s="1" t="s">
        <v>9</v>
      </c>
    </row>
    <row r="2" spans="1:11">
      <c r="A2" s="1" t="s">
        <v>10</v>
      </c>
    </row>
    <row r="3" spans="1:11">
      <c r="A3" s="1" t="s">
        <v>11</v>
      </c>
    </row>
    <row r="5" spans="1:11">
      <c r="A5" s="8"/>
      <c r="B5" s="7"/>
      <c r="D5" s="6"/>
      <c r="E5" s="9"/>
      <c r="F5" s="9"/>
      <c r="G5" s="9"/>
      <c r="H5" s="9"/>
      <c r="I5" s="9"/>
      <c r="J5" s="9"/>
      <c r="K5" s="9"/>
    </row>
    <row r="6" spans="1:11">
      <c r="A6" s="4" t="s">
        <v>3</v>
      </c>
      <c r="B6" s="5" t="s">
        <v>106</v>
      </c>
      <c r="D6" s="6"/>
      <c r="E6" s="9"/>
      <c r="F6" s="9"/>
      <c r="G6" s="9"/>
      <c r="H6" s="9"/>
      <c r="I6" s="9"/>
      <c r="J6" s="9"/>
      <c r="K6" s="9"/>
    </row>
    <row r="7" spans="1:11" ht="28.5">
      <c r="B7" s="20" t="s">
        <v>107</v>
      </c>
      <c r="D7" s="16"/>
      <c r="E7" s="9"/>
      <c r="F7" s="9"/>
      <c r="G7" s="9"/>
      <c r="H7" s="9"/>
      <c r="I7" s="9"/>
      <c r="J7" s="9"/>
      <c r="K7" s="9"/>
    </row>
    <row r="8" spans="1:11">
      <c r="B8" s="2">
        <v>2018</v>
      </c>
      <c r="D8" s="16"/>
      <c r="E8" s="9"/>
      <c r="F8" s="9"/>
      <c r="G8" s="9"/>
      <c r="H8" s="9"/>
      <c r="I8" s="9"/>
      <c r="J8" s="9"/>
      <c r="K8" s="9"/>
    </row>
    <row r="9" spans="1:11" ht="28.5">
      <c r="B9" s="20" t="s">
        <v>108</v>
      </c>
      <c r="D9" s="16"/>
      <c r="E9" s="9"/>
      <c r="F9" s="9"/>
      <c r="G9" s="9"/>
      <c r="H9" s="9"/>
      <c r="I9" s="9"/>
      <c r="J9" s="9"/>
      <c r="K9" s="9"/>
    </row>
    <row r="10" spans="1:11">
      <c r="B10" s="16" t="s">
        <v>109</v>
      </c>
      <c r="D10" s="16"/>
      <c r="E10" s="9"/>
      <c r="F10" s="9"/>
      <c r="G10" s="9"/>
      <c r="H10" s="9"/>
      <c r="I10" s="9"/>
      <c r="J10" s="9"/>
      <c r="K10" s="9"/>
    </row>
    <row r="11" spans="1:11">
      <c r="B11" s="28" t="s">
        <v>110</v>
      </c>
      <c r="D11" s="6"/>
      <c r="E11" s="9"/>
      <c r="F11" s="9"/>
      <c r="G11" s="9"/>
      <c r="H11" s="9"/>
      <c r="I11" s="9"/>
      <c r="J11" s="9"/>
      <c r="K11" s="9"/>
    </row>
    <row r="12" spans="1:11">
      <c r="A12" s="4"/>
      <c r="D12" s="6"/>
      <c r="E12" s="9"/>
      <c r="F12" s="9"/>
      <c r="G12" s="9"/>
      <c r="H12" s="9"/>
      <c r="I12" s="9"/>
      <c r="J12" s="9"/>
      <c r="K12" s="9"/>
    </row>
    <row r="13" spans="1:11">
      <c r="A13" s="4"/>
      <c r="B13" t="s">
        <v>0</v>
      </c>
      <c r="D13" s="6"/>
      <c r="E13" s="9"/>
      <c r="F13" s="9"/>
      <c r="G13" s="9"/>
      <c r="H13" s="9"/>
      <c r="I13" s="9"/>
      <c r="J13" s="9"/>
      <c r="K13" s="9"/>
    </row>
    <row r="14" spans="1:11">
      <c r="A14" s="4"/>
      <c r="B14" s="2" t="s">
        <v>43</v>
      </c>
      <c r="D14" s="6"/>
      <c r="E14" s="9"/>
      <c r="F14" s="9"/>
      <c r="G14" s="9"/>
      <c r="H14" s="9"/>
      <c r="I14" s="9"/>
      <c r="J14" s="9"/>
      <c r="K14" s="9"/>
    </row>
    <row r="15" spans="1:11">
      <c r="A15" s="4"/>
      <c r="B15" t="s">
        <v>44</v>
      </c>
      <c r="D15" s="6"/>
      <c r="E15" s="9"/>
      <c r="F15" s="9"/>
      <c r="G15" s="9"/>
      <c r="H15" s="9"/>
      <c r="I15" s="9"/>
      <c r="J15" s="9"/>
      <c r="K15" s="9"/>
    </row>
    <row r="16" spans="1:11">
      <c r="A16" s="4"/>
      <c r="B16" s="28" t="s">
        <v>31</v>
      </c>
      <c r="D16" s="6"/>
      <c r="E16" s="9"/>
      <c r="F16" s="9"/>
      <c r="G16" s="9"/>
      <c r="H16" s="9"/>
      <c r="I16" s="9"/>
      <c r="J16" s="9"/>
      <c r="K16" s="9"/>
    </row>
    <row r="17" spans="1:11">
      <c r="A17" s="4"/>
      <c r="B17" t="s">
        <v>45</v>
      </c>
      <c r="D17" s="6"/>
      <c r="E17" s="9"/>
      <c r="F17" s="9"/>
      <c r="G17" s="9"/>
      <c r="H17" s="9"/>
      <c r="I17" s="9"/>
      <c r="J17" s="9"/>
      <c r="K17" s="9"/>
    </row>
    <row r="18" spans="1:11">
      <c r="A18" s="4"/>
      <c r="D18" s="6"/>
      <c r="E18" s="9"/>
      <c r="F18" s="9"/>
      <c r="G18" s="9"/>
      <c r="H18" s="9"/>
      <c r="I18" s="9"/>
      <c r="J18" s="9"/>
      <c r="K18" s="9"/>
    </row>
    <row r="19" spans="1:11">
      <c r="A19" s="4"/>
      <c r="B19" s="34" t="s">
        <v>125</v>
      </c>
      <c r="D19" s="6"/>
      <c r="E19" s="9"/>
      <c r="F19" s="9"/>
      <c r="G19" s="9"/>
      <c r="H19" s="9"/>
      <c r="I19" s="9"/>
      <c r="J19" s="9"/>
      <c r="K19" s="9"/>
    </row>
    <row r="20" spans="1:11">
      <c r="A20" s="4"/>
      <c r="B20" s="20">
        <v>2019</v>
      </c>
      <c r="D20" s="6"/>
      <c r="E20" s="9"/>
      <c r="F20" s="9"/>
      <c r="G20" s="9"/>
      <c r="H20" s="9"/>
      <c r="I20" s="9"/>
      <c r="J20" s="9"/>
      <c r="K20" s="9"/>
    </row>
    <row r="21" spans="1:11" ht="28.5">
      <c r="A21" s="4"/>
      <c r="B21" s="34" t="s">
        <v>124</v>
      </c>
      <c r="D21" s="6"/>
      <c r="E21" s="9"/>
      <c r="F21" s="9"/>
      <c r="G21" s="9"/>
      <c r="H21" s="9"/>
      <c r="I21" s="9"/>
      <c r="J21" s="9"/>
      <c r="K21" s="9"/>
    </row>
    <row r="22" spans="1:11">
      <c r="A22" s="4"/>
      <c r="B22" s="34"/>
      <c r="D22" s="6"/>
      <c r="E22" s="9"/>
      <c r="F22" s="9"/>
      <c r="G22" s="9"/>
      <c r="H22" s="9"/>
      <c r="I22" s="9"/>
      <c r="J22" s="9"/>
      <c r="K22" s="9"/>
    </row>
    <row r="23" spans="1:11">
      <c r="A23" s="4"/>
      <c r="B23" s="34"/>
      <c r="D23" s="6"/>
      <c r="E23" s="9"/>
      <c r="F23" s="9"/>
      <c r="G23" s="9"/>
      <c r="H23" s="9"/>
      <c r="I23" s="9"/>
      <c r="J23" s="9"/>
      <c r="K23" s="9"/>
    </row>
    <row r="24" spans="1:11">
      <c r="A24" s="4"/>
      <c r="B24" s="5" t="s">
        <v>10</v>
      </c>
      <c r="D24" s="6"/>
      <c r="E24" s="9"/>
      <c r="F24" s="9"/>
      <c r="G24" s="9"/>
      <c r="H24" s="9"/>
      <c r="I24" s="9"/>
      <c r="J24" s="9"/>
      <c r="K24" s="9"/>
    </row>
    <row r="25" spans="1:11" ht="28.5">
      <c r="A25" s="4"/>
      <c r="B25" s="20" t="s">
        <v>107</v>
      </c>
      <c r="D25" s="6"/>
      <c r="E25" s="9"/>
      <c r="F25" s="9"/>
      <c r="G25" s="9"/>
      <c r="H25" s="9"/>
      <c r="I25" s="9"/>
      <c r="J25" s="9"/>
      <c r="K25" s="9"/>
    </row>
    <row r="26" spans="1:11">
      <c r="A26" s="4"/>
      <c r="B26" s="2">
        <v>2018</v>
      </c>
      <c r="D26" s="6"/>
      <c r="E26" s="9"/>
      <c r="F26" s="9"/>
      <c r="G26" s="9"/>
      <c r="H26" s="9"/>
      <c r="I26" s="9"/>
      <c r="J26" s="9"/>
      <c r="K26" s="9"/>
    </row>
    <row r="27" spans="1:11" ht="28.5">
      <c r="A27" s="4"/>
      <c r="B27" s="20" t="s">
        <v>108</v>
      </c>
      <c r="D27" s="6"/>
      <c r="E27" s="9"/>
      <c r="F27" s="9"/>
      <c r="G27" s="9"/>
      <c r="H27" s="9"/>
      <c r="I27" s="9"/>
      <c r="J27" s="9"/>
      <c r="K27" s="9"/>
    </row>
    <row r="28" spans="1:11">
      <c r="A28" s="4"/>
      <c r="B28" s="16" t="s">
        <v>109</v>
      </c>
      <c r="D28" s="6"/>
      <c r="E28" s="9"/>
      <c r="F28" s="9"/>
      <c r="G28" s="9"/>
      <c r="H28" s="9"/>
      <c r="I28" s="9"/>
      <c r="J28" s="9"/>
      <c r="K28" s="9"/>
    </row>
    <row r="29" spans="1:11">
      <c r="A29" s="4"/>
      <c r="B29" s="28" t="s">
        <v>110</v>
      </c>
      <c r="D29" s="6"/>
      <c r="E29" s="9"/>
      <c r="F29" s="9"/>
      <c r="G29" s="9"/>
      <c r="H29" s="9"/>
      <c r="I29" s="9"/>
      <c r="J29" s="9"/>
      <c r="K29" s="9"/>
    </row>
    <row r="30" spans="1:11">
      <c r="A30" s="4"/>
      <c r="D30" s="6"/>
      <c r="E30" s="9"/>
      <c r="F30" s="9"/>
      <c r="G30" s="9"/>
      <c r="H30" s="9"/>
      <c r="I30" s="9"/>
      <c r="J30" s="9"/>
      <c r="K30" s="9"/>
    </row>
    <row r="31" spans="1:11">
      <c r="A31" s="4"/>
      <c r="D31" s="6"/>
      <c r="E31" s="9"/>
      <c r="F31" s="9"/>
      <c r="G31" s="9"/>
      <c r="H31" s="9"/>
      <c r="I31" s="9"/>
      <c r="J31" s="9"/>
      <c r="K31" s="9"/>
    </row>
    <row r="32" spans="1:11">
      <c r="A32" s="4"/>
      <c r="B32" s="16" t="s">
        <v>0</v>
      </c>
    </row>
    <row r="33" spans="1:2">
      <c r="A33" s="4"/>
      <c r="B33" s="2" t="s">
        <v>43</v>
      </c>
    </row>
    <row r="34" spans="1:2">
      <c r="A34" s="4"/>
      <c r="B34" s="16" t="s">
        <v>44</v>
      </c>
    </row>
    <row r="35" spans="1:2">
      <c r="A35" s="4"/>
      <c r="B35" s="28" t="s">
        <v>31</v>
      </c>
    </row>
    <row r="36" spans="1:2">
      <c r="A36" s="4"/>
      <c r="B36" s="16" t="s">
        <v>45</v>
      </c>
    </row>
    <row r="37" spans="1:2">
      <c r="A37" s="4"/>
    </row>
    <row r="38" spans="1:2">
      <c r="A38" s="4"/>
    </row>
    <row r="39" spans="1:2">
      <c r="A39" s="4"/>
      <c r="B39" s="5" t="s">
        <v>11</v>
      </c>
    </row>
    <row r="40" spans="1:2" ht="28.5">
      <c r="A40" s="4"/>
      <c r="B40" s="20" t="s">
        <v>107</v>
      </c>
    </row>
    <row r="41" spans="1:2">
      <c r="A41" s="4"/>
      <c r="B41" s="2">
        <v>2018</v>
      </c>
    </row>
    <row r="42" spans="1:2" ht="28.5">
      <c r="A42" s="4"/>
      <c r="B42" s="20" t="s">
        <v>108</v>
      </c>
    </row>
    <row r="43" spans="1:2">
      <c r="A43" s="4"/>
      <c r="B43" s="16" t="s">
        <v>109</v>
      </c>
    </row>
    <row r="44" spans="1:2">
      <c r="A44" s="4"/>
      <c r="B44" s="28" t="s">
        <v>110</v>
      </c>
    </row>
    <row r="45" spans="1:2">
      <c r="A45" s="4"/>
      <c r="B45" s="21"/>
    </row>
    <row r="46" spans="1:2">
      <c r="A46" s="4"/>
      <c r="B46" s="16" t="s">
        <v>0</v>
      </c>
    </row>
    <row r="47" spans="1:2">
      <c r="A47" s="4"/>
      <c r="B47" s="2" t="s">
        <v>43</v>
      </c>
    </row>
    <row r="48" spans="1:2">
      <c r="A48" s="4"/>
      <c r="B48" s="16" t="s">
        <v>44</v>
      </c>
    </row>
    <row r="49" spans="1:2">
      <c r="A49" s="4"/>
      <c r="B49" s="28" t="s">
        <v>31</v>
      </c>
    </row>
    <row r="50" spans="1:2">
      <c r="A50" s="4"/>
      <c r="B50" s="16" t="s">
        <v>45</v>
      </c>
    </row>
    <row r="51" spans="1:2">
      <c r="A51" s="4"/>
      <c r="B51" s="16"/>
    </row>
    <row r="52" spans="1:2">
      <c r="A52" s="4"/>
      <c r="B52" s="5" t="s">
        <v>190</v>
      </c>
    </row>
    <row r="53" spans="1:2">
      <c r="A53" s="4"/>
      <c r="B53" s="16" t="s">
        <v>191</v>
      </c>
    </row>
    <row r="54" spans="1:2">
      <c r="A54" s="4"/>
      <c r="B54" s="16">
        <v>2015</v>
      </c>
    </row>
    <row r="55" spans="1:2">
      <c r="A55" s="4"/>
      <c r="B55" s="16" t="s">
        <v>192</v>
      </c>
    </row>
    <row r="56" spans="1:2">
      <c r="A56" s="4"/>
      <c r="B56" s="16" t="s">
        <v>193</v>
      </c>
    </row>
    <row r="57" spans="1:2">
      <c r="A57" s="4"/>
      <c r="B57" s="16" t="s">
        <v>194</v>
      </c>
    </row>
    <row r="58" spans="1:2">
      <c r="A58" s="4"/>
      <c r="B58" s="16"/>
    </row>
    <row r="59" spans="1:2">
      <c r="A59" s="4"/>
      <c r="B59" s="5" t="s">
        <v>195</v>
      </c>
    </row>
    <row r="60" spans="1:2">
      <c r="A60" s="4"/>
      <c r="B60" s="16" t="s">
        <v>196</v>
      </c>
    </row>
    <row r="61" spans="1:2">
      <c r="A61" s="4"/>
      <c r="B61" s="16">
        <v>2018</v>
      </c>
    </row>
    <row r="62" spans="1:2">
      <c r="A62" s="4"/>
      <c r="B62" s="16" t="s">
        <v>197</v>
      </c>
    </row>
    <row r="63" spans="1:2">
      <c r="A63" s="4"/>
      <c r="B63" s="16" t="s">
        <v>198</v>
      </c>
    </row>
    <row r="64" spans="1:2">
      <c r="A64" s="4"/>
      <c r="B64" s="16" t="s">
        <v>199</v>
      </c>
    </row>
    <row r="65" spans="1:11">
      <c r="A65" s="4"/>
      <c r="B65" s="16"/>
    </row>
    <row r="66" spans="1:11">
      <c r="A66" s="4" t="s">
        <v>20</v>
      </c>
    </row>
    <row r="67" spans="1:11">
      <c r="A67" s="22" t="s">
        <v>113</v>
      </c>
    </row>
    <row r="68" spans="1:11">
      <c r="A68" s="22"/>
    </row>
    <row r="69" spans="1:11">
      <c r="A69" s="22" t="s">
        <v>111</v>
      </c>
    </row>
    <row r="70" spans="1:11">
      <c r="A70" s="2" t="s">
        <v>117</v>
      </c>
    </row>
    <row r="71" spans="1:11">
      <c r="B71" s="30" t="s">
        <v>119</v>
      </c>
      <c r="C71" s="30" t="s">
        <v>54</v>
      </c>
    </row>
    <row r="72" spans="1:11">
      <c r="A72" s="8"/>
      <c r="B72" s="31" t="s">
        <v>35</v>
      </c>
      <c r="C72" s="32" t="s">
        <v>100</v>
      </c>
      <c r="D72" s="6"/>
      <c r="E72" s="9"/>
      <c r="F72" s="9"/>
      <c r="G72" s="9"/>
      <c r="H72" s="9"/>
      <c r="I72" s="9"/>
      <c r="J72" s="9"/>
      <c r="K72" s="9"/>
    </row>
    <row r="73" spans="1:11">
      <c r="A73" s="8"/>
      <c r="B73" s="33" t="s">
        <v>23</v>
      </c>
      <c r="C73" s="32" t="s">
        <v>71</v>
      </c>
      <c r="D73" s="6"/>
      <c r="E73" s="9"/>
      <c r="F73" s="9"/>
      <c r="G73" s="9"/>
      <c r="H73" s="9"/>
      <c r="I73" s="9"/>
      <c r="J73" s="9"/>
      <c r="K73" s="9"/>
    </row>
    <row r="74" spans="1:11">
      <c r="A74" s="8"/>
      <c r="B74" s="33" t="s">
        <v>14</v>
      </c>
      <c r="C74" s="32" t="s">
        <v>101</v>
      </c>
      <c r="D74" s="6"/>
      <c r="E74" s="9"/>
      <c r="F74" s="9"/>
      <c r="G74" s="9"/>
      <c r="H74" s="9"/>
      <c r="I74" s="9"/>
      <c r="J74" s="9"/>
      <c r="K74" s="9"/>
    </row>
    <row r="75" spans="1:11">
      <c r="A75" s="8"/>
      <c r="B75" s="33" t="s">
        <v>37</v>
      </c>
      <c r="C75" s="32" t="str">
        <f>'Variable and Fixed cost data'!A45</f>
        <v>Wind onshore</v>
      </c>
      <c r="D75" s="6"/>
      <c r="E75" s="9"/>
      <c r="F75" s="9"/>
      <c r="G75" s="9"/>
      <c r="H75" s="9"/>
      <c r="I75" s="9"/>
      <c r="J75" s="9"/>
      <c r="K75" s="9"/>
    </row>
    <row r="76" spans="1:11">
      <c r="A76" s="8"/>
      <c r="B76" s="33" t="s">
        <v>15</v>
      </c>
      <c r="C76" s="33" t="s">
        <v>104</v>
      </c>
      <c r="D76" s="6"/>
      <c r="E76" s="9"/>
      <c r="F76" s="9"/>
      <c r="G76" s="9"/>
      <c r="H76" s="9"/>
      <c r="I76" s="9"/>
      <c r="J76" s="9"/>
      <c r="K76" s="9"/>
    </row>
    <row r="77" spans="1:11">
      <c r="A77" s="8"/>
      <c r="B77" s="33" t="s">
        <v>16</v>
      </c>
      <c r="C77" s="33" t="s">
        <v>96</v>
      </c>
      <c r="D77" s="6"/>
      <c r="E77" s="9"/>
      <c r="F77" s="9"/>
      <c r="G77" s="9"/>
      <c r="H77" s="9"/>
      <c r="I77" s="9"/>
      <c r="J77" s="9"/>
      <c r="K77" s="9"/>
    </row>
    <row r="78" spans="1:11">
      <c r="A78" s="8"/>
      <c r="B78" s="33" t="s">
        <v>17</v>
      </c>
      <c r="C78" s="33" t="str">
        <f>'Variable and Fixed cost data'!A35</f>
        <v>Biomass - steam turbine</v>
      </c>
      <c r="D78" s="6"/>
      <c r="E78" s="9"/>
      <c r="F78" s="9"/>
      <c r="G78" s="9"/>
      <c r="H78" s="9"/>
      <c r="I78" s="9"/>
      <c r="J78" s="9"/>
      <c r="K78" s="9"/>
    </row>
    <row r="79" spans="1:11">
      <c r="A79" s="8"/>
      <c r="B79" s="33" t="s">
        <v>26</v>
      </c>
      <c r="C79" s="33" t="s">
        <v>70</v>
      </c>
      <c r="D79" s="6"/>
      <c r="E79" s="9"/>
      <c r="F79" s="9"/>
      <c r="G79" s="9"/>
      <c r="H79" s="9"/>
      <c r="I79" s="9"/>
      <c r="J79" s="9"/>
      <c r="K79" s="9"/>
    </row>
    <row r="80" spans="1:11">
      <c r="A80" s="8"/>
      <c r="B80" s="33" t="s">
        <v>41</v>
      </c>
      <c r="C80" s="32" t="str">
        <f>C72</f>
        <v xml:space="preserve">Domestic coal </v>
      </c>
      <c r="D80" s="6"/>
      <c r="E80" s="9"/>
      <c r="F80" s="9"/>
      <c r="G80" s="9"/>
      <c r="H80" s="9"/>
      <c r="I80" s="9"/>
      <c r="J80" s="9"/>
      <c r="K80" s="9"/>
    </row>
    <row r="81" spans="1:11">
      <c r="A81" s="8"/>
      <c r="B81" s="33" t="s">
        <v>36</v>
      </c>
      <c r="C81" s="32" t="str">
        <f>'Variable and Fixed cost data'!A46</f>
        <v>Wind offshore</v>
      </c>
      <c r="D81" s="6"/>
      <c r="E81" s="9"/>
      <c r="F81" s="9"/>
      <c r="G81" s="9"/>
      <c r="H81" s="9"/>
      <c r="I81" s="9"/>
      <c r="J81" s="9"/>
      <c r="K81" s="9"/>
    </row>
    <row r="82" spans="1:11">
      <c r="A82" s="8"/>
      <c r="B82" s="33" t="s">
        <v>48</v>
      </c>
      <c r="C82" s="32" t="str">
        <f>'Variable and Fixed cost data'!A36</f>
        <v>Municipal solid waste</v>
      </c>
      <c r="D82" s="6"/>
      <c r="E82" s="9"/>
      <c r="F82" s="9"/>
      <c r="G82" s="9"/>
      <c r="H82" s="9"/>
      <c r="I82" s="9"/>
      <c r="J82" s="9"/>
      <c r="K82" s="9"/>
    </row>
    <row r="83" spans="1:11">
      <c r="A83" s="8"/>
      <c r="B83" s="16"/>
      <c r="C83" s="16"/>
      <c r="D83" s="6"/>
      <c r="E83" s="9"/>
      <c r="F83" s="9"/>
      <c r="G83" s="9"/>
      <c r="H83" s="9"/>
      <c r="I83" s="9"/>
      <c r="J83" s="9"/>
      <c r="K83" s="9"/>
    </row>
    <row r="84" spans="1:11">
      <c r="A84" s="8" t="s">
        <v>118</v>
      </c>
      <c r="B84" s="16"/>
      <c r="C84" s="16"/>
      <c r="D84" s="6"/>
      <c r="E84" s="9"/>
      <c r="F84" s="9"/>
      <c r="G84" s="9"/>
      <c r="H84" s="9"/>
      <c r="I84" s="9"/>
      <c r="J84" s="9"/>
      <c r="K84" s="9"/>
    </row>
    <row r="85" spans="1:11">
      <c r="A85" s="8"/>
      <c r="B85" s="16" t="s">
        <v>24</v>
      </c>
      <c r="D85" s="6"/>
      <c r="E85" s="9"/>
      <c r="F85" s="9"/>
      <c r="G85" s="9"/>
      <c r="H85" s="9"/>
      <c r="I85" s="9"/>
      <c r="J85" s="9"/>
      <c r="K85" s="9"/>
    </row>
    <row r="86" spans="1:11">
      <c r="A86" s="8"/>
      <c r="B86" s="16" t="s">
        <v>25</v>
      </c>
      <c r="D86" s="6"/>
      <c r="E86" s="9"/>
      <c r="F86" s="9"/>
      <c r="G86" s="9"/>
      <c r="H86" s="9"/>
      <c r="I86" s="9"/>
      <c r="J86" s="9"/>
      <c r="K86" s="9"/>
    </row>
    <row r="87" spans="1:11">
      <c r="A87" s="8"/>
      <c r="B87" s="16" t="s">
        <v>46</v>
      </c>
      <c r="D87" s="6"/>
      <c r="E87" s="9"/>
      <c r="F87" s="9"/>
      <c r="G87" s="9"/>
      <c r="H87" s="9"/>
      <c r="I87" s="9"/>
      <c r="J87" s="9"/>
      <c r="K87" s="9"/>
    </row>
    <row r="88" spans="1:11">
      <c r="A88" s="8"/>
      <c r="B88" s="16" t="s">
        <v>47</v>
      </c>
      <c r="D88" s="6"/>
      <c r="E88" s="9"/>
      <c r="F88" s="9"/>
      <c r="G88" s="9"/>
      <c r="H88" s="9"/>
      <c r="I88" s="9"/>
      <c r="J88" s="9"/>
      <c r="K88" s="9"/>
    </row>
    <row r="89" spans="1:11">
      <c r="A89" s="8"/>
      <c r="D89" s="6"/>
      <c r="E89" s="9"/>
      <c r="F89" s="9"/>
      <c r="G89" s="9"/>
      <c r="H89" s="9"/>
      <c r="I89" s="9"/>
      <c r="J89" s="9"/>
      <c r="K89" s="9"/>
    </row>
    <row r="90" spans="1:11">
      <c r="A90" s="8"/>
      <c r="B90" s="16"/>
      <c r="D90" s="6"/>
      <c r="E90" s="9"/>
      <c r="F90" s="9"/>
      <c r="G90" s="9"/>
      <c r="H90" s="9"/>
      <c r="I90" s="9"/>
      <c r="J90" s="9"/>
      <c r="K90" s="9"/>
    </row>
    <row r="91" spans="1:11">
      <c r="A91" s="8" t="s">
        <v>123</v>
      </c>
      <c r="B91" s="16"/>
      <c r="D91" s="6"/>
      <c r="E91" s="9"/>
      <c r="F91" s="9"/>
      <c r="G91" s="9"/>
      <c r="H91" s="9"/>
      <c r="I91" s="9"/>
      <c r="J91" s="9"/>
      <c r="K91" s="9"/>
    </row>
    <row r="92" spans="1:11">
      <c r="A92" s="8"/>
      <c r="B92" s="35" t="s">
        <v>15</v>
      </c>
      <c r="D92" s="6"/>
      <c r="E92" s="9"/>
      <c r="F92" s="9"/>
      <c r="G92" s="9"/>
      <c r="H92" s="9"/>
      <c r="I92" s="9"/>
      <c r="J92" s="9"/>
      <c r="K92" s="9"/>
    </row>
    <row r="93" spans="1:11">
      <c r="A93" s="8"/>
      <c r="B93" s="35" t="s">
        <v>16</v>
      </c>
      <c r="D93" s="6"/>
      <c r="E93" s="9"/>
      <c r="F93" s="9"/>
      <c r="G93" s="9"/>
      <c r="H93" s="9"/>
      <c r="I93" s="9"/>
      <c r="J93" s="9"/>
      <c r="K93" s="9"/>
    </row>
    <row r="94" spans="1:11">
      <c r="A94" s="8"/>
      <c r="B94" s="35" t="s">
        <v>37</v>
      </c>
      <c r="D94" s="6"/>
      <c r="E94" s="9"/>
      <c r="F94" s="9"/>
      <c r="G94" s="9"/>
      <c r="H94" s="9"/>
      <c r="I94" s="9"/>
      <c r="J94" s="9"/>
      <c r="K94" s="9"/>
    </row>
    <row r="95" spans="1:11">
      <c r="A95" s="8"/>
      <c r="B95" s="35" t="s">
        <v>36</v>
      </c>
      <c r="D95" s="6"/>
      <c r="E95" s="9"/>
      <c r="F95" s="9"/>
      <c r="G95" s="9"/>
      <c r="H95" s="9"/>
      <c r="I95" s="9"/>
      <c r="J95" s="9"/>
      <c r="K95" s="9"/>
    </row>
    <row r="96" spans="1:11">
      <c r="A96" s="8"/>
      <c r="B96" s="16"/>
      <c r="D96" s="6"/>
      <c r="E96" s="9"/>
      <c r="F96" s="9"/>
      <c r="G96" s="9"/>
      <c r="H96" s="9"/>
      <c r="I96" s="9"/>
      <c r="J96" s="9"/>
      <c r="K96" s="9"/>
    </row>
    <row r="97" spans="1:11">
      <c r="A97" s="8"/>
      <c r="B97" s="16"/>
      <c r="D97" s="6"/>
      <c r="E97" s="9"/>
      <c r="F97" s="9"/>
      <c r="G97" s="9"/>
      <c r="H97" s="9"/>
      <c r="I97" s="9"/>
      <c r="J97" s="9"/>
      <c r="K97" s="9"/>
    </row>
    <row r="98" spans="1:11">
      <c r="A98" s="22" t="s">
        <v>116</v>
      </c>
    </row>
    <row r="99" spans="1:11" ht="15" customHeight="1">
      <c r="A99" s="37"/>
      <c r="B99" s="20" t="s">
        <v>114</v>
      </c>
      <c r="C99" s="37"/>
      <c r="D99" s="37"/>
    </row>
    <row r="100" spans="1:11" ht="13.25" customHeight="1">
      <c r="A100" s="37"/>
      <c r="B100" s="2" t="s">
        <v>115</v>
      </c>
      <c r="C100" s="37"/>
      <c r="D100" s="37"/>
    </row>
    <row r="101" spans="1:11" ht="13.25" customHeight="1">
      <c r="A101" s="29"/>
      <c r="C101" s="29"/>
      <c r="D101" s="29"/>
    </row>
    <row r="102" spans="1:11">
      <c r="A102" s="2" t="s">
        <v>121</v>
      </c>
    </row>
    <row r="105" spans="1:11">
      <c r="A105" s="4" t="s">
        <v>22</v>
      </c>
    </row>
    <row r="106" spans="1:11">
      <c r="A106" s="16" t="s">
        <v>112</v>
      </c>
      <c r="B106" s="23"/>
    </row>
    <row r="107" spans="1:11">
      <c r="A107" s="16">
        <f>'Variable and Fixed cost data'!J6</f>
        <v>1.0529130131709286</v>
      </c>
      <c r="B107" s="23"/>
    </row>
    <row r="108" spans="1:11">
      <c r="A108" s="16" t="s">
        <v>21</v>
      </c>
      <c r="B108" s="23"/>
    </row>
    <row r="109" spans="1:11">
      <c r="A109" s="14"/>
      <c r="B109" s="23"/>
      <c r="C109" s="16"/>
    </row>
    <row r="111" spans="1:11">
      <c r="A111" s="24"/>
      <c r="B111" s="23"/>
    </row>
    <row r="112" spans="1:11">
      <c r="B112" s="23"/>
    </row>
  </sheetData>
  <mergeCells count="3">
    <mergeCell ref="C99:D99"/>
    <mergeCell ref="C100:D100"/>
    <mergeCell ref="A99:A10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zoomScale="80" zoomScaleNormal="80" workbookViewId="0">
      <selection activeCell="D15" sqref="D15"/>
    </sheetView>
  </sheetViews>
  <sheetFormatPr defaultColWidth="8.796875" defaultRowHeight="14.25"/>
  <cols>
    <col min="1" max="1" width="31.796875" style="16" customWidth="1"/>
    <col min="2" max="2" width="11.6640625" style="16" customWidth="1"/>
    <col min="3" max="3" width="15" style="16" customWidth="1"/>
    <col min="4" max="4" width="13.1328125" style="16" customWidth="1"/>
    <col min="5" max="7" width="8.796875" style="16"/>
    <col min="8" max="8" width="10.796875" style="16" customWidth="1"/>
    <col min="9" max="16384" width="8.796875" style="16"/>
  </cols>
  <sheetData>
    <row r="2" spans="1:10">
      <c r="A2" s="16" t="s">
        <v>52</v>
      </c>
    </row>
    <row r="3" spans="1:10">
      <c r="A3" s="16" t="s">
        <v>53</v>
      </c>
      <c r="B3" s="16" t="s">
        <v>54</v>
      </c>
    </row>
    <row r="5" spans="1:10" ht="27" customHeight="1">
      <c r="B5" s="37" t="s">
        <v>55</v>
      </c>
      <c r="C5" s="37"/>
      <c r="D5" s="37" t="s">
        <v>56</v>
      </c>
      <c r="E5" s="37"/>
      <c r="F5" s="37" t="s">
        <v>57</v>
      </c>
      <c r="G5" s="37"/>
      <c r="H5" s="17" t="s">
        <v>58</v>
      </c>
      <c r="J5" s="16" t="s">
        <v>59</v>
      </c>
    </row>
    <row r="6" spans="1:10">
      <c r="A6" s="16" t="s">
        <v>60</v>
      </c>
      <c r="B6" s="16">
        <v>2010</v>
      </c>
      <c r="C6" s="16">
        <v>2050</v>
      </c>
      <c r="D6" s="16">
        <v>2010</v>
      </c>
      <c r="E6" s="16">
        <v>2050</v>
      </c>
      <c r="F6" s="16">
        <v>2010</v>
      </c>
      <c r="G6" s="16">
        <v>2050</v>
      </c>
      <c r="J6" s="16">
        <v>1.0529130131709286</v>
      </c>
    </row>
    <row r="8" spans="1:10">
      <c r="A8" s="16" t="s">
        <v>61</v>
      </c>
    </row>
    <row r="9" spans="1:10">
      <c r="A9" s="16" t="s">
        <v>62</v>
      </c>
      <c r="B9" s="16">
        <v>3690</v>
      </c>
      <c r="C9" s="16">
        <v>2500</v>
      </c>
      <c r="D9" s="16">
        <v>4.5999999999999996</v>
      </c>
      <c r="E9" s="16">
        <v>3.1</v>
      </c>
      <c r="F9" s="16">
        <v>39</v>
      </c>
      <c r="G9" s="16">
        <v>26</v>
      </c>
      <c r="H9" s="16">
        <v>0.85</v>
      </c>
    </row>
    <row r="10" spans="1:10">
      <c r="A10" s="16" t="s">
        <v>63</v>
      </c>
      <c r="B10" s="16">
        <v>4190</v>
      </c>
      <c r="C10" s="16">
        <v>3000</v>
      </c>
      <c r="D10" s="16">
        <v>8.1</v>
      </c>
      <c r="E10" s="16">
        <v>6.2</v>
      </c>
      <c r="F10" s="16">
        <v>91</v>
      </c>
      <c r="G10" s="16">
        <v>78</v>
      </c>
      <c r="H10" s="16">
        <v>0.85</v>
      </c>
    </row>
    <row r="11" spans="1:10">
      <c r="A11" s="16" t="s">
        <v>64</v>
      </c>
      <c r="B11" s="16">
        <v>2000</v>
      </c>
      <c r="C11" s="16">
        <v>2000</v>
      </c>
      <c r="D11" s="16">
        <v>5.6</v>
      </c>
      <c r="E11" s="16">
        <v>5.6</v>
      </c>
      <c r="F11" s="16">
        <v>38</v>
      </c>
      <c r="G11" s="16">
        <v>38</v>
      </c>
      <c r="H11" s="16">
        <v>0.85</v>
      </c>
    </row>
    <row r="12" spans="1:10">
      <c r="A12" s="16" t="s">
        <v>65</v>
      </c>
      <c r="B12" s="16">
        <v>2500</v>
      </c>
      <c r="C12" s="16">
        <v>2500</v>
      </c>
      <c r="D12" s="16">
        <v>9.1</v>
      </c>
      <c r="E12" s="16">
        <v>9.1</v>
      </c>
      <c r="F12" s="16">
        <v>90</v>
      </c>
      <c r="G12" s="16">
        <v>90</v>
      </c>
      <c r="H12" s="16">
        <v>0.85</v>
      </c>
    </row>
    <row r="13" spans="1:10">
      <c r="A13" s="16" t="s">
        <v>66</v>
      </c>
      <c r="B13" s="16">
        <v>2400</v>
      </c>
      <c r="C13" s="16">
        <v>2400</v>
      </c>
      <c r="D13" s="16">
        <v>3.5</v>
      </c>
      <c r="E13" s="16">
        <v>3.5</v>
      </c>
      <c r="F13" s="16">
        <v>28</v>
      </c>
      <c r="G13" s="16">
        <v>28</v>
      </c>
      <c r="H13" s="16">
        <v>0.85</v>
      </c>
    </row>
    <row r="14" spans="1:10">
      <c r="A14" s="16" t="s">
        <v>67</v>
      </c>
      <c r="B14" s="16">
        <v>2600</v>
      </c>
      <c r="C14" s="16">
        <v>2600</v>
      </c>
      <c r="D14" s="16">
        <v>7.1</v>
      </c>
      <c r="E14" s="16">
        <v>7.1</v>
      </c>
      <c r="F14" s="16">
        <v>54</v>
      </c>
      <c r="G14" s="16">
        <v>54</v>
      </c>
      <c r="H14" s="16">
        <v>0.85</v>
      </c>
    </row>
    <row r="15" spans="1:10">
      <c r="A15" s="16" t="s">
        <v>68</v>
      </c>
      <c r="B15" s="16">
        <v>3690</v>
      </c>
      <c r="C15" s="16">
        <v>2500</v>
      </c>
      <c r="D15" s="16">
        <v>4.5999999999999996</v>
      </c>
      <c r="E15" s="16">
        <v>3.1</v>
      </c>
      <c r="F15" s="16">
        <v>39</v>
      </c>
      <c r="G15" s="16">
        <v>26</v>
      </c>
      <c r="H15" s="16">
        <v>0.85</v>
      </c>
    </row>
    <row r="17" spans="1:8">
      <c r="A17" s="16" t="s">
        <v>69</v>
      </c>
    </row>
    <row r="18" spans="1:8">
      <c r="A18" s="16" t="s">
        <v>70</v>
      </c>
      <c r="B18" s="16">
        <v>800</v>
      </c>
      <c r="C18" s="16">
        <v>600</v>
      </c>
      <c r="D18" s="16">
        <v>3.5</v>
      </c>
      <c r="E18" s="16">
        <v>3.5</v>
      </c>
      <c r="F18" s="16">
        <v>20</v>
      </c>
      <c r="G18" s="16">
        <v>15</v>
      </c>
      <c r="H18" s="16">
        <v>0.9</v>
      </c>
    </row>
    <row r="19" spans="1:8">
      <c r="A19" s="16" t="s">
        <v>71</v>
      </c>
      <c r="B19" s="16">
        <v>1190</v>
      </c>
      <c r="C19" s="16">
        <v>1000</v>
      </c>
      <c r="D19" s="16">
        <v>3.5</v>
      </c>
      <c r="E19" s="16">
        <v>3.5</v>
      </c>
      <c r="F19" s="16">
        <v>13</v>
      </c>
      <c r="G19" s="16">
        <v>11</v>
      </c>
      <c r="H19" s="16">
        <v>0.85</v>
      </c>
    </row>
    <row r="20" spans="1:8">
      <c r="A20" s="16" t="s">
        <v>72</v>
      </c>
      <c r="B20" s="16">
        <v>3090</v>
      </c>
      <c r="C20" s="16">
        <v>3090</v>
      </c>
      <c r="D20" s="16">
        <v>3.5</v>
      </c>
      <c r="E20" s="16">
        <v>3.5</v>
      </c>
      <c r="F20" s="16">
        <v>23</v>
      </c>
      <c r="G20" s="16">
        <v>23</v>
      </c>
      <c r="H20" s="16">
        <v>0.85</v>
      </c>
    </row>
    <row r="21" spans="1:8">
      <c r="A21" s="16" t="s">
        <v>73</v>
      </c>
      <c r="B21" s="16">
        <v>1300</v>
      </c>
      <c r="C21" s="16">
        <v>1300</v>
      </c>
      <c r="D21" s="16">
        <v>3.5</v>
      </c>
      <c r="E21" s="16">
        <v>3.5</v>
      </c>
      <c r="F21" s="16">
        <v>13</v>
      </c>
      <c r="G21" s="16">
        <v>13</v>
      </c>
      <c r="H21" s="16">
        <v>0.85</v>
      </c>
    </row>
    <row r="23" spans="1:8">
      <c r="A23" s="16" t="s">
        <v>74</v>
      </c>
    </row>
    <row r="24" spans="1:8">
      <c r="A24" s="16" t="s">
        <v>75</v>
      </c>
      <c r="B24" s="16">
        <v>2936</v>
      </c>
      <c r="C24" s="16">
        <v>2936</v>
      </c>
      <c r="F24" s="16">
        <v>65</v>
      </c>
      <c r="G24" s="16">
        <v>65</v>
      </c>
      <c r="H24" s="16" t="s">
        <v>77</v>
      </c>
    </row>
    <row r="25" spans="1:8">
      <c r="A25" s="16" t="s">
        <v>78</v>
      </c>
      <c r="B25" s="16">
        <v>2513</v>
      </c>
      <c r="C25" s="16">
        <v>2513</v>
      </c>
      <c r="F25" s="16">
        <v>58</v>
      </c>
      <c r="G25" s="16">
        <v>58</v>
      </c>
      <c r="H25" s="16" t="s">
        <v>77</v>
      </c>
    </row>
    <row r="26" spans="1:8">
      <c r="A26" s="16" t="s">
        <v>79</v>
      </c>
      <c r="B26" s="16">
        <v>2091</v>
      </c>
      <c r="C26" s="16">
        <v>2091</v>
      </c>
      <c r="F26" s="16">
        <v>52</v>
      </c>
      <c r="G26" s="16">
        <v>52</v>
      </c>
    </row>
    <row r="28" spans="1:8">
      <c r="A28" s="16" t="s">
        <v>80</v>
      </c>
      <c r="B28" s="16">
        <v>4000</v>
      </c>
      <c r="C28" s="16">
        <v>4000</v>
      </c>
      <c r="D28" s="16">
        <v>0.8</v>
      </c>
      <c r="E28" s="16">
        <v>0.8</v>
      </c>
      <c r="F28" s="16">
        <v>136</v>
      </c>
      <c r="G28" s="16">
        <v>136</v>
      </c>
    </row>
    <row r="30" spans="1:8">
      <c r="A30" s="16" t="s">
        <v>1</v>
      </c>
    </row>
    <row r="31" spans="1:8">
      <c r="A31" s="16" t="s">
        <v>81</v>
      </c>
      <c r="B31" s="16">
        <v>800</v>
      </c>
      <c r="C31" s="16">
        <v>800</v>
      </c>
      <c r="D31" s="16">
        <v>5.6</v>
      </c>
      <c r="E31" s="16">
        <v>5.6</v>
      </c>
      <c r="H31" s="16">
        <v>0.9</v>
      </c>
    </row>
    <row r="32" spans="1:8">
      <c r="A32" s="16" t="s">
        <v>82</v>
      </c>
      <c r="B32" s="16">
        <v>959</v>
      </c>
      <c r="C32" s="16">
        <v>959</v>
      </c>
      <c r="D32" s="16">
        <v>4.8</v>
      </c>
      <c r="E32" s="16">
        <v>4.8</v>
      </c>
      <c r="H32" s="16">
        <v>0.9</v>
      </c>
    </row>
    <row r="33" spans="1:8">
      <c r="A33" s="16" t="s">
        <v>83</v>
      </c>
      <c r="B33" s="16">
        <v>2712</v>
      </c>
      <c r="C33" s="16">
        <v>2392</v>
      </c>
      <c r="D33" s="16">
        <v>4.5999999999999996</v>
      </c>
      <c r="E33" s="16">
        <v>4.5999999999999996</v>
      </c>
      <c r="H33" s="16">
        <v>0.9</v>
      </c>
    </row>
    <row r="34" spans="1:8">
      <c r="A34" s="16" t="s">
        <v>84</v>
      </c>
      <c r="B34" s="16">
        <v>1009</v>
      </c>
      <c r="C34" s="16">
        <v>1009</v>
      </c>
      <c r="D34" s="16">
        <v>4.8</v>
      </c>
      <c r="E34" s="16">
        <v>4.8</v>
      </c>
      <c r="H34" s="16">
        <v>0.8</v>
      </c>
    </row>
    <row r="35" spans="1:8">
      <c r="A35" s="16" t="s">
        <v>85</v>
      </c>
      <c r="B35" s="16">
        <v>3600</v>
      </c>
      <c r="C35" s="16">
        <v>2500</v>
      </c>
      <c r="D35" s="16">
        <v>6.3</v>
      </c>
      <c r="E35" s="16">
        <v>6.3</v>
      </c>
      <c r="F35" s="16">
        <v>50</v>
      </c>
      <c r="G35" s="16">
        <v>50</v>
      </c>
      <c r="H35" s="16">
        <v>0.6</v>
      </c>
    </row>
    <row r="36" spans="1:8">
      <c r="A36" s="16" t="s">
        <v>86</v>
      </c>
      <c r="B36" s="16">
        <v>7050</v>
      </c>
      <c r="C36" s="16">
        <v>6210</v>
      </c>
      <c r="F36" s="16">
        <v>211</v>
      </c>
      <c r="G36" s="16">
        <v>186</v>
      </c>
      <c r="H36" s="16">
        <v>0.74</v>
      </c>
    </row>
    <row r="38" spans="1:8">
      <c r="A38" s="16" t="s">
        <v>87</v>
      </c>
    </row>
    <row r="39" spans="1:8">
      <c r="A39" s="16" t="s">
        <v>88</v>
      </c>
      <c r="B39" s="16">
        <v>1000</v>
      </c>
      <c r="C39" s="16">
        <v>1000</v>
      </c>
      <c r="D39" s="16">
        <v>14.3</v>
      </c>
      <c r="E39" s="16">
        <v>14.3</v>
      </c>
      <c r="F39" s="16" t="s">
        <v>76</v>
      </c>
      <c r="H39" s="16">
        <v>0.35</v>
      </c>
    </row>
    <row r="40" spans="1:8">
      <c r="A40" s="16" t="s">
        <v>89</v>
      </c>
      <c r="B40" s="16">
        <v>1070</v>
      </c>
      <c r="C40" s="16">
        <v>1070</v>
      </c>
      <c r="D40" s="16">
        <v>14.3</v>
      </c>
      <c r="E40" s="16">
        <v>14.3</v>
      </c>
      <c r="F40" s="16" t="s">
        <v>76</v>
      </c>
      <c r="H40" s="16">
        <v>0.55000000000000004</v>
      </c>
    </row>
    <row r="42" spans="1:8">
      <c r="A42" s="16" t="s">
        <v>90</v>
      </c>
    </row>
    <row r="43" spans="1:8">
      <c r="A43" s="16" t="s">
        <v>91</v>
      </c>
      <c r="B43" s="16">
        <v>4300</v>
      </c>
      <c r="C43" s="16">
        <v>750</v>
      </c>
      <c r="F43" s="16">
        <v>51</v>
      </c>
      <c r="G43" s="16">
        <v>15</v>
      </c>
      <c r="H43" s="16">
        <v>0.17</v>
      </c>
    </row>
    <row r="44" spans="1:8">
      <c r="A44" s="16" t="s">
        <v>92</v>
      </c>
      <c r="B44" s="16">
        <v>5300</v>
      </c>
      <c r="C44" s="16">
        <v>750</v>
      </c>
      <c r="F44" s="16">
        <v>22</v>
      </c>
      <c r="G44" s="16">
        <v>8</v>
      </c>
      <c r="H44" s="16">
        <v>0.17</v>
      </c>
    </row>
    <row r="45" spans="1:8">
      <c r="A45" s="16" t="s">
        <v>93</v>
      </c>
      <c r="B45" s="16">
        <v>1810</v>
      </c>
      <c r="C45" s="16">
        <v>800</v>
      </c>
      <c r="F45" s="16">
        <v>42</v>
      </c>
      <c r="G45" s="16">
        <v>36</v>
      </c>
      <c r="H45" s="16">
        <v>0.35</v>
      </c>
    </row>
    <row r="46" spans="1:8">
      <c r="A46" s="16" t="s">
        <v>94</v>
      </c>
      <c r="B46" s="16">
        <v>5000</v>
      </c>
      <c r="C46" s="16">
        <v>4000</v>
      </c>
      <c r="F46" s="16">
        <v>60</v>
      </c>
      <c r="G46" s="16">
        <v>36</v>
      </c>
      <c r="H46" s="16">
        <v>0.4</v>
      </c>
    </row>
    <row r="47" spans="1:8">
      <c r="A47" s="16" t="s">
        <v>95</v>
      </c>
      <c r="B47" s="16">
        <v>6000</v>
      </c>
      <c r="C47" s="16">
        <v>4500</v>
      </c>
      <c r="F47" s="16">
        <v>20</v>
      </c>
      <c r="G47" s="16">
        <v>20</v>
      </c>
      <c r="H47" s="16">
        <v>0.15</v>
      </c>
    </row>
    <row r="48" spans="1:8">
      <c r="A48" s="16" t="s">
        <v>96</v>
      </c>
      <c r="B48" s="16">
        <v>5208</v>
      </c>
      <c r="C48" s="16">
        <v>2500</v>
      </c>
      <c r="F48" s="16">
        <v>85</v>
      </c>
      <c r="G48" s="16">
        <v>54</v>
      </c>
      <c r="H48" s="16">
        <v>0.32</v>
      </c>
    </row>
    <row r="49" spans="1:9">
      <c r="A49" s="16" t="s">
        <v>97</v>
      </c>
      <c r="B49" s="16">
        <v>6312</v>
      </c>
      <c r="C49" s="16">
        <v>3912</v>
      </c>
      <c r="F49" s="16">
        <v>103</v>
      </c>
      <c r="G49" s="16">
        <v>64</v>
      </c>
      <c r="H49" s="16">
        <v>0.37</v>
      </c>
    </row>
    <row r="50" spans="1:9">
      <c r="A50" s="16" t="s">
        <v>98</v>
      </c>
      <c r="B50" s="16">
        <v>7254</v>
      </c>
      <c r="C50" s="16">
        <v>4422</v>
      </c>
      <c r="F50" s="16">
        <v>118</v>
      </c>
      <c r="G50" s="16">
        <v>72</v>
      </c>
      <c r="H50" s="16">
        <v>0.42</v>
      </c>
    </row>
    <row r="51" spans="1:9">
      <c r="A51" s="16" t="s">
        <v>99</v>
      </c>
      <c r="B51" s="16">
        <v>5856</v>
      </c>
      <c r="C51" s="16">
        <v>3641</v>
      </c>
      <c r="D51" s="16">
        <v>5</v>
      </c>
      <c r="E51" s="16">
        <v>5</v>
      </c>
      <c r="F51" s="16">
        <v>65</v>
      </c>
      <c r="G51" s="16">
        <v>65</v>
      </c>
      <c r="H51" s="16">
        <v>0.51</v>
      </c>
    </row>
    <row r="54" spans="1:9">
      <c r="A54" s="38" t="s">
        <v>102</v>
      </c>
      <c r="B54" s="38" t="str">
        <f>'CCaMC-AFOaMCpUC'!A1</f>
        <v>Fixed O&amp;M ($/MW)</v>
      </c>
      <c r="C54" s="38"/>
      <c r="D54" s="38"/>
      <c r="G54" s="38" t="str">
        <f>'CCaMC-VOaMCpUC'!A1</f>
        <v>Variable O&amp;M ($/MWh)</v>
      </c>
      <c r="H54" s="38"/>
      <c r="I54" s="38"/>
    </row>
    <row r="55" spans="1:9" ht="28.5">
      <c r="A55" s="38"/>
      <c r="B55" s="19" t="s">
        <v>32</v>
      </c>
      <c r="C55" s="19" t="s">
        <v>34</v>
      </c>
      <c r="D55" s="19" t="s">
        <v>33</v>
      </c>
      <c r="G55" s="19" t="s">
        <v>32</v>
      </c>
      <c r="H55" s="19" t="s">
        <v>34</v>
      </c>
      <c r="I55" s="19" t="s">
        <v>33</v>
      </c>
    </row>
    <row r="56" spans="1:9">
      <c r="A56" s="16" t="s">
        <v>16</v>
      </c>
      <c r="B56" s="3">
        <v>65290.163</v>
      </c>
      <c r="C56" s="3">
        <v>0</v>
      </c>
      <c r="D56" s="3">
        <v>65290.163</v>
      </c>
      <c r="G56" s="3">
        <v>0</v>
      </c>
      <c r="H56" s="3">
        <v>0</v>
      </c>
      <c r="I56" s="3">
        <v>0</v>
      </c>
    </row>
    <row r="57" spans="1:9">
      <c r="A57" s="16" t="s">
        <v>24</v>
      </c>
      <c r="B57" s="3">
        <v>109597.141</v>
      </c>
      <c r="C57" s="16">
        <v>0</v>
      </c>
      <c r="D57" s="3">
        <v>109597.141</v>
      </c>
      <c r="G57" s="16">
        <v>0</v>
      </c>
      <c r="H57" s="16">
        <v>0</v>
      </c>
      <c r="I57" s="16">
        <v>0</v>
      </c>
    </row>
    <row r="58" spans="1:9">
      <c r="A58" s="16" t="s">
        <v>103</v>
      </c>
      <c r="B58" s="3">
        <v>14771.139138300001</v>
      </c>
      <c r="C58" s="16">
        <v>0</v>
      </c>
      <c r="D58" s="3">
        <v>6281.241</v>
      </c>
      <c r="G58" s="3">
        <v>3.24</v>
      </c>
      <c r="H58" s="16">
        <v>0</v>
      </c>
      <c r="I58" s="3">
        <v>9.8800000000000008</v>
      </c>
    </row>
    <row r="59" spans="1:9">
      <c r="A59" s="16" t="str">
        <f>'CCaMC-AFOaMCpUC'!A15</f>
        <v>crude oil</v>
      </c>
      <c r="B59" s="3">
        <v>14771.139138300001</v>
      </c>
      <c r="C59" s="16">
        <v>0</v>
      </c>
      <c r="D59" s="3">
        <v>6281.241</v>
      </c>
      <c r="G59" s="3">
        <f>G58</f>
        <v>3.24</v>
      </c>
      <c r="H59" s="3">
        <f t="shared" ref="H59:I61" si="0">H58</f>
        <v>0</v>
      </c>
      <c r="I59" s="3">
        <f t="shared" si="0"/>
        <v>9.8800000000000008</v>
      </c>
    </row>
    <row r="60" spans="1:9">
      <c r="A60" s="16" t="str">
        <f>'CCaMC-AFOaMCpUC'!A16</f>
        <v>heavy or residual fuel oil</v>
      </c>
      <c r="B60" s="3">
        <f>B59</f>
        <v>14771.139138300001</v>
      </c>
      <c r="C60" s="16">
        <v>0</v>
      </c>
      <c r="D60" s="3">
        <v>6281.241</v>
      </c>
      <c r="G60" s="3">
        <v>3.24</v>
      </c>
      <c r="H60" s="16">
        <v>0</v>
      </c>
      <c r="I60" s="3">
        <f t="shared" si="0"/>
        <v>9.8800000000000008</v>
      </c>
    </row>
    <row r="61" spans="1:9">
      <c r="A61" s="16" t="s">
        <v>26</v>
      </c>
      <c r="D61" s="3">
        <v>6281.241</v>
      </c>
      <c r="I61" s="3">
        <f t="shared" si="0"/>
        <v>9.8800000000000008</v>
      </c>
    </row>
  </sheetData>
  <mergeCells count="6">
    <mergeCell ref="A54:A55"/>
    <mergeCell ref="B5:C5"/>
    <mergeCell ref="D5:E5"/>
    <mergeCell ref="F5:G5"/>
    <mergeCell ref="B54:D54"/>
    <mergeCell ref="G54:I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6" workbookViewId="0">
      <selection activeCell="A43" sqref="A43:XFD43"/>
    </sheetView>
  </sheetViews>
  <sheetFormatPr defaultColWidth="8.796875" defaultRowHeight="14.25"/>
  <cols>
    <col min="1" max="1" width="25.33203125" style="16" customWidth="1"/>
    <col min="2" max="2" width="12.33203125" style="16" customWidth="1"/>
    <col min="3" max="3" width="13.46484375" style="16" customWidth="1"/>
    <col min="4" max="16384" width="8.796875" style="16"/>
  </cols>
  <sheetData>
    <row r="1" spans="1:6">
      <c r="A1" s="16" t="s">
        <v>52</v>
      </c>
    </row>
    <row r="2" spans="1:6">
      <c r="A2" s="16" t="s">
        <v>53</v>
      </c>
      <c r="B2" s="16" t="s">
        <v>122</v>
      </c>
      <c r="E2" s="16">
        <v>1000</v>
      </c>
      <c r="F2" s="16" t="s">
        <v>120</v>
      </c>
    </row>
    <row r="4" spans="1:6">
      <c r="A4" s="1" t="s">
        <v>105</v>
      </c>
      <c r="B4" s="18">
        <v>2017</v>
      </c>
      <c r="C4" s="18">
        <v>2050</v>
      </c>
    </row>
    <row r="5" spans="1:6">
      <c r="A5" s="16" t="s">
        <v>61</v>
      </c>
    </row>
    <row r="6" spans="1:6">
      <c r="A6" s="16" t="s">
        <v>62</v>
      </c>
      <c r="B6" s="16">
        <f>'Variable and Fixed cost data'!B9*'Capital cost data base'!$E$2</f>
        <v>3690000</v>
      </c>
      <c r="C6" s="16">
        <f>'Variable and Fixed cost data'!C9*'Capital cost data base'!$E$2</f>
        <v>2500000</v>
      </c>
    </row>
    <row r="7" spans="1:6">
      <c r="A7" s="16" t="s">
        <v>63</v>
      </c>
      <c r="B7" s="16">
        <f>'Variable and Fixed cost data'!B10*'Capital cost data base'!$E$2</f>
        <v>4190000</v>
      </c>
      <c r="C7" s="16">
        <f>'Variable and Fixed cost data'!C10*'Capital cost data base'!$E$2</f>
        <v>3000000</v>
      </c>
    </row>
    <row r="8" spans="1:6">
      <c r="A8" s="16" t="s">
        <v>64</v>
      </c>
      <c r="B8" s="16">
        <f>'Variable and Fixed cost data'!B11*'Capital cost data base'!$E$2</f>
        <v>2000000</v>
      </c>
      <c r="C8" s="16">
        <f>'Variable and Fixed cost data'!C11*'Capital cost data base'!$E$2</f>
        <v>2000000</v>
      </c>
    </row>
    <row r="9" spans="1:6">
      <c r="A9" s="16" t="s">
        <v>65</v>
      </c>
      <c r="B9" s="16">
        <f>'Variable and Fixed cost data'!B12*'Capital cost data base'!$E$2</f>
        <v>2500000</v>
      </c>
      <c r="C9" s="16">
        <f>'Variable and Fixed cost data'!C12*'Capital cost data base'!$E$2</f>
        <v>2500000</v>
      </c>
    </row>
    <row r="10" spans="1:6">
      <c r="A10" s="16" t="s">
        <v>66</v>
      </c>
      <c r="B10" s="16">
        <f>'Variable and Fixed cost data'!B13*'Capital cost data base'!$E$2</f>
        <v>2400000</v>
      </c>
      <c r="C10" s="16">
        <f>'Variable and Fixed cost data'!C13*'Capital cost data base'!$E$2</f>
        <v>2400000</v>
      </c>
    </row>
    <row r="11" spans="1:6">
      <c r="A11" s="16" t="s">
        <v>67</v>
      </c>
      <c r="B11" s="16">
        <f>'Variable and Fixed cost data'!B14*'Capital cost data base'!$E$2</f>
        <v>2600000</v>
      </c>
      <c r="C11" s="16">
        <f>'Variable and Fixed cost data'!C14*'Capital cost data base'!$E$2</f>
        <v>2600000</v>
      </c>
    </row>
    <row r="12" spans="1:6">
      <c r="A12" s="16" t="s">
        <v>68</v>
      </c>
      <c r="B12" s="16">
        <f>'Variable and Fixed cost data'!B15*'Capital cost data base'!$E$2</f>
        <v>3690000</v>
      </c>
      <c r="C12" s="16">
        <f>'Variable and Fixed cost data'!C15*'Capital cost data base'!$E$2</f>
        <v>2500000</v>
      </c>
    </row>
    <row r="14" spans="1:6">
      <c r="A14" s="16" t="s">
        <v>69</v>
      </c>
    </row>
    <row r="15" spans="1:6">
      <c r="A15" s="16" t="s">
        <v>70</v>
      </c>
      <c r="B15" s="16">
        <f>'Variable and Fixed cost data'!B18*'Capital cost data base'!$E$2</f>
        <v>800000</v>
      </c>
      <c r="C15" s="16">
        <f>'Variable and Fixed cost data'!C18*'Capital cost data base'!$E$2</f>
        <v>600000</v>
      </c>
    </row>
    <row r="16" spans="1:6">
      <c r="A16" s="16" t="s">
        <v>71</v>
      </c>
      <c r="B16" s="16">
        <f>'Variable and Fixed cost data'!B19*'Capital cost data base'!$E$2</f>
        <v>1190000</v>
      </c>
      <c r="C16" s="16">
        <f>'Variable and Fixed cost data'!C19*'Capital cost data base'!$E$2</f>
        <v>1000000</v>
      </c>
    </row>
    <row r="17" spans="1:3">
      <c r="A17" s="16" t="s">
        <v>72</v>
      </c>
      <c r="B17" s="16">
        <f>'Variable and Fixed cost data'!B20*'Capital cost data base'!$E$2</f>
        <v>3090000</v>
      </c>
      <c r="C17" s="16">
        <f>'Variable and Fixed cost data'!C20*'Capital cost data base'!$E$2</f>
        <v>3090000</v>
      </c>
    </row>
    <row r="18" spans="1:3">
      <c r="A18" s="16" t="s">
        <v>73</v>
      </c>
      <c r="B18" s="16">
        <f>'Variable and Fixed cost data'!B21*'Capital cost data base'!$E$2</f>
        <v>1300000</v>
      </c>
      <c r="C18" s="16">
        <f>'Variable and Fixed cost data'!C21*'Capital cost data base'!$E$2</f>
        <v>1300000</v>
      </c>
    </row>
    <row r="20" spans="1:3">
      <c r="A20" s="16" t="s">
        <v>74</v>
      </c>
    </row>
    <row r="21" spans="1:3">
      <c r="A21" s="16" t="s">
        <v>75</v>
      </c>
      <c r="B21" s="16">
        <f>'Variable and Fixed cost data'!B24*'Capital cost data base'!$E$2</f>
        <v>2936000</v>
      </c>
      <c r="C21" s="16">
        <f>'Variable and Fixed cost data'!C24*'Capital cost data base'!$E$2</f>
        <v>2936000</v>
      </c>
    </row>
    <row r="22" spans="1:3">
      <c r="A22" s="16" t="s">
        <v>78</v>
      </c>
      <c r="B22" s="16">
        <f>'Variable and Fixed cost data'!B25*'Capital cost data base'!$E$2</f>
        <v>2513000</v>
      </c>
      <c r="C22" s="16">
        <f>'Variable and Fixed cost data'!C25*'Capital cost data base'!$E$2</f>
        <v>2513000</v>
      </c>
    </row>
    <row r="23" spans="1:3">
      <c r="A23" s="16" t="s">
        <v>79</v>
      </c>
      <c r="B23" s="16">
        <f>'Variable and Fixed cost data'!B26*'Capital cost data base'!$E$2</f>
        <v>2091000</v>
      </c>
      <c r="C23" s="16">
        <f>'Variable and Fixed cost data'!C26*'Capital cost data base'!$E$2</f>
        <v>2091000</v>
      </c>
    </row>
    <row r="24" spans="1:3">
      <c r="A24" s="16" t="s">
        <v>140</v>
      </c>
      <c r="B24" s="16">
        <f>AVERAGE(B22:B23)</f>
        <v>2302000</v>
      </c>
      <c r="C24" s="16">
        <f>AVERAGE(C22:C23)</f>
        <v>2302000</v>
      </c>
    </row>
    <row r="26" spans="1:3">
      <c r="A26" s="16" t="s">
        <v>80</v>
      </c>
      <c r="B26" s="16">
        <f>'Variable and Fixed cost data'!B28*'Capital cost data base'!$E$2</f>
        <v>4000000</v>
      </c>
      <c r="C26" s="16">
        <f>'Variable and Fixed cost data'!C28*'Capital cost data base'!$E$2</f>
        <v>4000000</v>
      </c>
    </row>
    <row r="28" spans="1:3">
      <c r="A28" s="16" t="s">
        <v>1</v>
      </c>
    </row>
    <row r="29" spans="1:3">
      <c r="A29" s="16" t="s">
        <v>81</v>
      </c>
      <c r="B29" s="16">
        <f>'Variable and Fixed cost data'!B31*'Capital cost data base'!$E$2</f>
        <v>800000</v>
      </c>
      <c r="C29" s="16">
        <f>'Variable and Fixed cost data'!C31*'Capital cost data base'!$E$2</f>
        <v>800000</v>
      </c>
    </row>
    <row r="30" spans="1:3">
      <c r="A30" s="16" t="s">
        <v>82</v>
      </c>
      <c r="B30" s="16">
        <f>'Variable and Fixed cost data'!B32*'Capital cost data base'!$E$2</f>
        <v>959000</v>
      </c>
      <c r="C30" s="16">
        <f>'Variable and Fixed cost data'!C32*'Capital cost data base'!$E$2</f>
        <v>959000</v>
      </c>
    </row>
    <row r="31" spans="1:3">
      <c r="A31" s="16" t="s">
        <v>83</v>
      </c>
      <c r="B31" s="16">
        <f>'Variable and Fixed cost data'!B33*'Capital cost data base'!$E$2</f>
        <v>2712000</v>
      </c>
      <c r="C31" s="16">
        <f>'Variable and Fixed cost data'!C33*'Capital cost data base'!$E$2</f>
        <v>2392000</v>
      </c>
    </row>
    <row r="32" spans="1:3">
      <c r="A32" s="16" t="s">
        <v>84</v>
      </c>
      <c r="B32" s="16">
        <f>'Variable and Fixed cost data'!B34*'Capital cost data base'!$E$2</f>
        <v>1009000</v>
      </c>
      <c r="C32" s="16">
        <f>'Variable and Fixed cost data'!C34*'Capital cost data base'!$E$2</f>
        <v>1009000</v>
      </c>
    </row>
    <row r="33" spans="1:3">
      <c r="A33" s="16" t="s">
        <v>85</v>
      </c>
      <c r="B33" s="16">
        <f>'Variable and Fixed cost data'!B35*'Capital cost data base'!$E$2</f>
        <v>3600000</v>
      </c>
      <c r="C33" s="16">
        <f>'Variable and Fixed cost data'!C35*'Capital cost data base'!$E$2</f>
        <v>2500000</v>
      </c>
    </row>
    <row r="34" spans="1:3">
      <c r="A34" s="16" t="s">
        <v>86</v>
      </c>
      <c r="B34" s="16">
        <f>'Variable and Fixed cost data'!B36*'Capital cost data base'!$E$2</f>
        <v>7050000</v>
      </c>
      <c r="C34" s="16">
        <f>'Variable and Fixed cost data'!C36*'Capital cost data base'!$E$2</f>
        <v>6210000</v>
      </c>
    </row>
    <row r="36" spans="1:3">
      <c r="A36" s="16" t="s">
        <v>87</v>
      </c>
    </row>
    <row r="37" spans="1:3">
      <c r="A37" s="16" t="s">
        <v>88</v>
      </c>
      <c r="B37" s="16">
        <f>'Variable and Fixed cost data'!B39*'Capital cost data base'!$E$2</f>
        <v>1000000</v>
      </c>
      <c r="C37" s="16">
        <f>'Variable and Fixed cost data'!C39*'Capital cost data base'!$E$2</f>
        <v>1000000</v>
      </c>
    </row>
    <row r="38" spans="1:3">
      <c r="A38" s="16" t="s">
        <v>89</v>
      </c>
      <c r="B38" s="16">
        <f>'Variable and Fixed cost data'!B40*'Capital cost data base'!$E$2</f>
        <v>1070000</v>
      </c>
      <c r="C38" s="16">
        <f>'Variable and Fixed cost data'!C40*'Capital cost data base'!$E$2</f>
        <v>1070000</v>
      </c>
    </row>
    <row r="40" spans="1:3">
      <c r="A40" s="16" t="s">
        <v>90</v>
      </c>
    </row>
    <row r="41" spans="1:3">
      <c r="A41" s="16" t="s">
        <v>91</v>
      </c>
      <c r="B41" s="16">
        <f>'Variable and Fixed cost data'!B43*'Capital cost data base'!$E$2</f>
        <v>4300000</v>
      </c>
      <c r="C41" s="16">
        <f>'Variable and Fixed cost data'!C43*'Capital cost data base'!$E$2</f>
        <v>750000</v>
      </c>
    </row>
    <row r="42" spans="1:3">
      <c r="A42" s="16" t="s">
        <v>92</v>
      </c>
      <c r="B42" s="16">
        <f>'Variable and Fixed cost data'!B44*'Capital cost data base'!$E$2</f>
        <v>5300000</v>
      </c>
      <c r="C42" s="16">
        <f>'Variable and Fixed cost data'!C44*'Capital cost data base'!$E$2</f>
        <v>750000</v>
      </c>
    </row>
    <row r="43" spans="1:3">
      <c r="A43" s="16" t="s">
        <v>93</v>
      </c>
      <c r="B43" s="16">
        <f>'Variable and Fixed cost data'!B45*'Capital cost data base'!$E$2</f>
        <v>1810000</v>
      </c>
      <c r="C43" s="16">
        <f>'Variable and Fixed cost data'!C45*'Capital cost data base'!$E$2</f>
        <v>800000</v>
      </c>
    </row>
    <row r="44" spans="1:3">
      <c r="A44" s="16" t="s">
        <v>94</v>
      </c>
      <c r="B44" s="16">
        <f>'Variable and Fixed cost data'!B46*'Capital cost data base'!$E$2</f>
        <v>5000000</v>
      </c>
      <c r="C44" s="16">
        <f>'Variable and Fixed cost data'!C46*'Capital cost data base'!$E$2</f>
        <v>4000000</v>
      </c>
    </row>
    <row r="45" spans="1:3">
      <c r="A45" s="16" t="s">
        <v>95</v>
      </c>
      <c r="B45" s="16">
        <f>'Variable and Fixed cost data'!B47*'Capital cost data base'!$E$2</f>
        <v>6000000</v>
      </c>
      <c r="C45" s="16">
        <f>'Variable and Fixed cost data'!C47*'Capital cost data base'!$E$2</f>
        <v>4500000</v>
      </c>
    </row>
    <row r="46" spans="1:3">
      <c r="A46" s="16" t="s">
        <v>96</v>
      </c>
      <c r="B46" s="16">
        <f>'Variable and Fixed cost data'!B48*'Capital cost data base'!$E$2</f>
        <v>5208000</v>
      </c>
      <c r="C46" s="16">
        <f>'Variable and Fixed cost data'!C48*'Capital cost data base'!$E$2</f>
        <v>2500000</v>
      </c>
    </row>
    <row r="47" spans="1:3">
      <c r="A47" s="16" t="s">
        <v>97</v>
      </c>
      <c r="B47" s="16">
        <f>'Variable and Fixed cost data'!B49*'Capital cost data base'!$E$2</f>
        <v>6312000</v>
      </c>
      <c r="C47" s="16">
        <f>'Variable and Fixed cost data'!C49*'Capital cost data base'!$E$2</f>
        <v>3912000</v>
      </c>
    </row>
    <row r="48" spans="1:3">
      <c r="A48" s="16" t="s">
        <v>98</v>
      </c>
      <c r="B48" s="16">
        <f>'Variable and Fixed cost data'!B50*'Capital cost data base'!$E$2</f>
        <v>7254000</v>
      </c>
      <c r="C48" s="16">
        <f>'Variable and Fixed cost data'!C50*'Capital cost data base'!$E$2</f>
        <v>4422000</v>
      </c>
    </row>
    <row r="49" spans="1:3">
      <c r="A49" s="16" t="s">
        <v>99</v>
      </c>
      <c r="B49" s="16">
        <f>'Variable and Fixed cost data'!B51*'Capital cost data base'!$E$2</f>
        <v>5856000</v>
      </c>
      <c r="C49" s="16">
        <f>'Variable and Fixed cost data'!C51*'Capital cost data base'!$E$2</f>
        <v>3641000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D15" sqref="D15"/>
    </sheetView>
  </sheetViews>
  <sheetFormatPr defaultColWidth="8.796875" defaultRowHeight="14.25"/>
  <cols>
    <col min="1" max="1" width="8.796875" style="16"/>
    <col min="2" max="2" width="17.33203125" style="16" customWidth="1"/>
    <col min="3" max="3" width="31" style="16" customWidth="1"/>
    <col min="4" max="5" width="17.33203125" style="16" customWidth="1"/>
    <col min="6" max="6" width="23.1328125" style="28" customWidth="1"/>
    <col min="7" max="7" width="17.33203125" style="28" customWidth="1"/>
    <col min="8" max="8" width="22.46484375" style="28" customWidth="1"/>
    <col min="9" max="9" width="17.33203125" style="28" customWidth="1"/>
    <col min="10" max="10" width="22.46484375" style="28" customWidth="1"/>
    <col min="11" max="11" width="20.796875" style="28" customWidth="1"/>
    <col min="12" max="12" width="28.1328125" style="28" customWidth="1"/>
    <col min="13" max="13" width="19.1328125" style="28" bestFit="1" customWidth="1"/>
    <col min="14" max="14" width="22.1328125" style="28" bestFit="1" customWidth="1"/>
    <col min="15" max="15" width="14.33203125" style="28" customWidth="1"/>
    <col min="16" max="16" width="18.796875" style="28" customWidth="1"/>
    <col min="17" max="17" width="16.46484375" style="28" customWidth="1"/>
    <col min="18" max="18" width="8.796875" style="28"/>
    <col min="19" max="16384" width="8.796875" style="16"/>
  </cols>
  <sheetData>
    <row r="1" spans="1:17" ht="28.5">
      <c r="A1" s="11" t="s">
        <v>2</v>
      </c>
      <c r="B1" s="11" t="s">
        <v>38</v>
      </c>
      <c r="C1" s="11" t="s">
        <v>27</v>
      </c>
      <c r="D1" s="11" t="s">
        <v>4</v>
      </c>
      <c r="E1" s="11" t="s">
        <v>5</v>
      </c>
      <c r="F1" s="26" t="s">
        <v>40</v>
      </c>
      <c r="G1" s="26" t="s">
        <v>7</v>
      </c>
      <c r="H1" s="26" t="s">
        <v>8</v>
      </c>
      <c r="I1" s="26" t="s">
        <v>6</v>
      </c>
      <c r="J1" s="26" t="s">
        <v>28</v>
      </c>
      <c r="K1" s="26" t="s">
        <v>29</v>
      </c>
      <c r="L1" s="26" t="s">
        <v>30</v>
      </c>
      <c r="M1" s="26" t="s">
        <v>42</v>
      </c>
      <c r="N1" s="26" t="s">
        <v>39</v>
      </c>
      <c r="O1" s="27" t="s">
        <v>49</v>
      </c>
      <c r="P1" s="27" t="s">
        <v>50</v>
      </c>
      <c r="Q1" s="27" t="s">
        <v>51</v>
      </c>
    </row>
    <row r="2" spans="1:17">
      <c r="A2" s="1">
        <v>2018</v>
      </c>
      <c r="B2" s="3">
        <v>4985710.0141575001</v>
      </c>
      <c r="C2" s="3">
        <v>1005847.3841146511</v>
      </c>
      <c r="D2" s="3">
        <v>5398356.8398834039</v>
      </c>
      <c r="E2" s="3">
        <v>2609904.3307550726</v>
      </c>
      <c r="F2" s="25">
        <v>1472023</v>
      </c>
      <c r="G2" s="25">
        <v>1106952.27008149</v>
      </c>
      <c r="H2" s="25">
        <v>3705657.1127614691</v>
      </c>
      <c r="I2" s="25">
        <v>3503492.939728946</v>
      </c>
      <c r="J2" s="25">
        <v>2368974.8458332461</v>
      </c>
      <c r="K2" s="25">
        <v>620749.38054688869</v>
      </c>
      <c r="L2" s="25">
        <v>620749.38054688869</v>
      </c>
      <c r="M2" s="25">
        <v>5778150.1329843532</v>
      </c>
      <c r="N2" s="25">
        <v>3030248.6826914768</v>
      </c>
      <c r="O2" s="25">
        <v>620749.38054688869</v>
      </c>
      <c r="P2" s="25">
        <v>620749.38054688869</v>
      </c>
      <c r="Q2" s="25">
        <v>7982156.7055278737</v>
      </c>
    </row>
    <row r="3" spans="1:17">
      <c r="A3" s="1">
        <v>2019</v>
      </c>
      <c r="B3" s="3">
        <v>4953666.0283149993</v>
      </c>
      <c r="C3" s="3">
        <v>998650.36822930234</v>
      </c>
      <c r="D3" s="3">
        <v>5360285.879766807</v>
      </c>
      <c r="E3" s="3">
        <v>2570167.261510144</v>
      </c>
      <c r="F3" s="25">
        <v>0</v>
      </c>
      <c r="G3" s="25">
        <v>0</v>
      </c>
      <c r="H3" s="25">
        <v>3545653.8255229369</v>
      </c>
      <c r="I3" s="25">
        <v>3498816.7794578923</v>
      </c>
      <c r="J3" s="25">
        <v>2227281.8916664924</v>
      </c>
      <c r="K3" s="25">
        <v>619774.76109377737</v>
      </c>
      <c r="L3" s="25">
        <v>619774.76109377737</v>
      </c>
      <c r="M3" s="25">
        <v>5741013.0029604603</v>
      </c>
      <c r="N3" s="25">
        <v>0</v>
      </c>
      <c r="O3" s="25">
        <v>619774.76109377737</v>
      </c>
      <c r="P3" s="25">
        <v>619774.76109377737</v>
      </c>
      <c r="Q3" s="25">
        <v>7971502.811055745</v>
      </c>
    </row>
    <row r="4" spans="1:17">
      <c r="A4" s="1">
        <v>2020</v>
      </c>
      <c r="B4" s="3">
        <v>4921622.0424725004</v>
      </c>
      <c r="C4" s="3">
        <v>991453.35234395368</v>
      </c>
      <c r="D4" s="3">
        <v>5322214.9196502101</v>
      </c>
      <c r="E4" s="3">
        <v>2530430.1922652172</v>
      </c>
      <c r="F4" s="25">
        <v>0</v>
      </c>
      <c r="G4" s="25">
        <v>0</v>
      </c>
      <c r="H4" s="25">
        <v>3385650.5382844037</v>
      </c>
      <c r="I4" s="25">
        <v>3493165.2083361712</v>
      </c>
      <c r="J4" s="25">
        <v>2085588.9374997385</v>
      </c>
      <c r="K4" s="25">
        <v>624214.22900192463</v>
      </c>
      <c r="L4" s="25">
        <v>624214.22900192463</v>
      </c>
      <c r="M4" s="25">
        <v>5703875.8729365692</v>
      </c>
      <c r="N4" s="25">
        <v>0</v>
      </c>
      <c r="O4" s="25">
        <v>624214.22900192463</v>
      </c>
      <c r="P4" s="25">
        <v>624214.22900192463</v>
      </c>
      <c r="Q4" s="25">
        <v>7958626.596631432</v>
      </c>
    </row>
    <row r="5" spans="1:17">
      <c r="A5" s="1">
        <v>2021</v>
      </c>
      <c r="B5" s="3">
        <v>4889578.0566300014</v>
      </c>
      <c r="C5" s="3">
        <v>984256.3364586049</v>
      </c>
      <c r="D5" s="3">
        <v>5284143.9595336132</v>
      </c>
      <c r="E5" s="3">
        <v>2490693.1230202895</v>
      </c>
      <c r="F5" s="25">
        <v>0</v>
      </c>
      <c r="G5" s="25">
        <v>0</v>
      </c>
      <c r="H5" s="25">
        <v>3225647.2510458729</v>
      </c>
      <c r="I5" s="25">
        <v>3532179.7303932798</v>
      </c>
      <c r="J5" s="25">
        <v>1943895.9833329846</v>
      </c>
      <c r="K5" s="25">
        <v>616710.15026315721</v>
      </c>
      <c r="L5" s="25">
        <v>616710.15026315721</v>
      </c>
      <c r="M5" s="25">
        <v>5666738.742912678</v>
      </c>
      <c r="N5" s="25">
        <v>0</v>
      </c>
      <c r="O5" s="25">
        <v>616710.15026315721</v>
      </c>
      <c r="P5" s="25">
        <v>616710.15026315721</v>
      </c>
      <c r="Q5" s="25">
        <v>8047515.0385973537</v>
      </c>
    </row>
    <row r="6" spans="1:17">
      <c r="A6" s="1">
        <v>2022</v>
      </c>
      <c r="B6" s="3">
        <v>4857534.0707875015</v>
      </c>
      <c r="C6" s="3">
        <v>977059.320573256</v>
      </c>
      <c r="D6" s="3">
        <v>5246072.9994170172</v>
      </c>
      <c r="E6" s="3">
        <v>2450956.0537753622</v>
      </c>
      <c r="F6" s="25">
        <v>0</v>
      </c>
      <c r="G6" s="25">
        <v>0</v>
      </c>
      <c r="H6" s="25">
        <v>3036301.351765865</v>
      </c>
      <c r="I6" s="25">
        <v>3441495.8280658736</v>
      </c>
      <c r="J6" s="25">
        <v>1802203.0291662314</v>
      </c>
      <c r="K6" s="25">
        <v>612109.73017863615</v>
      </c>
      <c r="L6" s="25">
        <v>612109.73017863615</v>
      </c>
      <c r="M6" s="25">
        <v>5629601.6128887851</v>
      </c>
      <c r="N6" s="25">
        <v>0</v>
      </c>
      <c r="O6" s="25">
        <v>612109.73017863615</v>
      </c>
      <c r="P6" s="25">
        <v>612109.73017863615</v>
      </c>
      <c r="Q6" s="25">
        <v>7840906.0539358519</v>
      </c>
    </row>
    <row r="7" spans="1:17">
      <c r="A7" s="1">
        <v>2023</v>
      </c>
      <c r="B7" s="3">
        <v>4825490.0849450026</v>
      </c>
      <c r="C7" s="3">
        <v>962255.51768496411</v>
      </c>
      <c r="D7" s="3">
        <v>5208002.0393004203</v>
      </c>
      <c r="E7" s="3">
        <v>2411218.9845304345</v>
      </c>
      <c r="F7" s="25">
        <v>0</v>
      </c>
      <c r="G7" s="25">
        <v>0</v>
      </c>
      <c r="H7" s="25">
        <v>2873999.6430443497</v>
      </c>
      <c r="I7" s="25">
        <v>3424867.4186540279</v>
      </c>
      <c r="J7" s="25">
        <v>1660510.0749994777</v>
      </c>
      <c r="K7" s="25">
        <v>600044.48430360877</v>
      </c>
      <c r="L7" s="25">
        <v>600044.48430360877</v>
      </c>
      <c r="M7" s="25">
        <v>5592464.482864894</v>
      </c>
      <c r="N7" s="25">
        <v>0</v>
      </c>
      <c r="O7" s="25">
        <v>600044.48430360877</v>
      </c>
      <c r="P7" s="25">
        <v>600044.48430360877</v>
      </c>
      <c r="Q7" s="25">
        <v>7803020.8428130085</v>
      </c>
    </row>
    <row r="8" spans="1:17">
      <c r="A8" s="1">
        <v>2024</v>
      </c>
      <c r="B8" s="3">
        <v>4795743.5958531126</v>
      </c>
      <c r="C8" s="3">
        <v>954806.8341589222</v>
      </c>
      <c r="D8" s="3">
        <v>5172424.1389835458</v>
      </c>
      <c r="E8" s="3">
        <v>2371481.9152855068</v>
      </c>
      <c r="F8" s="25">
        <v>0</v>
      </c>
      <c r="G8" s="25">
        <v>0</v>
      </c>
      <c r="H8" s="25">
        <v>2696940.2860163674</v>
      </c>
      <c r="I8" s="25">
        <v>3409766.8424255005</v>
      </c>
      <c r="J8" s="25">
        <v>1518817.1208327236</v>
      </c>
      <c r="K8" s="25">
        <v>594462.88901983364</v>
      </c>
      <c r="L8" s="25">
        <v>594462.88901983364</v>
      </c>
      <c r="M8" s="25">
        <v>5557990.0189642562</v>
      </c>
      <c r="N8" s="25">
        <v>0</v>
      </c>
      <c r="O8" s="25">
        <v>594462.88901983364</v>
      </c>
      <c r="P8" s="25">
        <v>594462.88901983364</v>
      </c>
      <c r="Q8" s="25">
        <v>7768616.5588959409</v>
      </c>
    </row>
    <row r="9" spans="1:17">
      <c r="A9" s="1">
        <v>2025</v>
      </c>
      <c r="B9" s="3">
        <v>4785754.0578712663</v>
      </c>
      <c r="C9" s="3">
        <v>951088.03781556</v>
      </c>
      <c r="D9" s="3">
        <v>5158151.5558288814</v>
      </c>
      <c r="E9" s="3">
        <v>2331744.84604058</v>
      </c>
      <c r="F9" s="25">
        <v>0</v>
      </c>
      <c r="G9" s="25">
        <v>0</v>
      </c>
      <c r="H9" s="25">
        <v>2519880.9289883869</v>
      </c>
      <c r="I9" s="25">
        <v>3407990.6624235231</v>
      </c>
      <c r="J9" s="25">
        <v>1377124.1666659696</v>
      </c>
      <c r="K9" s="25">
        <v>591147.174835179</v>
      </c>
      <c r="L9" s="25">
        <v>591147.174835179</v>
      </c>
      <c r="M9" s="25">
        <v>5546412.7210359061</v>
      </c>
      <c r="N9" s="25">
        <v>0</v>
      </c>
      <c r="O9" s="25">
        <v>591147.174835179</v>
      </c>
      <c r="P9" s="25">
        <v>591147.174835179</v>
      </c>
      <c r="Q9" s="25">
        <v>7764569.8125896389</v>
      </c>
    </row>
    <row r="10" spans="1:17">
      <c r="A10" s="1">
        <v>2026</v>
      </c>
      <c r="B10" s="3">
        <v>4773854.0931798108</v>
      </c>
      <c r="C10" s="3">
        <v>947292.81476675125</v>
      </c>
      <c r="D10" s="3">
        <v>5141803.8791503608</v>
      </c>
      <c r="E10" s="3">
        <v>2292007.7767956513</v>
      </c>
      <c r="F10" s="25">
        <v>0</v>
      </c>
      <c r="G10" s="25">
        <v>0</v>
      </c>
      <c r="H10" s="25">
        <v>2342821.5719604054</v>
      </c>
      <c r="I10" s="25">
        <v>3404946.6430044817</v>
      </c>
      <c r="J10" s="25">
        <v>1235431.2124992157</v>
      </c>
      <c r="K10" s="25">
        <v>587865.47395385115</v>
      </c>
      <c r="L10" s="25">
        <v>587865.47395385115</v>
      </c>
      <c r="M10" s="25">
        <v>5532621.3488202756</v>
      </c>
      <c r="N10" s="25">
        <v>0</v>
      </c>
      <c r="O10" s="25">
        <v>587865.47395385115</v>
      </c>
      <c r="P10" s="25">
        <v>587865.47395385115</v>
      </c>
      <c r="Q10" s="25">
        <v>7757634.4939132584</v>
      </c>
    </row>
    <row r="11" spans="1:17">
      <c r="A11" s="1">
        <v>2027</v>
      </c>
      <c r="B11" s="3">
        <v>4759440.3869223613</v>
      </c>
      <c r="C11" s="3">
        <v>943292.75212360208</v>
      </c>
      <c r="D11" s="3">
        <v>5122735.8674070584</v>
      </c>
      <c r="E11" s="3">
        <v>2252270.7075507245</v>
      </c>
      <c r="F11" s="25">
        <v>0</v>
      </c>
      <c r="G11" s="25">
        <v>0</v>
      </c>
      <c r="H11" s="25">
        <v>2165762.214932424</v>
      </c>
      <c r="I11" s="25">
        <v>3400221.1276298021</v>
      </c>
      <c r="J11" s="25">
        <v>1093738.2583324621</v>
      </c>
      <c r="K11" s="25">
        <v>584536.34264332184</v>
      </c>
      <c r="L11" s="25">
        <v>584536.34264332184</v>
      </c>
      <c r="M11" s="25">
        <v>5515916.6952219354</v>
      </c>
      <c r="N11" s="25">
        <v>0</v>
      </c>
      <c r="O11" s="25">
        <v>584536.34264332184</v>
      </c>
      <c r="P11" s="25">
        <v>584536.34264332184</v>
      </c>
      <c r="Q11" s="25">
        <v>7746868.1516131693</v>
      </c>
    </row>
    <row r="12" spans="1:17">
      <c r="A12" s="1">
        <v>2028</v>
      </c>
      <c r="B12" s="3">
        <v>4740084.4459310938</v>
      </c>
      <c r="C12" s="3">
        <v>939870.27435769746</v>
      </c>
      <c r="D12" s="3">
        <v>5098341.7514725374</v>
      </c>
      <c r="E12" s="3">
        <v>2212533.6383057963</v>
      </c>
      <c r="F12" s="25">
        <v>0</v>
      </c>
      <c r="G12" s="25">
        <v>0</v>
      </c>
      <c r="H12" s="25">
        <v>1988702.8579044417</v>
      </c>
      <c r="I12" s="25">
        <v>3392158.9126619366</v>
      </c>
      <c r="J12" s="25">
        <v>952045.3041657079</v>
      </c>
      <c r="K12" s="25">
        <v>581998.08274038043</v>
      </c>
      <c r="L12" s="25">
        <v>581998.08274038043</v>
      </c>
      <c r="M12" s="25">
        <v>5493484.2768311454</v>
      </c>
      <c r="N12" s="25">
        <v>0</v>
      </c>
      <c r="O12" s="25">
        <v>581998.08274038043</v>
      </c>
      <c r="P12" s="25">
        <v>581998.08274038043</v>
      </c>
      <c r="Q12" s="25">
        <v>7728499.6649701986</v>
      </c>
    </row>
    <row r="13" spans="1:17">
      <c r="A13" s="1">
        <v>2029</v>
      </c>
      <c r="B13" s="3">
        <v>4710915.8444493385</v>
      </c>
      <c r="C13" s="3">
        <v>934527.42318819102</v>
      </c>
      <c r="D13" s="3">
        <v>5063396.6793669248</v>
      </c>
      <c r="E13" s="3">
        <v>2172796.569060869</v>
      </c>
      <c r="F13" s="25">
        <v>0</v>
      </c>
      <c r="G13" s="25">
        <v>0</v>
      </c>
      <c r="H13" s="25">
        <v>1811643.5008764607</v>
      </c>
      <c r="I13" s="25">
        <v>3377434.3102844721</v>
      </c>
      <c r="J13" s="25">
        <v>810352.34999895387</v>
      </c>
      <c r="K13" s="25">
        <v>578278.05716929329</v>
      </c>
      <c r="L13" s="25">
        <v>578278.05716929329</v>
      </c>
      <c r="M13" s="25">
        <v>5459679.5513151847</v>
      </c>
      <c r="N13" s="25">
        <v>0</v>
      </c>
      <c r="O13" s="25">
        <v>578278.05716929329</v>
      </c>
      <c r="P13" s="25">
        <v>578278.05716929329</v>
      </c>
      <c r="Q13" s="25">
        <v>7694951.9782399936</v>
      </c>
    </row>
    <row r="14" spans="1:17">
      <c r="A14" s="1">
        <v>2030</v>
      </c>
      <c r="B14" s="3">
        <v>4689417.1097476929</v>
      </c>
      <c r="C14" s="3">
        <v>931495.52585967071</v>
      </c>
      <c r="D14" s="3">
        <v>5036700.6083497163</v>
      </c>
      <c r="E14" s="3">
        <v>2133059.4998159413</v>
      </c>
      <c r="F14" s="25">
        <v>0</v>
      </c>
      <c r="G14" s="25">
        <v>0</v>
      </c>
      <c r="H14" s="25">
        <v>1634584.1438484804</v>
      </c>
      <c r="I14" s="25">
        <v>3367913.89836699</v>
      </c>
      <c r="J14" s="25">
        <v>668659.39583219984</v>
      </c>
      <c r="K14" s="25">
        <v>576209.76721946476</v>
      </c>
      <c r="L14" s="25">
        <v>576209.76721946476</v>
      </c>
      <c r="M14" s="25">
        <v>5434763.7586953649</v>
      </c>
      <c r="N14" s="25">
        <v>0</v>
      </c>
      <c r="O14" s="25">
        <v>576209.76721946476</v>
      </c>
      <c r="P14" s="25">
        <v>576209.76721946476</v>
      </c>
      <c r="Q14" s="25">
        <v>7673261.2195788976</v>
      </c>
    </row>
    <row r="15" spans="1:17">
      <c r="A15" s="1">
        <v>2031</v>
      </c>
      <c r="B15" s="3">
        <v>4668043.9835290164</v>
      </c>
      <c r="C15" s="3">
        <v>928683.16945564619</v>
      </c>
      <c r="D15" s="3">
        <v>5010138.1882432802</v>
      </c>
      <c r="E15" s="3">
        <v>2093322.4305710143</v>
      </c>
      <c r="F15" s="25">
        <v>0</v>
      </c>
      <c r="G15" s="25">
        <v>0</v>
      </c>
      <c r="H15" s="25">
        <v>1618330.0392752115</v>
      </c>
      <c r="I15" s="25">
        <v>3358479.5322181419</v>
      </c>
      <c r="J15" s="25">
        <v>668659.39583219984</v>
      </c>
      <c r="K15" s="25">
        <v>574331.56907527894</v>
      </c>
      <c r="L15" s="25">
        <v>574331.56907527894</v>
      </c>
      <c r="M15" s="25">
        <v>5409993.5390572287</v>
      </c>
      <c r="N15" s="25">
        <v>0</v>
      </c>
      <c r="O15" s="25">
        <v>574331.56907527894</v>
      </c>
      <c r="P15" s="25">
        <v>574331.56907527894</v>
      </c>
      <c r="Q15" s="25">
        <v>7651766.5026455559</v>
      </c>
    </row>
    <row r="16" spans="1:17">
      <c r="A16" s="1">
        <v>2032</v>
      </c>
      <c r="B16" s="3">
        <v>4644118.4018394854</v>
      </c>
      <c r="C16" s="3">
        <v>924875.02500060399</v>
      </c>
      <c r="D16" s="3">
        <v>4980837.45393827</v>
      </c>
      <c r="E16" s="3">
        <v>2053585.3613260863</v>
      </c>
      <c r="F16" s="25">
        <v>0</v>
      </c>
      <c r="G16" s="25">
        <v>0</v>
      </c>
      <c r="H16" s="25">
        <v>1602075.9347019426</v>
      </c>
      <c r="I16" s="25">
        <v>3347303.5272370684</v>
      </c>
      <c r="J16" s="25">
        <v>668659.39583219984</v>
      </c>
      <c r="K16" s="25">
        <v>571701.18391958985</v>
      </c>
      <c r="L16" s="25">
        <v>571701.18391958985</v>
      </c>
      <c r="M16" s="25">
        <v>5382265.1708552018</v>
      </c>
      <c r="N16" s="25">
        <v>0</v>
      </c>
      <c r="O16" s="25">
        <v>571701.18391958985</v>
      </c>
      <c r="P16" s="25">
        <v>571701.18391958985</v>
      </c>
      <c r="Q16" s="25">
        <v>7626303.7360194027</v>
      </c>
    </row>
    <row r="17" spans="1:17">
      <c r="A17" s="1">
        <v>2033</v>
      </c>
      <c r="B17" s="3">
        <v>4622141.6806001225</v>
      </c>
      <c r="C17" s="3">
        <v>921881.07696823147</v>
      </c>
      <c r="D17" s="3">
        <v>4953629.0247932514</v>
      </c>
      <c r="E17" s="3">
        <v>2013848.2920811588</v>
      </c>
      <c r="F17" s="25">
        <v>0</v>
      </c>
      <c r="G17" s="25">
        <v>0</v>
      </c>
      <c r="H17" s="25">
        <v>1585821.8301286742</v>
      </c>
      <c r="I17" s="25">
        <v>3337455.8838543813</v>
      </c>
      <c r="J17" s="25">
        <v>668659.39583219984</v>
      </c>
      <c r="K17" s="25">
        <v>569693.58845712245</v>
      </c>
      <c r="L17" s="25">
        <v>569693.58845712245</v>
      </c>
      <c r="M17" s="25">
        <v>5356795.4194273818</v>
      </c>
      <c r="N17" s="25">
        <v>0</v>
      </c>
      <c r="O17" s="25">
        <v>569693.58845712245</v>
      </c>
      <c r="P17" s="25">
        <v>569693.58845712245</v>
      </c>
      <c r="Q17" s="25">
        <v>7603867.4320185054</v>
      </c>
    </row>
    <row r="18" spans="1:17">
      <c r="A18" s="1">
        <v>2034</v>
      </c>
      <c r="B18" s="3">
        <v>4603798.572613379</v>
      </c>
      <c r="C18" s="3">
        <v>919299.76255436498</v>
      </c>
      <c r="D18" s="3">
        <v>4930311.8943135142</v>
      </c>
      <c r="E18" s="3">
        <v>1974111.2228362313</v>
      </c>
      <c r="F18" s="25">
        <v>0</v>
      </c>
      <c r="G18" s="25">
        <v>0</v>
      </c>
      <c r="H18" s="25">
        <v>1569567.7255554048</v>
      </c>
      <c r="I18" s="25">
        <v>3330096.910947775</v>
      </c>
      <c r="J18" s="25">
        <v>668659.39583219984</v>
      </c>
      <c r="K18" s="25">
        <v>567853.20501669892</v>
      </c>
      <c r="L18" s="25">
        <v>567853.20501669892</v>
      </c>
      <c r="M18" s="25">
        <v>5335536.8160284711</v>
      </c>
      <c r="N18" s="25">
        <v>0</v>
      </c>
      <c r="O18" s="25">
        <v>567853.20501669892</v>
      </c>
      <c r="P18" s="25">
        <v>567853.20501669892</v>
      </c>
      <c r="Q18" s="25">
        <v>7587101.1716198716</v>
      </c>
    </row>
    <row r="19" spans="1:17">
      <c r="A19" s="1">
        <v>2035</v>
      </c>
      <c r="B19" s="3">
        <v>4579661.1455324804</v>
      </c>
      <c r="C19" s="3">
        <v>915956.5050238847</v>
      </c>
      <c r="D19" s="3">
        <v>4900788.8378168615</v>
      </c>
      <c r="E19" s="3">
        <v>1934374.1535913039</v>
      </c>
      <c r="F19" s="25">
        <v>0</v>
      </c>
      <c r="G19" s="25">
        <v>0</v>
      </c>
      <c r="H19" s="25">
        <v>1553313.6209821361</v>
      </c>
      <c r="I19" s="25">
        <v>3318770.1203640644</v>
      </c>
      <c r="J19" s="25">
        <v>668659.39583219984</v>
      </c>
      <c r="K19" s="25">
        <v>565652.8865517024</v>
      </c>
      <c r="L19" s="25">
        <v>565652.8865517024</v>
      </c>
      <c r="M19" s="25">
        <v>5307562.9312454909</v>
      </c>
      <c r="N19" s="25">
        <v>0</v>
      </c>
      <c r="O19" s="25">
        <v>565652.8865517024</v>
      </c>
      <c r="P19" s="25">
        <v>565652.8865517024</v>
      </c>
      <c r="Q19" s="25">
        <v>7561294.8637536224</v>
      </c>
    </row>
    <row r="20" spans="1:17">
      <c r="A20" s="1">
        <v>2036</v>
      </c>
      <c r="B20" s="3">
        <v>4557484.8966593873</v>
      </c>
      <c r="C20" s="3">
        <v>912768.10522760358</v>
      </c>
      <c r="D20" s="3">
        <v>4873366.1588526061</v>
      </c>
      <c r="E20" s="3">
        <v>1923963.4938358904</v>
      </c>
      <c r="F20" s="25">
        <v>0</v>
      </c>
      <c r="G20" s="25">
        <v>0</v>
      </c>
      <c r="H20" s="25">
        <v>1537059.5164088674</v>
      </c>
      <c r="I20" s="25">
        <v>3308785.9377765385</v>
      </c>
      <c r="J20" s="25">
        <v>668659.39583219984</v>
      </c>
      <c r="K20" s="25">
        <v>563481.86641461716</v>
      </c>
      <c r="L20" s="25">
        <v>563481.86641461716</v>
      </c>
      <c r="M20" s="25">
        <v>5281861.9388068421</v>
      </c>
      <c r="N20" s="25">
        <v>0</v>
      </c>
      <c r="O20" s="25">
        <v>563481.86641461716</v>
      </c>
      <c r="P20" s="25">
        <v>563481.86641461716</v>
      </c>
      <c r="Q20" s="25">
        <v>7538547.4766855622</v>
      </c>
    </row>
    <row r="21" spans="1:17">
      <c r="A21" s="1">
        <v>2037</v>
      </c>
      <c r="B21" s="3">
        <v>4534216.6517228428</v>
      </c>
      <c r="C21" s="3">
        <v>909855.63339430257</v>
      </c>
      <c r="D21" s="3">
        <v>4844777.6541888779</v>
      </c>
      <c r="E21" s="3">
        <v>1913552.8340804782</v>
      </c>
      <c r="F21" s="25">
        <v>0</v>
      </c>
      <c r="G21" s="25">
        <v>0</v>
      </c>
      <c r="H21" s="25">
        <v>1520805.4118355988</v>
      </c>
      <c r="I21" s="25">
        <v>3298049.4508532588</v>
      </c>
      <c r="J21" s="25">
        <v>668659.39583219984</v>
      </c>
      <c r="K21" s="25">
        <v>561620.3608197727</v>
      </c>
      <c r="L21" s="25">
        <v>561620.3608197727</v>
      </c>
      <c r="M21" s="25">
        <v>5254895.3859602809</v>
      </c>
      <c r="N21" s="25">
        <v>0</v>
      </c>
      <c r="O21" s="25">
        <v>561620.3608197727</v>
      </c>
      <c r="P21" s="25">
        <v>561620.3608197727</v>
      </c>
      <c r="Q21" s="25">
        <v>7514086.0827102391</v>
      </c>
    </row>
    <row r="22" spans="1:17">
      <c r="A22" s="1">
        <v>2038</v>
      </c>
      <c r="B22" s="3">
        <v>4513443.5979165575</v>
      </c>
      <c r="C22" s="3">
        <v>907915.01403126901</v>
      </c>
      <c r="D22" s="3">
        <v>4818856.7425043611</v>
      </c>
      <c r="E22" s="3">
        <v>1903142.1743250648</v>
      </c>
      <c r="F22" s="25">
        <v>0</v>
      </c>
      <c r="G22" s="25">
        <v>0</v>
      </c>
      <c r="H22" s="25">
        <v>1504551.3072623296</v>
      </c>
      <c r="I22" s="25">
        <v>3289031.0086167539</v>
      </c>
      <c r="J22" s="25">
        <v>668659.39583219984</v>
      </c>
      <c r="K22" s="25">
        <v>560491.22277389863</v>
      </c>
      <c r="L22" s="25">
        <v>560491.22277389863</v>
      </c>
      <c r="M22" s="25">
        <v>5230820.6156121381</v>
      </c>
      <c r="N22" s="25">
        <v>0</v>
      </c>
      <c r="O22" s="25">
        <v>560491.22277389863</v>
      </c>
      <c r="P22" s="25">
        <v>560491.22277389863</v>
      </c>
      <c r="Q22" s="25">
        <v>7493538.9828844583</v>
      </c>
    </row>
    <row r="23" spans="1:17">
      <c r="A23" s="1">
        <v>2039</v>
      </c>
      <c r="B23" s="3">
        <v>4490266.595770387</v>
      </c>
      <c r="C23" s="3">
        <v>905490.46527050633</v>
      </c>
      <c r="D23" s="3">
        <v>4790367.6619898453</v>
      </c>
      <c r="E23" s="3">
        <v>1892731.5145696511</v>
      </c>
      <c r="F23" s="25">
        <v>0</v>
      </c>
      <c r="G23" s="25">
        <v>0</v>
      </c>
      <c r="H23" s="25">
        <v>1488297.2026890602</v>
      </c>
      <c r="I23" s="25">
        <v>3278353.1707259226</v>
      </c>
      <c r="J23" s="25">
        <v>668659.39583219984</v>
      </c>
      <c r="K23" s="25">
        <v>559063.31435958087</v>
      </c>
      <c r="L23" s="25">
        <v>559063.31435958087</v>
      </c>
      <c r="M23" s="25">
        <v>5203959.8078931188</v>
      </c>
      <c r="N23" s="25">
        <v>0</v>
      </c>
      <c r="O23" s="25">
        <v>559063.31435958087</v>
      </c>
      <c r="P23" s="25">
        <v>559063.31435958087</v>
      </c>
      <c r="Q23" s="25">
        <v>7469211.21148971</v>
      </c>
    </row>
    <row r="24" spans="1:17">
      <c r="A24" s="1">
        <v>2040</v>
      </c>
      <c r="B24" s="3">
        <v>4467659.2763680127</v>
      </c>
      <c r="C24" s="3">
        <v>903179.7506580886</v>
      </c>
      <c r="D24" s="3">
        <v>4762488.2609135453</v>
      </c>
      <c r="E24" s="3">
        <v>1882320.8548142386</v>
      </c>
      <c r="F24" s="25">
        <v>0</v>
      </c>
      <c r="G24" s="25">
        <v>0</v>
      </c>
      <c r="H24" s="25">
        <v>1472043.098115792</v>
      </c>
      <c r="I24" s="25">
        <v>3268066.8469631197</v>
      </c>
      <c r="J24" s="25">
        <v>668659.39583219984</v>
      </c>
      <c r="K24" s="25">
        <v>557705.69637035497</v>
      </c>
      <c r="L24" s="25">
        <v>557705.69637035497</v>
      </c>
      <c r="M24" s="25">
        <v>5177759.2295922721</v>
      </c>
      <c r="N24" s="25">
        <v>0</v>
      </c>
      <c r="O24" s="25">
        <v>557705.69637035497</v>
      </c>
      <c r="P24" s="25">
        <v>557705.69637035497</v>
      </c>
      <c r="Q24" s="25">
        <v>7445775.4433545973</v>
      </c>
    </row>
    <row r="25" spans="1:17">
      <c r="A25" s="1">
        <v>2041</v>
      </c>
      <c r="B25" s="3">
        <v>4449648.4332275633</v>
      </c>
      <c r="C25" s="3">
        <v>901799.90971782035</v>
      </c>
      <c r="D25" s="3">
        <v>4739505.9045875743</v>
      </c>
      <c r="E25" s="3">
        <v>1871910.1950588252</v>
      </c>
      <c r="F25" s="25">
        <v>0</v>
      </c>
      <c r="G25" s="25">
        <v>0</v>
      </c>
      <c r="H25" s="25">
        <v>1455788.9935425231</v>
      </c>
      <c r="I25" s="25">
        <v>3260965.2553579621</v>
      </c>
      <c r="J25" s="25">
        <v>668659.39583219984</v>
      </c>
      <c r="K25" s="25">
        <v>556922.89340897254</v>
      </c>
      <c r="L25" s="25">
        <v>556922.89340897254</v>
      </c>
      <c r="M25" s="25">
        <v>5156885.7019720068</v>
      </c>
      <c r="N25" s="25">
        <v>0</v>
      </c>
      <c r="O25" s="25">
        <v>556922.89340897254</v>
      </c>
      <c r="P25" s="25">
        <v>556922.89340897254</v>
      </c>
      <c r="Q25" s="25">
        <v>7429595.5857021902</v>
      </c>
    </row>
    <row r="26" spans="1:17">
      <c r="A26" s="1">
        <v>2042</v>
      </c>
      <c r="B26" s="3">
        <v>4421609.6841190895</v>
      </c>
      <c r="C26" s="3">
        <v>898386.45623839565</v>
      </c>
      <c r="D26" s="3">
        <v>4705845.3936161082</v>
      </c>
      <c r="E26" s="3">
        <v>1861499.5353034122</v>
      </c>
      <c r="F26" s="25">
        <v>0</v>
      </c>
      <c r="G26" s="25">
        <v>0</v>
      </c>
      <c r="H26" s="25">
        <v>1439534.888969254</v>
      </c>
      <c r="I26" s="25">
        <v>3246909.0993724768</v>
      </c>
      <c r="J26" s="25">
        <v>668659.39583219984</v>
      </c>
      <c r="K26" s="25">
        <v>554884.21025692218</v>
      </c>
      <c r="L26" s="25">
        <v>554884.21025692218</v>
      </c>
      <c r="M26" s="25">
        <v>5124390.4101419989</v>
      </c>
      <c r="N26" s="25">
        <v>0</v>
      </c>
      <c r="O26" s="25">
        <v>554884.21025692218</v>
      </c>
      <c r="P26" s="25">
        <v>554884.21025692218</v>
      </c>
      <c r="Q26" s="25">
        <v>7397570.8487657513</v>
      </c>
    </row>
    <row r="27" spans="1:17">
      <c r="A27" s="1">
        <v>2043</v>
      </c>
      <c r="B27" s="3">
        <v>4405889.3576820614</v>
      </c>
      <c r="C27" s="3">
        <v>897475.85991610389</v>
      </c>
      <c r="D27" s="3">
        <v>4685294.6223583268</v>
      </c>
      <c r="E27" s="3">
        <v>1851088.8755479991</v>
      </c>
      <c r="F27" s="25">
        <v>0</v>
      </c>
      <c r="G27" s="25">
        <v>0</v>
      </c>
      <c r="H27" s="25">
        <v>1423280.7843959855</v>
      </c>
      <c r="I27" s="25">
        <v>3241407.783956822</v>
      </c>
      <c r="J27" s="25">
        <v>668659.39583219984</v>
      </c>
      <c r="K27" s="25">
        <v>554391.38046651601</v>
      </c>
      <c r="L27" s="25">
        <v>554391.38046651601</v>
      </c>
      <c r="M27" s="25">
        <v>5106171.459173183</v>
      </c>
      <c r="N27" s="25">
        <v>0</v>
      </c>
      <c r="O27" s="25">
        <v>554391.38046651601</v>
      </c>
      <c r="P27" s="25">
        <v>554391.38046651601</v>
      </c>
      <c r="Q27" s="25">
        <v>7385036.9682956832</v>
      </c>
    </row>
    <row r="28" spans="1:17">
      <c r="A28" s="1">
        <v>2044</v>
      </c>
      <c r="B28" s="3">
        <v>4378824.4001157461</v>
      </c>
      <c r="C28" s="3">
        <v>894254.85631226201</v>
      </c>
      <c r="D28" s="3">
        <v>4652678.500656059</v>
      </c>
      <c r="E28" s="3">
        <v>1840678.2157925859</v>
      </c>
      <c r="F28" s="25">
        <v>0</v>
      </c>
      <c r="G28" s="25">
        <v>0</v>
      </c>
      <c r="H28" s="25">
        <v>1407026.6798227169</v>
      </c>
      <c r="I28" s="25">
        <v>3228014.3421793631</v>
      </c>
      <c r="J28" s="25">
        <v>668659.39583219984</v>
      </c>
      <c r="K28" s="25">
        <v>552471.36324781028</v>
      </c>
      <c r="L28" s="25">
        <v>552471.36324781028</v>
      </c>
      <c r="M28" s="25">
        <v>5074804.7355336314</v>
      </c>
      <c r="N28" s="25">
        <v>0</v>
      </c>
      <c r="O28" s="25">
        <v>552471.36324781028</v>
      </c>
      <c r="P28" s="25">
        <v>552471.36324781028</v>
      </c>
      <c r="Q28" s="25">
        <v>7354522.1212749518</v>
      </c>
    </row>
    <row r="29" spans="1:17">
      <c r="A29" s="1">
        <v>2045</v>
      </c>
      <c r="B29" s="3">
        <v>4362106.3510442022</v>
      </c>
      <c r="C29" s="3">
        <v>893146.79079662124</v>
      </c>
      <c r="D29" s="3">
        <v>4631056.6298666513</v>
      </c>
      <c r="E29" s="3">
        <v>1830267.5560371724</v>
      </c>
      <c r="F29" s="25">
        <v>0</v>
      </c>
      <c r="G29" s="25">
        <v>0</v>
      </c>
      <c r="H29" s="25">
        <v>1390772.5752494477</v>
      </c>
      <c r="I29" s="25">
        <v>3221832.2607411454</v>
      </c>
      <c r="J29" s="25">
        <v>668659.39583219984</v>
      </c>
      <c r="K29" s="25">
        <v>551856.68438044505</v>
      </c>
      <c r="L29" s="25">
        <v>551856.68438044505</v>
      </c>
      <c r="M29" s="25">
        <v>5055429.4816196105</v>
      </c>
      <c r="N29" s="25">
        <v>0</v>
      </c>
      <c r="O29" s="25">
        <v>551856.68438044505</v>
      </c>
      <c r="P29" s="25">
        <v>551856.68438044505</v>
      </c>
      <c r="Q29" s="25">
        <v>7340437.2226737272</v>
      </c>
    </row>
    <row r="30" spans="1:17">
      <c r="A30" s="1">
        <v>2046</v>
      </c>
      <c r="B30" s="3">
        <v>4336769.959802771</v>
      </c>
      <c r="C30" s="3">
        <v>890275.17907585343</v>
      </c>
      <c r="D30" s="3">
        <v>4600284.9973030258</v>
      </c>
      <c r="E30" s="3">
        <v>1819856.8962817597</v>
      </c>
      <c r="F30" s="25">
        <v>0</v>
      </c>
      <c r="G30" s="25">
        <v>0</v>
      </c>
      <c r="H30" s="25">
        <v>1374518.470676179</v>
      </c>
      <c r="I30" s="25">
        <v>3209635.4861874729</v>
      </c>
      <c r="J30" s="25">
        <v>668659.39583219984</v>
      </c>
      <c r="K30" s="25">
        <v>550152.42239255458</v>
      </c>
      <c r="L30" s="25">
        <v>550152.42239255458</v>
      </c>
      <c r="M30" s="25">
        <v>5026066.0665783612</v>
      </c>
      <c r="N30" s="25">
        <v>0</v>
      </c>
      <c r="O30" s="25">
        <v>550152.42239255458</v>
      </c>
      <c r="P30" s="25">
        <v>550152.42239255458</v>
      </c>
      <c r="Q30" s="25">
        <v>7312648.7933935076</v>
      </c>
    </row>
    <row r="31" spans="1:17">
      <c r="A31" s="1">
        <v>2047</v>
      </c>
      <c r="B31" s="3">
        <v>4315481.4844746375</v>
      </c>
      <c r="C31" s="3">
        <v>888232.92473174375</v>
      </c>
      <c r="D31" s="3">
        <v>4573809.735484709</v>
      </c>
      <c r="E31" s="3">
        <v>1809446.2365263463</v>
      </c>
      <c r="F31" s="25">
        <v>0</v>
      </c>
      <c r="G31" s="25">
        <v>0</v>
      </c>
      <c r="H31" s="25">
        <v>1358264.3661029099</v>
      </c>
      <c r="I31" s="25">
        <v>3200266.2664250759</v>
      </c>
      <c r="J31" s="25">
        <v>668659.39583219984</v>
      </c>
      <c r="K31" s="25">
        <v>548960.60343798099</v>
      </c>
      <c r="L31" s="25">
        <v>548960.60343798099</v>
      </c>
      <c r="M31" s="25">
        <v>5001393.9524363447</v>
      </c>
      <c r="N31" s="25">
        <v>0</v>
      </c>
      <c r="O31" s="25">
        <v>548960.60343798099</v>
      </c>
      <c r="P31" s="25">
        <v>548960.60343798099</v>
      </c>
      <c r="Q31" s="25">
        <v>7291302.5022382103</v>
      </c>
    </row>
    <row r="32" spans="1:17">
      <c r="A32" s="1">
        <v>2048</v>
      </c>
      <c r="B32" s="3">
        <v>4294121.837076081</v>
      </c>
      <c r="C32" s="3">
        <v>886176.35560993128</v>
      </c>
      <c r="D32" s="3">
        <v>4547256.0722374143</v>
      </c>
      <c r="E32" s="3">
        <v>1799035.5767709336</v>
      </c>
      <c r="F32" s="25">
        <v>0</v>
      </c>
      <c r="G32" s="25">
        <v>0</v>
      </c>
      <c r="H32" s="25">
        <v>1342010.261529641</v>
      </c>
      <c r="I32" s="25">
        <v>3190847.9381775381</v>
      </c>
      <c r="J32" s="25">
        <v>668659.39583219984</v>
      </c>
      <c r="K32" s="25">
        <v>547759.99001111533</v>
      </c>
      <c r="L32" s="25">
        <v>547759.99001111533</v>
      </c>
      <c r="M32" s="25">
        <v>4976639.3539727349</v>
      </c>
      <c r="N32" s="25">
        <v>0</v>
      </c>
      <c r="O32" s="25">
        <v>547759.99001111533</v>
      </c>
      <c r="P32" s="25">
        <v>547759.99001111533</v>
      </c>
      <c r="Q32" s="25">
        <v>7269844.3251363151</v>
      </c>
    </row>
    <row r="33" spans="1:17">
      <c r="A33" s="1">
        <v>2049</v>
      </c>
      <c r="B33" s="3">
        <v>4272377.1143856384</v>
      </c>
      <c r="C33" s="3">
        <v>884040.8418737516</v>
      </c>
      <c r="D33" s="3">
        <v>4520295.1836425504</v>
      </c>
      <c r="E33" s="3">
        <v>1788624.9170155204</v>
      </c>
      <c r="F33" s="25">
        <v>0</v>
      </c>
      <c r="G33" s="25">
        <v>0</v>
      </c>
      <c r="H33" s="25">
        <v>1325756.1569563723</v>
      </c>
      <c r="I33" s="25">
        <v>3181160.2441755827</v>
      </c>
      <c r="J33" s="25">
        <v>668659.39583219984</v>
      </c>
      <c r="K33" s="25">
        <v>546510.49006492062</v>
      </c>
      <c r="L33" s="25">
        <v>546510.49006492062</v>
      </c>
      <c r="M33" s="25">
        <v>4951438.4754722388</v>
      </c>
      <c r="N33" s="25">
        <v>0</v>
      </c>
      <c r="O33" s="25">
        <v>546510.49006492062</v>
      </c>
      <c r="P33" s="25">
        <v>546510.49006492062</v>
      </c>
      <c r="Q33" s="25">
        <v>7247772.4406001931</v>
      </c>
    </row>
    <row r="34" spans="1:17">
      <c r="A34" s="1">
        <v>2050</v>
      </c>
      <c r="B34" s="3">
        <v>4217869.8575414019</v>
      </c>
      <c r="C34" s="3">
        <v>875107.94943165942</v>
      </c>
      <c r="D34" s="3">
        <v>4458701.0732432539</v>
      </c>
      <c r="E34" s="3">
        <v>1778214.2572601077</v>
      </c>
      <c r="F34" s="25">
        <v>0</v>
      </c>
      <c r="G34" s="25">
        <v>0</v>
      </c>
      <c r="H34" s="25">
        <v>1309502.0523831041</v>
      </c>
      <c r="I34" s="25">
        <v>3148388.0289021889</v>
      </c>
      <c r="J34" s="25">
        <v>668659.39583219984</v>
      </c>
      <c r="K34" s="25">
        <v>541058.41525406053</v>
      </c>
      <c r="L34" s="25">
        <v>541058.41525406053</v>
      </c>
      <c r="M34" s="25">
        <v>4888267.7109294161</v>
      </c>
      <c r="N34" s="25">
        <v>0</v>
      </c>
      <c r="O34" s="25">
        <v>541058.41525406053</v>
      </c>
      <c r="P34" s="25">
        <v>541058.41525406053</v>
      </c>
      <c r="Q34" s="25">
        <v>7173106.1111970115</v>
      </c>
    </row>
    <row r="35" spans="1:17">
      <c r="B35" s="10"/>
    </row>
    <row r="36" spans="1:17">
      <c r="B36" s="10"/>
    </row>
    <row r="37" spans="1:17">
      <c r="B37" s="10"/>
    </row>
    <row r="38" spans="1:17">
      <c r="B38" s="10"/>
    </row>
    <row r="39" spans="1:17">
      <c r="B39" s="10"/>
    </row>
    <row r="40" spans="1:17">
      <c r="B40" s="10"/>
    </row>
    <row r="41" spans="1:17">
      <c r="B41" s="10"/>
    </row>
    <row r="42" spans="1:17">
      <c r="B42" s="10"/>
    </row>
    <row r="43" spans="1:17">
      <c r="B43" s="10"/>
    </row>
    <row r="44" spans="1:17">
      <c r="B44" s="10"/>
    </row>
    <row r="45" spans="1:17">
      <c r="B45" s="10"/>
    </row>
    <row r="46" spans="1:17">
      <c r="B46" s="10"/>
    </row>
    <row r="47" spans="1:17">
      <c r="B4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52" workbookViewId="0">
      <selection activeCell="B80" sqref="B80:F81"/>
    </sheetView>
  </sheetViews>
  <sheetFormatPr defaultRowHeight="14.25"/>
  <cols>
    <col min="1" max="1" width="31.86328125" style="16" customWidth="1"/>
    <col min="2" max="2" width="27.73046875" style="16" customWidth="1"/>
    <col min="3" max="16384" width="9.06640625" style="16"/>
  </cols>
  <sheetData>
    <row r="1" spans="1:3">
      <c r="A1" s="46" t="s">
        <v>130</v>
      </c>
      <c r="B1" s="47"/>
      <c r="C1" s="47"/>
    </row>
    <row r="3" spans="1:3">
      <c r="A3" s="48" t="s">
        <v>154</v>
      </c>
      <c r="B3" s="48" t="s">
        <v>155</v>
      </c>
      <c r="C3" s="49" t="s">
        <v>156</v>
      </c>
    </row>
    <row r="4" spans="1:3">
      <c r="A4" s="16" t="s">
        <v>157</v>
      </c>
      <c r="B4" s="16" t="s">
        <v>158</v>
      </c>
      <c r="C4" s="50">
        <v>0.15</v>
      </c>
    </row>
    <row r="5" spans="1:3">
      <c r="A5" s="16" t="s">
        <v>157</v>
      </c>
      <c r="B5" s="16" t="s">
        <v>159</v>
      </c>
      <c r="C5" s="50">
        <v>0.37</v>
      </c>
    </row>
    <row r="6" spans="1:3">
      <c r="A6" s="16" t="s">
        <v>157</v>
      </c>
      <c r="B6" s="16" t="s">
        <v>160</v>
      </c>
      <c r="C6" s="50">
        <v>0.16</v>
      </c>
    </row>
    <row r="7" spans="1:3">
      <c r="A7" s="16" t="s">
        <v>161</v>
      </c>
      <c r="B7" s="16" t="s">
        <v>162</v>
      </c>
      <c r="C7" s="50">
        <v>0.04</v>
      </c>
    </row>
    <row r="8" spans="1:3">
      <c r="A8" s="16" t="s">
        <v>161</v>
      </c>
      <c r="B8" s="16" t="s">
        <v>163</v>
      </c>
      <c r="C8" s="50">
        <v>0.03</v>
      </c>
    </row>
    <row r="9" spans="1:3">
      <c r="A9" s="16" t="s">
        <v>161</v>
      </c>
      <c r="B9" s="16" t="s">
        <v>164</v>
      </c>
      <c r="C9" s="50">
        <v>0.03</v>
      </c>
    </row>
    <row r="10" spans="1:3">
      <c r="A10" s="16" t="s">
        <v>161</v>
      </c>
      <c r="B10" s="16" t="s">
        <v>165</v>
      </c>
      <c r="C10" s="50">
        <v>0.03</v>
      </c>
    </row>
    <row r="11" spans="1:3">
      <c r="A11" s="16" t="s">
        <v>161</v>
      </c>
      <c r="B11" s="16" t="s">
        <v>166</v>
      </c>
      <c r="C11" s="50">
        <v>0.08</v>
      </c>
    </row>
    <row r="12" spans="1:3">
      <c r="A12" s="16" t="s">
        <v>161</v>
      </c>
      <c r="B12" s="16" t="s">
        <v>167</v>
      </c>
      <c r="C12" s="50">
        <v>0.02</v>
      </c>
    </row>
    <row r="13" spans="1:3">
      <c r="A13" s="16" t="s">
        <v>161</v>
      </c>
      <c r="B13" s="16" t="s">
        <v>168</v>
      </c>
      <c r="C13" s="50">
        <v>0</v>
      </c>
    </row>
    <row r="14" spans="1:3">
      <c r="A14" s="16" t="s">
        <v>169</v>
      </c>
      <c r="B14" s="16" t="s">
        <v>170</v>
      </c>
      <c r="C14" s="50">
        <v>0.03</v>
      </c>
    </row>
    <row r="15" spans="1:3">
      <c r="A15" s="16" t="s">
        <v>169</v>
      </c>
      <c r="B15" s="16" t="s">
        <v>171</v>
      </c>
      <c r="C15" s="50">
        <v>0.06</v>
      </c>
    </row>
    <row r="17" spans="1:4">
      <c r="A17" s="1" t="s">
        <v>172</v>
      </c>
    </row>
    <row r="18" spans="1:4">
      <c r="A18" s="16">
        <v>2019</v>
      </c>
      <c r="B18" s="41"/>
      <c r="C18" s="41"/>
      <c r="D18" s="41"/>
    </row>
    <row r="19" spans="1:4">
      <c r="A19" s="52">
        <f>SUM(C12:C15,C7:C10)</f>
        <v>0.24</v>
      </c>
      <c r="B19" s="53"/>
      <c r="C19" s="54"/>
      <c r="D19" s="54"/>
    </row>
    <row r="30" spans="1:4">
      <c r="A30" s="46" t="s">
        <v>136</v>
      </c>
      <c r="B30" s="47"/>
      <c r="C30" s="47"/>
    </row>
    <row r="32" spans="1:4">
      <c r="A32" s="1" t="s">
        <v>173</v>
      </c>
    </row>
    <row r="33" spans="1:2">
      <c r="A33" s="48" t="s">
        <v>155</v>
      </c>
      <c r="B33" s="49" t="s">
        <v>156</v>
      </c>
    </row>
    <row r="34" spans="1:2">
      <c r="A34" s="16" t="s">
        <v>174</v>
      </c>
      <c r="B34" s="50">
        <v>0.31</v>
      </c>
    </row>
    <row r="35" spans="1:2">
      <c r="A35" s="16" t="s">
        <v>165</v>
      </c>
      <c r="B35" s="50">
        <v>0.32</v>
      </c>
    </row>
    <row r="36" spans="1:2">
      <c r="A36" s="16" t="s">
        <v>175</v>
      </c>
      <c r="B36" s="50">
        <v>0.28000000000000003</v>
      </c>
    </row>
    <row r="37" spans="1:2">
      <c r="A37" s="16" t="s">
        <v>176</v>
      </c>
      <c r="B37" s="50">
        <v>0.02</v>
      </c>
    </row>
    <row r="38" spans="1:2">
      <c r="A38" s="16" t="s">
        <v>167</v>
      </c>
      <c r="B38" s="50">
        <v>0.03</v>
      </c>
    </row>
    <row r="39" spans="1:2">
      <c r="A39" s="16" t="s">
        <v>177</v>
      </c>
      <c r="B39" s="50">
        <v>0.04</v>
      </c>
    </row>
    <row r="40" spans="1:2">
      <c r="A40" s="16" t="s">
        <v>178</v>
      </c>
      <c r="B40" s="50">
        <v>0.01</v>
      </c>
    </row>
    <row r="41" spans="1:2">
      <c r="B41" s="50"/>
    </row>
    <row r="42" spans="1:2">
      <c r="A42" s="16" t="s">
        <v>179</v>
      </c>
      <c r="B42" s="50">
        <v>0.3</v>
      </c>
    </row>
    <row r="43" spans="1:2">
      <c r="A43" s="16" t="s">
        <v>180</v>
      </c>
      <c r="B43" s="50">
        <v>0.7</v>
      </c>
    </row>
    <row r="44" spans="1:2">
      <c r="B44" s="50"/>
    </row>
    <row r="45" spans="1:2">
      <c r="A45" s="1" t="s">
        <v>172</v>
      </c>
      <c r="B45" s="50"/>
    </row>
    <row r="46" spans="1:2">
      <c r="A46" s="55">
        <f>B43*SUM(B37:B40,B35)</f>
        <v>0.29399999999999998</v>
      </c>
      <c r="B46" s="50" t="s">
        <v>181</v>
      </c>
    </row>
    <row r="47" spans="1:2">
      <c r="B47" s="50"/>
    </row>
    <row r="49" spans="1:2">
      <c r="A49" s="1" t="s">
        <v>182</v>
      </c>
    </row>
    <row r="50" spans="1:2">
      <c r="A50" s="48" t="s">
        <v>155</v>
      </c>
      <c r="B50" s="49" t="s">
        <v>156</v>
      </c>
    </row>
    <row r="51" spans="1:2">
      <c r="A51" s="16" t="s">
        <v>174</v>
      </c>
      <c r="B51" s="50">
        <v>0.28000000000000003</v>
      </c>
    </row>
    <row r="52" spans="1:2">
      <c r="A52" s="16" t="s">
        <v>165</v>
      </c>
      <c r="B52" s="50">
        <v>0.21</v>
      </c>
    </row>
    <row r="53" spans="1:2">
      <c r="A53" s="16" t="s">
        <v>175</v>
      </c>
      <c r="B53" s="50">
        <v>0.43</v>
      </c>
    </row>
    <row r="54" spans="1:2">
      <c r="A54" s="16" t="s">
        <v>176</v>
      </c>
      <c r="B54" s="50">
        <v>0.02</v>
      </c>
    </row>
    <row r="55" spans="1:2">
      <c r="A55" s="16" t="s">
        <v>167</v>
      </c>
      <c r="B55" s="50">
        <v>0.02</v>
      </c>
    </row>
    <row r="56" spans="1:2">
      <c r="A56" s="16" t="s">
        <v>177</v>
      </c>
      <c r="B56" s="50">
        <v>0.02</v>
      </c>
    </row>
    <row r="57" spans="1:2">
      <c r="A57" s="16" t="s">
        <v>178</v>
      </c>
      <c r="B57" s="50">
        <v>0.02</v>
      </c>
    </row>
    <row r="59" spans="1:2">
      <c r="A59" s="16" t="s">
        <v>179</v>
      </c>
      <c r="B59" s="50">
        <v>0.3</v>
      </c>
    </row>
    <row r="60" spans="1:2">
      <c r="A60" s="16" t="s">
        <v>180</v>
      </c>
      <c r="B60" s="50">
        <v>0.7</v>
      </c>
    </row>
    <row r="62" spans="1:2">
      <c r="A62" s="1" t="s">
        <v>172</v>
      </c>
      <c r="B62" s="50"/>
    </row>
    <row r="63" spans="1:2">
      <c r="A63" s="55">
        <f>B60*SUM(B54:B57,B52)</f>
        <v>0.20299999999999999</v>
      </c>
      <c r="B63" s="50" t="s">
        <v>181</v>
      </c>
    </row>
    <row r="65" spans="1:13">
      <c r="A65" s="1" t="s">
        <v>183</v>
      </c>
    </row>
    <row r="66" spans="1:13">
      <c r="A66" s="16">
        <v>2019</v>
      </c>
      <c r="B66" s="41"/>
      <c r="C66" s="41"/>
      <c r="D66" s="41"/>
      <c r="E66" s="41"/>
      <c r="F66" s="41"/>
    </row>
    <row r="67" spans="1:13">
      <c r="A67" s="52">
        <f>AVERAGE(A46,A63)</f>
        <v>0.2485</v>
      </c>
      <c r="B67" s="56"/>
      <c r="C67" s="56"/>
      <c r="D67" s="56"/>
      <c r="E67" s="56"/>
      <c r="F67" s="54"/>
    </row>
    <row r="70" spans="1:13">
      <c r="A70" s="46" t="s">
        <v>131</v>
      </c>
      <c r="B70" s="46"/>
      <c r="C70" s="46"/>
    </row>
    <row r="72" spans="1:13">
      <c r="A72" s="1" t="s">
        <v>184</v>
      </c>
      <c r="B72" s="11" t="s">
        <v>185</v>
      </c>
      <c r="G72" s="51"/>
      <c r="H72" s="51"/>
      <c r="I72" s="51"/>
      <c r="J72" s="51"/>
      <c r="K72" s="51"/>
      <c r="L72" s="51"/>
      <c r="M72" s="51"/>
    </row>
    <row r="73" spans="1:13">
      <c r="A73" s="16" t="s">
        <v>186</v>
      </c>
      <c r="B73" s="50">
        <v>0.63</v>
      </c>
      <c r="G73" s="51"/>
      <c r="H73" s="51"/>
      <c r="I73" s="51"/>
      <c r="J73" s="51"/>
      <c r="K73" s="51"/>
      <c r="L73" s="51"/>
      <c r="M73" s="51"/>
    </row>
    <row r="74" spans="1:13">
      <c r="A74" s="16" t="s">
        <v>187</v>
      </c>
      <c r="B74" s="50">
        <v>0.56000000000000005</v>
      </c>
    </row>
    <row r="75" spans="1:13">
      <c r="A75" s="16" t="s">
        <v>188</v>
      </c>
      <c r="B75" s="50">
        <v>0.35</v>
      </c>
    </row>
    <row r="77" spans="1:13">
      <c r="A77" s="16" t="s">
        <v>189</v>
      </c>
    </row>
    <row r="79" spans="1:13">
      <c r="A79" s="1" t="s">
        <v>172</v>
      </c>
    </row>
    <row r="80" spans="1:13">
      <c r="A80" s="40">
        <v>2019</v>
      </c>
      <c r="B80" s="41"/>
      <c r="C80" s="41"/>
      <c r="D80" s="41"/>
      <c r="E80" s="41"/>
    </row>
    <row r="81" spans="1:5">
      <c r="A81" s="57">
        <f>B75</f>
        <v>0.35</v>
      </c>
      <c r="B81" s="53"/>
      <c r="C81" s="53"/>
      <c r="D81" s="54"/>
      <c r="E81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K51" sqref="K51"/>
    </sheetView>
  </sheetViews>
  <sheetFormatPr defaultColWidth="8.796875" defaultRowHeight="14.25"/>
  <cols>
    <col min="1" max="1" width="33.33203125" customWidth="1"/>
    <col min="2" max="2" width="23.1328125" customWidth="1"/>
    <col min="3" max="3" width="28.46484375" customWidth="1"/>
    <col min="4" max="4" width="23.1328125" customWidth="1"/>
  </cols>
  <sheetData>
    <row r="1" spans="1:4">
      <c r="A1" s="4" t="s">
        <v>18</v>
      </c>
      <c r="B1" s="13" t="s">
        <v>32</v>
      </c>
      <c r="C1" s="13" t="s">
        <v>34</v>
      </c>
      <c r="D1" s="13" t="s">
        <v>33</v>
      </c>
    </row>
    <row r="2" spans="1:4">
      <c r="A2" t="s">
        <v>35</v>
      </c>
      <c r="B2" s="3">
        <f>'Variable and Fixed cost data'!F9*'Variable and Fixed cost data'!J6*1000</f>
        <v>41063.607513666211</v>
      </c>
      <c r="C2">
        <v>0</v>
      </c>
      <c r="D2" s="3">
        <f>'Variable and Fixed cost data'!G9*'Variable and Fixed cost data'!J6*1000</f>
        <v>27375.738342444143</v>
      </c>
    </row>
    <row r="3" spans="1:4">
      <c r="A3" t="s">
        <v>23</v>
      </c>
      <c r="B3" s="3">
        <f>'Variable and Fixed cost data'!F19*'Variable and Fixed cost data'!J6*1000</f>
        <v>13687.869171222072</v>
      </c>
      <c r="C3">
        <v>0</v>
      </c>
      <c r="D3" s="3">
        <f>'Variable and Fixed cost data'!G19*'Variable and Fixed cost data'!J6*1000</f>
        <v>11582.043144880214</v>
      </c>
    </row>
    <row r="4" spans="1:4">
      <c r="A4" t="s">
        <v>13</v>
      </c>
      <c r="B4" s="3">
        <f>'Variable and Fixed cost data'!F28*'Variable and Fixed cost data'!J6*1000</f>
        <v>143196.1697912463</v>
      </c>
      <c r="C4" s="15">
        <v>0</v>
      </c>
      <c r="D4" s="3">
        <f>'Variable and Fixed cost data'!G28*'Variable and Fixed cost data'!J6*1000</f>
        <v>143196.1697912463</v>
      </c>
    </row>
    <row r="5" spans="1:4">
      <c r="A5" t="s">
        <v>14</v>
      </c>
      <c r="B5" s="3">
        <f>AVERAGE('Variable and Fixed cost data'!F26,'Variable and Fixed cost data'!F25)*'Variable and Fixed cost data'!J6*1000</f>
        <v>57910.215724401067</v>
      </c>
      <c r="C5" s="15">
        <v>0</v>
      </c>
      <c r="D5" s="3">
        <f>'Variable and Fixed cost data'!G45*'Variable and Fixed cost data'!J6*1000</f>
        <v>37904.868474153431</v>
      </c>
    </row>
    <row r="6" spans="1:4">
      <c r="A6" t="s">
        <v>37</v>
      </c>
      <c r="B6" s="3">
        <f>'Variable and Fixed cost data'!F45*'Variable and Fixed cost data'!J6*1000</f>
        <v>44222.346553178999</v>
      </c>
      <c r="C6" s="15">
        <v>0</v>
      </c>
      <c r="D6" s="3">
        <f>AVERAGE('Variable and Fixed cost data'!G43:G44)*'Variable and Fixed cost data'!J6*1000</f>
        <v>12108.499651465678</v>
      </c>
    </row>
    <row r="7" spans="1:4">
      <c r="A7" t="s">
        <v>15</v>
      </c>
      <c r="B7" s="3">
        <f>AVERAGE('Variable and Fixed cost data'!F43:F44)*'Variable and Fixed cost data'!J6*1000</f>
        <v>38431.324980738893</v>
      </c>
      <c r="C7" s="15">
        <v>0</v>
      </c>
      <c r="D7" s="3">
        <f>AVERAGE('Variable and Fixed cost data'!G43:G44)*'Variable and Fixed cost data'!J6*1000</f>
        <v>12108.499651465678</v>
      </c>
    </row>
    <row r="8" spans="1:4">
      <c r="A8" t="s">
        <v>16</v>
      </c>
      <c r="B8" s="3">
        <f>'Variable and Fixed cost data'!F48*'Variable and Fixed cost data'!J6*1000</f>
        <v>89497.606119528922</v>
      </c>
      <c r="C8" s="15">
        <v>0</v>
      </c>
      <c r="D8" s="3">
        <f>'Variable and Fixed cost data'!G48*'Variable and Fixed cost data'!J6*1000</f>
        <v>56857.302711230142</v>
      </c>
    </row>
    <row r="9" spans="1:4">
      <c r="A9" t="s">
        <v>17</v>
      </c>
      <c r="B9" s="3">
        <f>'Variable and Fixed cost data'!F35*'Variable and Fixed cost data'!J6*1000</f>
        <v>52645.65065854643</v>
      </c>
      <c r="C9" s="15">
        <v>0</v>
      </c>
      <c r="D9" s="3">
        <f>'Variable and Fixed cost data'!G35*'Variable and Fixed cost data'!J6*1000</f>
        <v>52645.65065854643</v>
      </c>
    </row>
    <row r="10" spans="1:4">
      <c r="A10" t="s">
        <v>24</v>
      </c>
      <c r="B10" s="3">
        <f>'Variable and Fixed cost data'!B57</f>
        <v>109597.141</v>
      </c>
      <c r="C10" s="15">
        <v>0</v>
      </c>
      <c r="D10" s="3">
        <f>'Variable and Fixed cost data'!D57</f>
        <v>109597.141</v>
      </c>
    </row>
    <row r="11" spans="1:4">
      <c r="A11" t="s">
        <v>25</v>
      </c>
      <c r="B11" s="3">
        <f>'Variable and Fixed cost data'!B58</f>
        <v>14771.139138300001</v>
      </c>
      <c r="C11" s="15">
        <v>0</v>
      </c>
      <c r="D11" s="3">
        <f>'Variable and Fixed cost data'!D58</f>
        <v>6281.241</v>
      </c>
    </row>
    <row r="12" spans="1:4">
      <c r="A12" t="s">
        <v>26</v>
      </c>
      <c r="B12" s="3">
        <f>'Variable and Fixed cost data'!F18*'Variable and Fixed cost data'!J6*1000</f>
        <v>21058.260263418571</v>
      </c>
      <c r="C12" s="15">
        <v>0</v>
      </c>
      <c r="D12" s="3">
        <f>'Variable and Fixed cost data'!G18*'Variable and Fixed cost data'!J6*1000</f>
        <v>15793.695197563928</v>
      </c>
    </row>
    <row r="13" spans="1:4">
      <c r="A13" t="s">
        <v>41</v>
      </c>
      <c r="B13" s="3">
        <f>B9</f>
        <v>52645.65065854643</v>
      </c>
      <c r="C13" s="3">
        <v>0</v>
      </c>
      <c r="D13" s="3">
        <f>D9</f>
        <v>52645.65065854643</v>
      </c>
    </row>
    <row r="14" spans="1:4">
      <c r="A14" t="s">
        <v>36</v>
      </c>
      <c r="B14" s="3">
        <f>'Variable and Fixed cost data'!F46*'Variable and Fixed cost data'!J6*1000</f>
        <v>63174.780790255711</v>
      </c>
      <c r="C14">
        <v>0</v>
      </c>
      <c r="D14" s="3">
        <f>'Variable and Fixed cost data'!G46*'Variable and Fixed cost data'!J6*1000</f>
        <v>37904.868474153431</v>
      </c>
    </row>
    <row r="15" spans="1:4">
      <c r="A15" t="s">
        <v>46</v>
      </c>
      <c r="B15" s="3">
        <f>'Variable and Fixed cost data'!B59</f>
        <v>14771.139138300001</v>
      </c>
      <c r="C15" s="15">
        <v>0</v>
      </c>
      <c r="D15" s="3">
        <f>D11</f>
        <v>6281.241</v>
      </c>
    </row>
    <row r="16" spans="1:4">
      <c r="A16" t="s">
        <v>47</v>
      </c>
      <c r="B16" s="3">
        <f>'Variable and Fixed cost data'!B60</f>
        <v>14771.139138300001</v>
      </c>
      <c r="C16" s="15">
        <v>0</v>
      </c>
      <c r="D16" s="3">
        <f>D11</f>
        <v>6281.241</v>
      </c>
    </row>
    <row r="17" spans="1:4">
      <c r="A17" t="s">
        <v>48</v>
      </c>
      <c r="B17" s="3">
        <f>'Variable and Fixed cost data'!F36*'Variable and Fixed cost data'!J6*1000</f>
        <v>222164.64577906593</v>
      </c>
      <c r="C17" s="15">
        <v>0</v>
      </c>
      <c r="D17" s="3">
        <f>'Variable and Fixed cost data'!G36*'Variable and Fixed cost data'!J6*1000</f>
        <v>195841.82044979272</v>
      </c>
    </row>
  </sheetData>
  <pageMargins left="0.7" right="0.7" top="0.75" bottom="0.75" header="0.3" footer="0.3"/>
  <pageSetup orientation="portrait" r:id="rId1"/>
  <ignoredErrors>
    <ignoredError sqref="D6:D7 B7" formulaRange="1"/>
    <ignoredError sqref="D1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22"/>
  <sheetViews>
    <sheetView workbookViewId="0">
      <selection activeCell="D8" sqref="D8"/>
    </sheetView>
  </sheetViews>
  <sheetFormatPr defaultColWidth="9.1328125" defaultRowHeight="14.25"/>
  <cols>
    <col min="1" max="1" width="33.33203125" style="15" customWidth="1"/>
    <col min="2" max="4" width="24" style="15" customWidth="1"/>
    <col min="5" max="16384" width="9.1328125" style="15"/>
  </cols>
  <sheetData>
    <row r="1" spans="1:4">
      <c r="A1" s="4" t="s">
        <v>19</v>
      </c>
      <c r="B1" s="13" t="s">
        <v>32</v>
      </c>
      <c r="C1" s="13" t="s">
        <v>34</v>
      </c>
      <c r="D1" s="13" t="s">
        <v>33</v>
      </c>
    </row>
    <row r="2" spans="1:4">
      <c r="A2" s="15" t="s">
        <v>12</v>
      </c>
      <c r="B2" s="12">
        <f>'Variable and Fixed cost data'!D9*'Variable and Fixed cost data'!J6</f>
        <v>4.8433998605862714</v>
      </c>
      <c r="C2" s="15">
        <v>0</v>
      </c>
      <c r="D2" s="12">
        <f>'Variable and Fixed cost data'!E9*'Variable and Fixed cost data'!J6</f>
        <v>3.2640303408298785</v>
      </c>
    </row>
    <row r="3" spans="1:4">
      <c r="A3" s="15" t="s">
        <v>23</v>
      </c>
      <c r="B3" s="12">
        <f>'Variable and Fixed cost data'!D18*'Variable and Fixed cost data'!J6</f>
        <v>3.68519554609825</v>
      </c>
      <c r="C3" s="15">
        <v>0</v>
      </c>
      <c r="D3" s="12">
        <f>'Variable and Fixed cost data'!E18*'Variable and Fixed cost data'!J6</f>
        <v>3.68519554609825</v>
      </c>
    </row>
    <row r="4" spans="1:4">
      <c r="A4" s="15" t="s">
        <v>13</v>
      </c>
      <c r="B4" s="12">
        <f>'Variable and Fixed cost data'!D28*'Variable and Fixed cost data'!J6</f>
        <v>0.84233041053674285</v>
      </c>
      <c r="C4" s="16">
        <v>0</v>
      </c>
      <c r="D4" s="12">
        <f>'Variable and Fixed cost data'!E28*'Variable and Fixed cost data'!J6</f>
        <v>0.84233041053674285</v>
      </c>
    </row>
    <row r="5" spans="1:4">
      <c r="A5" s="15" t="s">
        <v>14</v>
      </c>
      <c r="B5" s="12">
        <v>0</v>
      </c>
      <c r="C5" s="16">
        <v>0</v>
      </c>
      <c r="D5" s="12">
        <v>0</v>
      </c>
    </row>
    <row r="6" spans="1:4">
      <c r="A6" s="15" t="s">
        <v>37</v>
      </c>
      <c r="B6" s="3">
        <v>0</v>
      </c>
      <c r="C6" s="16">
        <v>0</v>
      </c>
      <c r="D6" s="3">
        <v>0</v>
      </c>
    </row>
    <row r="7" spans="1:4">
      <c r="A7" s="15" t="s">
        <v>15</v>
      </c>
      <c r="B7" s="3">
        <v>0</v>
      </c>
      <c r="C7" s="16">
        <v>0</v>
      </c>
      <c r="D7" s="3">
        <v>0</v>
      </c>
    </row>
    <row r="8" spans="1:4">
      <c r="A8" s="15" t="s">
        <v>16</v>
      </c>
      <c r="B8" s="3">
        <v>0</v>
      </c>
      <c r="C8" s="16">
        <v>0</v>
      </c>
      <c r="D8" s="3">
        <v>0</v>
      </c>
    </row>
    <row r="9" spans="1:4">
      <c r="A9" s="15" t="s">
        <v>17</v>
      </c>
      <c r="B9" s="12">
        <f>'Variable and Fixed cost data'!D35*'Variable and Fixed cost data'!J6</f>
        <v>6.6333519829768495</v>
      </c>
      <c r="C9" s="16">
        <v>0</v>
      </c>
      <c r="D9" s="12">
        <f>'Variable and Fixed cost data'!E35*'Variable and Fixed cost data'!J6</f>
        <v>6.6333519829768495</v>
      </c>
    </row>
    <row r="10" spans="1:4">
      <c r="A10" s="15" t="s">
        <v>24</v>
      </c>
      <c r="B10" s="3">
        <f>'Variable and Fixed cost data'!G57</f>
        <v>0</v>
      </c>
      <c r="C10" s="16">
        <v>0</v>
      </c>
      <c r="D10" s="3">
        <f>'Variable and Fixed cost data'!I57</f>
        <v>0</v>
      </c>
    </row>
    <row r="11" spans="1:4">
      <c r="A11" s="15" t="s">
        <v>25</v>
      </c>
      <c r="B11" s="12">
        <f>'Variable and Fixed cost data'!G58</f>
        <v>3.24</v>
      </c>
      <c r="C11" s="16">
        <v>0</v>
      </c>
      <c r="D11" s="12">
        <f>'Variable and Fixed cost data'!I58</f>
        <v>9.8800000000000008</v>
      </c>
    </row>
    <row r="12" spans="1:4">
      <c r="A12" s="15" t="s">
        <v>26</v>
      </c>
      <c r="B12" s="12">
        <f>'Variable and Fixed cost data'!D19*'Variable and Fixed cost data'!J6</f>
        <v>3.68519554609825</v>
      </c>
      <c r="C12" s="16">
        <v>0</v>
      </c>
      <c r="D12" s="12">
        <f>'Variable and Fixed cost data'!E19*'Variable and Fixed cost data'!J6</f>
        <v>3.68519554609825</v>
      </c>
    </row>
    <row r="13" spans="1:4">
      <c r="A13" s="15" t="s">
        <v>41</v>
      </c>
      <c r="B13" s="12">
        <f>B9</f>
        <v>6.6333519829768495</v>
      </c>
      <c r="C13" s="16">
        <v>0</v>
      </c>
      <c r="D13" s="12">
        <f>D9</f>
        <v>6.6333519829768495</v>
      </c>
    </row>
    <row r="14" spans="1:4">
      <c r="A14" s="15" t="s">
        <v>36</v>
      </c>
      <c r="B14" s="15">
        <f>'Variable and Fixed cost data'!D46</f>
        <v>0</v>
      </c>
      <c r="C14" s="16">
        <v>0</v>
      </c>
      <c r="D14" s="15">
        <f>'Variable and Fixed cost data'!E45</f>
        <v>0</v>
      </c>
    </row>
    <row r="15" spans="1:4">
      <c r="A15" s="15" t="s">
        <v>46</v>
      </c>
      <c r="B15" s="12">
        <f>'Variable and Fixed cost data'!G59</f>
        <v>3.24</v>
      </c>
      <c r="C15" s="16">
        <v>0</v>
      </c>
      <c r="D15" s="12">
        <f>'Variable and Fixed cost data'!I59</f>
        <v>9.8800000000000008</v>
      </c>
    </row>
    <row r="16" spans="1:4">
      <c r="A16" s="15" t="s">
        <v>47</v>
      </c>
      <c r="B16" s="12">
        <f>'Variable and Fixed cost data'!G60</f>
        <v>3.24</v>
      </c>
      <c r="C16" s="16">
        <v>0</v>
      </c>
      <c r="D16" s="12">
        <f>'Variable and Fixed cost data'!I60</f>
        <v>9.8800000000000008</v>
      </c>
    </row>
    <row r="17" spans="1:4">
      <c r="A17" s="15" t="s">
        <v>48</v>
      </c>
      <c r="B17" s="12">
        <v>0</v>
      </c>
      <c r="C17" s="16">
        <v>0</v>
      </c>
      <c r="D17" s="12">
        <v>0</v>
      </c>
    </row>
    <row r="22" spans="1:4">
      <c r="B22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51"/>
  <sheetViews>
    <sheetView zoomScale="90" zoomScaleNormal="90" workbookViewId="0">
      <selection activeCell="C14" sqref="C14:AG14"/>
    </sheetView>
  </sheetViews>
  <sheetFormatPr defaultColWidth="8.796875" defaultRowHeight="14.25"/>
  <cols>
    <col min="1" max="1" width="26.6640625" customWidth="1"/>
    <col min="2" max="2" width="17.33203125" customWidth="1"/>
    <col min="3" max="3" width="19.46484375" customWidth="1"/>
    <col min="4" max="5" width="17.33203125" customWidth="1"/>
    <col min="6" max="6" width="23.1328125" customWidth="1"/>
    <col min="7" max="7" width="17.33203125" customWidth="1"/>
    <col min="8" max="8" width="22.46484375" customWidth="1"/>
    <col min="9" max="9" width="17.33203125" customWidth="1"/>
    <col min="10" max="10" width="22.46484375" customWidth="1"/>
    <col min="11" max="11" width="20.796875" customWidth="1"/>
    <col min="12" max="12" width="28.1328125" customWidth="1"/>
    <col min="13" max="13" width="19.1328125" bestFit="1" customWidth="1"/>
    <col min="14" max="14" width="22.1328125" bestFit="1" customWidth="1"/>
    <col min="15" max="15" width="14.33203125" customWidth="1"/>
    <col min="16" max="16" width="18.796875" customWidth="1"/>
    <col min="17" max="17" width="16.46484375" customWidth="1"/>
  </cols>
  <sheetData>
    <row r="1" spans="1:34" s="1" customFormat="1">
      <c r="A1" s="41" t="s">
        <v>126</v>
      </c>
      <c r="B1" s="1">
        <v>2018</v>
      </c>
      <c r="C1" s="39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127</v>
      </c>
      <c r="B2" s="3">
        <f>'Capital cost data base'!B6</f>
        <v>3690000</v>
      </c>
      <c r="C2" s="3">
        <f>TREND('Capital cost data base'!$B$6:$C$6,'Capital cost data base'!$B$4:$C$4,'CCaMC-BCCpUC'!C1)</f>
        <v>3617878.7878787965</v>
      </c>
      <c r="D2" s="3">
        <f>TREND('Capital cost data base'!$B$6:$C$6,'Capital cost data base'!$B$4:$C$4,'CCaMC-BCCpUC'!D1)</f>
        <v>3581818.1818181872</v>
      </c>
      <c r="E2" s="3">
        <f>TREND('Capital cost data base'!$B$6:$C$6,'Capital cost data base'!$B$4:$C$4,'CCaMC-BCCpUC'!E1)</f>
        <v>3545757.575757578</v>
      </c>
      <c r="F2" s="3">
        <f>TREND('Capital cost data base'!$B$6:$C$6,'Capital cost data base'!$B$4:$C$4,'CCaMC-BCCpUC'!F1)</f>
        <v>3509696.9696969837</v>
      </c>
      <c r="G2" s="3">
        <f>TREND('Capital cost data base'!$B$6:$C$6,'Capital cost data base'!$B$4:$C$4,'CCaMC-BCCpUC'!G1)</f>
        <v>3473636.3636363745</v>
      </c>
      <c r="H2" s="3">
        <f>TREND('Capital cost data base'!$B$6:$C$6,'Capital cost data base'!$B$4:$C$4,'CCaMC-BCCpUC'!H1)</f>
        <v>3437575.7575757653</v>
      </c>
      <c r="I2" s="3">
        <f>TREND('Capital cost data base'!$B$6:$C$6,'Capital cost data base'!$B$4:$C$4,'CCaMC-BCCpUC'!I1)</f>
        <v>3401515.151515156</v>
      </c>
      <c r="J2" s="3">
        <f>TREND('Capital cost data base'!$B$6:$C$6,'Capital cost data base'!$B$4:$C$4,'CCaMC-BCCpUC'!J1)</f>
        <v>3365454.5454545468</v>
      </c>
      <c r="K2" s="3">
        <f>TREND('Capital cost data base'!$B$6:$C$6,'Capital cost data base'!$B$4:$C$4,'CCaMC-BCCpUC'!K1)</f>
        <v>3329393.9393939525</v>
      </c>
      <c r="L2" s="3">
        <f>TREND('Capital cost data base'!$B$6:$C$6,'Capital cost data base'!$B$4:$C$4,'CCaMC-BCCpUC'!L1)</f>
        <v>3293333.3333333433</v>
      </c>
      <c r="M2" s="3">
        <f>TREND('Capital cost data base'!$B$6:$C$6,'Capital cost data base'!$B$4:$C$4,'CCaMC-BCCpUC'!M1)</f>
        <v>3257272.727272734</v>
      </c>
      <c r="N2" s="3">
        <f>TREND('Capital cost data base'!$B$6:$C$6,'Capital cost data base'!$B$4:$C$4,'CCaMC-BCCpUC'!N1)</f>
        <v>3221212.1212121248</v>
      </c>
      <c r="O2" s="3">
        <f>TREND('Capital cost data base'!$B$6:$C$6,'Capital cost data base'!$B$4:$C$4,'CCaMC-BCCpUC'!O1)</f>
        <v>3185151.5151515156</v>
      </c>
      <c r="P2" s="3">
        <f>TREND('Capital cost data base'!$B$6:$C$6,'Capital cost data base'!$B$4:$C$4,'CCaMC-BCCpUC'!P1)</f>
        <v>3149090.9090909213</v>
      </c>
      <c r="Q2" s="3">
        <f>TREND('Capital cost data base'!$B$6:$C$6,'Capital cost data base'!$B$4:$C$4,'CCaMC-BCCpUC'!Q1)</f>
        <v>3113030.3030303121</v>
      </c>
      <c r="R2" s="3">
        <f>TREND('Capital cost data base'!$B$6:$C$6,'Capital cost data base'!$B$4:$C$4,'CCaMC-BCCpUC'!R1)</f>
        <v>3076969.6969697028</v>
      </c>
      <c r="S2" s="3">
        <f>TREND('Capital cost data base'!$B$6:$C$6,'Capital cost data base'!$B$4:$C$4,'CCaMC-BCCpUC'!S1)</f>
        <v>3040909.0909090936</v>
      </c>
      <c r="T2" s="3">
        <f>TREND('Capital cost data base'!$B$6:$C$6,'Capital cost data base'!$B$4:$C$4,'CCaMC-BCCpUC'!T1)</f>
        <v>3004848.4848484844</v>
      </c>
      <c r="U2" s="3">
        <f>TREND('Capital cost data base'!$B$6:$C$6,'Capital cost data base'!$B$4:$C$4,'CCaMC-BCCpUC'!U1)</f>
        <v>2968787.8787878901</v>
      </c>
      <c r="V2" s="3">
        <f>TREND('Capital cost data base'!$B$6:$C$6,'Capital cost data base'!$B$4:$C$4,'CCaMC-BCCpUC'!V1)</f>
        <v>2932727.2727272809</v>
      </c>
      <c r="W2" s="3">
        <f>TREND('Capital cost data base'!$B$6:$C$6,'Capital cost data base'!$B$4:$C$4,'CCaMC-BCCpUC'!W1)</f>
        <v>2896666.6666666716</v>
      </c>
      <c r="X2" s="3">
        <f>TREND('Capital cost data base'!$B$6:$C$6,'Capital cost data base'!$B$4:$C$4,'CCaMC-BCCpUC'!X1)</f>
        <v>2860606.0606060624</v>
      </c>
      <c r="Y2" s="3">
        <f>TREND('Capital cost data base'!$B$6:$C$6,'Capital cost data base'!$B$4:$C$4,'CCaMC-BCCpUC'!Y1)</f>
        <v>2824545.4545454681</v>
      </c>
      <c r="Z2" s="3">
        <f>TREND('Capital cost data base'!$B$6:$C$6,'Capital cost data base'!$B$4:$C$4,'CCaMC-BCCpUC'!Z1)</f>
        <v>2788484.8484848589</v>
      </c>
      <c r="AA2" s="3">
        <f>TREND('Capital cost data base'!$B$6:$C$6,'Capital cost data base'!$B$4:$C$4,'CCaMC-BCCpUC'!AA1)</f>
        <v>2752424.2424242496</v>
      </c>
      <c r="AB2" s="3">
        <f>TREND('Capital cost data base'!$B$6:$C$6,'Capital cost data base'!$B$4:$C$4,'CCaMC-BCCpUC'!AB1)</f>
        <v>2716363.6363636404</v>
      </c>
      <c r="AC2" s="3">
        <f>TREND('Capital cost data base'!$B$6:$C$6,'Capital cost data base'!$B$4:$C$4,'CCaMC-BCCpUC'!AC1)</f>
        <v>2680303.0303030312</v>
      </c>
      <c r="AD2" s="3">
        <f>TREND('Capital cost data base'!$B$6:$C$6,'Capital cost data base'!$B$4:$C$4,'CCaMC-BCCpUC'!AD1)</f>
        <v>2644242.4242424369</v>
      </c>
      <c r="AE2" s="3">
        <f>TREND('Capital cost data base'!$B$6:$C$6,'Capital cost data base'!$B$4:$C$4,'CCaMC-BCCpUC'!AE1)</f>
        <v>2608181.8181818277</v>
      </c>
      <c r="AF2" s="3">
        <f>TREND('Capital cost data base'!$B$6:$C$6,'Capital cost data base'!$B$4:$C$4,'CCaMC-BCCpUC'!AF1)</f>
        <v>2572121.2121212184</v>
      </c>
      <c r="AG2" s="3">
        <f>TREND('Capital cost data base'!$B$6:$C$6,'Capital cost data base'!$B$4:$C$4,'CCaMC-BCCpUC'!AG1)</f>
        <v>2536060.6060606092</v>
      </c>
      <c r="AH2" s="3">
        <f>'Capital cost data base'!C6</f>
        <v>2500000</v>
      </c>
    </row>
    <row r="3" spans="1:34">
      <c r="A3" t="s">
        <v>128</v>
      </c>
      <c r="B3" s="3">
        <f>'Capital cost data base'!B16</f>
        <v>1190000</v>
      </c>
      <c r="C3" s="3">
        <f>TREND('Capital cost data base'!$B$16:$C$16,'Capital cost data base'!$B$4:$C$4,'CCaMC-BCCpUC'!C1)</f>
        <v>1178484.8484848496</v>
      </c>
      <c r="D3" s="3">
        <f>TREND('Capital cost data base'!$B$16:$C$16,'Capital cost data base'!$B$4:$C$4,'CCaMC-BCCpUC'!D1)</f>
        <v>1172727.2727272734</v>
      </c>
      <c r="E3" s="3">
        <f>TREND('Capital cost data base'!$B$16:$C$16,'Capital cost data base'!$B$4:$C$4,'CCaMC-BCCpUC'!E1)</f>
        <v>1166969.6969696973</v>
      </c>
      <c r="F3" s="3">
        <f>TREND('Capital cost data base'!$B$16:$C$16,'Capital cost data base'!$B$4:$C$4,'CCaMC-BCCpUC'!F1)</f>
        <v>1161212.121212123</v>
      </c>
      <c r="G3" s="3">
        <f>TREND('Capital cost data base'!$B$16:$C$16,'Capital cost data base'!$B$4:$C$4,'CCaMC-BCCpUC'!G1)</f>
        <v>1155454.5454545468</v>
      </c>
      <c r="H3" s="3">
        <f>TREND('Capital cost data base'!$B$16:$C$16,'Capital cost data base'!$B$4:$C$4,'CCaMC-BCCpUC'!H1)</f>
        <v>1149696.9696969707</v>
      </c>
      <c r="I3" s="3">
        <f>TREND('Capital cost data base'!$B$16:$C$16,'Capital cost data base'!$B$4:$C$4,'CCaMC-BCCpUC'!I1)</f>
        <v>1143939.3939393945</v>
      </c>
      <c r="J3" s="3">
        <f>TREND('Capital cost data base'!$B$16:$C$16,'Capital cost data base'!$B$4:$C$4,'CCaMC-BCCpUC'!J1)</f>
        <v>1138181.8181818184</v>
      </c>
      <c r="K3" s="3">
        <f>TREND('Capital cost data base'!$B$16:$C$16,'Capital cost data base'!$B$4:$C$4,'CCaMC-BCCpUC'!K1)</f>
        <v>1132424.2424242441</v>
      </c>
      <c r="L3" s="3">
        <f>TREND('Capital cost data base'!$B$16:$C$16,'Capital cost data base'!$B$4:$C$4,'CCaMC-BCCpUC'!L1)</f>
        <v>1126666.6666666679</v>
      </c>
      <c r="M3" s="3">
        <f>TREND('Capital cost data base'!$B$16:$C$16,'Capital cost data base'!$B$4:$C$4,'CCaMC-BCCpUC'!M1)</f>
        <v>1120909.0909090918</v>
      </c>
      <c r="N3" s="3">
        <f>TREND('Capital cost data base'!$B$16:$C$16,'Capital cost data base'!$B$4:$C$4,'CCaMC-BCCpUC'!N1)</f>
        <v>1115151.5151515156</v>
      </c>
      <c r="O3" s="3">
        <f>TREND('Capital cost data base'!$B$16:$C$16,'Capital cost data base'!$B$4:$C$4,'CCaMC-BCCpUC'!O1)</f>
        <v>1109393.9393939395</v>
      </c>
      <c r="P3" s="3">
        <f>TREND('Capital cost data base'!$B$16:$C$16,'Capital cost data base'!$B$4:$C$4,'CCaMC-BCCpUC'!P1)</f>
        <v>1103636.3636363652</v>
      </c>
      <c r="Q3" s="3">
        <f>TREND('Capital cost data base'!$B$16:$C$16,'Capital cost data base'!$B$4:$C$4,'CCaMC-BCCpUC'!Q1)</f>
        <v>1097878.787878789</v>
      </c>
      <c r="R3" s="3">
        <f>TREND('Capital cost data base'!$B$16:$C$16,'Capital cost data base'!$B$4:$C$4,'CCaMC-BCCpUC'!R1)</f>
        <v>1092121.2121212129</v>
      </c>
      <c r="S3" s="3">
        <f>TREND('Capital cost data base'!$B$16:$C$16,'Capital cost data base'!$B$4:$C$4,'CCaMC-BCCpUC'!S1)</f>
        <v>1086363.6363636367</v>
      </c>
      <c r="T3" s="3">
        <f>TREND('Capital cost data base'!$B$16:$C$16,'Capital cost data base'!$B$4:$C$4,'CCaMC-BCCpUC'!T1)</f>
        <v>1080606.0606060605</v>
      </c>
      <c r="U3" s="3">
        <f>TREND('Capital cost data base'!$B$16:$C$16,'Capital cost data base'!$B$4:$C$4,'CCaMC-BCCpUC'!U1)</f>
        <v>1074848.4848484863</v>
      </c>
      <c r="V3" s="3">
        <f>TREND('Capital cost data base'!$B$16:$C$16,'Capital cost data base'!$B$4:$C$4,'CCaMC-BCCpUC'!V1)</f>
        <v>1069090.9090909101</v>
      </c>
      <c r="W3" s="3">
        <f>TREND('Capital cost data base'!$B$16:$C$16,'Capital cost data base'!$B$4:$C$4,'CCaMC-BCCpUC'!W1)</f>
        <v>1063333.333333334</v>
      </c>
      <c r="X3" s="3">
        <f>TREND('Capital cost data base'!$B$16:$C$16,'Capital cost data base'!$B$4:$C$4,'CCaMC-BCCpUC'!X1)</f>
        <v>1057575.7575757578</v>
      </c>
      <c r="Y3" s="3">
        <f>TREND('Capital cost data base'!$B$16:$C$16,'Capital cost data base'!$B$4:$C$4,'CCaMC-BCCpUC'!Y1)</f>
        <v>1051818.1818181835</v>
      </c>
      <c r="Z3" s="3">
        <f>TREND('Capital cost data base'!$B$16:$C$16,'Capital cost data base'!$B$4:$C$4,'CCaMC-BCCpUC'!Z1)</f>
        <v>1046060.6060606074</v>
      </c>
      <c r="AA3" s="3">
        <f>TREND('Capital cost data base'!$B$16:$C$16,'Capital cost data base'!$B$4:$C$4,'CCaMC-BCCpUC'!AA1)</f>
        <v>1040303.0303030312</v>
      </c>
      <c r="AB3" s="3">
        <f>TREND('Capital cost data base'!$B$16:$C$16,'Capital cost data base'!$B$4:$C$4,'CCaMC-BCCpUC'!AB1)</f>
        <v>1034545.4545454551</v>
      </c>
      <c r="AC3" s="3">
        <f>TREND('Capital cost data base'!$B$16:$C$16,'Capital cost data base'!$B$4:$C$4,'CCaMC-BCCpUC'!AC1)</f>
        <v>1028787.8787878789</v>
      </c>
      <c r="AD3" s="3">
        <f>TREND('Capital cost data base'!$B$16:$C$16,'Capital cost data base'!$B$4:$C$4,'CCaMC-BCCpUC'!AD1)</f>
        <v>1023030.3030303046</v>
      </c>
      <c r="AE3" s="3">
        <f>TREND('Capital cost data base'!$B$16:$C$16,'Capital cost data base'!$B$4:$C$4,'CCaMC-BCCpUC'!AE1)</f>
        <v>1017272.7272727285</v>
      </c>
      <c r="AF3" s="3">
        <f>TREND('Capital cost data base'!$B$16:$C$16,'Capital cost data base'!$B$4:$C$4,'CCaMC-BCCpUC'!AF1)</f>
        <v>1011515.1515151523</v>
      </c>
      <c r="AG3" s="3">
        <f>TREND('Capital cost data base'!$B$16:$C$16,'Capital cost data base'!$B$4:$C$4,'CCaMC-BCCpUC'!AG1)</f>
        <v>1005757.5757575762</v>
      </c>
      <c r="AH3" s="3">
        <f>'Capital cost data base'!C16</f>
        <v>1000000</v>
      </c>
    </row>
    <row r="4" spans="1:34">
      <c r="A4" t="s">
        <v>80</v>
      </c>
      <c r="B4" s="3">
        <f>'Capital cost data base'!B26</f>
        <v>4000000</v>
      </c>
      <c r="C4" s="3">
        <f>B4</f>
        <v>4000000</v>
      </c>
      <c r="D4" s="3">
        <f t="shared" ref="D4:AH4" si="0">C4</f>
        <v>4000000</v>
      </c>
      <c r="E4" s="3">
        <f t="shared" si="0"/>
        <v>4000000</v>
      </c>
      <c r="F4" s="3">
        <f t="shared" si="0"/>
        <v>4000000</v>
      </c>
      <c r="G4" s="3">
        <f t="shared" si="0"/>
        <v>4000000</v>
      </c>
      <c r="H4" s="3">
        <f t="shared" si="0"/>
        <v>4000000</v>
      </c>
      <c r="I4" s="3">
        <f t="shared" si="0"/>
        <v>4000000</v>
      </c>
      <c r="J4" s="3">
        <f t="shared" si="0"/>
        <v>4000000</v>
      </c>
      <c r="K4" s="3">
        <f t="shared" si="0"/>
        <v>4000000</v>
      </c>
      <c r="L4" s="3">
        <f t="shared" si="0"/>
        <v>4000000</v>
      </c>
      <c r="M4" s="3">
        <f t="shared" si="0"/>
        <v>4000000</v>
      </c>
      <c r="N4" s="3">
        <f t="shared" si="0"/>
        <v>4000000</v>
      </c>
      <c r="O4" s="3">
        <f t="shared" si="0"/>
        <v>4000000</v>
      </c>
      <c r="P4" s="3">
        <f t="shared" si="0"/>
        <v>4000000</v>
      </c>
      <c r="Q4" s="3">
        <f t="shared" si="0"/>
        <v>4000000</v>
      </c>
      <c r="R4" s="3">
        <f t="shared" si="0"/>
        <v>4000000</v>
      </c>
      <c r="S4" s="3">
        <f t="shared" si="0"/>
        <v>4000000</v>
      </c>
      <c r="T4" s="3">
        <f t="shared" si="0"/>
        <v>4000000</v>
      </c>
      <c r="U4" s="3">
        <f t="shared" si="0"/>
        <v>4000000</v>
      </c>
      <c r="V4" s="3">
        <f t="shared" si="0"/>
        <v>4000000</v>
      </c>
      <c r="W4" s="3">
        <f t="shared" si="0"/>
        <v>4000000</v>
      </c>
      <c r="X4" s="3">
        <f t="shared" si="0"/>
        <v>4000000</v>
      </c>
      <c r="Y4" s="3">
        <f t="shared" si="0"/>
        <v>4000000</v>
      </c>
      <c r="Z4" s="3">
        <f t="shared" si="0"/>
        <v>4000000</v>
      </c>
      <c r="AA4" s="3">
        <f t="shared" si="0"/>
        <v>4000000</v>
      </c>
      <c r="AB4" s="3">
        <f t="shared" si="0"/>
        <v>4000000</v>
      </c>
      <c r="AC4" s="3">
        <f t="shared" si="0"/>
        <v>4000000</v>
      </c>
      <c r="AD4" s="3">
        <f t="shared" si="0"/>
        <v>4000000</v>
      </c>
      <c r="AE4" s="3">
        <f t="shared" si="0"/>
        <v>4000000</v>
      </c>
      <c r="AF4" s="3">
        <f t="shared" si="0"/>
        <v>4000000</v>
      </c>
      <c r="AG4" s="3">
        <f t="shared" si="0"/>
        <v>4000000</v>
      </c>
      <c r="AH4" s="3">
        <f t="shared" si="0"/>
        <v>4000000</v>
      </c>
    </row>
    <row r="5" spans="1:34">
      <c r="A5" t="s">
        <v>129</v>
      </c>
      <c r="B5" s="3">
        <f>AVERAGE('Capital cost data base'!B22:B23)</f>
        <v>2302000</v>
      </c>
      <c r="C5" s="3">
        <f>TREND('Capital cost data base'!$B$24:$C$24,'Capital cost data base'!$B$4:$C$4,'CCaMC-BCCpUC'!C1)</f>
        <v>2302000</v>
      </c>
      <c r="D5" s="3">
        <f>TREND('Capital cost data base'!$B$24:$C$24,'Capital cost data base'!$B$4:$C$4,'CCaMC-BCCpUC'!D1)</f>
        <v>2302000</v>
      </c>
      <c r="E5" s="3">
        <f>TREND('Capital cost data base'!$B$24:$C$24,'Capital cost data base'!$B$4:$C$4,'CCaMC-BCCpUC'!E1)</f>
        <v>2302000</v>
      </c>
      <c r="F5" s="3">
        <f>TREND('Capital cost data base'!$B$24:$C$24,'Capital cost data base'!$B$4:$C$4,'CCaMC-BCCpUC'!F1)</f>
        <v>2302000</v>
      </c>
      <c r="G5" s="3">
        <f>TREND('Capital cost data base'!$B$24:$C$24,'Capital cost data base'!$B$4:$C$4,'CCaMC-BCCpUC'!G1)</f>
        <v>2302000</v>
      </c>
      <c r="H5" s="3">
        <f>TREND('Capital cost data base'!$B$24:$C$24,'Capital cost data base'!$B$4:$C$4,'CCaMC-BCCpUC'!H1)</f>
        <v>2302000</v>
      </c>
      <c r="I5" s="3">
        <f>TREND('Capital cost data base'!$B$24:$C$24,'Capital cost data base'!$B$4:$C$4,'CCaMC-BCCpUC'!I1)</f>
        <v>2302000</v>
      </c>
      <c r="J5" s="3">
        <f>TREND('Capital cost data base'!$B$24:$C$24,'Capital cost data base'!$B$4:$C$4,'CCaMC-BCCpUC'!J1)</f>
        <v>2302000</v>
      </c>
      <c r="K5" s="3">
        <f>TREND('Capital cost data base'!$B$24:$C$24,'Capital cost data base'!$B$4:$C$4,'CCaMC-BCCpUC'!K1)</f>
        <v>2302000</v>
      </c>
      <c r="L5" s="3">
        <f>TREND('Capital cost data base'!$B$24:$C$24,'Capital cost data base'!$B$4:$C$4,'CCaMC-BCCpUC'!L1)</f>
        <v>2302000</v>
      </c>
      <c r="M5" s="3">
        <f>TREND('Capital cost data base'!$B$24:$C$24,'Capital cost data base'!$B$4:$C$4,'CCaMC-BCCpUC'!M1)</f>
        <v>2302000</v>
      </c>
      <c r="N5" s="3">
        <f>TREND('Capital cost data base'!$B$24:$C$24,'Capital cost data base'!$B$4:$C$4,'CCaMC-BCCpUC'!N1)</f>
        <v>2302000</v>
      </c>
      <c r="O5" s="3">
        <f>TREND('Capital cost data base'!$B$24:$C$24,'Capital cost data base'!$B$4:$C$4,'CCaMC-BCCpUC'!O1)</f>
        <v>2302000</v>
      </c>
      <c r="P5" s="3">
        <f>TREND('Capital cost data base'!$B$24:$C$24,'Capital cost data base'!$B$4:$C$4,'CCaMC-BCCpUC'!P1)</f>
        <v>2302000</v>
      </c>
      <c r="Q5" s="3">
        <f>TREND('Capital cost data base'!$B$24:$C$24,'Capital cost data base'!$B$4:$C$4,'CCaMC-BCCpUC'!Q1)</f>
        <v>2302000</v>
      </c>
      <c r="R5" s="3">
        <f>TREND('Capital cost data base'!$B$24:$C$24,'Capital cost data base'!$B$4:$C$4,'CCaMC-BCCpUC'!R1)</f>
        <v>2302000</v>
      </c>
      <c r="S5" s="3">
        <f>TREND('Capital cost data base'!$B$24:$C$24,'Capital cost data base'!$B$4:$C$4,'CCaMC-BCCpUC'!S1)</f>
        <v>2302000</v>
      </c>
      <c r="T5" s="3">
        <f>TREND('Capital cost data base'!$B$24:$C$24,'Capital cost data base'!$B$4:$C$4,'CCaMC-BCCpUC'!T1)</f>
        <v>2302000</v>
      </c>
      <c r="U5" s="3">
        <f>TREND('Capital cost data base'!$B$24:$C$24,'Capital cost data base'!$B$4:$C$4,'CCaMC-BCCpUC'!U1)</f>
        <v>2302000</v>
      </c>
      <c r="V5" s="3">
        <f>TREND('Capital cost data base'!$B$24:$C$24,'Capital cost data base'!$B$4:$C$4,'CCaMC-BCCpUC'!V1)</f>
        <v>2302000</v>
      </c>
      <c r="W5" s="3">
        <f>TREND('Capital cost data base'!$B$24:$C$24,'Capital cost data base'!$B$4:$C$4,'CCaMC-BCCpUC'!W1)</f>
        <v>2302000</v>
      </c>
      <c r="X5" s="3">
        <f>TREND('Capital cost data base'!$B$24:$C$24,'Capital cost data base'!$B$4:$C$4,'CCaMC-BCCpUC'!X1)</f>
        <v>2302000</v>
      </c>
      <c r="Y5" s="3">
        <f>TREND('Capital cost data base'!$B$24:$C$24,'Capital cost data base'!$B$4:$C$4,'CCaMC-BCCpUC'!Y1)</f>
        <v>2302000</v>
      </c>
      <c r="Z5" s="3">
        <f>TREND('Capital cost data base'!$B$24:$C$24,'Capital cost data base'!$B$4:$C$4,'CCaMC-BCCpUC'!Z1)</f>
        <v>2302000</v>
      </c>
      <c r="AA5" s="3">
        <f>TREND('Capital cost data base'!$B$24:$C$24,'Capital cost data base'!$B$4:$C$4,'CCaMC-BCCpUC'!AA1)</f>
        <v>2302000</v>
      </c>
      <c r="AB5" s="3">
        <f>TREND('Capital cost data base'!$B$24:$C$24,'Capital cost data base'!$B$4:$C$4,'CCaMC-BCCpUC'!AB1)</f>
        <v>2302000</v>
      </c>
      <c r="AC5" s="3">
        <f>TREND('Capital cost data base'!$B$24:$C$24,'Capital cost data base'!$B$4:$C$4,'CCaMC-BCCpUC'!AC1)</f>
        <v>2302000</v>
      </c>
      <c r="AD5" s="3">
        <f>TREND('Capital cost data base'!$B$24:$C$24,'Capital cost data base'!$B$4:$C$4,'CCaMC-BCCpUC'!AD1)</f>
        <v>2302000</v>
      </c>
      <c r="AE5" s="3">
        <f>TREND('Capital cost data base'!$B$24:$C$24,'Capital cost data base'!$B$4:$C$4,'CCaMC-BCCpUC'!AE1)</f>
        <v>2302000</v>
      </c>
      <c r="AF5" s="3">
        <f>TREND('Capital cost data base'!$B$24:$C$24,'Capital cost data base'!$B$4:$C$4,'CCaMC-BCCpUC'!AF1)</f>
        <v>2302000</v>
      </c>
      <c r="AG5" s="3">
        <f>TREND('Capital cost data base'!$B$24:$C$24,'Capital cost data base'!$B$4:$C$4,'CCaMC-BCCpUC'!AG1)</f>
        <v>2302000</v>
      </c>
      <c r="AH5" s="3">
        <f>AVERAGE('Capital cost data base'!C22:C23)</f>
        <v>2302000</v>
      </c>
    </row>
    <row r="6" spans="1:34">
      <c r="A6" t="s">
        <v>130</v>
      </c>
      <c r="B6" s="36">
        <f>'Capital cost data base'!B43</f>
        <v>1810000</v>
      </c>
      <c r="C6" s="25">
        <f>TREND('Capital cost data base'!$B$43:$C$43,'Capital cost data base'!$B$4:$C$4,'CCaMC-BCCpUC'!C1)</f>
        <v>1748787.8787878752</v>
      </c>
      <c r="D6" s="25">
        <f>TREND('Capital cost data base'!$B$43:$C$43,'Capital cost data base'!$B$4:$C$4,'CCaMC-BCCpUC'!D1)</f>
        <v>1718181.8181818128</v>
      </c>
      <c r="E6" s="25">
        <f>TREND('Capital cost data base'!$B$43:$C$43,'Capital cost data base'!$B$4:$C$4,'CCaMC-BCCpUC'!E1)</f>
        <v>1687575.7575757504</v>
      </c>
      <c r="F6" s="25">
        <f>TREND('Capital cost data base'!$B$43:$C$43,'Capital cost data base'!$B$4:$C$4,'CCaMC-BCCpUC'!F1)</f>
        <v>1656969.6969696954</v>
      </c>
      <c r="G6" s="25">
        <f>TREND('Capital cost data base'!$B$43:$C$43,'Capital cost data base'!$B$4:$C$4,'CCaMC-BCCpUC'!G1)</f>
        <v>1626363.636363633</v>
      </c>
      <c r="H6" s="25">
        <f>TREND('Capital cost data base'!$B$43:$C$43,'Capital cost data base'!$B$4:$C$4,'CCaMC-BCCpUC'!H1)</f>
        <v>1595757.5757575706</v>
      </c>
      <c r="I6" s="25">
        <f>TREND('Capital cost data base'!$B$43:$C$43,'Capital cost data base'!$B$4:$C$4,'CCaMC-BCCpUC'!I1)</f>
        <v>1565151.5151515082</v>
      </c>
      <c r="J6" s="25">
        <f>TREND('Capital cost data base'!$B$43:$C$43,'Capital cost data base'!$B$4:$C$4,'CCaMC-BCCpUC'!J1)</f>
        <v>1534545.4545454532</v>
      </c>
      <c r="K6" s="25">
        <f>TREND('Capital cost data base'!$B$43:$C$43,'Capital cost data base'!$B$4:$C$4,'CCaMC-BCCpUC'!K1)</f>
        <v>1503939.3939393908</v>
      </c>
      <c r="L6" s="25">
        <f>TREND('Capital cost data base'!$B$43:$C$43,'Capital cost data base'!$B$4:$C$4,'CCaMC-BCCpUC'!L1)</f>
        <v>1473333.3333333284</v>
      </c>
      <c r="M6" s="25">
        <f>TREND('Capital cost data base'!$B$43:$C$43,'Capital cost data base'!$B$4:$C$4,'CCaMC-BCCpUC'!M1)</f>
        <v>1442727.272727266</v>
      </c>
      <c r="N6" s="25">
        <f>TREND('Capital cost data base'!$B$43:$C$43,'Capital cost data base'!$B$4:$C$4,'CCaMC-BCCpUC'!N1)</f>
        <v>1412121.212121211</v>
      </c>
      <c r="O6" s="25">
        <f>TREND('Capital cost data base'!$B$43:$C$43,'Capital cost data base'!$B$4:$C$4,'CCaMC-BCCpUC'!O1)</f>
        <v>1381515.1515151486</v>
      </c>
      <c r="P6" s="25">
        <f>TREND('Capital cost data base'!$B$43:$C$43,'Capital cost data base'!$B$4:$C$4,'CCaMC-BCCpUC'!P1)</f>
        <v>1350909.0909090862</v>
      </c>
      <c r="Q6" s="25">
        <f>TREND('Capital cost data base'!$B$43:$C$43,'Capital cost data base'!$B$4:$C$4,'CCaMC-BCCpUC'!Q1)</f>
        <v>1320303.0303030238</v>
      </c>
      <c r="R6" s="25">
        <f>TREND('Capital cost data base'!$B$43:$C$43,'Capital cost data base'!$B$4:$C$4,'CCaMC-BCCpUC'!R1)</f>
        <v>1289696.9696969688</v>
      </c>
      <c r="S6" s="25">
        <f>TREND('Capital cost data base'!$B$43:$C$43,'Capital cost data base'!$B$4:$C$4,'CCaMC-BCCpUC'!S1)</f>
        <v>1259090.9090909064</v>
      </c>
      <c r="T6" s="25">
        <f>TREND('Capital cost data base'!$B$43:$C$43,'Capital cost data base'!$B$4:$C$4,'CCaMC-BCCpUC'!T1)</f>
        <v>1228484.848484844</v>
      </c>
      <c r="U6" s="25">
        <f>TREND('Capital cost data base'!$B$43:$C$43,'Capital cost data base'!$B$4:$C$4,'CCaMC-BCCpUC'!U1)</f>
        <v>1197878.7878787816</v>
      </c>
      <c r="V6" s="25">
        <f>TREND('Capital cost data base'!$B$43:$C$43,'Capital cost data base'!$B$4:$C$4,'CCaMC-BCCpUC'!V1)</f>
        <v>1167272.7272727266</v>
      </c>
      <c r="W6" s="25">
        <f>TREND('Capital cost data base'!$B$43:$C$43,'Capital cost data base'!$B$4:$C$4,'CCaMC-BCCpUC'!W1)</f>
        <v>1136666.6666666642</v>
      </c>
      <c r="X6" s="25">
        <f>TREND('Capital cost data base'!$B$43:$C$43,'Capital cost data base'!$B$4:$C$4,'CCaMC-BCCpUC'!X1)</f>
        <v>1106060.6060606018</v>
      </c>
      <c r="Y6" s="25">
        <f>TREND('Capital cost data base'!$B$43:$C$43,'Capital cost data base'!$B$4:$C$4,'CCaMC-BCCpUC'!Y1)</f>
        <v>1075454.5454545394</v>
      </c>
      <c r="Z6" s="25">
        <f>TREND('Capital cost data base'!$B$43:$C$43,'Capital cost data base'!$B$4:$C$4,'CCaMC-BCCpUC'!Z1)</f>
        <v>1044848.4848484844</v>
      </c>
      <c r="AA6" s="25">
        <f>TREND('Capital cost data base'!$B$43:$C$43,'Capital cost data base'!$B$4:$C$4,'CCaMC-BCCpUC'!AA1)</f>
        <v>1014242.424242422</v>
      </c>
      <c r="AB6" s="25">
        <f>TREND('Capital cost data base'!$B$43:$C$43,'Capital cost data base'!$B$4:$C$4,'CCaMC-BCCpUC'!AB1)</f>
        <v>983636.36363635957</v>
      </c>
      <c r="AC6" s="25">
        <f>TREND('Capital cost data base'!$B$43:$C$43,'Capital cost data base'!$B$4:$C$4,'CCaMC-BCCpUC'!AC1)</f>
        <v>953030.30303029716</v>
      </c>
      <c r="AD6" s="25">
        <f>TREND('Capital cost data base'!$B$43:$C$43,'Capital cost data base'!$B$4:$C$4,'CCaMC-BCCpUC'!AD1)</f>
        <v>922424.2424242422</v>
      </c>
      <c r="AE6" s="25">
        <f>TREND('Capital cost data base'!$B$43:$C$43,'Capital cost data base'!$B$4:$C$4,'CCaMC-BCCpUC'!AE1)</f>
        <v>891818.18181817979</v>
      </c>
      <c r="AF6" s="25">
        <f>TREND('Capital cost data base'!$B$43:$C$43,'Capital cost data base'!$B$4:$C$4,'CCaMC-BCCpUC'!AF1)</f>
        <v>861212.12121211737</v>
      </c>
      <c r="AG6" s="25">
        <f>TREND('Capital cost data base'!$B$43:$C$43,'Capital cost data base'!$B$4:$C$4,'CCaMC-BCCpUC'!AG1)</f>
        <v>830606.06060605496</v>
      </c>
      <c r="AH6" s="25">
        <f>'Capital cost data base'!C43</f>
        <v>800000</v>
      </c>
    </row>
    <row r="7" spans="1:34">
      <c r="A7" t="s">
        <v>131</v>
      </c>
      <c r="B7" s="36">
        <f>'Capital cost data base'!B41</f>
        <v>4300000</v>
      </c>
      <c r="C7" s="25">
        <f>TREND('Capital cost data base'!$B$41:$C$41,'Capital cost data base'!$B$4:$C$4,'CCaMC-BCCpUC'!C1)</f>
        <v>4084848.4848484695</v>
      </c>
      <c r="D7" s="25">
        <f>TREND('Capital cost data base'!$B$41:$C$41,'Capital cost data base'!$B$4:$C$4,'CCaMC-BCCpUC'!D1)</f>
        <v>3977272.7272727191</v>
      </c>
      <c r="E7" s="25">
        <f>TREND('Capital cost data base'!$B$41:$C$41,'Capital cost data base'!$B$4:$C$4,'CCaMC-BCCpUC'!E1)</f>
        <v>3869696.9696969688</v>
      </c>
      <c r="F7" s="25">
        <f>TREND('Capital cost data base'!$B$41:$C$41,'Capital cost data base'!$B$4:$C$4,'CCaMC-BCCpUC'!F1)</f>
        <v>3762121.2121211886</v>
      </c>
      <c r="G7" s="25">
        <f>TREND('Capital cost data base'!$B$41:$C$41,'Capital cost data base'!$B$4:$C$4,'CCaMC-BCCpUC'!G1)</f>
        <v>3654545.4545454383</v>
      </c>
      <c r="H7" s="25">
        <f>TREND('Capital cost data base'!$B$41:$C$41,'Capital cost data base'!$B$4:$C$4,'CCaMC-BCCpUC'!H1)</f>
        <v>3546969.6969696879</v>
      </c>
      <c r="I7" s="25">
        <f>TREND('Capital cost data base'!$B$41:$C$41,'Capital cost data base'!$B$4:$C$4,'CCaMC-BCCpUC'!I1)</f>
        <v>3439393.9393939376</v>
      </c>
      <c r="J7" s="25">
        <f>TREND('Capital cost data base'!$B$41:$C$41,'Capital cost data base'!$B$4:$C$4,'CCaMC-BCCpUC'!J1)</f>
        <v>3331818.1818181574</v>
      </c>
      <c r="K7" s="25">
        <f>TREND('Capital cost data base'!$B$41:$C$41,'Capital cost data base'!$B$4:$C$4,'CCaMC-BCCpUC'!K1)</f>
        <v>3224242.4242424071</v>
      </c>
      <c r="L7" s="25">
        <f>TREND('Capital cost data base'!$B$41:$C$41,'Capital cost data base'!$B$4:$C$4,'CCaMC-BCCpUC'!L1)</f>
        <v>3116666.6666666567</v>
      </c>
      <c r="M7" s="25">
        <f>TREND('Capital cost data base'!$B$41:$C$41,'Capital cost data base'!$B$4:$C$4,'CCaMC-BCCpUC'!M1)</f>
        <v>3009090.9090909064</v>
      </c>
      <c r="N7" s="25">
        <f>TREND('Capital cost data base'!$B$41:$C$41,'Capital cost data base'!$B$4:$C$4,'CCaMC-BCCpUC'!N1)</f>
        <v>2901515.1515151262</v>
      </c>
      <c r="O7" s="25">
        <f>TREND('Capital cost data base'!$B$41:$C$41,'Capital cost data base'!$B$4:$C$4,'CCaMC-BCCpUC'!O1)</f>
        <v>2793939.3939393759</v>
      </c>
      <c r="P7" s="25">
        <f>TREND('Capital cost data base'!$B$41:$C$41,'Capital cost data base'!$B$4:$C$4,'CCaMC-BCCpUC'!P1)</f>
        <v>2686363.6363636255</v>
      </c>
      <c r="Q7" s="25">
        <f>TREND('Capital cost data base'!$B$41:$C$41,'Capital cost data base'!$B$4:$C$4,'CCaMC-BCCpUC'!Q1)</f>
        <v>2578787.8787878752</v>
      </c>
      <c r="R7" s="25">
        <f>TREND('Capital cost data base'!$B$41:$C$41,'Capital cost data base'!$B$4:$C$4,'CCaMC-BCCpUC'!R1)</f>
        <v>2471212.121212095</v>
      </c>
      <c r="S7" s="25">
        <f>TREND('Capital cost data base'!$B$41:$C$41,'Capital cost data base'!$B$4:$C$4,'CCaMC-BCCpUC'!S1)</f>
        <v>2363636.3636363447</v>
      </c>
      <c r="T7" s="25">
        <f>TREND('Capital cost data base'!$B$41:$C$41,'Capital cost data base'!$B$4:$C$4,'CCaMC-BCCpUC'!T1)</f>
        <v>2256060.6060605943</v>
      </c>
      <c r="U7" s="25">
        <f>TREND('Capital cost data base'!$B$41:$C$41,'Capital cost data base'!$B$4:$C$4,'CCaMC-BCCpUC'!U1)</f>
        <v>2148484.848484844</v>
      </c>
      <c r="V7" s="25">
        <f>TREND('Capital cost data base'!$B$41:$C$41,'Capital cost data base'!$B$4:$C$4,'CCaMC-BCCpUC'!V1)</f>
        <v>2040909.0909090638</v>
      </c>
      <c r="W7" s="25">
        <f>TREND('Capital cost data base'!$B$41:$C$41,'Capital cost data base'!$B$4:$C$4,'CCaMC-BCCpUC'!W1)</f>
        <v>1933333.3333333135</v>
      </c>
      <c r="X7" s="25">
        <f>TREND('Capital cost data base'!$B$41:$C$41,'Capital cost data base'!$B$4:$C$4,'CCaMC-BCCpUC'!X1)</f>
        <v>1825757.5757575631</v>
      </c>
      <c r="Y7" s="25">
        <f>TREND('Capital cost data base'!$B$41:$C$41,'Capital cost data base'!$B$4:$C$4,'CCaMC-BCCpUC'!Y1)</f>
        <v>1718181.8181818128</v>
      </c>
      <c r="Z7" s="25">
        <f>TREND('Capital cost data base'!$B$41:$C$41,'Capital cost data base'!$B$4:$C$4,'CCaMC-BCCpUC'!Z1)</f>
        <v>1610606.0606060326</v>
      </c>
      <c r="AA7" s="25">
        <f>TREND('Capital cost data base'!$B$41:$C$41,'Capital cost data base'!$B$4:$C$4,'CCaMC-BCCpUC'!AA1)</f>
        <v>1503030.3030302823</v>
      </c>
      <c r="AB7" s="25">
        <f>TREND('Capital cost data base'!$B$41:$C$41,'Capital cost data base'!$B$4:$C$4,'CCaMC-BCCpUC'!AB1)</f>
        <v>1395454.5454545319</v>
      </c>
      <c r="AC7" s="25">
        <f>TREND('Capital cost data base'!$B$41:$C$41,'Capital cost data base'!$B$4:$C$4,'CCaMC-BCCpUC'!AC1)</f>
        <v>1287878.7878787816</v>
      </c>
      <c r="AD7" s="25">
        <f>TREND('Capital cost data base'!$B$41:$C$41,'Capital cost data base'!$B$4:$C$4,'CCaMC-BCCpUC'!AD1)</f>
        <v>1180303.0303030014</v>
      </c>
      <c r="AE7" s="25">
        <f>TREND('Capital cost data base'!$B$41:$C$41,'Capital cost data base'!$B$4:$C$4,'CCaMC-BCCpUC'!AE1)</f>
        <v>1072727.2727272511</v>
      </c>
      <c r="AF7" s="25">
        <f>TREND('Capital cost data base'!$B$41:$C$41,'Capital cost data base'!$B$4:$C$4,'CCaMC-BCCpUC'!AF1)</f>
        <v>965151.5151515007</v>
      </c>
      <c r="AG7" s="25">
        <f>TREND('Capital cost data base'!$B$41:$C$41,'Capital cost data base'!$B$4:$C$4,'CCaMC-BCCpUC'!AG1)</f>
        <v>857575.75757575035</v>
      </c>
      <c r="AH7" s="25">
        <f>'Capital cost data base'!C41</f>
        <v>750000</v>
      </c>
    </row>
    <row r="8" spans="1:34">
      <c r="A8" t="s">
        <v>132</v>
      </c>
      <c r="B8" s="3">
        <f>'Capital cost data base'!B46</f>
        <v>5208000</v>
      </c>
      <c r="C8" s="25">
        <f>TREND('Capital cost data base'!$B$46:$C$46,'Capital cost data base'!$B$4:$C$4,'CCaMC-BCCpUC'!C1)</f>
        <v>5043878.7878787816</v>
      </c>
      <c r="D8" s="25">
        <f>TREND('Capital cost data base'!$B$46:$C$46,'Capital cost data base'!$B$4:$C$4,'CCaMC-BCCpUC'!D1)</f>
        <v>4961818.1818181872</v>
      </c>
      <c r="E8" s="25">
        <f>TREND('Capital cost data base'!$B$46:$C$46,'Capital cost data base'!$B$4:$C$4,'CCaMC-BCCpUC'!E1)</f>
        <v>4879757.5757575929</v>
      </c>
      <c r="F8" s="25">
        <f>TREND('Capital cost data base'!$B$46:$C$46,'Capital cost data base'!$B$4:$C$4,'CCaMC-BCCpUC'!F1)</f>
        <v>4797696.9696969688</v>
      </c>
      <c r="G8" s="25">
        <f>TREND('Capital cost data base'!$B$46:$C$46,'Capital cost data base'!$B$4:$C$4,'CCaMC-BCCpUC'!G1)</f>
        <v>4715636.3636363745</v>
      </c>
      <c r="H8" s="25">
        <f>TREND('Capital cost data base'!$B$46:$C$46,'Capital cost data base'!$B$4:$C$4,'CCaMC-BCCpUC'!H1)</f>
        <v>4633575.7575757504</v>
      </c>
      <c r="I8" s="25">
        <f>TREND('Capital cost data base'!$B$46:$C$46,'Capital cost data base'!$B$4:$C$4,'CCaMC-BCCpUC'!I1)</f>
        <v>4551515.151515156</v>
      </c>
      <c r="J8" s="25">
        <f>TREND('Capital cost data base'!$B$46:$C$46,'Capital cost data base'!$B$4:$C$4,'CCaMC-BCCpUC'!J1)</f>
        <v>4469454.5454545617</v>
      </c>
      <c r="K8" s="25">
        <f>TREND('Capital cost data base'!$B$46:$C$46,'Capital cost data base'!$B$4:$C$4,'CCaMC-BCCpUC'!K1)</f>
        <v>4387393.9393939376</v>
      </c>
      <c r="L8" s="25">
        <f>TREND('Capital cost data base'!$B$46:$C$46,'Capital cost data base'!$B$4:$C$4,'CCaMC-BCCpUC'!L1)</f>
        <v>4305333.3333333433</v>
      </c>
      <c r="M8" s="25">
        <f>TREND('Capital cost data base'!$B$46:$C$46,'Capital cost data base'!$B$4:$C$4,'CCaMC-BCCpUC'!M1)</f>
        <v>4223272.7272727191</v>
      </c>
      <c r="N8" s="25">
        <f>TREND('Capital cost data base'!$B$46:$C$46,'Capital cost data base'!$B$4:$C$4,'CCaMC-BCCpUC'!N1)</f>
        <v>4141212.1212121248</v>
      </c>
      <c r="O8" s="25">
        <f>TREND('Capital cost data base'!$B$46:$C$46,'Capital cost data base'!$B$4:$C$4,'CCaMC-BCCpUC'!O1)</f>
        <v>4059151.5151515305</v>
      </c>
      <c r="P8" s="25">
        <f>TREND('Capital cost data base'!$B$46:$C$46,'Capital cost data base'!$B$4:$C$4,'CCaMC-BCCpUC'!P1)</f>
        <v>3977090.9090909064</v>
      </c>
      <c r="Q8" s="25">
        <f>TREND('Capital cost data base'!$B$46:$C$46,'Capital cost data base'!$B$4:$C$4,'CCaMC-BCCpUC'!Q1)</f>
        <v>3895030.3030303121</v>
      </c>
      <c r="R8" s="25">
        <f>TREND('Capital cost data base'!$B$46:$C$46,'Capital cost data base'!$B$4:$C$4,'CCaMC-BCCpUC'!R1)</f>
        <v>3812969.6969697177</v>
      </c>
      <c r="S8" s="25">
        <f>TREND('Capital cost data base'!$B$46:$C$46,'Capital cost data base'!$B$4:$C$4,'CCaMC-BCCpUC'!S1)</f>
        <v>3730909.0909090936</v>
      </c>
      <c r="T8" s="25">
        <f>TREND('Capital cost data base'!$B$46:$C$46,'Capital cost data base'!$B$4:$C$4,'CCaMC-BCCpUC'!T1)</f>
        <v>3648848.4848484993</v>
      </c>
      <c r="U8" s="25">
        <f>TREND('Capital cost data base'!$B$46:$C$46,'Capital cost data base'!$B$4:$C$4,'CCaMC-BCCpUC'!U1)</f>
        <v>3566787.8787878752</v>
      </c>
      <c r="V8" s="25">
        <f>TREND('Capital cost data base'!$B$46:$C$46,'Capital cost data base'!$B$4:$C$4,'CCaMC-BCCpUC'!V1)</f>
        <v>3484727.2727272809</v>
      </c>
      <c r="W8" s="25">
        <f>TREND('Capital cost data base'!$B$46:$C$46,'Capital cost data base'!$B$4:$C$4,'CCaMC-BCCpUC'!W1)</f>
        <v>3402666.6666666865</v>
      </c>
      <c r="X8" s="25">
        <f>TREND('Capital cost data base'!$B$46:$C$46,'Capital cost data base'!$B$4:$C$4,'CCaMC-BCCpUC'!X1)</f>
        <v>3320606.0606060624</v>
      </c>
      <c r="Y8" s="25">
        <f>TREND('Capital cost data base'!$B$46:$C$46,'Capital cost data base'!$B$4:$C$4,'CCaMC-BCCpUC'!Y1)</f>
        <v>3238545.4545454681</v>
      </c>
      <c r="Z8" s="25">
        <f>TREND('Capital cost data base'!$B$46:$C$46,'Capital cost data base'!$B$4:$C$4,'CCaMC-BCCpUC'!Z1)</f>
        <v>3156484.848484844</v>
      </c>
      <c r="AA8" s="25">
        <f>TREND('Capital cost data base'!$B$46:$C$46,'Capital cost data base'!$B$4:$C$4,'CCaMC-BCCpUC'!AA1)</f>
        <v>3074424.2424242496</v>
      </c>
      <c r="AB8" s="25">
        <f>TREND('Capital cost data base'!$B$46:$C$46,'Capital cost data base'!$B$4:$C$4,'CCaMC-BCCpUC'!AB1)</f>
        <v>2992363.6363636553</v>
      </c>
      <c r="AC8" s="25">
        <f>TREND('Capital cost data base'!$B$46:$C$46,'Capital cost data base'!$B$4:$C$4,'CCaMC-BCCpUC'!AC1)</f>
        <v>2910303.0303030312</v>
      </c>
      <c r="AD8" s="25">
        <f>TREND('Capital cost data base'!$B$46:$C$46,'Capital cost data base'!$B$4:$C$4,'CCaMC-BCCpUC'!AD1)</f>
        <v>2828242.4242424369</v>
      </c>
      <c r="AE8" s="25">
        <f>TREND('Capital cost data base'!$B$46:$C$46,'Capital cost data base'!$B$4:$C$4,'CCaMC-BCCpUC'!AE1)</f>
        <v>2746181.8181818128</v>
      </c>
      <c r="AF8" s="25">
        <f>TREND('Capital cost data base'!$B$46:$C$46,'Capital cost data base'!$B$4:$C$4,'CCaMC-BCCpUC'!AF1)</f>
        <v>2664121.2121212184</v>
      </c>
      <c r="AG8" s="25">
        <f>TREND('Capital cost data base'!$B$46:$C$46,'Capital cost data base'!$B$4:$C$4,'CCaMC-BCCpUC'!AG1)</f>
        <v>2582060.6060606241</v>
      </c>
      <c r="AH8" s="3">
        <f>'Capital cost data base'!C46</f>
        <v>2500000</v>
      </c>
    </row>
    <row r="9" spans="1:34">
      <c r="A9" t="s">
        <v>1</v>
      </c>
      <c r="B9" s="3">
        <f>'Capital cost data base'!B33</f>
        <v>3600000</v>
      </c>
      <c r="C9" s="3">
        <f>TREND('Capital cost data base'!$B$33:$C$33,'Capital cost data base'!$B$4:$C$4,'CCaMC-BCCpUC'!C1)</f>
        <v>3533333.3333333433</v>
      </c>
      <c r="D9" s="3">
        <f>TREND('Capital cost data base'!$B$33:$C$33,'Capital cost data base'!$B$4:$C$4,'CCaMC-BCCpUC'!D1)</f>
        <v>3500000</v>
      </c>
      <c r="E9" s="3">
        <f>TREND('Capital cost data base'!$B$33:$C$33,'Capital cost data base'!$B$4:$C$4,'CCaMC-BCCpUC'!E1)</f>
        <v>3466666.6666666716</v>
      </c>
      <c r="F9" s="3">
        <f>TREND('Capital cost data base'!$B$33:$C$33,'Capital cost data base'!$B$4:$C$4,'CCaMC-BCCpUC'!F1)</f>
        <v>3433333.3333333433</v>
      </c>
      <c r="G9" s="3">
        <f>TREND('Capital cost data base'!$B$33:$C$33,'Capital cost data base'!$B$4:$C$4,'CCaMC-BCCpUC'!G1)</f>
        <v>3400000</v>
      </c>
      <c r="H9" s="3">
        <f>TREND('Capital cost data base'!$B$33:$C$33,'Capital cost data base'!$B$4:$C$4,'CCaMC-BCCpUC'!H1)</f>
        <v>3366666.6666666716</v>
      </c>
      <c r="I9" s="3">
        <f>TREND('Capital cost data base'!$B$33:$C$33,'Capital cost data base'!$B$4:$C$4,'CCaMC-BCCpUC'!I1)</f>
        <v>3333333.3333333433</v>
      </c>
      <c r="J9" s="3">
        <f>TREND('Capital cost data base'!$B$33:$C$33,'Capital cost data base'!$B$4:$C$4,'CCaMC-BCCpUC'!J1)</f>
        <v>3300000</v>
      </c>
      <c r="K9" s="3">
        <f>TREND('Capital cost data base'!$B$33:$C$33,'Capital cost data base'!$B$4:$C$4,'CCaMC-BCCpUC'!K1)</f>
        <v>3266666.6666666716</v>
      </c>
      <c r="L9" s="3">
        <f>TREND('Capital cost data base'!$B$33:$C$33,'Capital cost data base'!$B$4:$C$4,'CCaMC-BCCpUC'!L1)</f>
        <v>3233333.3333333433</v>
      </c>
      <c r="M9" s="3">
        <f>TREND('Capital cost data base'!$B$33:$C$33,'Capital cost data base'!$B$4:$C$4,'CCaMC-BCCpUC'!M1)</f>
        <v>3200000</v>
      </c>
      <c r="N9" s="3">
        <f>TREND('Capital cost data base'!$B$33:$C$33,'Capital cost data base'!$B$4:$C$4,'CCaMC-BCCpUC'!N1)</f>
        <v>3166666.6666666716</v>
      </c>
      <c r="O9" s="3">
        <f>TREND('Capital cost data base'!$B$33:$C$33,'Capital cost data base'!$B$4:$C$4,'CCaMC-BCCpUC'!O1)</f>
        <v>3133333.3333333433</v>
      </c>
      <c r="P9" s="3">
        <f>TREND('Capital cost data base'!$B$33:$C$33,'Capital cost data base'!$B$4:$C$4,'CCaMC-BCCpUC'!P1)</f>
        <v>3100000</v>
      </c>
      <c r="Q9" s="3">
        <f>TREND('Capital cost data base'!$B$33:$C$33,'Capital cost data base'!$B$4:$C$4,'CCaMC-BCCpUC'!Q1)</f>
        <v>3066666.6666666716</v>
      </c>
      <c r="R9" s="3">
        <f>TREND('Capital cost data base'!$B$33:$C$33,'Capital cost data base'!$B$4:$C$4,'CCaMC-BCCpUC'!R1)</f>
        <v>3033333.3333333433</v>
      </c>
      <c r="S9" s="3">
        <f>TREND('Capital cost data base'!$B$33:$C$33,'Capital cost data base'!$B$4:$C$4,'CCaMC-BCCpUC'!S1)</f>
        <v>3000000</v>
      </c>
      <c r="T9" s="3">
        <f>TREND('Capital cost data base'!$B$33:$C$33,'Capital cost data base'!$B$4:$C$4,'CCaMC-BCCpUC'!T1)</f>
        <v>2966666.6666666716</v>
      </c>
      <c r="U9" s="3">
        <f>TREND('Capital cost data base'!$B$33:$C$33,'Capital cost data base'!$B$4:$C$4,'CCaMC-BCCpUC'!U1)</f>
        <v>2933333.3333333433</v>
      </c>
      <c r="V9" s="3">
        <f>TREND('Capital cost data base'!$B$33:$C$33,'Capital cost data base'!$B$4:$C$4,'CCaMC-BCCpUC'!V1)</f>
        <v>2900000</v>
      </c>
      <c r="W9" s="3">
        <f>TREND('Capital cost data base'!$B$33:$C$33,'Capital cost data base'!$B$4:$C$4,'CCaMC-BCCpUC'!W1)</f>
        <v>2866666.6666666716</v>
      </c>
      <c r="X9" s="3">
        <f>TREND('Capital cost data base'!$B$33:$C$33,'Capital cost data base'!$B$4:$C$4,'CCaMC-BCCpUC'!X1)</f>
        <v>2833333.3333333433</v>
      </c>
      <c r="Y9" s="3">
        <f>TREND('Capital cost data base'!$B$33:$C$33,'Capital cost data base'!$B$4:$C$4,'CCaMC-BCCpUC'!Y1)</f>
        <v>2800000</v>
      </c>
      <c r="Z9" s="3">
        <f>TREND('Capital cost data base'!$B$33:$C$33,'Capital cost data base'!$B$4:$C$4,'CCaMC-BCCpUC'!Z1)</f>
        <v>2766666.6666666716</v>
      </c>
      <c r="AA9" s="3">
        <f>TREND('Capital cost data base'!$B$33:$C$33,'Capital cost data base'!$B$4:$C$4,'CCaMC-BCCpUC'!AA1)</f>
        <v>2733333.3333333433</v>
      </c>
      <c r="AB9" s="3">
        <f>TREND('Capital cost data base'!$B$33:$C$33,'Capital cost data base'!$B$4:$C$4,'CCaMC-BCCpUC'!AB1)</f>
        <v>2700000</v>
      </c>
      <c r="AC9" s="3">
        <f>TREND('Capital cost data base'!$B$33:$C$33,'Capital cost data base'!$B$4:$C$4,'CCaMC-BCCpUC'!AC1)</f>
        <v>2666666.6666666716</v>
      </c>
      <c r="AD9" s="3">
        <f>TREND('Capital cost data base'!$B$33:$C$33,'Capital cost data base'!$B$4:$C$4,'CCaMC-BCCpUC'!AD1)</f>
        <v>2633333.3333333433</v>
      </c>
      <c r="AE9" s="3">
        <f>TREND('Capital cost data base'!$B$33:$C$33,'Capital cost data base'!$B$4:$C$4,'CCaMC-BCCpUC'!AE1)</f>
        <v>2600000</v>
      </c>
      <c r="AF9" s="3">
        <f>TREND('Capital cost data base'!$B$33:$C$33,'Capital cost data base'!$B$4:$C$4,'CCaMC-BCCpUC'!AF1)</f>
        <v>2566666.6666666716</v>
      </c>
      <c r="AG9" s="3">
        <f>TREND('Capital cost data base'!$B$33:$C$33,'Capital cost data base'!$B$4:$C$4,'CCaMC-BCCpUC'!AG1)</f>
        <v>2533333.3333333433</v>
      </c>
      <c r="AH9" s="3">
        <f>'Capital cost data base'!C33</f>
        <v>2500000</v>
      </c>
    </row>
    <row r="10" spans="1:34">
      <c r="A10" t="s">
        <v>133</v>
      </c>
      <c r="B10" s="3">
        <f>INDEX('Capital cost EUA model'!$J:$J,MATCH('CCaMC-BCCpUC'!B1,'Capital cost EUA model'!$A:$A,0))</f>
        <v>2368974.8458332461</v>
      </c>
      <c r="C10" s="3">
        <f>INDEX('Capital cost EUA model'!$J:$J,MATCH('CCaMC-BCCpUC'!C1,'Capital cost EUA model'!$A:$A,0))</f>
        <v>2227281.8916664924</v>
      </c>
      <c r="D10" s="3">
        <f>INDEX('Capital cost EUA model'!$J:$J,MATCH('CCaMC-BCCpUC'!D1,'Capital cost EUA model'!$A:$A,0))</f>
        <v>2085588.9374997385</v>
      </c>
      <c r="E10" s="3">
        <f>INDEX('Capital cost EUA model'!$J:$J,MATCH('CCaMC-BCCpUC'!E1,'Capital cost EUA model'!$A:$A,0))</f>
        <v>1943895.9833329846</v>
      </c>
      <c r="F10" s="3">
        <f>INDEX('Capital cost EUA model'!$J:$J,MATCH('CCaMC-BCCpUC'!F1,'Capital cost EUA model'!$A:$A,0))</f>
        <v>1802203.0291662314</v>
      </c>
      <c r="G10" s="3">
        <f>INDEX('Capital cost EUA model'!$J:$J,MATCH('CCaMC-BCCpUC'!G1,'Capital cost EUA model'!$A:$A,0))</f>
        <v>1660510.0749994777</v>
      </c>
      <c r="H10" s="3">
        <f>INDEX('Capital cost EUA model'!$J:$J,MATCH('CCaMC-BCCpUC'!H1,'Capital cost EUA model'!$A:$A,0))</f>
        <v>1518817.1208327236</v>
      </c>
      <c r="I10" s="3">
        <f>INDEX('Capital cost EUA model'!$J:$J,MATCH('CCaMC-BCCpUC'!I1,'Capital cost EUA model'!$A:$A,0))</f>
        <v>1377124.1666659696</v>
      </c>
      <c r="J10" s="3">
        <f>INDEX('Capital cost EUA model'!$J:$J,MATCH('CCaMC-BCCpUC'!J1,'Capital cost EUA model'!$A:$A,0))</f>
        <v>1235431.2124992157</v>
      </c>
      <c r="K10" s="3">
        <f>INDEX('Capital cost EUA model'!$J:$J,MATCH('CCaMC-BCCpUC'!K1,'Capital cost EUA model'!$A:$A,0))</f>
        <v>1093738.2583324621</v>
      </c>
      <c r="L10" s="3">
        <f>INDEX('Capital cost EUA model'!$J:$J,MATCH('CCaMC-BCCpUC'!L1,'Capital cost EUA model'!$A:$A,0))</f>
        <v>952045.3041657079</v>
      </c>
      <c r="M10" s="3">
        <f>INDEX('Capital cost EUA model'!$J:$J,MATCH('CCaMC-BCCpUC'!M1,'Capital cost EUA model'!$A:$A,0))</f>
        <v>810352.34999895387</v>
      </c>
      <c r="N10" s="3">
        <f>INDEX('Capital cost EUA model'!$J:$J,MATCH('CCaMC-BCCpUC'!N1,'Capital cost EUA model'!$A:$A,0))</f>
        <v>668659.39583219984</v>
      </c>
      <c r="O10" s="3">
        <f>INDEX('Capital cost EUA model'!$J:$J,MATCH('CCaMC-BCCpUC'!O1,'Capital cost EUA model'!$A:$A,0))</f>
        <v>668659.39583219984</v>
      </c>
      <c r="P10" s="3">
        <f>INDEX('Capital cost EUA model'!$J:$J,MATCH('CCaMC-BCCpUC'!P1,'Capital cost EUA model'!$A:$A,0))</f>
        <v>668659.39583219984</v>
      </c>
      <c r="Q10" s="3">
        <f>INDEX('Capital cost EUA model'!$J:$J,MATCH('CCaMC-BCCpUC'!Q1,'Capital cost EUA model'!$A:$A,0))</f>
        <v>668659.39583219984</v>
      </c>
      <c r="R10" s="3">
        <f>INDEX('Capital cost EUA model'!$J:$J,MATCH('CCaMC-BCCpUC'!R1,'Capital cost EUA model'!$A:$A,0))</f>
        <v>668659.39583219984</v>
      </c>
      <c r="S10" s="3">
        <f>INDEX('Capital cost EUA model'!$J:$J,MATCH('CCaMC-BCCpUC'!S1,'Capital cost EUA model'!$A:$A,0))</f>
        <v>668659.39583219984</v>
      </c>
      <c r="T10" s="3">
        <f>INDEX('Capital cost EUA model'!$J:$J,MATCH('CCaMC-BCCpUC'!T1,'Capital cost EUA model'!$A:$A,0))</f>
        <v>668659.39583219984</v>
      </c>
      <c r="U10" s="3">
        <f>INDEX('Capital cost EUA model'!$J:$J,MATCH('CCaMC-BCCpUC'!U1,'Capital cost EUA model'!$A:$A,0))</f>
        <v>668659.39583219984</v>
      </c>
      <c r="V10" s="3">
        <f>INDEX('Capital cost EUA model'!$J:$J,MATCH('CCaMC-BCCpUC'!V1,'Capital cost EUA model'!$A:$A,0))</f>
        <v>668659.39583219984</v>
      </c>
      <c r="W10" s="3">
        <f>INDEX('Capital cost EUA model'!$J:$J,MATCH('CCaMC-BCCpUC'!W1,'Capital cost EUA model'!$A:$A,0))</f>
        <v>668659.39583219984</v>
      </c>
      <c r="X10" s="3">
        <f>INDEX('Capital cost EUA model'!$J:$J,MATCH('CCaMC-BCCpUC'!X1,'Capital cost EUA model'!$A:$A,0))</f>
        <v>668659.39583219984</v>
      </c>
      <c r="Y10" s="3">
        <f>INDEX('Capital cost EUA model'!$J:$J,MATCH('CCaMC-BCCpUC'!Y1,'Capital cost EUA model'!$A:$A,0))</f>
        <v>668659.39583219984</v>
      </c>
      <c r="Z10" s="3">
        <f>INDEX('Capital cost EUA model'!$J:$J,MATCH('CCaMC-BCCpUC'!Z1,'Capital cost EUA model'!$A:$A,0))</f>
        <v>668659.39583219984</v>
      </c>
      <c r="AA10" s="3">
        <f>INDEX('Capital cost EUA model'!$J:$J,MATCH('CCaMC-BCCpUC'!AA1,'Capital cost EUA model'!$A:$A,0))</f>
        <v>668659.39583219984</v>
      </c>
      <c r="AB10" s="3">
        <f>INDEX('Capital cost EUA model'!$J:$J,MATCH('CCaMC-BCCpUC'!AB1,'Capital cost EUA model'!$A:$A,0))</f>
        <v>668659.39583219984</v>
      </c>
      <c r="AC10" s="3">
        <f>INDEX('Capital cost EUA model'!$J:$J,MATCH('CCaMC-BCCpUC'!AC1,'Capital cost EUA model'!$A:$A,0))</f>
        <v>668659.39583219984</v>
      </c>
      <c r="AD10" s="3">
        <f>INDEX('Capital cost EUA model'!$J:$J,MATCH('CCaMC-BCCpUC'!AD1,'Capital cost EUA model'!$A:$A,0))</f>
        <v>668659.39583219984</v>
      </c>
      <c r="AE10" s="3">
        <f>INDEX('Capital cost EUA model'!$J:$J,MATCH('CCaMC-BCCpUC'!AE1,'Capital cost EUA model'!$A:$A,0))</f>
        <v>668659.39583219984</v>
      </c>
      <c r="AF10" s="3">
        <f>INDEX('Capital cost EUA model'!$J:$J,MATCH('CCaMC-BCCpUC'!AF1,'Capital cost EUA model'!$A:$A,0))</f>
        <v>668659.39583219984</v>
      </c>
      <c r="AG10" s="3">
        <f>INDEX('Capital cost EUA model'!$J:$J,MATCH('CCaMC-BCCpUC'!AG1,'Capital cost EUA model'!$A:$A,0))</f>
        <v>668659.39583219984</v>
      </c>
      <c r="AH10" s="3">
        <f>INDEX('Capital cost EUA model'!$J:$J,MATCH('CCaMC-BCCpUC'!AH1,'Capital cost EUA model'!$A:$A,0))</f>
        <v>668659.39583219984</v>
      </c>
    </row>
    <row r="11" spans="1:34">
      <c r="A11" t="s">
        <v>103</v>
      </c>
      <c r="B11" s="3">
        <f>INDEX('Capital cost EUA model'!$K:$K,MATCH('CCaMC-BCCpUC'!B1,'Capital cost EUA model'!$A:$A,0))</f>
        <v>620749.38054688869</v>
      </c>
      <c r="C11" s="3">
        <f>INDEX('Capital cost EUA model'!$K:$K,MATCH('CCaMC-BCCpUC'!C1,'Capital cost EUA model'!$A:$A,0))</f>
        <v>619774.76109377737</v>
      </c>
      <c r="D11" s="3">
        <f>INDEX('Capital cost EUA model'!$K:$K,MATCH('CCaMC-BCCpUC'!D1,'Capital cost EUA model'!$A:$A,0))</f>
        <v>624214.22900192463</v>
      </c>
      <c r="E11" s="3">
        <f>INDEX('Capital cost EUA model'!$K:$K,MATCH('CCaMC-BCCpUC'!E1,'Capital cost EUA model'!$A:$A,0))</f>
        <v>616710.15026315721</v>
      </c>
      <c r="F11" s="3">
        <f>INDEX('Capital cost EUA model'!$K:$K,MATCH('CCaMC-BCCpUC'!F1,'Capital cost EUA model'!$A:$A,0))</f>
        <v>612109.73017863615</v>
      </c>
      <c r="G11" s="3">
        <f>INDEX('Capital cost EUA model'!$K:$K,MATCH('CCaMC-BCCpUC'!G1,'Capital cost EUA model'!$A:$A,0))</f>
        <v>600044.48430360877</v>
      </c>
      <c r="H11" s="3">
        <f>INDEX('Capital cost EUA model'!$K:$K,MATCH('CCaMC-BCCpUC'!H1,'Capital cost EUA model'!$A:$A,0))</f>
        <v>594462.88901983364</v>
      </c>
      <c r="I11" s="3">
        <f>INDEX('Capital cost EUA model'!$K:$K,MATCH('CCaMC-BCCpUC'!I1,'Capital cost EUA model'!$A:$A,0))</f>
        <v>591147.174835179</v>
      </c>
      <c r="J11" s="3">
        <f>INDEX('Capital cost EUA model'!$K:$K,MATCH('CCaMC-BCCpUC'!J1,'Capital cost EUA model'!$A:$A,0))</f>
        <v>587865.47395385115</v>
      </c>
      <c r="K11" s="3">
        <f>INDEX('Capital cost EUA model'!$K:$K,MATCH('CCaMC-BCCpUC'!K1,'Capital cost EUA model'!$A:$A,0))</f>
        <v>584536.34264332184</v>
      </c>
      <c r="L11" s="3">
        <f>INDEX('Capital cost EUA model'!$K:$K,MATCH('CCaMC-BCCpUC'!L1,'Capital cost EUA model'!$A:$A,0))</f>
        <v>581998.08274038043</v>
      </c>
      <c r="M11" s="3">
        <f>INDEX('Capital cost EUA model'!$K:$K,MATCH('CCaMC-BCCpUC'!M1,'Capital cost EUA model'!$A:$A,0))</f>
        <v>578278.05716929329</v>
      </c>
      <c r="N11" s="3">
        <f>INDEX('Capital cost EUA model'!$K:$K,MATCH('CCaMC-BCCpUC'!N1,'Capital cost EUA model'!$A:$A,0))</f>
        <v>576209.76721946476</v>
      </c>
      <c r="O11" s="3">
        <f>INDEX('Capital cost EUA model'!$K:$K,MATCH('CCaMC-BCCpUC'!O1,'Capital cost EUA model'!$A:$A,0))</f>
        <v>574331.56907527894</v>
      </c>
      <c r="P11" s="3">
        <f>INDEX('Capital cost EUA model'!$K:$K,MATCH('CCaMC-BCCpUC'!P1,'Capital cost EUA model'!$A:$A,0))</f>
        <v>571701.18391958985</v>
      </c>
      <c r="Q11" s="3">
        <f>INDEX('Capital cost EUA model'!$K:$K,MATCH('CCaMC-BCCpUC'!Q1,'Capital cost EUA model'!$A:$A,0))</f>
        <v>569693.58845712245</v>
      </c>
      <c r="R11" s="3">
        <f>INDEX('Capital cost EUA model'!$K:$K,MATCH('CCaMC-BCCpUC'!R1,'Capital cost EUA model'!$A:$A,0))</f>
        <v>567853.20501669892</v>
      </c>
      <c r="S11" s="3">
        <f>INDEX('Capital cost EUA model'!$K:$K,MATCH('CCaMC-BCCpUC'!S1,'Capital cost EUA model'!$A:$A,0))</f>
        <v>565652.8865517024</v>
      </c>
      <c r="T11" s="3">
        <f>INDEX('Capital cost EUA model'!$K:$K,MATCH('CCaMC-BCCpUC'!T1,'Capital cost EUA model'!$A:$A,0))</f>
        <v>563481.86641461716</v>
      </c>
      <c r="U11" s="3">
        <f>INDEX('Capital cost EUA model'!$K:$K,MATCH('CCaMC-BCCpUC'!U1,'Capital cost EUA model'!$A:$A,0))</f>
        <v>561620.3608197727</v>
      </c>
      <c r="V11" s="3">
        <f>INDEX('Capital cost EUA model'!$K:$K,MATCH('CCaMC-BCCpUC'!V1,'Capital cost EUA model'!$A:$A,0))</f>
        <v>560491.22277389863</v>
      </c>
      <c r="W11" s="3">
        <f>INDEX('Capital cost EUA model'!$K:$K,MATCH('CCaMC-BCCpUC'!W1,'Capital cost EUA model'!$A:$A,0))</f>
        <v>559063.31435958087</v>
      </c>
      <c r="X11" s="3">
        <f>INDEX('Capital cost EUA model'!$K:$K,MATCH('CCaMC-BCCpUC'!X1,'Capital cost EUA model'!$A:$A,0))</f>
        <v>557705.69637035497</v>
      </c>
      <c r="Y11" s="3">
        <f>INDEX('Capital cost EUA model'!$K:$K,MATCH('CCaMC-BCCpUC'!Y1,'Capital cost EUA model'!$A:$A,0))</f>
        <v>556922.89340897254</v>
      </c>
      <c r="Z11" s="3">
        <f>INDEX('Capital cost EUA model'!$K:$K,MATCH('CCaMC-BCCpUC'!Z1,'Capital cost EUA model'!$A:$A,0))</f>
        <v>554884.21025692218</v>
      </c>
      <c r="AA11" s="3">
        <f>INDEX('Capital cost EUA model'!$K:$K,MATCH('CCaMC-BCCpUC'!AA1,'Capital cost EUA model'!$A:$A,0))</f>
        <v>554391.38046651601</v>
      </c>
      <c r="AB11" s="3">
        <f>INDEX('Capital cost EUA model'!$K:$K,MATCH('CCaMC-BCCpUC'!AB1,'Capital cost EUA model'!$A:$A,0))</f>
        <v>552471.36324781028</v>
      </c>
      <c r="AC11" s="3">
        <f>INDEX('Capital cost EUA model'!$K:$K,MATCH('CCaMC-BCCpUC'!AC1,'Capital cost EUA model'!$A:$A,0))</f>
        <v>551856.68438044505</v>
      </c>
      <c r="AD11" s="3">
        <f>INDEX('Capital cost EUA model'!$K:$K,MATCH('CCaMC-BCCpUC'!AD1,'Capital cost EUA model'!$A:$A,0))</f>
        <v>550152.42239255458</v>
      </c>
      <c r="AE11" s="3">
        <f>INDEX('Capital cost EUA model'!$K:$K,MATCH('CCaMC-BCCpUC'!AE1,'Capital cost EUA model'!$A:$A,0))</f>
        <v>548960.60343798099</v>
      </c>
      <c r="AF11" s="3">
        <f>INDEX('Capital cost EUA model'!$K:$K,MATCH('CCaMC-BCCpUC'!AF1,'Capital cost EUA model'!$A:$A,0))</f>
        <v>547759.99001111533</v>
      </c>
      <c r="AG11" s="3">
        <f>INDEX('Capital cost EUA model'!$K:$K,MATCH('CCaMC-BCCpUC'!AG1,'Capital cost EUA model'!$A:$A,0))</f>
        <v>546510.49006492062</v>
      </c>
      <c r="AH11" s="3">
        <f>INDEX('Capital cost EUA model'!$K:$K,MATCH('CCaMC-BCCpUC'!AH1,'Capital cost EUA model'!$A:$A,0))</f>
        <v>541058.41525406053</v>
      </c>
    </row>
    <row r="12" spans="1:34">
      <c r="A12" t="s">
        <v>134</v>
      </c>
      <c r="B12" s="3">
        <f>'Capital cost data base'!B15</f>
        <v>800000</v>
      </c>
      <c r="C12" s="3">
        <f>TREND('Capital cost data base'!$B$15:$C$15,'Capital cost data base'!$B$4:$C$4,'CCaMC-BCCpUC'!C1)</f>
        <v>787878.78787878901</v>
      </c>
      <c r="D12" s="3">
        <f>TREND('Capital cost data base'!$B$15:$C$15,'Capital cost data base'!$B$4:$C$4,'CCaMC-BCCpUC'!D1)</f>
        <v>781818.18181818351</v>
      </c>
      <c r="E12" s="3">
        <f>TREND('Capital cost data base'!$B$15:$C$15,'Capital cost data base'!$B$4:$C$4,'CCaMC-BCCpUC'!E1)</f>
        <v>775757.57575757615</v>
      </c>
      <c r="F12" s="3">
        <f>TREND('Capital cost data base'!$B$15:$C$15,'Capital cost data base'!$B$4:$C$4,'CCaMC-BCCpUC'!F1)</f>
        <v>769696.96969697066</v>
      </c>
      <c r="G12" s="3">
        <f>TREND('Capital cost data base'!$B$15:$C$15,'Capital cost data base'!$B$4:$C$4,'CCaMC-BCCpUC'!G1)</f>
        <v>763636.36363636516</v>
      </c>
      <c r="H12" s="3">
        <f>TREND('Capital cost data base'!$B$15:$C$15,'Capital cost data base'!$B$4:$C$4,'CCaMC-BCCpUC'!H1)</f>
        <v>757575.7575757578</v>
      </c>
      <c r="I12" s="3">
        <f>TREND('Capital cost data base'!$B$15:$C$15,'Capital cost data base'!$B$4:$C$4,'CCaMC-BCCpUC'!I1)</f>
        <v>751515.15151515231</v>
      </c>
      <c r="J12" s="3">
        <f>TREND('Capital cost data base'!$B$15:$C$15,'Capital cost data base'!$B$4:$C$4,'CCaMC-BCCpUC'!J1)</f>
        <v>745454.54545454681</v>
      </c>
      <c r="K12" s="3">
        <f>TREND('Capital cost data base'!$B$15:$C$15,'Capital cost data base'!$B$4:$C$4,'CCaMC-BCCpUC'!K1)</f>
        <v>739393.93939393945</v>
      </c>
      <c r="L12" s="3">
        <f>TREND('Capital cost data base'!$B$15:$C$15,'Capital cost data base'!$B$4:$C$4,'CCaMC-BCCpUC'!L1)</f>
        <v>733333.33333333395</v>
      </c>
      <c r="M12" s="3">
        <f>TREND('Capital cost data base'!$B$15:$C$15,'Capital cost data base'!$B$4:$C$4,'CCaMC-BCCpUC'!M1)</f>
        <v>727272.72727272846</v>
      </c>
      <c r="N12" s="3">
        <f>TREND('Capital cost data base'!$B$15:$C$15,'Capital cost data base'!$B$4:$C$4,'CCaMC-BCCpUC'!N1)</f>
        <v>721212.1212121211</v>
      </c>
      <c r="O12" s="3">
        <f>TREND('Capital cost data base'!$B$15:$C$15,'Capital cost data base'!$B$4:$C$4,'CCaMC-BCCpUC'!O1)</f>
        <v>715151.5151515156</v>
      </c>
      <c r="P12" s="3">
        <f>TREND('Capital cost data base'!$B$15:$C$15,'Capital cost data base'!$B$4:$C$4,'CCaMC-BCCpUC'!P1)</f>
        <v>709090.90909091011</v>
      </c>
      <c r="Q12" s="3">
        <f>TREND('Capital cost data base'!$B$15:$C$15,'Capital cost data base'!$B$4:$C$4,'CCaMC-BCCpUC'!Q1)</f>
        <v>703030.30303030461</v>
      </c>
      <c r="R12" s="3">
        <f>TREND('Capital cost data base'!$B$15:$C$15,'Capital cost data base'!$B$4:$C$4,'CCaMC-BCCpUC'!R1)</f>
        <v>696969.69696969725</v>
      </c>
      <c r="S12" s="3">
        <f>TREND('Capital cost data base'!$B$15:$C$15,'Capital cost data base'!$B$4:$C$4,'CCaMC-BCCpUC'!S1)</f>
        <v>690909.09090909176</v>
      </c>
      <c r="T12" s="3">
        <f>TREND('Capital cost data base'!$B$15:$C$15,'Capital cost data base'!$B$4:$C$4,'CCaMC-BCCpUC'!T1)</f>
        <v>684848.48484848626</v>
      </c>
      <c r="U12" s="3">
        <f>TREND('Capital cost data base'!$B$15:$C$15,'Capital cost data base'!$B$4:$C$4,'CCaMC-BCCpUC'!U1)</f>
        <v>678787.8787878789</v>
      </c>
      <c r="V12" s="3">
        <f>TREND('Capital cost data base'!$B$15:$C$15,'Capital cost data base'!$B$4:$C$4,'CCaMC-BCCpUC'!V1)</f>
        <v>672727.2727272734</v>
      </c>
      <c r="W12" s="3">
        <f>TREND('Capital cost data base'!$B$15:$C$15,'Capital cost data base'!$B$4:$C$4,'CCaMC-BCCpUC'!W1)</f>
        <v>666666.66666666791</v>
      </c>
      <c r="X12" s="3">
        <f>TREND('Capital cost data base'!$B$15:$C$15,'Capital cost data base'!$B$4:$C$4,'CCaMC-BCCpUC'!X1)</f>
        <v>660606.06060606055</v>
      </c>
      <c r="Y12" s="3">
        <f>TREND('Capital cost data base'!$B$15:$C$15,'Capital cost data base'!$B$4:$C$4,'CCaMC-BCCpUC'!Y1)</f>
        <v>654545.45454545505</v>
      </c>
      <c r="Z12" s="3">
        <f>TREND('Capital cost data base'!$B$15:$C$15,'Capital cost data base'!$B$4:$C$4,'CCaMC-BCCpUC'!Z1)</f>
        <v>648484.84848484956</v>
      </c>
      <c r="AA12" s="3">
        <f>TREND('Capital cost data base'!$B$15:$C$15,'Capital cost data base'!$B$4:$C$4,'CCaMC-BCCpUC'!AA1)</f>
        <v>642424.24242424406</v>
      </c>
      <c r="AB12" s="3">
        <f>TREND('Capital cost data base'!$B$15:$C$15,'Capital cost data base'!$B$4:$C$4,'CCaMC-BCCpUC'!AB1)</f>
        <v>636363.6363636367</v>
      </c>
      <c r="AC12" s="3">
        <f>TREND('Capital cost data base'!$B$15:$C$15,'Capital cost data base'!$B$4:$C$4,'CCaMC-BCCpUC'!AC1)</f>
        <v>630303.03030303121</v>
      </c>
      <c r="AD12" s="3">
        <f>TREND('Capital cost data base'!$B$15:$C$15,'Capital cost data base'!$B$4:$C$4,'CCaMC-BCCpUC'!AD1)</f>
        <v>624242.42424242571</v>
      </c>
      <c r="AE12" s="3">
        <f>TREND('Capital cost data base'!$B$15:$C$15,'Capital cost data base'!$B$4:$C$4,'CCaMC-BCCpUC'!AE1)</f>
        <v>618181.81818181835</v>
      </c>
      <c r="AF12" s="3">
        <f>TREND('Capital cost data base'!$B$15:$C$15,'Capital cost data base'!$B$4:$C$4,'CCaMC-BCCpUC'!AF1)</f>
        <v>612121.21212121285</v>
      </c>
      <c r="AG12" s="3">
        <f>TREND('Capital cost data base'!$B$15:$C$15,'Capital cost data base'!$B$4:$C$4,'CCaMC-BCCpUC'!AG1)</f>
        <v>606060.60606060736</v>
      </c>
      <c r="AH12" s="3">
        <f>'Capital cost data base'!C15</f>
        <v>600000</v>
      </c>
    </row>
    <row r="13" spans="1:34">
      <c r="A13" t="s">
        <v>135</v>
      </c>
      <c r="B13" s="3">
        <f>B9</f>
        <v>3600000</v>
      </c>
      <c r="C13" s="3">
        <f t="shared" ref="C13:AH13" si="1">C9</f>
        <v>3533333.3333333433</v>
      </c>
      <c r="D13" s="3">
        <f t="shared" si="1"/>
        <v>3500000</v>
      </c>
      <c r="E13" s="3">
        <f t="shared" si="1"/>
        <v>3466666.6666666716</v>
      </c>
      <c r="F13" s="3">
        <f t="shared" si="1"/>
        <v>3433333.3333333433</v>
      </c>
      <c r="G13" s="3">
        <f t="shared" si="1"/>
        <v>3400000</v>
      </c>
      <c r="H13" s="3">
        <f t="shared" si="1"/>
        <v>3366666.6666666716</v>
      </c>
      <c r="I13" s="3">
        <f t="shared" si="1"/>
        <v>3333333.3333333433</v>
      </c>
      <c r="J13" s="3">
        <f t="shared" si="1"/>
        <v>3300000</v>
      </c>
      <c r="K13" s="3">
        <f t="shared" si="1"/>
        <v>3266666.6666666716</v>
      </c>
      <c r="L13" s="3">
        <f t="shared" si="1"/>
        <v>3233333.3333333433</v>
      </c>
      <c r="M13" s="3">
        <f t="shared" si="1"/>
        <v>3200000</v>
      </c>
      <c r="N13" s="3">
        <f t="shared" si="1"/>
        <v>3166666.6666666716</v>
      </c>
      <c r="O13" s="3">
        <f t="shared" si="1"/>
        <v>3133333.3333333433</v>
      </c>
      <c r="P13" s="3">
        <f t="shared" si="1"/>
        <v>3100000</v>
      </c>
      <c r="Q13" s="3">
        <f t="shared" si="1"/>
        <v>3066666.6666666716</v>
      </c>
      <c r="R13" s="3">
        <f t="shared" si="1"/>
        <v>3033333.3333333433</v>
      </c>
      <c r="S13" s="3">
        <f t="shared" si="1"/>
        <v>3000000</v>
      </c>
      <c r="T13" s="3">
        <f t="shared" si="1"/>
        <v>2966666.6666666716</v>
      </c>
      <c r="U13" s="3">
        <f t="shared" si="1"/>
        <v>2933333.3333333433</v>
      </c>
      <c r="V13" s="3">
        <f t="shared" si="1"/>
        <v>2900000</v>
      </c>
      <c r="W13" s="3">
        <f t="shared" si="1"/>
        <v>2866666.6666666716</v>
      </c>
      <c r="X13" s="3">
        <f t="shared" si="1"/>
        <v>2833333.3333333433</v>
      </c>
      <c r="Y13" s="3">
        <f t="shared" si="1"/>
        <v>2800000</v>
      </c>
      <c r="Z13" s="3">
        <f t="shared" si="1"/>
        <v>2766666.6666666716</v>
      </c>
      <c r="AA13" s="3">
        <f t="shared" si="1"/>
        <v>2733333.3333333433</v>
      </c>
      <c r="AB13" s="3">
        <f t="shared" si="1"/>
        <v>2700000</v>
      </c>
      <c r="AC13" s="3">
        <f t="shared" si="1"/>
        <v>2666666.6666666716</v>
      </c>
      <c r="AD13" s="3">
        <f t="shared" si="1"/>
        <v>2633333.3333333433</v>
      </c>
      <c r="AE13" s="3">
        <f t="shared" si="1"/>
        <v>2600000</v>
      </c>
      <c r="AF13" s="3">
        <f t="shared" si="1"/>
        <v>2566666.6666666716</v>
      </c>
      <c r="AG13" s="3">
        <f t="shared" si="1"/>
        <v>2533333.3333333433</v>
      </c>
      <c r="AH13" s="3">
        <f t="shared" si="1"/>
        <v>2500000</v>
      </c>
    </row>
    <row r="14" spans="1:34">
      <c r="A14" t="s">
        <v>136</v>
      </c>
      <c r="B14" s="36">
        <f>'Capital cost data base'!B44</f>
        <v>5000000</v>
      </c>
      <c r="C14" s="3">
        <f>TREND('Capital cost data base'!$B$44:$C$44,'Capital cost data base'!$B$4:$C$4,'CCaMC-BCCpUC'!C1)</f>
        <v>4939393.9393939376</v>
      </c>
      <c r="D14" s="3">
        <f>TREND('Capital cost data base'!$B$44:$C$44,'Capital cost data base'!$B$4:$C$4,'CCaMC-BCCpUC'!D1)</f>
        <v>4909090.9090909138</v>
      </c>
      <c r="E14" s="3">
        <f>TREND('Capital cost data base'!$B$44:$C$44,'Capital cost data base'!$B$4:$C$4,'CCaMC-BCCpUC'!E1)</f>
        <v>4878787.8787878826</v>
      </c>
      <c r="F14" s="3">
        <f>TREND('Capital cost data base'!$B$44:$C$44,'Capital cost data base'!$B$4:$C$4,'CCaMC-BCCpUC'!F1)</f>
        <v>4848484.8484848514</v>
      </c>
      <c r="G14" s="3">
        <f>TREND('Capital cost data base'!$B$44:$C$44,'Capital cost data base'!$B$4:$C$4,'CCaMC-BCCpUC'!G1)</f>
        <v>4818181.8181818202</v>
      </c>
      <c r="H14" s="3">
        <f>TREND('Capital cost data base'!$B$44:$C$44,'Capital cost data base'!$B$4:$C$4,'CCaMC-BCCpUC'!H1)</f>
        <v>4787878.787878789</v>
      </c>
      <c r="I14" s="3">
        <f>TREND('Capital cost data base'!$B$44:$C$44,'Capital cost data base'!$B$4:$C$4,'CCaMC-BCCpUC'!I1)</f>
        <v>4757575.7575757578</v>
      </c>
      <c r="J14" s="3">
        <f>TREND('Capital cost data base'!$B$44:$C$44,'Capital cost data base'!$B$4:$C$4,'CCaMC-BCCpUC'!J1)</f>
        <v>4727272.7272727266</v>
      </c>
      <c r="K14" s="3">
        <f>TREND('Capital cost data base'!$B$44:$C$44,'Capital cost data base'!$B$4:$C$4,'CCaMC-BCCpUC'!K1)</f>
        <v>4696969.6969696954</v>
      </c>
      <c r="L14" s="3">
        <f>TREND('Capital cost data base'!$B$44:$C$44,'Capital cost data base'!$B$4:$C$4,'CCaMC-BCCpUC'!L1)</f>
        <v>4666666.6666666716</v>
      </c>
      <c r="M14" s="3">
        <f>TREND('Capital cost data base'!$B$44:$C$44,'Capital cost data base'!$B$4:$C$4,'CCaMC-BCCpUC'!M1)</f>
        <v>4636363.6363636404</v>
      </c>
      <c r="N14" s="3">
        <f>TREND('Capital cost data base'!$B$44:$C$44,'Capital cost data base'!$B$4:$C$4,'CCaMC-BCCpUC'!N1)</f>
        <v>4606060.6060606092</v>
      </c>
      <c r="O14" s="3">
        <f>TREND('Capital cost data base'!$B$44:$C$44,'Capital cost data base'!$B$4:$C$4,'CCaMC-BCCpUC'!O1)</f>
        <v>4575757.575757578</v>
      </c>
      <c r="P14" s="3">
        <f>TREND('Capital cost data base'!$B$44:$C$44,'Capital cost data base'!$B$4:$C$4,'CCaMC-BCCpUC'!P1)</f>
        <v>4545454.5454545468</v>
      </c>
      <c r="Q14" s="3">
        <f>TREND('Capital cost data base'!$B$44:$C$44,'Capital cost data base'!$B$4:$C$4,'CCaMC-BCCpUC'!Q1)</f>
        <v>4515151.5151515156</v>
      </c>
      <c r="R14" s="3">
        <f>TREND('Capital cost data base'!$B$44:$C$44,'Capital cost data base'!$B$4:$C$4,'CCaMC-BCCpUC'!R1)</f>
        <v>4484848.4848484844</v>
      </c>
      <c r="S14" s="3">
        <f>TREND('Capital cost data base'!$B$44:$C$44,'Capital cost data base'!$B$4:$C$4,'CCaMC-BCCpUC'!S1)</f>
        <v>4454545.4545454532</v>
      </c>
      <c r="T14" s="3">
        <f>TREND('Capital cost data base'!$B$44:$C$44,'Capital cost data base'!$B$4:$C$4,'CCaMC-BCCpUC'!T1)</f>
        <v>4424242.4242424294</v>
      </c>
      <c r="U14" s="3">
        <f>TREND('Capital cost data base'!$B$44:$C$44,'Capital cost data base'!$B$4:$C$4,'CCaMC-BCCpUC'!U1)</f>
        <v>4393939.3939393982</v>
      </c>
      <c r="V14" s="3">
        <f>TREND('Capital cost data base'!$B$44:$C$44,'Capital cost data base'!$B$4:$C$4,'CCaMC-BCCpUC'!V1)</f>
        <v>4363636.363636367</v>
      </c>
      <c r="W14" s="3">
        <f>TREND('Capital cost data base'!$B$44:$C$44,'Capital cost data base'!$B$4:$C$4,'CCaMC-BCCpUC'!W1)</f>
        <v>4333333.3333333358</v>
      </c>
      <c r="X14" s="3">
        <f>TREND('Capital cost data base'!$B$44:$C$44,'Capital cost data base'!$B$4:$C$4,'CCaMC-BCCpUC'!X1)</f>
        <v>4303030.3030303046</v>
      </c>
      <c r="Y14" s="3">
        <f>TREND('Capital cost data base'!$B$44:$C$44,'Capital cost data base'!$B$4:$C$4,'CCaMC-BCCpUC'!Y1)</f>
        <v>4272727.2727272734</v>
      </c>
      <c r="Z14" s="3">
        <f>TREND('Capital cost data base'!$B$44:$C$44,'Capital cost data base'!$B$4:$C$4,'CCaMC-BCCpUC'!Z1)</f>
        <v>4242424.2424242422</v>
      </c>
      <c r="AA14" s="3">
        <f>TREND('Capital cost data base'!$B$44:$C$44,'Capital cost data base'!$B$4:$C$4,'CCaMC-BCCpUC'!AA1)</f>
        <v>4212121.212121211</v>
      </c>
      <c r="AB14" s="3">
        <f>TREND('Capital cost data base'!$B$44:$C$44,'Capital cost data base'!$B$4:$C$4,'CCaMC-BCCpUC'!AB1)</f>
        <v>4181818.1818181872</v>
      </c>
      <c r="AC14" s="3">
        <f>TREND('Capital cost data base'!$B$44:$C$44,'Capital cost data base'!$B$4:$C$4,'CCaMC-BCCpUC'!AC1)</f>
        <v>4151515.151515156</v>
      </c>
      <c r="AD14" s="3">
        <f>TREND('Capital cost data base'!$B$44:$C$44,'Capital cost data base'!$B$4:$C$4,'CCaMC-BCCpUC'!AD1)</f>
        <v>4121212.1212121248</v>
      </c>
      <c r="AE14" s="3">
        <f>TREND('Capital cost data base'!$B$44:$C$44,'Capital cost data base'!$B$4:$C$4,'CCaMC-BCCpUC'!AE1)</f>
        <v>4090909.0909090936</v>
      </c>
      <c r="AF14" s="3">
        <f>TREND('Capital cost data base'!$B$44:$C$44,'Capital cost data base'!$B$4:$C$4,'CCaMC-BCCpUC'!AF1)</f>
        <v>4060606.0606060624</v>
      </c>
      <c r="AG14" s="3">
        <f>TREND('Capital cost data base'!$B$44:$C$44,'Capital cost data base'!$B$4:$C$4,'CCaMC-BCCpUC'!AG1)</f>
        <v>4030303.0303030312</v>
      </c>
      <c r="AH14" s="3">
        <f>'Capital cost data base'!C44</f>
        <v>4000000</v>
      </c>
    </row>
    <row r="15" spans="1:34">
      <c r="A15" t="s">
        <v>137</v>
      </c>
      <c r="B15" s="3">
        <f>INDEX('Capital cost EUA model'!$O:$O,MATCH('CCaMC-BCCpUC'!B1,'Capital cost EUA model'!$A:$A,0))</f>
        <v>620749.38054688869</v>
      </c>
      <c r="C15" s="3">
        <f>INDEX('Capital cost EUA model'!$O:$O,MATCH('CCaMC-BCCpUC'!C1,'Capital cost EUA model'!$A:$A,0))</f>
        <v>619774.76109377737</v>
      </c>
      <c r="D15" s="3">
        <f>INDEX('Capital cost EUA model'!$O:$O,MATCH('CCaMC-BCCpUC'!D1,'Capital cost EUA model'!$A:$A,0))</f>
        <v>624214.22900192463</v>
      </c>
      <c r="E15" s="3">
        <f>INDEX('Capital cost EUA model'!$O:$O,MATCH('CCaMC-BCCpUC'!E1,'Capital cost EUA model'!$A:$A,0))</f>
        <v>616710.15026315721</v>
      </c>
      <c r="F15" s="3">
        <f>INDEX('Capital cost EUA model'!$O:$O,MATCH('CCaMC-BCCpUC'!F1,'Capital cost EUA model'!$A:$A,0))</f>
        <v>612109.73017863615</v>
      </c>
      <c r="G15" s="3">
        <f>INDEX('Capital cost EUA model'!$O:$O,MATCH('CCaMC-BCCpUC'!G1,'Capital cost EUA model'!$A:$A,0))</f>
        <v>600044.48430360877</v>
      </c>
      <c r="H15" s="3">
        <f>INDEX('Capital cost EUA model'!$O:$O,MATCH('CCaMC-BCCpUC'!H1,'Capital cost EUA model'!$A:$A,0))</f>
        <v>594462.88901983364</v>
      </c>
      <c r="I15" s="3">
        <f>INDEX('Capital cost EUA model'!$O:$O,MATCH('CCaMC-BCCpUC'!I1,'Capital cost EUA model'!$A:$A,0))</f>
        <v>591147.174835179</v>
      </c>
      <c r="J15" s="3">
        <f>INDEX('Capital cost EUA model'!$O:$O,MATCH('CCaMC-BCCpUC'!J1,'Capital cost EUA model'!$A:$A,0))</f>
        <v>587865.47395385115</v>
      </c>
      <c r="K15" s="3">
        <f>INDEX('Capital cost EUA model'!$O:$O,MATCH('CCaMC-BCCpUC'!K1,'Capital cost EUA model'!$A:$A,0))</f>
        <v>584536.34264332184</v>
      </c>
      <c r="L15" s="3">
        <f>INDEX('Capital cost EUA model'!$O:$O,MATCH('CCaMC-BCCpUC'!L1,'Capital cost EUA model'!$A:$A,0))</f>
        <v>581998.08274038043</v>
      </c>
      <c r="M15" s="3">
        <f>INDEX('Capital cost EUA model'!$O:$O,MATCH('CCaMC-BCCpUC'!M1,'Capital cost EUA model'!$A:$A,0))</f>
        <v>578278.05716929329</v>
      </c>
      <c r="N15" s="3">
        <f>INDEX('Capital cost EUA model'!$O:$O,MATCH('CCaMC-BCCpUC'!N1,'Capital cost EUA model'!$A:$A,0))</f>
        <v>576209.76721946476</v>
      </c>
      <c r="O15" s="3">
        <f>INDEX('Capital cost EUA model'!$O:$O,MATCH('CCaMC-BCCpUC'!O1,'Capital cost EUA model'!$A:$A,0))</f>
        <v>574331.56907527894</v>
      </c>
      <c r="P15" s="3">
        <f>INDEX('Capital cost EUA model'!$O:$O,MATCH('CCaMC-BCCpUC'!P1,'Capital cost EUA model'!$A:$A,0))</f>
        <v>571701.18391958985</v>
      </c>
      <c r="Q15" s="3">
        <f>INDEX('Capital cost EUA model'!$O:$O,MATCH('CCaMC-BCCpUC'!Q1,'Capital cost EUA model'!$A:$A,0))</f>
        <v>569693.58845712245</v>
      </c>
      <c r="R15" s="3">
        <f>INDEX('Capital cost EUA model'!$O:$O,MATCH('CCaMC-BCCpUC'!R1,'Capital cost EUA model'!$A:$A,0))</f>
        <v>567853.20501669892</v>
      </c>
      <c r="S15" s="3">
        <f>INDEX('Capital cost EUA model'!$O:$O,MATCH('CCaMC-BCCpUC'!S1,'Capital cost EUA model'!$A:$A,0))</f>
        <v>565652.8865517024</v>
      </c>
      <c r="T15" s="3">
        <f>INDEX('Capital cost EUA model'!$O:$O,MATCH('CCaMC-BCCpUC'!T1,'Capital cost EUA model'!$A:$A,0))</f>
        <v>563481.86641461716</v>
      </c>
      <c r="U15" s="3">
        <f>INDEX('Capital cost EUA model'!$O:$O,MATCH('CCaMC-BCCpUC'!U1,'Capital cost EUA model'!$A:$A,0))</f>
        <v>561620.3608197727</v>
      </c>
      <c r="V15" s="3">
        <f>INDEX('Capital cost EUA model'!$O:$O,MATCH('CCaMC-BCCpUC'!V1,'Capital cost EUA model'!$A:$A,0))</f>
        <v>560491.22277389863</v>
      </c>
      <c r="W15" s="3">
        <f>INDEX('Capital cost EUA model'!$O:$O,MATCH('CCaMC-BCCpUC'!W1,'Capital cost EUA model'!$A:$A,0))</f>
        <v>559063.31435958087</v>
      </c>
      <c r="X15" s="3">
        <f>INDEX('Capital cost EUA model'!$O:$O,MATCH('CCaMC-BCCpUC'!X1,'Capital cost EUA model'!$A:$A,0))</f>
        <v>557705.69637035497</v>
      </c>
      <c r="Y15" s="3">
        <f>INDEX('Capital cost EUA model'!$O:$O,MATCH('CCaMC-BCCpUC'!Y1,'Capital cost EUA model'!$A:$A,0))</f>
        <v>556922.89340897254</v>
      </c>
      <c r="Z15" s="3">
        <f>INDEX('Capital cost EUA model'!$O:$O,MATCH('CCaMC-BCCpUC'!Z1,'Capital cost EUA model'!$A:$A,0))</f>
        <v>554884.21025692218</v>
      </c>
      <c r="AA15" s="3">
        <f>INDEX('Capital cost EUA model'!$O:$O,MATCH('CCaMC-BCCpUC'!AA1,'Capital cost EUA model'!$A:$A,0))</f>
        <v>554391.38046651601</v>
      </c>
      <c r="AB15" s="3">
        <f>INDEX('Capital cost EUA model'!$O:$O,MATCH('CCaMC-BCCpUC'!AB1,'Capital cost EUA model'!$A:$A,0))</f>
        <v>552471.36324781028</v>
      </c>
      <c r="AC15" s="3">
        <f>INDEX('Capital cost EUA model'!$O:$O,MATCH('CCaMC-BCCpUC'!AC1,'Capital cost EUA model'!$A:$A,0))</f>
        <v>551856.68438044505</v>
      </c>
      <c r="AD15" s="3">
        <f>INDEX('Capital cost EUA model'!$O:$O,MATCH('CCaMC-BCCpUC'!AD1,'Capital cost EUA model'!$A:$A,0))</f>
        <v>550152.42239255458</v>
      </c>
      <c r="AE15" s="3">
        <f>INDEX('Capital cost EUA model'!$O:$O,MATCH('CCaMC-BCCpUC'!AE1,'Capital cost EUA model'!$A:$A,0))</f>
        <v>548960.60343798099</v>
      </c>
      <c r="AF15" s="3">
        <f>INDEX('Capital cost EUA model'!$O:$O,MATCH('CCaMC-BCCpUC'!AF1,'Capital cost EUA model'!$A:$A,0))</f>
        <v>547759.99001111533</v>
      </c>
      <c r="AG15" s="3">
        <f>INDEX('Capital cost EUA model'!$O:$O,MATCH('CCaMC-BCCpUC'!AG1,'Capital cost EUA model'!$A:$A,0))</f>
        <v>546510.49006492062</v>
      </c>
      <c r="AH15" s="3">
        <f>INDEX('Capital cost EUA model'!$O:$O,MATCH('CCaMC-BCCpUC'!AH1,'Capital cost EUA model'!$A:$A,0))</f>
        <v>541058.41525406053</v>
      </c>
    </row>
    <row r="16" spans="1:34">
      <c r="A16" t="s">
        <v>138</v>
      </c>
      <c r="B16" s="3">
        <f>INDEX('Capital cost EUA model'!$P:$P,MATCH('CCaMC-BCCpUC'!B1,'Capital cost EUA model'!$A:$A,0))</f>
        <v>620749.38054688869</v>
      </c>
      <c r="C16" s="3">
        <f>INDEX('Capital cost EUA model'!$P:$P,MATCH('CCaMC-BCCpUC'!C1,'Capital cost EUA model'!$A:$A,0))</f>
        <v>619774.76109377737</v>
      </c>
      <c r="D16" s="3">
        <f>INDEX('Capital cost EUA model'!$P:$P,MATCH('CCaMC-BCCpUC'!D1,'Capital cost EUA model'!$A:$A,0))</f>
        <v>624214.22900192463</v>
      </c>
      <c r="E16" s="3">
        <f>INDEX('Capital cost EUA model'!$P:$P,MATCH('CCaMC-BCCpUC'!E1,'Capital cost EUA model'!$A:$A,0))</f>
        <v>616710.15026315721</v>
      </c>
      <c r="F16" s="3">
        <f>INDEX('Capital cost EUA model'!$P:$P,MATCH('CCaMC-BCCpUC'!F1,'Capital cost EUA model'!$A:$A,0))</f>
        <v>612109.73017863615</v>
      </c>
      <c r="G16" s="3">
        <f>INDEX('Capital cost EUA model'!$P:$P,MATCH('CCaMC-BCCpUC'!G1,'Capital cost EUA model'!$A:$A,0))</f>
        <v>600044.48430360877</v>
      </c>
      <c r="H16" s="3">
        <f>INDEX('Capital cost EUA model'!$P:$P,MATCH('CCaMC-BCCpUC'!H1,'Capital cost EUA model'!$A:$A,0))</f>
        <v>594462.88901983364</v>
      </c>
      <c r="I16" s="3">
        <f>INDEX('Capital cost EUA model'!$P:$P,MATCH('CCaMC-BCCpUC'!I1,'Capital cost EUA model'!$A:$A,0))</f>
        <v>591147.174835179</v>
      </c>
      <c r="J16" s="3">
        <f>INDEX('Capital cost EUA model'!$P:$P,MATCH('CCaMC-BCCpUC'!J1,'Capital cost EUA model'!$A:$A,0))</f>
        <v>587865.47395385115</v>
      </c>
      <c r="K16" s="3">
        <f>INDEX('Capital cost EUA model'!$P:$P,MATCH('CCaMC-BCCpUC'!K1,'Capital cost EUA model'!$A:$A,0))</f>
        <v>584536.34264332184</v>
      </c>
      <c r="L16" s="3">
        <f>INDEX('Capital cost EUA model'!$P:$P,MATCH('CCaMC-BCCpUC'!L1,'Capital cost EUA model'!$A:$A,0))</f>
        <v>581998.08274038043</v>
      </c>
      <c r="M16" s="3">
        <f>INDEX('Capital cost EUA model'!$P:$P,MATCH('CCaMC-BCCpUC'!M1,'Capital cost EUA model'!$A:$A,0))</f>
        <v>578278.05716929329</v>
      </c>
      <c r="N16" s="3">
        <f>INDEX('Capital cost EUA model'!$P:$P,MATCH('CCaMC-BCCpUC'!N1,'Capital cost EUA model'!$A:$A,0))</f>
        <v>576209.76721946476</v>
      </c>
      <c r="O16" s="3">
        <f>INDEX('Capital cost EUA model'!$P:$P,MATCH('CCaMC-BCCpUC'!O1,'Capital cost EUA model'!$A:$A,0))</f>
        <v>574331.56907527894</v>
      </c>
      <c r="P16" s="3">
        <f>INDEX('Capital cost EUA model'!$P:$P,MATCH('CCaMC-BCCpUC'!P1,'Capital cost EUA model'!$A:$A,0))</f>
        <v>571701.18391958985</v>
      </c>
      <c r="Q16" s="3">
        <f>INDEX('Capital cost EUA model'!$P:$P,MATCH('CCaMC-BCCpUC'!Q1,'Capital cost EUA model'!$A:$A,0))</f>
        <v>569693.58845712245</v>
      </c>
      <c r="R16" s="3">
        <f>INDEX('Capital cost EUA model'!$P:$P,MATCH('CCaMC-BCCpUC'!R1,'Capital cost EUA model'!$A:$A,0))</f>
        <v>567853.20501669892</v>
      </c>
      <c r="S16" s="3">
        <f>INDEX('Capital cost EUA model'!$P:$P,MATCH('CCaMC-BCCpUC'!S1,'Capital cost EUA model'!$A:$A,0))</f>
        <v>565652.8865517024</v>
      </c>
      <c r="T16" s="3">
        <f>INDEX('Capital cost EUA model'!$P:$P,MATCH('CCaMC-BCCpUC'!T1,'Capital cost EUA model'!$A:$A,0))</f>
        <v>563481.86641461716</v>
      </c>
      <c r="U16" s="3">
        <f>INDEX('Capital cost EUA model'!$P:$P,MATCH('CCaMC-BCCpUC'!U1,'Capital cost EUA model'!$A:$A,0))</f>
        <v>561620.3608197727</v>
      </c>
      <c r="V16" s="3">
        <f>INDEX('Capital cost EUA model'!$P:$P,MATCH('CCaMC-BCCpUC'!V1,'Capital cost EUA model'!$A:$A,0))</f>
        <v>560491.22277389863</v>
      </c>
      <c r="W16" s="3">
        <f>INDEX('Capital cost EUA model'!$P:$P,MATCH('CCaMC-BCCpUC'!W1,'Capital cost EUA model'!$A:$A,0))</f>
        <v>559063.31435958087</v>
      </c>
      <c r="X16" s="3">
        <f>INDEX('Capital cost EUA model'!$P:$P,MATCH('CCaMC-BCCpUC'!X1,'Capital cost EUA model'!$A:$A,0))</f>
        <v>557705.69637035497</v>
      </c>
      <c r="Y16" s="3">
        <f>INDEX('Capital cost EUA model'!$P:$P,MATCH('CCaMC-BCCpUC'!Y1,'Capital cost EUA model'!$A:$A,0))</f>
        <v>556922.89340897254</v>
      </c>
      <c r="Z16" s="3">
        <f>INDEX('Capital cost EUA model'!$P:$P,MATCH('CCaMC-BCCpUC'!Z1,'Capital cost EUA model'!$A:$A,0))</f>
        <v>554884.21025692218</v>
      </c>
      <c r="AA16" s="3">
        <f>INDEX('Capital cost EUA model'!$P:$P,MATCH('CCaMC-BCCpUC'!AA1,'Capital cost EUA model'!$A:$A,0))</f>
        <v>554391.38046651601</v>
      </c>
      <c r="AB16" s="3">
        <f>INDEX('Capital cost EUA model'!$P:$P,MATCH('CCaMC-BCCpUC'!AB1,'Capital cost EUA model'!$A:$A,0))</f>
        <v>552471.36324781028</v>
      </c>
      <c r="AC16" s="3">
        <f>INDEX('Capital cost EUA model'!$P:$P,MATCH('CCaMC-BCCpUC'!AC1,'Capital cost EUA model'!$A:$A,0))</f>
        <v>551856.68438044505</v>
      </c>
      <c r="AD16" s="3">
        <f>INDEX('Capital cost EUA model'!$P:$P,MATCH('CCaMC-BCCpUC'!AD1,'Capital cost EUA model'!$A:$A,0))</f>
        <v>550152.42239255458</v>
      </c>
      <c r="AE16" s="3">
        <f>INDEX('Capital cost EUA model'!$P:$P,MATCH('CCaMC-BCCpUC'!AE1,'Capital cost EUA model'!$A:$A,0))</f>
        <v>548960.60343798099</v>
      </c>
      <c r="AF16" s="3">
        <f>INDEX('Capital cost EUA model'!$P:$P,MATCH('CCaMC-BCCpUC'!AF1,'Capital cost EUA model'!$A:$A,0))</f>
        <v>547759.99001111533</v>
      </c>
      <c r="AG16" s="3">
        <f>INDEX('Capital cost EUA model'!$P:$P,MATCH('CCaMC-BCCpUC'!AG1,'Capital cost EUA model'!$A:$A,0))</f>
        <v>546510.49006492062</v>
      </c>
      <c r="AH16" s="3">
        <f>INDEX('Capital cost EUA model'!$P:$P,MATCH('CCaMC-BCCpUC'!AH1,'Capital cost EUA model'!$A:$A,0))</f>
        <v>541058.41525406053</v>
      </c>
    </row>
    <row r="17" spans="1:34">
      <c r="A17" t="s">
        <v>139</v>
      </c>
      <c r="B17" s="3">
        <f>'Capital cost data base'!B34</f>
        <v>7050000</v>
      </c>
      <c r="C17" s="3">
        <f>TREND('Capital cost data base'!$B$34:$C$34,'Capital cost data base'!$B$4:$C$4,'CCaMC-BCCpUC'!C1)</f>
        <v>6999090.9090909138</v>
      </c>
      <c r="D17" s="3">
        <f>TREND('Capital cost data base'!$B$34:$C$34,'Capital cost data base'!$B$4:$C$4,'CCaMC-BCCpUC'!D1)</f>
        <v>6973636.363636367</v>
      </c>
      <c r="E17" s="3">
        <f>TREND('Capital cost data base'!$B$34:$C$34,'Capital cost data base'!$B$4:$C$4,'CCaMC-BCCpUC'!E1)</f>
        <v>6948181.8181818202</v>
      </c>
      <c r="F17" s="3">
        <f>TREND('Capital cost data base'!$B$34:$C$34,'Capital cost data base'!$B$4:$C$4,'CCaMC-BCCpUC'!F1)</f>
        <v>6922727.2727272734</v>
      </c>
      <c r="G17" s="3">
        <f>TREND('Capital cost data base'!$B$34:$C$34,'Capital cost data base'!$B$4:$C$4,'CCaMC-BCCpUC'!G1)</f>
        <v>6897272.7272727266</v>
      </c>
      <c r="H17" s="3">
        <f>TREND('Capital cost data base'!$B$34:$C$34,'Capital cost data base'!$B$4:$C$4,'CCaMC-BCCpUC'!H1)</f>
        <v>6871818.1818181872</v>
      </c>
      <c r="I17" s="3">
        <f>TREND('Capital cost data base'!$B$34:$C$34,'Capital cost data base'!$B$4:$C$4,'CCaMC-BCCpUC'!I1)</f>
        <v>6846363.6363636404</v>
      </c>
      <c r="J17" s="3">
        <f>TREND('Capital cost data base'!$B$34:$C$34,'Capital cost data base'!$B$4:$C$4,'CCaMC-BCCpUC'!J1)</f>
        <v>6820909.0909090936</v>
      </c>
      <c r="K17" s="3">
        <f>TREND('Capital cost data base'!$B$34:$C$34,'Capital cost data base'!$B$4:$C$4,'CCaMC-BCCpUC'!K1)</f>
        <v>6795454.5454545468</v>
      </c>
      <c r="L17" s="3">
        <f>TREND('Capital cost data base'!$B$34:$C$34,'Capital cost data base'!$B$4:$C$4,'CCaMC-BCCpUC'!L1)</f>
        <v>6770000</v>
      </c>
      <c r="M17" s="3">
        <f>TREND('Capital cost data base'!$B$34:$C$34,'Capital cost data base'!$B$4:$C$4,'CCaMC-BCCpUC'!M1)</f>
        <v>6744545.4545454606</v>
      </c>
      <c r="N17" s="3">
        <f>TREND('Capital cost data base'!$B$34:$C$34,'Capital cost data base'!$B$4:$C$4,'CCaMC-BCCpUC'!N1)</f>
        <v>6719090.9090909138</v>
      </c>
      <c r="O17" s="3">
        <f>TREND('Capital cost data base'!$B$34:$C$34,'Capital cost data base'!$B$4:$C$4,'CCaMC-BCCpUC'!O1)</f>
        <v>6693636.363636367</v>
      </c>
      <c r="P17" s="3">
        <f>TREND('Capital cost data base'!$B$34:$C$34,'Capital cost data base'!$B$4:$C$4,'CCaMC-BCCpUC'!P1)</f>
        <v>6668181.8181818202</v>
      </c>
      <c r="Q17" s="3">
        <f>TREND('Capital cost data base'!$B$34:$C$34,'Capital cost data base'!$B$4:$C$4,'CCaMC-BCCpUC'!Q1)</f>
        <v>6642727.2727272734</v>
      </c>
      <c r="R17" s="3">
        <f>TREND('Capital cost data base'!$B$34:$C$34,'Capital cost data base'!$B$4:$C$4,'CCaMC-BCCpUC'!R1)</f>
        <v>6617272.7272727266</v>
      </c>
      <c r="S17" s="3">
        <f>TREND('Capital cost data base'!$B$34:$C$34,'Capital cost data base'!$B$4:$C$4,'CCaMC-BCCpUC'!S1)</f>
        <v>6591818.1818181872</v>
      </c>
      <c r="T17" s="3">
        <f>TREND('Capital cost data base'!$B$34:$C$34,'Capital cost data base'!$B$4:$C$4,'CCaMC-BCCpUC'!T1)</f>
        <v>6566363.6363636404</v>
      </c>
      <c r="U17" s="3">
        <f>TREND('Capital cost data base'!$B$34:$C$34,'Capital cost data base'!$B$4:$C$4,'CCaMC-BCCpUC'!U1)</f>
        <v>6540909.0909090936</v>
      </c>
      <c r="V17" s="3">
        <f>TREND('Capital cost data base'!$B$34:$C$34,'Capital cost data base'!$B$4:$C$4,'CCaMC-BCCpUC'!V1)</f>
        <v>6515454.5454545468</v>
      </c>
      <c r="W17" s="3">
        <f>TREND('Capital cost data base'!$B$34:$C$34,'Capital cost data base'!$B$4:$C$4,'CCaMC-BCCpUC'!W1)</f>
        <v>6490000</v>
      </c>
      <c r="X17" s="3">
        <f>TREND('Capital cost data base'!$B$34:$C$34,'Capital cost data base'!$B$4:$C$4,'CCaMC-BCCpUC'!X1)</f>
        <v>6464545.4545454606</v>
      </c>
      <c r="Y17" s="3">
        <f>TREND('Capital cost data base'!$B$34:$C$34,'Capital cost data base'!$B$4:$C$4,'CCaMC-BCCpUC'!Y1)</f>
        <v>6439090.9090909138</v>
      </c>
      <c r="Z17" s="3">
        <f>TREND('Capital cost data base'!$B$34:$C$34,'Capital cost data base'!$B$4:$C$4,'CCaMC-BCCpUC'!Z1)</f>
        <v>6413636.363636367</v>
      </c>
      <c r="AA17" s="3">
        <f>TREND('Capital cost data base'!$B$34:$C$34,'Capital cost data base'!$B$4:$C$4,'CCaMC-BCCpUC'!AA1)</f>
        <v>6388181.8181818202</v>
      </c>
      <c r="AB17" s="3">
        <f>TREND('Capital cost data base'!$B$34:$C$34,'Capital cost data base'!$B$4:$C$4,'CCaMC-BCCpUC'!AB1)</f>
        <v>6362727.2727272734</v>
      </c>
      <c r="AC17" s="3">
        <f>TREND('Capital cost data base'!$B$34:$C$34,'Capital cost data base'!$B$4:$C$4,'CCaMC-BCCpUC'!AC1)</f>
        <v>6337272.7272727266</v>
      </c>
      <c r="AD17" s="3">
        <f>TREND('Capital cost data base'!$B$34:$C$34,'Capital cost data base'!$B$4:$C$4,'CCaMC-BCCpUC'!AD1)</f>
        <v>6311818.1818181872</v>
      </c>
      <c r="AE17" s="3">
        <f>TREND('Capital cost data base'!$B$34:$C$34,'Capital cost data base'!$B$4:$C$4,'CCaMC-BCCpUC'!AE1)</f>
        <v>6286363.6363636404</v>
      </c>
      <c r="AF17" s="3">
        <f>TREND('Capital cost data base'!$B$34:$C$34,'Capital cost data base'!$B$4:$C$4,'CCaMC-BCCpUC'!AF1)</f>
        <v>6260909.0909090936</v>
      </c>
      <c r="AG17" s="3">
        <f>TREND('Capital cost data base'!$B$34:$C$34,'Capital cost data base'!$B$4:$C$4,'CCaMC-BCCpUC'!AG1)</f>
        <v>6235454.5454545468</v>
      </c>
      <c r="AH17" s="3">
        <f>'Capital cost data base'!C34</f>
        <v>6210000</v>
      </c>
    </row>
    <row r="19" spans="1:34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34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34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34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34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34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34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34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34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34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34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34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34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34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2:17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2:17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2:17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2:17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2:17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2:17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2:17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spans="2:17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2:17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spans="2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2:17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spans="2:17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2:17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2:17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spans="2:17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spans="2:17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spans="2:17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2:17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spans="2:17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topLeftCell="H1" workbookViewId="0">
      <selection activeCell="B14" sqref="B14:AG14"/>
    </sheetView>
  </sheetViews>
  <sheetFormatPr defaultColWidth="9.1328125" defaultRowHeight="14.25"/>
  <cols>
    <col min="1" max="1" width="35.59765625" style="16" customWidth="1"/>
    <col min="2" max="17" width="9.1328125" style="16" customWidth="1"/>
    <col min="18" max="16384" width="9.1328125" style="16"/>
  </cols>
  <sheetData>
    <row r="1" spans="1:33">
      <c r="A1" s="42" t="s">
        <v>126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43" t="s">
        <v>141</v>
      </c>
      <c r="B2" s="44">
        <v>0</v>
      </c>
      <c r="C2" s="44">
        <v>0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44">
        <v>0</v>
      </c>
      <c r="AA2" s="44">
        <v>0</v>
      </c>
      <c r="AB2" s="44">
        <v>0</v>
      </c>
      <c r="AC2" s="44">
        <v>0</v>
      </c>
      <c r="AD2" s="44">
        <v>0</v>
      </c>
      <c r="AE2" s="44">
        <v>0</v>
      </c>
      <c r="AF2" s="44">
        <v>0</v>
      </c>
      <c r="AG2" s="44">
        <v>0</v>
      </c>
    </row>
    <row r="3" spans="1:33">
      <c r="A3" s="43" t="s">
        <v>142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</row>
    <row r="4" spans="1:33">
      <c r="A4" s="43" t="s">
        <v>143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</row>
    <row r="5" spans="1:33">
      <c r="A5" s="43" t="s">
        <v>144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</row>
    <row r="6" spans="1:33">
      <c r="A6" s="45" t="s">
        <v>130</v>
      </c>
      <c r="B6" s="3">
        <f>'US Start Year Soft Cost Data'!$A$19*'CCaMC-BCCpUC'!B6</f>
        <v>434400</v>
      </c>
      <c r="C6" s="3">
        <f>'US Start Year Soft Cost Data'!$A$19*'CCaMC-BCCpUC'!C6</f>
        <v>419709.09090909001</v>
      </c>
      <c r="D6" s="3">
        <f>'US Start Year Soft Cost Data'!$A$19*'CCaMC-BCCpUC'!D6</f>
        <v>412363.63636363507</v>
      </c>
      <c r="E6" s="3">
        <f>'US Start Year Soft Cost Data'!$A$19*'CCaMC-BCCpUC'!E6</f>
        <v>405018.18181818008</v>
      </c>
      <c r="F6" s="3">
        <f>'US Start Year Soft Cost Data'!$A$19*'CCaMC-BCCpUC'!F6</f>
        <v>397672.72727272689</v>
      </c>
      <c r="G6" s="3">
        <f>'US Start Year Soft Cost Data'!$A$19*'CCaMC-BCCpUC'!G6</f>
        <v>390327.27272727189</v>
      </c>
      <c r="H6" s="3">
        <f>'US Start Year Soft Cost Data'!$A$19*'CCaMC-BCCpUC'!H6</f>
        <v>382981.8181818169</v>
      </c>
      <c r="I6" s="3">
        <f>'US Start Year Soft Cost Data'!$A$19*'CCaMC-BCCpUC'!I6</f>
        <v>375636.36363636196</v>
      </c>
      <c r="J6" s="3">
        <f>'US Start Year Soft Cost Data'!$A$19*'CCaMC-BCCpUC'!J6</f>
        <v>368290.90909090877</v>
      </c>
      <c r="K6" s="3">
        <f>'US Start Year Soft Cost Data'!$A$19*'CCaMC-BCCpUC'!K6</f>
        <v>360945.45454545377</v>
      </c>
      <c r="L6" s="3">
        <f>'US Start Year Soft Cost Data'!$A$19*'CCaMC-BCCpUC'!L6</f>
        <v>353599.99999999878</v>
      </c>
      <c r="M6" s="3">
        <f>'US Start Year Soft Cost Data'!$A$19*'CCaMC-BCCpUC'!M6</f>
        <v>346254.54545454384</v>
      </c>
      <c r="N6" s="3">
        <f>'US Start Year Soft Cost Data'!$A$19*'CCaMC-BCCpUC'!N6</f>
        <v>338909.09090909065</v>
      </c>
      <c r="O6" s="3">
        <f>'US Start Year Soft Cost Data'!$A$19*'CCaMC-BCCpUC'!O6</f>
        <v>331563.63636363565</v>
      </c>
      <c r="P6" s="3">
        <f>'US Start Year Soft Cost Data'!$A$19*'CCaMC-BCCpUC'!P6</f>
        <v>324218.18181818066</v>
      </c>
      <c r="Q6" s="3">
        <f>'US Start Year Soft Cost Data'!$A$19*'CCaMC-BCCpUC'!Q6</f>
        <v>316872.72727272566</v>
      </c>
      <c r="R6" s="3">
        <f>'US Start Year Soft Cost Data'!$A$19*'CCaMC-BCCpUC'!R6</f>
        <v>309527.27272727247</v>
      </c>
      <c r="S6" s="3">
        <f>'US Start Year Soft Cost Data'!$A$19*'CCaMC-BCCpUC'!S6</f>
        <v>302181.81818181754</v>
      </c>
      <c r="T6" s="3">
        <f>'US Start Year Soft Cost Data'!$A$19*'CCaMC-BCCpUC'!T6</f>
        <v>294836.36363636254</v>
      </c>
      <c r="U6" s="3">
        <f>'US Start Year Soft Cost Data'!$A$19*'CCaMC-BCCpUC'!U6</f>
        <v>287490.90909090755</v>
      </c>
      <c r="V6" s="3">
        <f>'US Start Year Soft Cost Data'!$A$19*'CCaMC-BCCpUC'!V6</f>
        <v>280145.45454545435</v>
      </c>
      <c r="W6" s="3">
        <f>'US Start Year Soft Cost Data'!$A$19*'CCaMC-BCCpUC'!W6</f>
        <v>272799.99999999942</v>
      </c>
      <c r="X6" s="3">
        <f>'US Start Year Soft Cost Data'!$A$19*'CCaMC-BCCpUC'!X6</f>
        <v>265454.54545454442</v>
      </c>
      <c r="Y6" s="3">
        <f>'US Start Year Soft Cost Data'!$A$19*'CCaMC-BCCpUC'!Y6</f>
        <v>258109.09090908943</v>
      </c>
      <c r="Z6" s="3">
        <f>'US Start Year Soft Cost Data'!$A$19*'CCaMC-BCCpUC'!Z6</f>
        <v>250763.63636363624</v>
      </c>
      <c r="AA6" s="3">
        <f>'US Start Year Soft Cost Data'!$A$19*'CCaMC-BCCpUC'!AA6</f>
        <v>243418.18181818127</v>
      </c>
      <c r="AB6" s="3">
        <f>'US Start Year Soft Cost Data'!$A$19*'CCaMC-BCCpUC'!AB6</f>
        <v>236072.72727272628</v>
      </c>
      <c r="AC6" s="3">
        <f>'US Start Year Soft Cost Data'!$A$19*'CCaMC-BCCpUC'!AC6</f>
        <v>228727.27272727131</v>
      </c>
      <c r="AD6" s="3">
        <f>'US Start Year Soft Cost Data'!$A$19*'CCaMC-BCCpUC'!AD6</f>
        <v>221381.81818181812</v>
      </c>
      <c r="AE6" s="3">
        <f>'US Start Year Soft Cost Data'!$A$19*'CCaMC-BCCpUC'!AE6</f>
        <v>214036.36363636315</v>
      </c>
      <c r="AF6" s="3">
        <f>'US Start Year Soft Cost Data'!$A$19*'CCaMC-BCCpUC'!AF6</f>
        <v>206690.90909090816</v>
      </c>
      <c r="AG6" s="3">
        <f>'US Start Year Soft Cost Data'!$A$19*'CCaMC-BCCpUC'!AG6</f>
        <v>199345.45454545319</v>
      </c>
    </row>
    <row r="7" spans="1:33">
      <c r="A7" s="45" t="s">
        <v>131</v>
      </c>
      <c r="B7" s="3">
        <f>'US Start Year Soft Cost Data'!$A$81*'CCaMC-BCCpUC'!B7</f>
        <v>1505000</v>
      </c>
      <c r="C7" s="3">
        <f>'US Start Year Soft Cost Data'!$A$81*'CCaMC-BCCpUC'!C7</f>
        <v>1429696.9696969641</v>
      </c>
      <c r="D7" s="3">
        <f>'US Start Year Soft Cost Data'!$A$81*'CCaMC-BCCpUC'!D7</f>
        <v>1392045.4545454516</v>
      </c>
      <c r="E7" s="3">
        <f>'US Start Year Soft Cost Data'!$A$81*'CCaMC-BCCpUC'!E7</f>
        <v>1354393.939393939</v>
      </c>
      <c r="F7" s="3">
        <f>'US Start Year Soft Cost Data'!$A$81*'CCaMC-BCCpUC'!F7</f>
        <v>1316742.4242424159</v>
      </c>
      <c r="G7" s="3">
        <f>'US Start Year Soft Cost Data'!$A$81*'CCaMC-BCCpUC'!G7</f>
        <v>1279090.9090909034</v>
      </c>
      <c r="H7" s="3">
        <f>'US Start Year Soft Cost Data'!$A$81*'CCaMC-BCCpUC'!H7</f>
        <v>1241439.3939393908</v>
      </c>
      <c r="I7" s="3">
        <f>'US Start Year Soft Cost Data'!$A$81*'CCaMC-BCCpUC'!I7</f>
        <v>1203787.878787878</v>
      </c>
      <c r="J7" s="3">
        <f>'US Start Year Soft Cost Data'!$A$81*'CCaMC-BCCpUC'!J7</f>
        <v>1166136.3636363549</v>
      </c>
      <c r="K7" s="3">
        <f>'US Start Year Soft Cost Data'!$A$81*'CCaMC-BCCpUC'!K7</f>
        <v>1128484.8484848423</v>
      </c>
      <c r="L7" s="3">
        <f>'US Start Year Soft Cost Data'!$A$81*'CCaMC-BCCpUC'!L7</f>
        <v>1090833.3333333298</v>
      </c>
      <c r="M7" s="3">
        <f>'US Start Year Soft Cost Data'!$A$81*'CCaMC-BCCpUC'!M7</f>
        <v>1053181.8181818172</v>
      </c>
      <c r="N7" s="3">
        <f>'US Start Year Soft Cost Data'!$A$81*'CCaMC-BCCpUC'!N7</f>
        <v>1015530.3030302941</v>
      </c>
      <c r="O7" s="3">
        <f>'US Start Year Soft Cost Data'!$A$81*'CCaMC-BCCpUC'!O7</f>
        <v>977878.78787878144</v>
      </c>
      <c r="P7" s="3">
        <f>'US Start Year Soft Cost Data'!$A$81*'CCaMC-BCCpUC'!P7</f>
        <v>940227.27272726886</v>
      </c>
      <c r="Q7" s="3">
        <f>'US Start Year Soft Cost Data'!$A$81*'CCaMC-BCCpUC'!Q7</f>
        <v>902575.75757575629</v>
      </c>
      <c r="R7" s="3">
        <f>'US Start Year Soft Cost Data'!$A$81*'CCaMC-BCCpUC'!R7</f>
        <v>864924.24242423323</v>
      </c>
      <c r="S7" s="3">
        <f>'US Start Year Soft Cost Data'!$A$81*'CCaMC-BCCpUC'!S7</f>
        <v>827272.72727272054</v>
      </c>
      <c r="T7" s="3">
        <f>'US Start Year Soft Cost Data'!$A$81*'CCaMC-BCCpUC'!T7</f>
        <v>789621.21212120797</v>
      </c>
      <c r="U7" s="3">
        <f>'US Start Year Soft Cost Data'!$A$81*'CCaMC-BCCpUC'!U7</f>
        <v>751969.69696969539</v>
      </c>
      <c r="V7" s="3">
        <f>'US Start Year Soft Cost Data'!$A$81*'CCaMC-BCCpUC'!V7</f>
        <v>714318.18181817234</v>
      </c>
      <c r="W7" s="3">
        <f>'US Start Year Soft Cost Data'!$A$81*'CCaMC-BCCpUC'!W7</f>
        <v>676666.66666665964</v>
      </c>
      <c r="X7" s="3">
        <f>'US Start Year Soft Cost Data'!$A$81*'CCaMC-BCCpUC'!X7</f>
        <v>639015.15151514707</v>
      </c>
      <c r="Y7" s="3">
        <f>'US Start Year Soft Cost Data'!$A$81*'CCaMC-BCCpUC'!Y7</f>
        <v>601363.63636363437</v>
      </c>
      <c r="Z7" s="3">
        <f>'US Start Year Soft Cost Data'!$A$81*'CCaMC-BCCpUC'!Z7</f>
        <v>563712.12121211132</v>
      </c>
      <c r="AA7" s="3">
        <f>'US Start Year Soft Cost Data'!$A$81*'CCaMC-BCCpUC'!AA7</f>
        <v>526060.60606059874</v>
      </c>
      <c r="AB7" s="3">
        <f>'US Start Year Soft Cost Data'!$A$81*'CCaMC-BCCpUC'!AB7</f>
        <v>488409.09090908611</v>
      </c>
      <c r="AC7" s="3">
        <f>'US Start Year Soft Cost Data'!$A$81*'CCaMC-BCCpUC'!AC7</f>
        <v>450757.57575757353</v>
      </c>
      <c r="AD7" s="3">
        <f>'US Start Year Soft Cost Data'!$A$81*'CCaMC-BCCpUC'!AD7</f>
        <v>413106.06060605048</v>
      </c>
      <c r="AE7" s="3">
        <f>'US Start Year Soft Cost Data'!$A$81*'CCaMC-BCCpUC'!AE7</f>
        <v>375454.54545453785</v>
      </c>
      <c r="AF7" s="3">
        <f>'US Start Year Soft Cost Data'!$A$81*'CCaMC-BCCpUC'!AF7</f>
        <v>337803.03030302521</v>
      </c>
      <c r="AG7" s="3">
        <f>'US Start Year Soft Cost Data'!$A$81*'CCaMC-BCCpUC'!AG7</f>
        <v>300151.51515151258</v>
      </c>
    </row>
    <row r="8" spans="1:33">
      <c r="A8" s="43" t="s">
        <v>145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</row>
    <row r="9" spans="1:33">
      <c r="A9" s="43" t="s">
        <v>146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</row>
    <row r="10" spans="1:33">
      <c r="A10" s="43" t="s">
        <v>147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</row>
    <row r="11" spans="1:33">
      <c r="A11" s="43" t="s">
        <v>148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</row>
    <row r="12" spans="1:33">
      <c r="A12" s="43" t="s">
        <v>149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</row>
    <row r="13" spans="1:33">
      <c r="A13" s="43" t="s">
        <v>150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</row>
    <row r="14" spans="1:33">
      <c r="A14" s="45" t="s">
        <v>136</v>
      </c>
      <c r="B14" s="3">
        <f>'US Start Year Soft Cost Data'!$A$67*'CCaMC-BCCpUC'!B14</f>
        <v>1242500</v>
      </c>
      <c r="C14" s="3">
        <f>'US Start Year Soft Cost Data'!$A$67*'CCaMC-BCCpUC'!C14</f>
        <v>1227439.3939393936</v>
      </c>
      <c r="D14" s="3">
        <f>'US Start Year Soft Cost Data'!$A$67*'CCaMC-BCCpUC'!D14</f>
        <v>1219909.090909092</v>
      </c>
      <c r="E14" s="3">
        <f>'US Start Year Soft Cost Data'!$A$67*'CCaMC-BCCpUC'!E14</f>
        <v>1212378.7878787888</v>
      </c>
      <c r="F14" s="3">
        <f>'US Start Year Soft Cost Data'!$A$67*'CCaMC-BCCpUC'!F14</f>
        <v>1204848.4848484856</v>
      </c>
      <c r="G14" s="3">
        <f>'US Start Year Soft Cost Data'!$A$67*'CCaMC-BCCpUC'!G14</f>
        <v>1197318.1818181823</v>
      </c>
      <c r="H14" s="3">
        <f>'US Start Year Soft Cost Data'!$A$67*'CCaMC-BCCpUC'!H14</f>
        <v>1189787.8787878791</v>
      </c>
      <c r="I14" s="3">
        <f>'US Start Year Soft Cost Data'!$A$67*'CCaMC-BCCpUC'!I14</f>
        <v>1182257.5757575759</v>
      </c>
      <c r="J14" s="3">
        <f>'US Start Year Soft Cost Data'!$A$67*'CCaMC-BCCpUC'!J14</f>
        <v>1174727.2727272725</v>
      </c>
      <c r="K14" s="3">
        <f>'US Start Year Soft Cost Data'!$A$67*'CCaMC-BCCpUC'!K14</f>
        <v>1167196.9696969693</v>
      </c>
      <c r="L14" s="3">
        <f>'US Start Year Soft Cost Data'!$A$67*'CCaMC-BCCpUC'!L14</f>
        <v>1159666.6666666679</v>
      </c>
      <c r="M14" s="3">
        <f>'US Start Year Soft Cost Data'!$A$67*'CCaMC-BCCpUC'!M14</f>
        <v>1152136.3636363647</v>
      </c>
      <c r="N14" s="3">
        <f>'US Start Year Soft Cost Data'!$A$67*'CCaMC-BCCpUC'!N14</f>
        <v>1144606.0606060615</v>
      </c>
      <c r="O14" s="3">
        <f>'US Start Year Soft Cost Data'!$A$67*'CCaMC-BCCpUC'!O14</f>
        <v>1137075.757575758</v>
      </c>
      <c r="P14" s="3">
        <f>'US Start Year Soft Cost Data'!$A$67*'CCaMC-BCCpUC'!P14</f>
        <v>1129545.4545454548</v>
      </c>
      <c r="Q14" s="3">
        <f>'US Start Year Soft Cost Data'!$A$67*'CCaMC-BCCpUC'!Q14</f>
        <v>1122015.1515151516</v>
      </c>
      <c r="R14" s="3">
        <f>'US Start Year Soft Cost Data'!$A$67*'CCaMC-BCCpUC'!R14</f>
        <v>1114484.8484848484</v>
      </c>
      <c r="S14" s="3">
        <f>'US Start Year Soft Cost Data'!$A$67*'CCaMC-BCCpUC'!S14</f>
        <v>1106954.5454545452</v>
      </c>
      <c r="T14" s="3">
        <f>'US Start Year Soft Cost Data'!$A$67*'CCaMC-BCCpUC'!T14</f>
        <v>1099424.2424242436</v>
      </c>
      <c r="U14" s="3">
        <f>'US Start Year Soft Cost Data'!$A$67*'CCaMC-BCCpUC'!U14</f>
        <v>1091893.9393939404</v>
      </c>
      <c r="V14" s="3">
        <f>'US Start Year Soft Cost Data'!$A$67*'CCaMC-BCCpUC'!V14</f>
        <v>1084363.6363636372</v>
      </c>
      <c r="W14" s="3">
        <f>'US Start Year Soft Cost Data'!$A$67*'CCaMC-BCCpUC'!W14</f>
        <v>1076833.333333334</v>
      </c>
      <c r="X14" s="3">
        <f>'US Start Year Soft Cost Data'!$A$67*'CCaMC-BCCpUC'!X14</f>
        <v>1069303.0303030307</v>
      </c>
      <c r="Y14" s="3">
        <f>'US Start Year Soft Cost Data'!$A$67*'CCaMC-BCCpUC'!Y14</f>
        <v>1061772.7272727275</v>
      </c>
      <c r="Z14" s="3">
        <f>'US Start Year Soft Cost Data'!$A$67*'CCaMC-BCCpUC'!Z14</f>
        <v>1054242.4242424241</v>
      </c>
      <c r="AA14" s="3">
        <f>'US Start Year Soft Cost Data'!$A$67*'CCaMC-BCCpUC'!AA14</f>
        <v>1046712.121212121</v>
      </c>
      <c r="AB14" s="3">
        <f>'US Start Year Soft Cost Data'!$A$67*'CCaMC-BCCpUC'!AB14</f>
        <v>1039181.8181818195</v>
      </c>
      <c r="AC14" s="3">
        <f>'US Start Year Soft Cost Data'!$A$67*'CCaMC-BCCpUC'!AC14</f>
        <v>1031651.5151515163</v>
      </c>
      <c r="AD14" s="3">
        <f>'US Start Year Soft Cost Data'!$A$67*'CCaMC-BCCpUC'!AD14</f>
        <v>1024121.212121213</v>
      </c>
      <c r="AE14" s="3">
        <f>'US Start Year Soft Cost Data'!$A$67*'CCaMC-BCCpUC'!AE14</f>
        <v>1016590.9090909098</v>
      </c>
      <c r="AF14" s="3">
        <f>'US Start Year Soft Cost Data'!$A$67*'CCaMC-BCCpUC'!AF14</f>
        <v>1009060.6060606065</v>
      </c>
      <c r="AG14" s="3">
        <f>'US Start Year Soft Cost Data'!$A$67*'CCaMC-BCCpUC'!AG14</f>
        <v>1001530.3030303032</v>
      </c>
    </row>
    <row r="15" spans="1:33">
      <c r="A15" s="43" t="s">
        <v>151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</row>
    <row r="16" spans="1:33">
      <c r="A16" s="43" t="s">
        <v>152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</row>
    <row r="17" spans="1:33">
      <c r="A17" s="43" t="s">
        <v>153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Variable and Fixed cost data</vt:lpstr>
      <vt:lpstr>Capital cost data base</vt:lpstr>
      <vt:lpstr>Capital cost EUA model</vt:lpstr>
      <vt:lpstr>US Start Year Soft Cost Data</vt:lpstr>
      <vt:lpstr>CCaMC-AFOaMCpUC</vt:lpstr>
      <vt:lpstr>CCaMC-VOaMCpUC</vt:lpstr>
      <vt:lpstr>CCaMC-BCCpUC</vt:lpstr>
      <vt:lpstr>CCaMC-BSCpUC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2020-08-27T23:36:29Z</dcterms:modified>
</cp:coreProperties>
</file>