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brazil\InputData\elec\EIaE\"/>
    </mc:Choice>
  </mc:AlternateContent>
  <bookViews>
    <workbookView xWindow="-105" yWindow="-105" windowWidth="23258" windowHeight="12578" activeTab="4"/>
  </bookViews>
  <sheets>
    <sheet name="About" sheetId="1" r:id="rId1"/>
    <sheet name="Argentina Elec Mix" sheetId="12" r:id="rId2"/>
    <sheet name="Exchanges GWh" sheetId="9" r:id="rId3"/>
    <sheet name="Imports Exports SIN 2010" sheetId="10" r:id="rId4"/>
    <sheet name="EPE Integracao Energetica" sheetId="11" r:id="rId5"/>
    <sheet name="EIaE-BIE" sheetId="3" r:id="rId6"/>
    <sheet name="EIaE-BEE" sheetId="5" r:id="rId7"/>
    <sheet name="EIaE-IEP" sheetId="13" r:id="rId8"/>
    <sheet name="EIaE-BEEP" sheetId="14" r:id="rId9"/>
  </sheets>
  <externalReferences>
    <externalReference r:id="rId10"/>
    <externalReference r:id="rId11"/>
  </externalReferences>
  <definedNames>
    <definedName name="lignite_multiplier">'[2]Hard Coal and Lig Multipliers'!$N$16</definedName>
    <definedName name="nonlignite_multiplier">'[2]Hard Coal and Lig Multipliers'!$N$17</definedName>
    <definedName name="_xlnm.Print_Area" localSheetId="2">'Exchanges GWh'!$A$1:$K$34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4" l="1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2" i="5"/>
  <c r="P7" i="10"/>
  <c r="N7" i="10"/>
  <c r="N4" i="10"/>
  <c r="B12" i="12"/>
  <c r="B11" i="12"/>
  <c r="B7" i="12"/>
  <c r="B6" i="12"/>
  <c r="B5" i="12"/>
  <c r="B3" i="12"/>
  <c r="F15" i="12"/>
  <c r="F16" i="12"/>
  <c r="F17" i="12"/>
  <c r="F18" i="12"/>
  <c r="F19" i="12"/>
  <c r="F20" i="12"/>
  <c r="F14" i="12"/>
  <c r="N5" i="10" l="1"/>
  <c r="N6" i="10"/>
  <c r="B9" i="9"/>
  <c r="K10" i="9"/>
  <c r="B11" i="9"/>
  <c r="K12" i="9"/>
  <c r="L17" i="9"/>
  <c r="L18" i="9"/>
  <c r="I21" i="9"/>
  <c r="I23" i="9" s="1"/>
  <c r="L22" i="9"/>
  <c r="B23" i="9"/>
  <c r="I30" i="9"/>
  <c r="I32" i="9"/>
</calcChain>
</file>

<file path=xl/sharedStrings.xml><?xml version="1.0" encoding="utf-8"?>
<sst xmlns="http://schemas.openxmlformats.org/spreadsheetml/2006/main" count="132" uniqueCount="94">
  <si>
    <t>EIaE BAU Imported Electricity</t>
  </si>
  <si>
    <t>EIaE BAU Exported Electricity</t>
  </si>
  <si>
    <t>Source:</t>
  </si>
  <si>
    <t>Electricity Exports (MWh)</t>
  </si>
  <si>
    <t>Natural Gas</t>
  </si>
  <si>
    <t>Oil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</si>
  <si>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</si>
  <si>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</si>
  <si>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</si>
  <si>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</si>
  <si>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</si>
  <si>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</si>
  <si>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</si>
  <si>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</si>
  <si>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</si>
  <si>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</si>
  <si>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</si>
  <si>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</si>
  <si>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</si>
  <si>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</si>
  <si>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</si>
  <si>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</si>
  <si>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Imported Electricity (MW*hour)</t>
  </si>
  <si>
    <t>Exported Electricity (MW*hour)</t>
  </si>
  <si>
    <t>% da carga</t>
  </si>
  <si>
    <t>outras regiões</t>
  </si>
  <si>
    <t>Transf. Para</t>
  </si>
  <si>
    <t>Intercâmbio Internacional</t>
  </si>
  <si>
    <t>Total :</t>
  </si>
  <si>
    <t>Termo/Eólica :</t>
  </si>
  <si>
    <t>Hidro :</t>
  </si>
  <si>
    <t>Produção</t>
  </si>
  <si>
    <t>Carga :</t>
  </si>
  <si>
    <t>Sul</t>
  </si>
  <si>
    <t>% da produção</t>
  </si>
  <si>
    <t>Total</t>
  </si>
  <si>
    <t>Outros</t>
  </si>
  <si>
    <t>60 Hz</t>
  </si>
  <si>
    <t>50 Hz</t>
  </si>
  <si>
    <t>Bionassa</t>
  </si>
  <si>
    <t>Itaipu</t>
  </si>
  <si>
    <t>Produção p/ Brasil.</t>
  </si>
  <si>
    <t>Eólica</t>
  </si>
  <si>
    <t>Termo :</t>
  </si>
  <si>
    <t>Termo</t>
  </si>
  <si>
    <t>Hidro</t>
  </si>
  <si>
    <t>Sudeste + Centro Oeste</t>
  </si>
  <si>
    <t>Recebimento de</t>
  </si>
  <si>
    <t>Termo/Eólica/Bio :</t>
  </si>
  <si>
    <t>Nordeste</t>
  </si>
  <si>
    <t>Norte</t>
  </si>
  <si>
    <t>Sistema Interligado Nacional</t>
  </si>
  <si>
    <t>Balanço de Energia - GWh</t>
  </si>
  <si>
    <t>Importação e Exportação de Energia do SIN - MWmed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</si>
  <si>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</si>
  <si>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</si>
  <si>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</si>
  <si>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</si>
  <si>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</si>
  <si>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</si>
  <si>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</si>
  <si>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</si>
  <si>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</si>
  <si>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</si>
  <si>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</si>
  <si>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</si>
  <si>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Argentina</t>
  </si>
  <si>
    <t>Paraguai</t>
  </si>
  <si>
    <t>Uruguai</t>
  </si>
  <si>
    <t>Total Internacional</t>
  </si>
  <si>
    <t>Total 2010</t>
  </si>
  <si>
    <t>http://www.epe.gov.br/sites-pt/publicacoes-dados-abertos/publicacoes/PublicacoesArquivos/publicacao-227/topico-457/Integracao%20Energetica%20Regional.pdf</t>
  </si>
  <si>
    <t>http://www.ons.org.br/AcervoDigitalDocumentosEPublicacoes/relat%C3%B3rio_intercambio_internacional_201904.pdf</t>
  </si>
  <si>
    <t>Share Energy Mix Argentina</t>
  </si>
  <si>
    <t>Hydro</t>
  </si>
  <si>
    <t>Nuclear</t>
  </si>
  <si>
    <t>Renewables</t>
  </si>
  <si>
    <t>Coal</t>
  </si>
  <si>
    <t>Other</t>
  </si>
  <si>
    <t>Eletricity imports are very small</t>
  </si>
  <si>
    <t>We take the value of exports to be constant over time</t>
  </si>
  <si>
    <t>MWh</t>
  </si>
  <si>
    <t>EPE - Empresa de Pesquisa Energética</t>
  </si>
  <si>
    <t>Energy Research Public Company</t>
  </si>
  <si>
    <t xml:space="preserve">Panorama e Perspectivas sobre Integração Energética Regional </t>
  </si>
  <si>
    <t>Perspectives on Regional Energy Integration</t>
  </si>
  <si>
    <t>ONS - Operador Nacional do Sistema</t>
  </si>
  <si>
    <t>National Operator of the Power System</t>
  </si>
  <si>
    <t>Acompanhamento Mensal dos Intercâmbios Internacionais</t>
  </si>
  <si>
    <t>Monthly Report on the Electricity International Exchange</t>
  </si>
  <si>
    <t>Notes on the Brazilian case:</t>
  </si>
  <si>
    <t>Unit: 2012 USD/MWh</t>
  </si>
  <si>
    <t>Imported Electricity Price</t>
  </si>
  <si>
    <t>Exported Electricity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</si>
</sst>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0.0%"/>
    <numFmt numFmtId="166" formatCode="#,##0.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theme="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name val="Arial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9"/>
      <name val="Arial"/>
      <family val="2"/>
    </font>
    <font>
      <i/>
      <sz val="1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5" fillId="0" borderId="0" applyBorder="0"/>
    <xf numFmtId="0" fontId="6" fillId="0" borderId="0" applyNumberForma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8" fillId="0" borderId="0"/>
    <xf numFmtId="0" fontId="7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/>
    <xf numFmtId="0" fontId="0" fillId="0" borderId="0" xfId="0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8" fillId="0" borderId="0" xfId="10"/>
    <xf numFmtId="43" fontId="8" fillId="0" borderId="0" xfId="10" applyNumberFormat="1"/>
    <xf numFmtId="0" fontId="8" fillId="0" borderId="5" xfId="10" applyBorder="1"/>
    <xf numFmtId="165" fontId="9" fillId="0" borderId="5" xfId="11" applyNumberFormat="1" applyFont="1" applyFill="1" applyBorder="1" applyAlignment="1">
      <alignment vertical="center"/>
    </xf>
    <xf numFmtId="0" fontId="10" fillId="0" borderId="5" xfId="10" applyFont="1" applyBorder="1" applyAlignment="1">
      <alignment horizontal="right" vertical="center"/>
    </xf>
    <xf numFmtId="43" fontId="12" fillId="0" borderId="5" xfId="12" applyFont="1" applyFill="1" applyBorder="1"/>
    <xf numFmtId="165" fontId="13" fillId="4" borderId="5" xfId="11" applyNumberFormat="1" applyFont="1" applyFill="1" applyBorder="1" applyAlignment="1">
      <alignment vertical="center"/>
    </xf>
    <xf numFmtId="0" fontId="10" fillId="4" borderId="5" xfId="10" applyFont="1" applyFill="1" applyBorder="1" applyAlignment="1">
      <alignment horizontal="right" vertical="center"/>
    </xf>
    <xf numFmtId="43" fontId="14" fillId="0" borderId="5" xfId="12" quotePrefix="1" applyFont="1" applyBorder="1" applyAlignment="1">
      <alignment horizontal="center"/>
    </xf>
    <xf numFmtId="43" fontId="8" fillId="0" borderId="5" xfId="10" applyNumberFormat="1" applyBorder="1"/>
    <xf numFmtId="0" fontId="10" fillId="4" borderId="5" xfId="10" applyFont="1" applyFill="1" applyBorder="1" applyAlignment="1">
      <alignment vertical="center"/>
    </xf>
    <xf numFmtId="4" fontId="8" fillId="0" borderId="5" xfId="10" applyNumberFormat="1" applyBorder="1"/>
    <xf numFmtId="43" fontId="16" fillId="5" borderId="5" xfId="12" applyFont="1" applyFill="1" applyBorder="1"/>
    <xf numFmtId="0" fontId="8" fillId="6" borderId="5" xfId="10" applyFill="1" applyBorder="1"/>
    <xf numFmtId="43" fontId="17" fillId="7" borderId="5" xfId="12" applyFont="1" applyFill="1" applyBorder="1"/>
    <xf numFmtId="4" fontId="13" fillId="0" borderId="5" xfId="10" applyNumberFormat="1" applyFont="1" applyBorder="1"/>
    <xf numFmtId="0" fontId="18" fillId="0" borderId="5" xfId="10" applyFont="1" applyBorder="1" applyAlignment="1">
      <alignment horizontal="center" vertical="center"/>
    </xf>
    <xf numFmtId="43" fontId="14" fillId="0" borderId="5" xfId="12" applyFont="1" applyBorder="1" applyAlignment="1">
      <alignment vertical="center"/>
    </xf>
    <xf numFmtId="0" fontId="19" fillId="0" borderId="5" xfId="10" applyFont="1" applyBorder="1"/>
    <xf numFmtId="4" fontId="20" fillId="0" borderId="5" xfId="10" applyNumberFormat="1" applyFont="1" applyBorder="1"/>
    <xf numFmtId="4" fontId="21" fillId="8" borderId="5" xfId="10" applyNumberFormat="1" applyFont="1" applyFill="1" applyBorder="1"/>
    <xf numFmtId="43" fontId="21" fillId="9" borderId="5" xfId="12" applyFont="1" applyFill="1" applyBorder="1"/>
    <xf numFmtId="43" fontId="16" fillId="10" borderId="5" xfId="12" applyFont="1" applyFill="1" applyBorder="1"/>
    <xf numFmtId="0" fontId="8" fillId="10" borderId="5" xfId="10" applyFill="1" applyBorder="1"/>
    <xf numFmtId="4" fontId="22" fillId="8" borderId="5" xfId="10" applyNumberFormat="1" applyFont="1" applyFill="1" applyBorder="1"/>
    <xf numFmtId="43" fontId="22" fillId="9" borderId="5" xfId="12" applyFont="1" applyFill="1" applyBorder="1"/>
    <xf numFmtId="0" fontId="21" fillId="8" borderId="5" xfId="10" applyFont="1" applyFill="1" applyBorder="1"/>
    <xf numFmtId="0" fontId="16" fillId="0" borderId="5" xfId="10" applyFont="1" applyBorder="1"/>
    <xf numFmtId="0" fontId="13" fillId="0" borderId="5" xfId="10" applyFont="1" applyBorder="1"/>
    <xf numFmtId="0" fontId="23" fillId="0" borderId="5" xfId="10" applyFont="1" applyBorder="1"/>
    <xf numFmtId="165" fontId="16" fillId="0" borderId="5" xfId="10" applyNumberFormat="1" applyFont="1" applyBorder="1"/>
    <xf numFmtId="165" fontId="23" fillId="0" borderId="5" xfId="10" applyNumberFormat="1" applyFont="1" applyBorder="1"/>
    <xf numFmtId="4" fontId="24" fillId="0" borderId="5" xfId="10" applyNumberFormat="1" applyFont="1" applyBorder="1"/>
    <xf numFmtId="0" fontId="21" fillId="9" borderId="5" xfId="10" applyFont="1" applyFill="1" applyBorder="1"/>
    <xf numFmtId="165" fontId="8" fillId="0" borderId="5" xfId="10" applyNumberFormat="1" applyBorder="1"/>
    <xf numFmtId="43" fontId="16" fillId="5" borderId="5" xfId="12" quotePrefix="1" applyFont="1" applyFill="1" applyBorder="1" applyAlignment="1">
      <alignment horizontal="right"/>
    </xf>
    <xf numFmtId="43" fontId="14" fillId="0" borderId="5" xfId="12" applyFont="1" applyBorder="1" applyAlignment="1">
      <alignment horizontal="center" vertical="center"/>
    </xf>
    <xf numFmtId="0" fontId="8" fillId="0" borderId="0" xfId="10" applyAlignment="1">
      <alignment horizontal="left"/>
    </xf>
    <xf numFmtId="2" fontId="8" fillId="0" borderId="5" xfId="10" applyNumberFormat="1" applyBorder="1"/>
    <xf numFmtId="0" fontId="10" fillId="4" borderId="5" xfId="10" applyFont="1" applyFill="1" applyBorder="1"/>
    <xf numFmtId="0" fontId="8" fillId="0" borderId="0" xfId="10" quotePrefix="1" applyAlignment="1">
      <alignment horizontal="left"/>
    </xf>
    <xf numFmtId="43" fontId="0" fillId="0" borderId="5" xfId="12" applyFont="1" applyBorder="1"/>
    <xf numFmtId="0" fontId="8" fillId="11" borderId="5" xfId="10" applyFill="1" applyBorder="1"/>
    <xf numFmtId="43" fontId="16" fillId="7" borderId="5" xfId="12" applyFont="1" applyFill="1" applyBorder="1"/>
    <xf numFmtId="166" fontId="8" fillId="0" borderId="5" xfId="10" applyNumberFormat="1" applyBorder="1"/>
    <xf numFmtId="0" fontId="16" fillId="0" borderId="5" xfId="10" applyFont="1" applyBorder="1" applyAlignment="1">
      <alignment horizontal="right"/>
    </xf>
    <xf numFmtId="0" fontId="18" fillId="0" borderId="5" xfId="10" applyFont="1" applyBorder="1" applyAlignment="1">
      <alignment horizontal="left"/>
    </xf>
    <xf numFmtId="0" fontId="8" fillId="0" borderId="0" xfId="10"/>
    <xf numFmtId="0" fontId="13" fillId="0" borderId="0" xfId="10" applyFont="1"/>
    <xf numFmtId="0" fontId="10" fillId="0" borderId="0" xfId="10" applyFont="1"/>
    <xf numFmtId="0" fontId="13" fillId="0" borderId="0" xfId="10" quotePrefix="1" applyFont="1" applyAlignment="1">
      <alignment horizontal="left"/>
    </xf>
    <xf numFmtId="0" fontId="17" fillId="0" borderId="0" xfId="10" applyFont="1"/>
    <xf numFmtId="0" fontId="18" fillId="0" borderId="0" xfId="10" applyFont="1"/>
    <xf numFmtId="0" fontId="10" fillId="0" borderId="0" xfId="10" applyFont="1" applyFill="1"/>
    <xf numFmtId="166" fontId="27" fillId="12" borderId="0" xfId="10" quotePrefix="1" applyNumberFormat="1" applyFont="1" applyFill="1" applyAlignment="1">
      <alignment horizontal="center" vertical="center"/>
    </xf>
    <xf numFmtId="166" fontId="27" fillId="12" borderId="0" xfId="10" applyNumberFormat="1" applyFont="1" applyFill="1" applyAlignment="1">
      <alignment horizontal="center" vertical="center"/>
    </xf>
    <xf numFmtId="0" fontId="28" fillId="13" borderId="0" xfId="10" applyFont="1" applyFill="1" applyAlignment="1">
      <alignment horizontal="left" vertical="center"/>
    </xf>
    <xf numFmtId="166" fontId="28" fillId="13" borderId="0" xfId="10" applyNumberFormat="1" applyFont="1" applyFill="1" applyAlignment="1">
      <alignment vertical="center"/>
    </xf>
    <xf numFmtId="0" fontId="28" fillId="14" borderId="0" xfId="10" applyFont="1" applyFill="1" applyAlignment="1">
      <alignment horizontal="left" vertical="center"/>
    </xf>
    <xf numFmtId="166" fontId="28" fillId="14" borderId="0" xfId="10" applyNumberFormat="1" applyFont="1" applyFill="1" applyAlignment="1">
      <alignment vertical="center"/>
    </xf>
    <xf numFmtId="166" fontId="1" fillId="15" borderId="0" xfId="0" applyNumberFormat="1" applyFont="1" applyFill="1"/>
    <xf numFmtId="9" fontId="0" fillId="0" borderId="0" xfId="23" applyFont="1"/>
    <xf numFmtId="9" fontId="0" fillId="0" borderId="0" xfId="0" applyNumberFormat="1"/>
    <xf numFmtId="0" fontId="29" fillId="0" borderId="0" xfId="0" applyFont="1"/>
    <xf numFmtId="0" fontId="0" fillId="0" borderId="0" xfId="0" applyAlignment="1">
      <alignment wrapText="1"/>
    </xf>
    <xf numFmtId="0" fontId="1" fillId="0" borderId="0" xfId="0" applyFont="1" applyFill="1"/>
    <xf numFmtId="0" fontId="25" fillId="0" borderId="5" xfId="10" applyFont="1" applyBorder="1" applyAlignment="1">
      <alignment horizontal="center"/>
    </xf>
    <xf numFmtId="4" fontId="15" fillId="4" borderId="5" xfId="10" applyNumberFormat="1" applyFont="1" applyFill="1" applyBorder="1" applyAlignment="1">
      <alignment horizontal="center" vertical="center"/>
    </xf>
    <xf numFmtId="0" fontId="11" fillId="3" borderId="5" xfId="10" applyFont="1" applyFill="1" applyBorder="1" applyAlignment="1">
      <alignment horizontal="center" vertical="center" wrapText="1"/>
    </xf>
    <xf numFmtId="0" fontId="11" fillId="3" borderId="5" xfId="10" applyFont="1" applyFill="1" applyBorder="1" applyAlignment="1">
      <alignment horizontal="center" vertical="center"/>
    </xf>
    <xf numFmtId="0" fontId="11" fillId="3" borderId="14" xfId="10" applyFont="1" applyFill="1" applyBorder="1" applyAlignment="1">
      <alignment horizontal="center" vertical="center"/>
    </xf>
    <xf numFmtId="0" fontId="11" fillId="3" borderId="13" xfId="10" applyFont="1" applyFill="1" applyBorder="1" applyAlignment="1">
      <alignment horizontal="center" vertical="center"/>
    </xf>
    <xf numFmtId="0" fontId="11" fillId="3" borderId="12" xfId="10" applyFont="1" applyFill="1" applyBorder="1" applyAlignment="1">
      <alignment horizontal="center" vertical="center"/>
    </xf>
    <xf numFmtId="0" fontId="11" fillId="3" borderId="11" xfId="10" applyFont="1" applyFill="1" applyBorder="1" applyAlignment="1">
      <alignment horizontal="center" vertical="center"/>
    </xf>
    <xf numFmtId="0" fontId="11" fillId="3" borderId="10" xfId="10" applyFont="1" applyFill="1" applyBorder="1" applyAlignment="1">
      <alignment horizontal="center" vertical="center"/>
    </xf>
    <xf numFmtId="0" fontId="11" fillId="3" borderId="9" xfId="10" applyFont="1" applyFill="1" applyBorder="1" applyAlignment="1">
      <alignment horizontal="center" vertical="center"/>
    </xf>
    <xf numFmtId="0" fontId="11" fillId="3" borderId="8" xfId="10" applyFont="1" applyFill="1" applyBorder="1" applyAlignment="1">
      <alignment horizontal="center" vertical="center"/>
    </xf>
    <xf numFmtId="0" fontId="11" fillId="3" borderId="7" xfId="10" applyFont="1" applyFill="1" applyBorder="1" applyAlignment="1">
      <alignment horizontal="center" vertical="center"/>
    </xf>
    <xf numFmtId="0" fontId="11" fillId="3" borderId="6" xfId="10" applyFont="1" applyFill="1" applyBorder="1" applyAlignment="1">
      <alignment horizontal="center" vertical="center"/>
    </xf>
    <xf numFmtId="2" fontId="0" fillId="0" borderId="0" xfId="24" applyNumberFormat="1" applyFont="1"/>
    <xf numFmtId="43" fontId="0" fillId="0" borderId="0" xfId="24" applyFont="1"/>
  </cellXfs>
  <cellStyles count="25">
    <cellStyle name="Body: normal cell" xfId="5"/>
    <cellStyle name="Comma" xfId="24" builtinId="3"/>
    <cellStyle name="Font: Calibri, 9pt regular" xfId="1"/>
    <cellStyle name="Footnotes: top row" xfId="6"/>
    <cellStyle name="Header: bottom row" xfId="2"/>
    <cellStyle name="Hyperlink" xfId="9" builtinId="8"/>
    <cellStyle name="Normal" xfId="0" builtinId="0"/>
    <cellStyle name="Normal 2" xfId="7"/>
    <cellStyle name="Normal 2 2" xfId="8"/>
    <cellStyle name="Normal 2 2 2" xfId="14"/>
    <cellStyle name="Normal 2 3" xfId="15"/>
    <cellStyle name="Normal 2 4" xfId="16"/>
    <cellStyle name="Normal 2 5" xfId="17"/>
    <cellStyle name="Normal 2 6" xfId="13"/>
    <cellStyle name="Normal 3" xfId="10"/>
    <cellStyle name="Normal 3 2" xfId="18"/>
    <cellStyle name="Normal 8" xfId="19"/>
    <cellStyle name="Normal 9" xfId="20"/>
    <cellStyle name="Parent row" xfId="4"/>
    <cellStyle name="Percent" xfId="23" builtinId="5"/>
    <cellStyle name="Porcentagem 2" xfId="11"/>
    <cellStyle name="Separador de milhares 2" xfId="21"/>
    <cellStyle name="Separador de milhares 3 2" xfId="22"/>
    <cellStyle name="Table title" xfId="3"/>
    <cellStyle name="Vírgula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393700</xdr:colOff>
      <xdr:row>0</xdr:row>
      <xdr:rowOff>180191</xdr:rowOff>
    </xdr:from>
    <xdr:to>
      <xdr:col>18</xdr:col>
      <xdr:colOff>55712</xdr:colOff>
      <xdr:row>23</xdr:row>
      <xdr:rowOff>72092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D6B58BF-9D95-47F1-B918-CEB3E0176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180191"/>
          <a:ext cx="6367612" cy="41273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437030</xdr:colOff>
      <xdr:row>5</xdr:row>
      <xdr:rowOff>1120</xdr:rowOff>
    </xdr:from>
    <xdr:to>
      <xdr:col>6</xdr:col>
      <xdr:colOff>324971</xdr:colOff>
      <xdr:row>7</xdr:row>
      <xdr:rowOff>10645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34B36FB3-9266-4807-93DF-8531529BB408}"/>
            </a:ext>
          </a:extLst>
        </xdr:cNvPr>
        <xdr:cNvSpPr>
          <a:spLocks noChangeArrowheads="1"/>
        </xdr:cNvSpPr>
      </xdr:nvSpPr>
      <xdr:spPr bwMode="auto">
        <a:xfrm>
          <a:off x="2875430" y="794870"/>
          <a:ext cx="1107141" cy="327025"/>
        </a:xfrm>
        <a:prstGeom prst="rightArrow">
          <a:avLst>
            <a:gd name="adj1" fmla="val 43067"/>
            <a:gd name="adj2" fmla="val 88667"/>
          </a:avLst>
        </a:prstGeom>
        <a:solidFill>
          <a:schemeClr val="accent3">
            <a:lumMod val="50000"/>
          </a:schemeClr>
        </a:solidFill>
        <a:ln>
          <a:headEnd/>
          <a:tailEnd/>
        </a:ln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</xdr:sp>
    <xdr:clientData/>
  </xdr:twoCellAnchor>
  <xdr:twoCellAnchor>
    <xdr:from>
      <xdr:col>9</xdr:col>
      <xdr:colOff>153277</xdr:colOff>
      <xdr:row>11</xdr:row>
      <xdr:rowOff>77638</xdr:rowOff>
    </xdr:from>
    <xdr:to>
      <xdr:col>9</xdr:col>
      <xdr:colOff>476567</xdr:colOff>
      <xdr:row>16</xdr:row>
      <xdr:rowOff>62380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2F25246F-6988-4588-845A-CC6C5D6E8520}"/>
            </a:ext>
          </a:extLst>
        </xdr:cNvPr>
        <xdr:cNvSpPr>
          <a:spLocks noChangeArrowheads="1"/>
        </xdr:cNvSpPr>
      </xdr:nvSpPr>
      <xdr:spPr bwMode="auto">
        <a:xfrm rot="18490657">
          <a:off x="5412076" y="2051489"/>
          <a:ext cx="778492" cy="323290"/>
        </a:xfrm>
        <a:prstGeom prst="rightArrow">
          <a:avLst>
            <a:gd name="adj1" fmla="val 43067"/>
            <a:gd name="adj2" fmla="val 88667"/>
          </a:avLst>
        </a:prstGeom>
        <a:solidFill>
          <a:schemeClr val="accent3">
            <a:lumMod val="50000"/>
          </a:schemeClr>
        </a:solidFill>
        <a:ln>
          <a:headEnd/>
          <a:tailEnd/>
        </a:ln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</xdr:sp>
    <xdr:clientData/>
  </xdr:twoCellAnchor>
  <xdr:twoCellAnchor>
    <xdr:from>
      <xdr:col>5</xdr:col>
      <xdr:colOff>534279</xdr:colOff>
      <xdr:row>17</xdr:row>
      <xdr:rowOff>77637</xdr:rowOff>
    </xdr:from>
    <xdr:to>
      <xdr:col>5</xdr:col>
      <xdr:colOff>857569</xdr:colOff>
      <xdr:row>22</xdr:row>
      <xdr:rowOff>84790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EE9A2C0E-4934-49EB-A36D-101E34E24F5E}"/>
            </a:ext>
          </a:extLst>
        </xdr:cNvPr>
        <xdr:cNvSpPr>
          <a:spLocks noChangeArrowheads="1"/>
        </xdr:cNvSpPr>
      </xdr:nvSpPr>
      <xdr:spPr bwMode="auto">
        <a:xfrm rot="16200000">
          <a:off x="3219647" y="3139019"/>
          <a:ext cx="800903" cy="75640"/>
        </a:xfrm>
        <a:prstGeom prst="rightArrow">
          <a:avLst>
            <a:gd name="adj1" fmla="val 43067"/>
            <a:gd name="adj2" fmla="val 88667"/>
          </a:avLst>
        </a:prstGeom>
        <a:solidFill>
          <a:schemeClr val="accent3">
            <a:lumMod val="50000"/>
          </a:schemeClr>
        </a:solidFill>
        <a:ln>
          <a:headEnd/>
          <a:tailEnd/>
        </a:ln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</xdr:sp>
    <xdr:clientData/>
  </xdr:twoCellAnchor>
  <xdr:twoCellAnchor>
    <xdr:from>
      <xdr:col>3</xdr:col>
      <xdr:colOff>212197</xdr:colOff>
      <xdr:row>10</xdr:row>
      <xdr:rowOff>42680</xdr:rowOff>
    </xdr:from>
    <xdr:to>
      <xdr:col>5</xdr:col>
      <xdr:colOff>136415</xdr:colOff>
      <xdr:row>11</xdr:row>
      <xdr:rowOff>175470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66F7D4F9-2D64-4B13-A5B0-5ECFDBFF1E8C}"/>
            </a:ext>
          </a:extLst>
        </xdr:cNvPr>
        <xdr:cNvSpPr>
          <a:spLocks noChangeArrowheads="1"/>
        </xdr:cNvSpPr>
      </xdr:nvSpPr>
      <xdr:spPr bwMode="auto">
        <a:xfrm rot="13449505">
          <a:off x="2040997" y="1630180"/>
          <a:ext cx="1143418" cy="272490"/>
        </a:xfrm>
        <a:prstGeom prst="rightArrow">
          <a:avLst>
            <a:gd name="adj1" fmla="val 43067"/>
            <a:gd name="adj2" fmla="val 88667"/>
          </a:avLst>
        </a:prstGeom>
        <a:solidFill>
          <a:schemeClr val="accent3">
            <a:lumMod val="50000"/>
          </a:schemeClr>
        </a:solidFill>
        <a:ln>
          <a:headEnd/>
          <a:tailEnd/>
        </a:ln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</xdr:sp>
    <xdr:clientData/>
  </xdr:twoCellAnchor>
  <xdr:twoCellAnchor>
    <xdr:from>
      <xdr:col>2</xdr:col>
      <xdr:colOff>595523</xdr:colOff>
      <xdr:row>17</xdr:row>
      <xdr:rowOff>168392</xdr:rowOff>
    </xdr:from>
    <xdr:to>
      <xdr:col>5</xdr:col>
      <xdr:colOff>88970</xdr:colOff>
      <xdr:row>19</xdr:row>
      <xdr:rowOff>133094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B3A29FF4-67B0-4264-BA9B-A498FDC711ED}"/>
            </a:ext>
          </a:extLst>
        </xdr:cNvPr>
        <xdr:cNvSpPr>
          <a:spLocks noChangeArrowheads="1"/>
        </xdr:cNvSpPr>
      </xdr:nvSpPr>
      <xdr:spPr bwMode="auto">
        <a:xfrm rot="20503882">
          <a:off x="1814723" y="2854442"/>
          <a:ext cx="1322247" cy="294902"/>
        </a:xfrm>
        <a:prstGeom prst="rightArrow">
          <a:avLst>
            <a:gd name="adj1" fmla="val 43067"/>
            <a:gd name="adj2" fmla="val 88667"/>
          </a:avLst>
        </a:prstGeom>
        <a:solidFill>
          <a:schemeClr val="accent3">
            <a:lumMod val="50000"/>
          </a:schemeClr>
        </a:solidFill>
        <a:ln>
          <a:headEnd/>
          <a:tailEnd/>
        </a:ln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</xdr:sp>
    <xdr:clientData/>
  </xdr:twoCellAnchor>
  <xdr:twoCellAnchor>
    <xdr:from>
      <xdr:col>4</xdr:col>
      <xdr:colOff>765187</xdr:colOff>
      <xdr:row>28</xdr:row>
      <xdr:rowOff>3612</xdr:rowOff>
    </xdr:from>
    <xdr:to>
      <xdr:col>5</xdr:col>
      <xdr:colOff>794752</xdr:colOff>
      <xdr:row>30</xdr:row>
      <xdr:rowOff>13138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D4D88526-D156-4076-B9EF-EE0271156936}"/>
            </a:ext>
          </a:extLst>
        </xdr:cNvPr>
        <xdr:cNvSpPr>
          <a:spLocks noChangeArrowheads="1"/>
        </xdr:cNvSpPr>
      </xdr:nvSpPr>
      <xdr:spPr bwMode="auto">
        <a:xfrm rot="8730583">
          <a:off x="3044837" y="4448612"/>
          <a:ext cx="613765" cy="327026"/>
        </a:xfrm>
        <a:prstGeom prst="rightArrow">
          <a:avLst>
            <a:gd name="adj1" fmla="val 43067"/>
            <a:gd name="adj2" fmla="val 88667"/>
          </a:avLst>
        </a:prstGeom>
        <a:solidFill>
          <a:schemeClr val="accent3">
            <a:lumMod val="50000"/>
          </a:schemeClr>
        </a:solidFill>
        <a:ln>
          <a:headEnd/>
          <a:tailEnd/>
        </a:ln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44450</xdr:rowOff>
    </xdr:from>
    <xdr:to>
      <xdr:col>10</xdr:col>
      <xdr:colOff>27256</xdr:colOff>
      <xdr:row>32</xdr:row>
      <xdr:rowOff>159539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78F3920-A404-43C6-A069-460AA78E5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77950"/>
          <a:ext cx="6123256" cy="47188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234950</xdr:colOff>
      <xdr:row>0</xdr:row>
      <xdr:rowOff>39914</xdr:rowOff>
    </xdr:from>
    <xdr:to>
      <xdr:col>9</xdr:col>
      <xdr:colOff>158750</xdr:colOff>
      <xdr:row>23</xdr:row>
      <xdr:rowOff>167348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92BA6DB-083D-4129-9D1D-BA43F260D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950" y="39914"/>
          <a:ext cx="5410200" cy="4362884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1</xdr:row>
      <xdr:rowOff>12165</xdr:rowOff>
    </xdr:from>
    <xdr:to>
      <xdr:col>20</xdr:col>
      <xdr:colOff>230019</xdr:colOff>
      <xdr:row>14</xdr:row>
      <xdr:rowOff>177135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AB847DA-79C6-4214-AD48-F39ED1375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57850" y="196315"/>
          <a:ext cx="6764169" cy="25589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/InputData/elec/EIaE/Elec%20Imports%20and%20Exports-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CodeRepositories/eps-us/InputData/fuels/BFCpUEbS/BAU%20Fuel%20Cost%20per%20Unit%20Energy%20by%20Se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10"/>
      <sheetName val="Canada Electricity Generation"/>
      <sheetName val="Canada Elec Mix"/>
      <sheetName val="AEO Table 3"/>
      <sheetName val="EIaE-BIE"/>
      <sheetName val="EIaE-BEE"/>
      <sheetName val="EIaE-IEP"/>
      <sheetName val="EIaE-BEEP"/>
    </sheetNames>
    <sheetDataSet>
      <sheetData sheetId="0">
        <row r="51">
          <cell r="A51">
            <v>2.931E-7</v>
          </cell>
        </row>
        <row r="52">
          <cell r="A52">
            <v>0.91400000000000003</v>
          </cell>
        </row>
      </sheetData>
      <sheetData sheetId="1" refreshError="1"/>
      <sheetData sheetId="2" refreshError="1"/>
      <sheetData sheetId="3" refreshError="1"/>
      <sheetData sheetId="4">
        <row r="1">
          <cell r="B1" t="str">
            <v>ref2020.d112119a</v>
          </cell>
          <cell r="C1">
            <v>2019</v>
          </cell>
          <cell r="D1">
            <v>2020</v>
          </cell>
          <cell r="E1">
            <v>2021</v>
          </cell>
          <cell r="F1">
            <v>2022</v>
          </cell>
          <cell r="G1">
            <v>2023</v>
          </cell>
          <cell r="H1">
            <v>2024</v>
          </cell>
          <cell r="I1">
            <v>2025</v>
          </cell>
          <cell r="J1">
            <v>2026</v>
          </cell>
          <cell r="K1">
            <v>2027</v>
          </cell>
          <cell r="L1">
            <v>2028</v>
          </cell>
          <cell r="M1">
            <v>2029</v>
          </cell>
          <cell r="N1">
            <v>2030</v>
          </cell>
          <cell r="O1">
            <v>2031</v>
          </cell>
          <cell r="P1">
            <v>2032</v>
          </cell>
          <cell r="Q1">
            <v>2033</v>
          </cell>
          <cell r="R1">
            <v>2034</v>
          </cell>
          <cell r="S1">
            <v>2035</v>
          </cell>
          <cell r="T1">
            <v>2036</v>
          </cell>
          <cell r="U1">
            <v>2037</v>
          </cell>
          <cell r="V1">
            <v>2038</v>
          </cell>
          <cell r="W1">
            <v>2039</v>
          </cell>
          <cell r="X1">
            <v>2040</v>
          </cell>
          <cell r="Y1">
            <v>2041</v>
          </cell>
          <cell r="Z1">
            <v>2042</v>
          </cell>
          <cell r="AA1">
            <v>2043</v>
          </cell>
          <cell r="AB1">
            <v>2044</v>
          </cell>
          <cell r="AC1">
            <v>2045</v>
          </cell>
          <cell r="AD1">
            <v>2046</v>
          </cell>
          <cell r="AE1">
            <v>2047</v>
          </cell>
          <cell r="AF1">
            <v>2048</v>
          </cell>
          <cell r="AG1">
            <v>2049</v>
          </cell>
          <cell r="AH1">
            <v>2050</v>
          </cell>
        </row>
        <row r="67">
          <cell r="A67" t="str">
            <v>PRC000:ha_Electricity</v>
          </cell>
          <cell r="B67" t="str">
            <v xml:space="preserve">   Electricity</v>
          </cell>
          <cell r="C67">
            <v>30.454449</v>
          </cell>
          <cell r="D67">
            <v>29.931808</v>
          </cell>
          <cell r="E67">
            <v>29.732624000000001</v>
          </cell>
          <cell r="F67">
            <v>29.657565999999999</v>
          </cell>
          <cell r="G67">
            <v>29.663188999999999</v>
          </cell>
          <cell r="H67">
            <v>29.849364999999999</v>
          </cell>
          <cell r="I67">
            <v>30.250845000000002</v>
          </cell>
          <cell r="J67">
            <v>30.593702</v>
          </cell>
          <cell r="K67">
            <v>30.753353000000001</v>
          </cell>
          <cell r="L67">
            <v>30.631550000000001</v>
          </cell>
          <cell r="M67">
            <v>30.452465</v>
          </cell>
          <cell r="N67">
            <v>30.394573000000001</v>
          </cell>
          <cell r="O67">
            <v>30.270491</v>
          </cell>
          <cell r="P67">
            <v>30.131779000000002</v>
          </cell>
          <cell r="Q67">
            <v>30.234314000000001</v>
          </cell>
          <cell r="R67">
            <v>30.257355</v>
          </cell>
          <cell r="S67">
            <v>30.084644000000001</v>
          </cell>
          <cell r="T67">
            <v>29.993071</v>
          </cell>
          <cell r="U67">
            <v>29.893633000000001</v>
          </cell>
          <cell r="V67">
            <v>29.942001000000001</v>
          </cell>
          <cell r="W67">
            <v>29.852777</v>
          </cell>
          <cell r="X67">
            <v>29.694433</v>
          </cell>
          <cell r="Y67">
            <v>29.642439</v>
          </cell>
          <cell r="Z67">
            <v>29.567022000000001</v>
          </cell>
          <cell r="AA67">
            <v>29.472882999999999</v>
          </cell>
          <cell r="AB67">
            <v>29.460825</v>
          </cell>
          <cell r="AC67">
            <v>29.398705</v>
          </cell>
          <cell r="AD67">
            <v>29.313385</v>
          </cell>
          <cell r="AE67">
            <v>29.319500000000001</v>
          </cell>
          <cell r="AF67">
            <v>29.242495999999999</v>
          </cell>
          <cell r="AG67">
            <v>29.110025</v>
          </cell>
          <cell r="AH67">
            <v>29.024152999999998</v>
          </cell>
          <cell r="AI67">
            <v>-1.5510000000000001E-3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AEO Table 3"/>
      <sheetName val="AEO Table 12"/>
      <sheetName val="Natural Gas Adjustment"/>
      <sheetName val="Hard Coal and Lig Multipliers"/>
      <sheetName val="Hydrogen"/>
      <sheetName val="Other Fuels"/>
      <sheetName val="BFCpUEbS-electricity"/>
      <sheetName val="BFCpUEbS-coal"/>
      <sheetName val="BFCpUEbS-natural-gas"/>
      <sheetName val="BFCpUEbS-nuclear"/>
      <sheetName val="BFCpUEbS-hydro"/>
      <sheetName val="BFCpUEbS-wind"/>
      <sheetName val="BFCpUEbS-solar"/>
      <sheetName val="BFCpUEbS-biomass"/>
      <sheetName val="BFCpUEbS-petroleum-gasoline"/>
      <sheetName val="BFCpUEbS-petroleum-diesel"/>
      <sheetName val="BFCpUEbS-biofuel-gasoline"/>
      <sheetName val="BFCpUEbS-biofuel-diesel"/>
      <sheetName val="BFCpUEbS-jet-fuel-or-kerosene"/>
      <sheetName val="BFCpUEbS-heat"/>
      <sheetName val="BFCpUEbS-lignite"/>
      <sheetName val="BFCpUEbS-geothermal"/>
      <sheetName val="BFCpUEbS-crude-oil"/>
      <sheetName val="BFCpUEbS-heavy-fuel-oil"/>
      <sheetName val="BFCpUEbS-lpg-propane-or-butane"/>
      <sheetName val="BFCpUEbS-municipal-solid-waste"/>
      <sheetName val="BFCpUEbS-hydrogen"/>
    </sheetNames>
    <sheetDataSet>
      <sheetData sheetId="0"/>
      <sheetData sheetId="1"/>
      <sheetData sheetId="2"/>
      <sheetData sheetId="3"/>
      <sheetData sheetId="4"/>
      <sheetData sheetId="5">
        <row r="16">
          <cell r="N16">
            <v>0.92062879123815489</v>
          </cell>
        </row>
        <row r="17">
          <cell r="N17">
            <v>1.0036394752510358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ons.org.br/AcervoDigitalDocumentosEPublicacoes/relat%C3%B3rio_intercambio_internacional_201904.pdf" TargetMode="External"/><Relationship Id="rId1" Type="http://schemas.openxmlformats.org/officeDocument/2006/relationships/hyperlink" Target="http://www.epe.gov.br/sites-pt/publicacoes-dados-abertos/publicacoes/PublicacoesArquivos/publicacao-227/topico-457/Integracao%20Energetica%20Regio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18" sqref="B18"/>
    </sheetView>
  </sheetViews>
  <sheetFormatPr defaultRowHeight="14.25" x14ac:dyDescent="0.45"/>
  <cols>
    <col min="2" max="2" width="70.19921875" customWidth="1"/>
    <col min="3" max="3" width="8.86328125" style="72"/>
  </cols>
  <sheetData>
    <row r="1" spans="1:3" x14ac:dyDescent="0.45">
      <c r="A1" s="1" t="s">
        <v>0</v>
      </c>
    </row>
    <row r="2" spans="1:3" x14ac:dyDescent="0.45">
      <c r="A2" s="1" t="s">
        <v>1</v>
      </c>
    </row>
    <row r="4" spans="1:3" x14ac:dyDescent="0.45">
      <c r="A4" s="1" t="s">
        <v>2</v>
      </c>
      <c r="B4" s="3" t="s">
        <v>82</v>
      </c>
      <c r="C4" s="72" t="s">
        <v>83</v>
      </c>
    </row>
    <row r="5" spans="1:3" x14ac:dyDescent="0.45">
      <c r="B5" s="73" t="s">
        <v>84</v>
      </c>
      <c r="C5" s="72" t="s">
        <v>85</v>
      </c>
    </row>
    <row r="6" spans="1:3" x14ac:dyDescent="0.45">
      <c r="B6" s="2">
        <v>2018</v>
      </c>
    </row>
    <row r="7" spans="1:3" x14ac:dyDescent="0.45">
      <c r="B7" s="4" t="s">
        <v>71</v>
      </c>
    </row>
    <row r="9" spans="1:3" x14ac:dyDescent="0.45">
      <c r="B9" s="3" t="s">
        <v>86</v>
      </c>
      <c r="C9" s="72" t="s">
        <v>87</v>
      </c>
    </row>
    <row r="10" spans="1:3" x14ac:dyDescent="0.45">
      <c r="B10" t="s">
        <v>88</v>
      </c>
      <c r="C10" s="72" t="s">
        <v>89</v>
      </c>
    </row>
    <row r="11" spans="1:3" x14ac:dyDescent="0.45">
      <c r="B11" s="2">
        <v>2019</v>
      </c>
    </row>
    <row r="12" spans="1:3" x14ac:dyDescent="0.45">
      <c r="B12" s="4" t="s">
        <v>72</v>
      </c>
    </row>
    <row r="14" spans="1:3" x14ac:dyDescent="0.45">
      <c r="A14" s="1" t="s">
        <v>90</v>
      </c>
    </row>
    <row r="15" spans="1:3" x14ac:dyDescent="0.45">
      <c r="A15" t="s">
        <v>79</v>
      </c>
    </row>
    <row r="16" spans="1:3" x14ac:dyDescent="0.45">
      <c r="A16" t="s">
        <v>80</v>
      </c>
    </row>
    <row r="17" spans="1:2" x14ac:dyDescent="0.45">
      <c r="A17" s="74"/>
    </row>
    <row r="22" spans="1:2" x14ac:dyDescent="0.45">
      <c r="B22" s="2"/>
    </row>
    <row r="24" spans="1:2" x14ac:dyDescent="0.45">
      <c r="B24" s="4"/>
    </row>
    <row r="27" spans="1:2" x14ac:dyDescent="0.45">
      <c r="A27" s="1"/>
    </row>
  </sheetData>
  <hyperlinks>
    <hyperlink ref="B7" r:id="rId1"/>
    <hyperlink ref="B1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B18" sqref="B18"/>
    </sheetView>
  </sheetViews>
  <sheetFormatPr defaultRowHeight="14.25" x14ac:dyDescent="0.45"/>
  <cols>
    <col min="1" max="1" width="19.86328125" customWidth="1"/>
    <col min="4" max="4" width="14.19921875" customWidth="1"/>
  </cols>
  <sheetData>
    <row r="2" spans="1:6" x14ac:dyDescent="0.45">
      <c r="A2" s="5" t="s">
        <v>6</v>
      </c>
      <c r="B2">
        <v>0.01</v>
      </c>
    </row>
    <row r="3" spans="1:6" x14ac:dyDescent="0.45">
      <c r="A3" s="5" t="s">
        <v>7</v>
      </c>
      <c r="B3">
        <f>0.666*F14</f>
        <v>0.38778020477815695</v>
      </c>
    </row>
    <row r="4" spans="1:6" x14ac:dyDescent="0.45">
      <c r="A4" s="5" t="s">
        <v>8</v>
      </c>
      <c r="B4">
        <v>0.05</v>
      </c>
    </row>
    <row r="5" spans="1:6" x14ac:dyDescent="0.45">
      <c r="A5" s="5" t="s">
        <v>10</v>
      </c>
      <c r="B5" s="71">
        <f>F15</f>
        <v>0.28395904436860064</v>
      </c>
    </row>
    <row r="6" spans="1:6" x14ac:dyDescent="0.45">
      <c r="A6" s="5" t="s">
        <v>9</v>
      </c>
      <c r="B6">
        <f>F18/2</f>
        <v>1.2969283276450508E-2</v>
      </c>
    </row>
    <row r="7" spans="1:6" x14ac:dyDescent="0.45">
      <c r="A7" s="5" t="s">
        <v>11</v>
      </c>
      <c r="B7">
        <f>F18/2</f>
        <v>1.2969283276450508E-2</v>
      </c>
    </row>
    <row r="8" spans="1:6" x14ac:dyDescent="0.45">
      <c r="A8" s="5" t="s">
        <v>12</v>
      </c>
      <c r="B8">
        <v>0</v>
      </c>
    </row>
    <row r="9" spans="1:6" x14ac:dyDescent="0.45">
      <c r="A9" s="5" t="s">
        <v>13</v>
      </c>
      <c r="B9">
        <v>0</v>
      </c>
    </row>
    <row r="10" spans="1:6" x14ac:dyDescent="0.45">
      <c r="A10" s="5" t="s">
        <v>14</v>
      </c>
      <c r="B10">
        <v>0</v>
      </c>
    </row>
    <row r="11" spans="1:6" x14ac:dyDescent="0.45">
      <c r="A11" s="5" t="s">
        <v>15</v>
      </c>
      <c r="B11">
        <f>F16</f>
        <v>4.368600682593856E-2</v>
      </c>
    </row>
    <row r="12" spans="1:6" x14ac:dyDescent="0.45">
      <c r="A12" s="5" t="s">
        <v>16</v>
      </c>
      <c r="B12">
        <f>F14*0.3333333333333</f>
        <v>0.1940841865756347</v>
      </c>
    </row>
    <row r="13" spans="1:6" x14ac:dyDescent="0.45">
      <c r="A13" s="5" t="s">
        <v>17</v>
      </c>
      <c r="B13">
        <v>0</v>
      </c>
      <c r="D13" s="1" t="s">
        <v>73</v>
      </c>
    </row>
    <row r="14" spans="1:6" x14ac:dyDescent="0.45">
      <c r="A14" s="5" t="s">
        <v>18</v>
      </c>
      <c r="B14">
        <v>0</v>
      </c>
      <c r="D14" t="s">
        <v>4</v>
      </c>
      <c r="E14">
        <v>85.3</v>
      </c>
      <c r="F14" s="70">
        <f t="shared" ref="F14:F20" si="0">E14/SUM(E$14:E$20)</f>
        <v>0.58225255972696233</v>
      </c>
    </row>
    <row r="15" spans="1:6" x14ac:dyDescent="0.45">
      <c r="A15" s="2" t="s">
        <v>19</v>
      </c>
      <c r="B15">
        <v>0</v>
      </c>
      <c r="D15" t="s">
        <v>74</v>
      </c>
      <c r="E15">
        <v>41.6</v>
      </c>
      <c r="F15" s="70">
        <f t="shared" si="0"/>
        <v>0.28395904436860064</v>
      </c>
    </row>
    <row r="16" spans="1:6" x14ac:dyDescent="0.45">
      <c r="A16" s="2" t="s">
        <v>20</v>
      </c>
      <c r="B16">
        <v>0</v>
      </c>
      <c r="D16" t="s">
        <v>5</v>
      </c>
      <c r="E16">
        <v>6.4</v>
      </c>
      <c r="F16" s="70">
        <f t="shared" si="0"/>
        <v>4.368600682593856E-2</v>
      </c>
    </row>
    <row r="17" spans="1:6" x14ac:dyDescent="0.45">
      <c r="A17" s="2" t="s">
        <v>21</v>
      </c>
      <c r="B17">
        <v>0</v>
      </c>
      <c r="D17" t="s">
        <v>75</v>
      </c>
      <c r="E17">
        <v>6.9</v>
      </c>
      <c r="F17" s="70">
        <f t="shared" si="0"/>
        <v>4.7098976109215013E-2</v>
      </c>
    </row>
    <row r="18" spans="1:6" x14ac:dyDescent="0.45">
      <c r="D18" t="s">
        <v>76</v>
      </c>
      <c r="E18">
        <v>3.8</v>
      </c>
      <c r="F18" s="70">
        <f t="shared" si="0"/>
        <v>2.5938566552901016E-2</v>
      </c>
    </row>
    <row r="19" spans="1:6" x14ac:dyDescent="0.45">
      <c r="D19" t="s">
        <v>77</v>
      </c>
      <c r="E19">
        <v>2</v>
      </c>
      <c r="F19" s="70">
        <f t="shared" si="0"/>
        <v>1.3651877133105799E-2</v>
      </c>
    </row>
    <row r="20" spans="1:6" x14ac:dyDescent="0.45">
      <c r="D20" t="s">
        <v>78</v>
      </c>
      <c r="E20">
        <v>0.5</v>
      </c>
      <c r="F20" s="70">
        <f t="shared" si="0"/>
        <v>3.4129692832764497E-3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="85" zoomScaleNormal="85" workbookViewId="0">
      <selection activeCell="O28" sqref="O28"/>
    </sheetView>
  </sheetViews>
  <sheetFormatPr defaultColWidth="8.796875" defaultRowHeight="12.75" x14ac:dyDescent="0.35"/>
  <cols>
    <col min="1" max="1" width="11.53125" style="9" customWidth="1"/>
    <col min="2" max="2" width="11.796875" style="9" bestFit="1" customWidth="1"/>
    <col min="3" max="3" width="9.19921875" style="9" customWidth="1"/>
    <col min="4" max="4" width="11.796875" style="9" customWidth="1"/>
    <col min="5" max="5" width="12.19921875" style="9" bestFit="1" customWidth="1"/>
    <col min="6" max="6" width="13.796875" style="9" customWidth="1"/>
    <col min="7" max="7" width="6.796875" style="9" customWidth="1"/>
    <col min="8" max="8" width="12.19921875" style="9" customWidth="1"/>
    <col min="9" max="9" width="13.53125" style="9" customWidth="1"/>
    <col min="10" max="10" width="14.796875" style="9" customWidth="1"/>
    <col min="11" max="11" width="12.19921875" style="9" customWidth="1"/>
    <col min="12" max="12" width="12.46484375" style="9" bestFit="1" customWidth="1"/>
    <col min="13" max="13" width="8.796875" style="9" bestFit="1" customWidth="1"/>
    <col min="14" max="16384" width="8.796875" style="9"/>
  </cols>
  <sheetData>
    <row r="1" spans="1:14" ht="17.649999999999999" x14ac:dyDescent="0.5">
      <c r="A1" s="55" t="s">
        <v>52</v>
      </c>
      <c r="B1" s="11"/>
      <c r="C1" s="11"/>
      <c r="D1" s="11"/>
      <c r="E1" s="11"/>
      <c r="F1" s="11"/>
      <c r="G1" s="11"/>
      <c r="H1" s="75"/>
      <c r="I1" s="75"/>
      <c r="J1" s="75"/>
      <c r="K1" s="54"/>
      <c r="L1" s="11"/>
      <c r="M1" s="11"/>
    </row>
    <row r="2" spans="1:14" ht="13.15" x14ac:dyDescent="0.4">
      <c r="A2" s="11" t="s">
        <v>51</v>
      </c>
      <c r="B2" s="11"/>
      <c r="C2" s="11"/>
      <c r="D2" s="11"/>
      <c r="E2" s="24"/>
      <c r="F2" s="11"/>
      <c r="G2" s="18"/>
      <c r="H2" s="11"/>
      <c r="I2" s="20"/>
      <c r="J2" s="20"/>
      <c r="K2" s="11"/>
      <c r="L2" s="11"/>
      <c r="M2" s="11"/>
    </row>
    <row r="3" spans="1:14" x14ac:dyDescent="0.35">
      <c r="A3" s="11"/>
      <c r="B3" s="11"/>
      <c r="C3" s="18"/>
      <c r="D3" s="18"/>
      <c r="E3" s="11"/>
      <c r="F3" s="11"/>
      <c r="G3" s="11"/>
      <c r="H3" s="11"/>
      <c r="I3" s="11"/>
      <c r="J3" s="18"/>
      <c r="K3" s="18"/>
      <c r="L3" s="53"/>
      <c r="M3" s="18"/>
    </row>
    <row r="4" spans="1:14" ht="13.15" x14ac:dyDescent="0.4">
      <c r="A4" s="51" t="s">
        <v>32</v>
      </c>
      <c r="B4" s="21">
        <v>33712.792370000003</v>
      </c>
      <c r="C4" s="43"/>
      <c r="D4" s="11"/>
      <c r="E4" s="20"/>
      <c r="F4" s="53"/>
      <c r="G4" s="11"/>
      <c r="H4" s="11"/>
      <c r="I4" s="11"/>
      <c r="J4" s="11"/>
      <c r="K4" s="11"/>
      <c r="L4" s="18"/>
      <c r="M4" s="11"/>
    </row>
    <row r="5" spans="1:14" ht="13.15" x14ac:dyDescent="0.4">
      <c r="A5" s="51" t="s">
        <v>31</v>
      </c>
      <c r="B5" s="23"/>
      <c r="C5" s="78" t="s">
        <v>50</v>
      </c>
      <c r="D5" s="78"/>
      <c r="E5" s="11"/>
      <c r="F5" s="11"/>
      <c r="G5" s="11"/>
      <c r="H5" s="78" t="s">
        <v>49</v>
      </c>
      <c r="I5" s="78"/>
      <c r="J5" s="22" t="s">
        <v>32</v>
      </c>
      <c r="K5" s="21">
        <v>71388.836869999999</v>
      </c>
      <c r="L5" s="43"/>
      <c r="M5" s="47"/>
      <c r="N5" s="49"/>
    </row>
    <row r="6" spans="1:14" ht="13.15" x14ac:dyDescent="0.4">
      <c r="A6" s="51" t="s">
        <v>30</v>
      </c>
      <c r="B6" s="21">
        <v>38070.97</v>
      </c>
      <c r="C6" s="78"/>
      <c r="D6" s="78"/>
      <c r="E6" s="11"/>
      <c r="F6" s="11"/>
      <c r="G6" s="11"/>
      <c r="H6" s="78"/>
      <c r="I6" s="78"/>
      <c r="J6" s="22" t="s">
        <v>31</v>
      </c>
      <c r="K6" s="52"/>
      <c r="L6" s="11"/>
      <c r="M6" s="47"/>
      <c r="N6" s="49"/>
    </row>
    <row r="7" spans="1:14" ht="13.15" x14ac:dyDescent="0.4">
      <c r="A7" s="51" t="s">
        <v>43</v>
      </c>
      <c r="B7" s="21">
        <v>11.52</v>
      </c>
      <c r="C7" s="78"/>
      <c r="D7" s="78"/>
      <c r="E7" s="11"/>
      <c r="F7" s="11"/>
      <c r="G7" s="11"/>
      <c r="H7" s="78"/>
      <c r="I7" s="78"/>
      <c r="J7" s="22" t="s">
        <v>30</v>
      </c>
      <c r="K7" s="21">
        <v>45599.94</v>
      </c>
      <c r="L7" s="11"/>
      <c r="M7" s="47"/>
      <c r="N7" s="46"/>
    </row>
    <row r="8" spans="1:14" ht="15" x14ac:dyDescent="0.4">
      <c r="A8" s="51" t="s">
        <v>28</v>
      </c>
      <c r="B8" s="21">
        <v>38082.49</v>
      </c>
      <c r="C8" s="78"/>
      <c r="D8" s="78"/>
      <c r="E8" s="11"/>
      <c r="F8" s="26">
        <v>12054.2</v>
      </c>
      <c r="G8" s="11"/>
      <c r="H8" s="78"/>
      <c r="I8" s="78"/>
      <c r="J8" s="22" t="s">
        <v>48</v>
      </c>
      <c r="K8" s="21">
        <v>8400.6</v>
      </c>
      <c r="L8" s="11"/>
      <c r="M8" s="47"/>
      <c r="N8" s="46"/>
    </row>
    <row r="9" spans="1:14" ht="15.75" customHeight="1" x14ac:dyDescent="0.45">
      <c r="A9" s="48" t="s">
        <v>26</v>
      </c>
      <c r="B9" s="76">
        <f>F8-E10</f>
        <v>4369.7000000000007</v>
      </c>
      <c r="C9" s="11"/>
      <c r="D9" s="11"/>
      <c r="E9" s="11"/>
      <c r="F9" s="11"/>
      <c r="G9" s="11"/>
      <c r="H9" s="11"/>
      <c r="I9" s="11"/>
      <c r="J9" s="22" t="s">
        <v>28</v>
      </c>
      <c r="K9" s="21">
        <v>54000.54</v>
      </c>
      <c r="L9" s="50"/>
      <c r="M9" s="47"/>
      <c r="N9" s="49"/>
    </row>
    <row r="10" spans="1:14" ht="15" customHeight="1" x14ac:dyDescent="0.35">
      <c r="A10" s="19" t="s">
        <v>25</v>
      </c>
      <c r="B10" s="76"/>
      <c r="C10" s="11"/>
      <c r="D10" s="11"/>
      <c r="E10" s="45">
        <v>7684.5</v>
      </c>
      <c r="F10" s="11"/>
      <c r="G10" s="11"/>
      <c r="H10" s="11"/>
      <c r="I10" s="11"/>
      <c r="J10" s="48" t="s">
        <v>47</v>
      </c>
      <c r="K10" s="76">
        <f>F8+I14</f>
        <v>17388.300000000003</v>
      </c>
      <c r="L10" s="11"/>
      <c r="M10" s="47"/>
      <c r="N10" s="46"/>
    </row>
    <row r="11" spans="1:14" ht="15" customHeight="1" x14ac:dyDescent="0.35">
      <c r="A11" s="16" t="s">
        <v>24</v>
      </c>
      <c r="B11" s="15">
        <f>B9/B4</f>
        <v>0.1296154869653712</v>
      </c>
      <c r="C11" s="11"/>
      <c r="D11" s="11"/>
      <c r="E11" s="11"/>
      <c r="F11" s="11"/>
      <c r="G11" s="11"/>
      <c r="H11" s="11"/>
      <c r="I11" s="11"/>
      <c r="J11" s="19" t="s">
        <v>25</v>
      </c>
      <c r="K11" s="76"/>
      <c r="L11" s="11"/>
      <c r="M11" s="47"/>
      <c r="N11" s="46"/>
    </row>
    <row r="12" spans="1:14" ht="15" customHeight="1" x14ac:dyDescent="0.35">
      <c r="A12" s="11"/>
      <c r="B12" s="11"/>
      <c r="C12" s="11"/>
      <c r="D12" s="11"/>
      <c r="E12" s="11"/>
      <c r="F12" s="77" t="s">
        <v>46</v>
      </c>
      <c r="G12" s="77"/>
      <c r="H12" s="11"/>
      <c r="I12" s="11"/>
      <c r="J12" s="16" t="s">
        <v>24</v>
      </c>
      <c r="K12" s="15">
        <f>K10/K5</f>
        <v>0.2435716949929346</v>
      </c>
      <c r="L12" s="11"/>
      <c r="M12" s="11"/>
    </row>
    <row r="13" spans="1:14" ht="12.75" customHeight="1" x14ac:dyDescent="0.35">
      <c r="A13" s="11"/>
      <c r="B13" s="20"/>
      <c r="C13" s="11"/>
      <c r="D13" s="11"/>
      <c r="E13" s="11"/>
      <c r="F13" s="77"/>
      <c r="G13" s="77"/>
      <c r="H13" s="11"/>
      <c r="I13" s="11"/>
      <c r="J13" s="11"/>
      <c r="K13" s="11"/>
      <c r="L13" s="11"/>
      <c r="M13" s="11"/>
    </row>
    <row r="14" spans="1:14" ht="15" x14ac:dyDescent="0.35">
      <c r="A14" s="18"/>
      <c r="B14" s="18"/>
      <c r="C14" s="11"/>
      <c r="D14" s="11"/>
      <c r="E14" s="11"/>
      <c r="F14" s="77"/>
      <c r="G14" s="77"/>
      <c r="H14" s="11"/>
      <c r="I14" s="45">
        <v>5334.1</v>
      </c>
      <c r="J14" s="18"/>
      <c r="K14" s="20"/>
      <c r="L14" s="11"/>
      <c r="M14" s="11"/>
    </row>
    <row r="15" spans="1:14" x14ac:dyDescent="0.35">
      <c r="A15" s="11"/>
      <c r="B15" s="11"/>
      <c r="C15" s="11"/>
      <c r="D15" s="11"/>
      <c r="E15" s="11"/>
      <c r="F15" s="77"/>
      <c r="G15" s="77"/>
      <c r="H15" s="11"/>
      <c r="I15" s="11"/>
      <c r="J15" s="11"/>
      <c r="K15" s="11"/>
      <c r="L15" s="11"/>
      <c r="M15" s="11"/>
    </row>
    <row r="16" spans="1:14" ht="13.15" x14ac:dyDescent="0.4">
      <c r="A16" s="11"/>
      <c r="B16" s="11"/>
      <c r="C16" s="11"/>
      <c r="D16" s="11"/>
      <c r="E16" s="11"/>
      <c r="F16" s="77"/>
      <c r="G16" s="77"/>
      <c r="H16" s="22" t="s">
        <v>32</v>
      </c>
      <c r="I16" s="44">
        <v>292790.09510000004</v>
      </c>
      <c r="J16" s="43"/>
      <c r="K16" s="11"/>
      <c r="L16" s="42"/>
      <c r="M16" s="35"/>
    </row>
    <row r="17" spans="1:13" x14ac:dyDescent="0.35">
      <c r="A17" s="11"/>
      <c r="B17" s="11"/>
      <c r="C17" s="11"/>
      <c r="D17" s="11"/>
      <c r="E17" s="11"/>
      <c r="F17" s="77"/>
      <c r="G17" s="77"/>
      <c r="H17" s="22" t="s">
        <v>31</v>
      </c>
      <c r="I17" s="23"/>
      <c r="J17" s="20"/>
      <c r="K17" s="11"/>
      <c r="L17" s="30">
        <f>B6+K7+D18+I18+I27</f>
        <v>422785.06</v>
      </c>
      <c r="M17" s="35" t="s">
        <v>45</v>
      </c>
    </row>
    <row r="18" spans="1:13" ht="15" x14ac:dyDescent="0.4">
      <c r="A18" s="11"/>
      <c r="B18" s="11"/>
      <c r="C18" s="11"/>
      <c r="D18" s="41">
        <v>78479.429999999993</v>
      </c>
      <c r="E18" s="40"/>
      <c r="F18" s="38"/>
      <c r="G18" s="11"/>
      <c r="H18" s="22" t="s">
        <v>30</v>
      </c>
      <c r="I18" s="21">
        <v>184745.5</v>
      </c>
      <c r="J18" s="18"/>
      <c r="K18" s="11"/>
      <c r="L18" s="30">
        <f>B7+K8+I19+I28</f>
        <v>53567.54</v>
      </c>
      <c r="M18" s="35" t="s">
        <v>44</v>
      </c>
    </row>
    <row r="19" spans="1:13" ht="13.15" x14ac:dyDescent="0.4">
      <c r="A19" s="11"/>
      <c r="B19" s="11"/>
      <c r="C19" s="11"/>
      <c r="D19" s="39"/>
      <c r="E19" s="36"/>
      <c r="F19" s="38"/>
      <c r="G19" s="11"/>
      <c r="H19" s="22" t="s">
        <v>43</v>
      </c>
      <c r="I19" s="21">
        <v>36934.57</v>
      </c>
      <c r="J19" s="18"/>
      <c r="K19" s="20"/>
      <c r="L19" s="30"/>
      <c r="M19" s="35" t="s">
        <v>42</v>
      </c>
    </row>
    <row r="20" spans="1:13" ht="12.75" customHeight="1" x14ac:dyDescent="0.4">
      <c r="A20" s="32" t="s">
        <v>41</v>
      </c>
      <c r="B20" s="32"/>
      <c r="C20" s="79" t="s">
        <v>40</v>
      </c>
      <c r="D20" s="37"/>
      <c r="E20" s="36"/>
      <c r="F20" s="11"/>
      <c r="G20" s="11"/>
      <c r="H20" s="22" t="s">
        <v>28</v>
      </c>
      <c r="I20" s="21">
        <v>221680.07</v>
      </c>
      <c r="J20" s="18"/>
      <c r="K20" s="20"/>
      <c r="L20" s="30"/>
      <c r="M20" s="35" t="s">
        <v>39</v>
      </c>
    </row>
    <row r="21" spans="1:13" ht="12.75" customHeight="1" x14ac:dyDescent="0.35">
      <c r="A21" s="32" t="s">
        <v>38</v>
      </c>
      <c r="B21" s="32" t="s">
        <v>37</v>
      </c>
      <c r="C21" s="80"/>
      <c r="D21" s="11"/>
      <c r="E21" s="11"/>
      <c r="F21" s="11"/>
      <c r="G21" s="11"/>
      <c r="H21" s="19" t="s">
        <v>26</v>
      </c>
      <c r="I21" s="76">
        <f>I20+D18-I16+F24</f>
        <v>13018.604899999966</v>
      </c>
      <c r="J21" s="18"/>
      <c r="K21" s="20"/>
      <c r="L21" s="30"/>
      <c r="M21" s="35" t="s">
        <v>36</v>
      </c>
    </row>
    <row r="22" spans="1:13" ht="13.5" customHeight="1" x14ac:dyDescent="0.4">
      <c r="A22" s="31">
        <v>43297.15</v>
      </c>
      <c r="B22" s="31">
        <v>35182.284959999968</v>
      </c>
      <c r="C22" s="80"/>
      <c r="D22" s="11"/>
      <c r="E22" s="27"/>
      <c r="F22" s="11"/>
      <c r="G22" s="11"/>
      <c r="H22" s="19" t="s">
        <v>25</v>
      </c>
      <c r="I22" s="76"/>
      <c r="J22" s="20"/>
      <c r="K22" s="11"/>
      <c r="L22" s="34">
        <f>SUM(L17:L21)</f>
        <v>476352.6</v>
      </c>
      <c r="M22" s="33" t="s">
        <v>35</v>
      </c>
    </row>
    <row r="23" spans="1:13" ht="12.75" customHeight="1" x14ac:dyDescent="0.4">
      <c r="A23" s="32" t="s">
        <v>28</v>
      </c>
      <c r="B23" s="31">
        <f>A22+B22</f>
        <v>78479.43495999997</v>
      </c>
      <c r="C23" s="81"/>
      <c r="D23" s="11"/>
      <c r="E23" s="27"/>
      <c r="F23" s="11"/>
      <c r="G23" s="11"/>
      <c r="H23" s="16" t="s">
        <v>34</v>
      </c>
      <c r="I23" s="15">
        <f>I21/I20</f>
        <v>5.8726997424711949E-2</v>
      </c>
      <c r="J23" s="11"/>
      <c r="K23" s="11"/>
      <c r="L23" s="30"/>
      <c r="M23" s="29"/>
    </row>
    <row r="24" spans="1:13" ht="15.75" customHeight="1" x14ac:dyDescent="0.4">
      <c r="A24" s="11"/>
      <c r="B24" s="28"/>
      <c r="C24" s="25"/>
      <c r="D24" s="11"/>
      <c r="E24" s="27"/>
      <c r="F24" s="26">
        <v>5649.2</v>
      </c>
      <c r="G24" s="11"/>
      <c r="H24" s="11"/>
      <c r="I24" s="20"/>
      <c r="J24" s="18"/>
      <c r="K24" s="11"/>
      <c r="L24" s="11"/>
      <c r="M24" s="11"/>
    </row>
    <row r="25" spans="1:13" ht="12.75" customHeight="1" x14ac:dyDescent="0.4">
      <c r="A25" s="20"/>
      <c r="B25" s="20"/>
      <c r="C25" s="25"/>
      <c r="D25" s="11"/>
      <c r="E25" s="11"/>
      <c r="F25" s="82" t="s">
        <v>33</v>
      </c>
      <c r="G25" s="83"/>
      <c r="H25" s="22" t="s">
        <v>32</v>
      </c>
      <c r="I25" s="21">
        <v>77203.965940000009</v>
      </c>
      <c r="J25" s="18"/>
      <c r="K25" s="11"/>
      <c r="L25" s="11"/>
      <c r="M25" s="11"/>
    </row>
    <row r="26" spans="1:13" ht="12.75" customHeight="1" x14ac:dyDescent="0.4">
      <c r="A26" s="11"/>
      <c r="B26" s="11"/>
      <c r="C26" s="25"/>
      <c r="D26" s="24"/>
      <c r="E26" s="11"/>
      <c r="F26" s="84"/>
      <c r="G26" s="85"/>
      <c r="H26" s="22" t="s">
        <v>31</v>
      </c>
      <c r="I26" s="23"/>
      <c r="J26" s="18"/>
      <c r="K26" s="11"/>
      <c r="L26" s="11"/>
      <c r="M26" s="11"/>
    </row>
    <row r="27" spans="1:13" ht="12.75" customHeight="1" x14ac:dyDescent="0.4">
      <c r="A27" s="11"/>
      <c r="B27" s="11"/>
      <c r="C27" s="11"/>
      <c r="D27" s="20"/>
      <c r="E27" s="11"/>
      <c r="F27" s="86"/>
      <c r="G27" s="87"/>
      <c r="H27" s="22" t="s">
        <v>30</v>
      </c>
      <c r="I27" s="21">
        <v>75889.220000000016</v>
      </c>
      <c r="J27" s="18"/>
      <c r="K27" s="11"/>
      <c r="L27" s="11"/>
      <c r="M27" s="11"/>
    </row>
    <row r="28" spans="1:13" ht="13.15" x14ac:dyDescent="0.4">
      <c r="A28" s="11"/>
      <c r="B28" s="11"/>
      <c r="C28" s="11"/>
      <c r="D28" s="11"/>
      <c r="E28" s="11"/>
      <c r="F28" s="11"/>
      <c r="G28" s="11"/>
      <c r="H28" s="22" t="s">
        <v>29</v>
      </c>
      <c r="I28" s="21">
        <v>8220.85</v>
      </c>
      <c r="J28" s="11"/>
      <c r="K28" s="11"/>
      <c r="L28" s="11"/>
      <c r="M28" s="11"/>
    </row>
    <row r="29" spans="1:13" ht="13.15" x14ac:dyDescent="0.4">
      <c r="A29" s="11"/>
      <c r="B29" s="11"/>
      <c r="C29" s="11"/>
      <c r="D29" s="11"/>
      <c r="E29" s="11"/>
      <c r="F29" s="11"/>
      <c r="G29" s="11"/>
      <c r="H29" s="22" t="s">
        <v>28</v>
      </c>
      <c r="I29" s="21">
        <v>84110.070000000022</v>
      </c>
      <c r="J29" s="18"/>
      <c r="K29" s="11"/>
      <c r="L29" s="11"/>
      <c r="M29" s="11"/>
    </row>
    <row r="30" spans="1:13" ht="13.05" customHeight="1" x14ac:dyDescent="0.4">
      <c r="A30" s="11"/>
      <c r="B30" s="11"/>
      <c r="C30" s="11"/>
      <c r="D30" s="77" t="s">
        <v>27</v>
      </c>
      <c r="E30" s="77"/>
      <c r="F30" s="11"/>
      <c r="G30" s="11"/>
      <c r="H30" s="19" t="s">
        <v>26</v>
      </c>
      <c r="I30" s="76">
        <f>I29-I25</f>
        <v>6906.1040600000124</v>
      </c>
      <c r="J30" s="14"/>
      <c r="K30" s="20"/>
      <c r="L30" s="11"/>
      <c r="M30" s="11"/>
    </row>
    <row r="31" spans="1:13" ht="13.05" customHeight="1" x14ac:dyDescent="0.4">
      <c r="A31" s="11"/>
      <c r="B31" s="11"/>
      <c r="C31" s="11"/>
      <c r="D31" s="77"/>
      <c r="E31" s="77"/>
      <c r="F31" s="11"/>
      <c r="G31" s="11"/>
      <c r="H31" s="19" t="s">
        <v>25</v>
      </c>
      <c r="I31" s="76"/>
      <c r="J31" s="14"/>
      <c r="K31" s="11"/>
      <c r="L31" s="18"/>
      <c r="M31" s="11"/>
    </row>
    <row r="32" spans="1:13" ht="15.75" customHeight="1" x14ac:dyDescent="0.4">
      <c r="A32" s="11"/>
      <c r="B32" s="11"/>
      <c r="C32" s="11"/>
      <c r="D32" s="77"/>
      <c r="E32" s="77"/>
      <c r="F32" s="17">
        <v>1256.9000000000001</v>
      </c>
      <c r="G32" s="11"/>
      <c r="H32" s="16" t="s">
        <v>24</v>
      </c>
      <c r="I32" s="15">
        <f>I30/I25</f>
        <v>8.9452711086981912E-2</v>
      </c>
      <c r="J32" s="14"/>
      <c r="K32" s="11"/>
      <c r="L32" s="11"/>
      <c r="M32" s="11"/>
    </row>
    <row r="33" spans="1:13" x14ac:dyDescent="0.35">
      <c r="A33" s="11"/>
      <c r="B33" s="11"/>
      <c r="C33" s="11"/>
      <c r="D33" s="77"/>
      <c r="E33" s="77"/>
      <c r="G33" s="11"/>
      <c r="H33" s="13"/>
      <c r="I33" s="12"/>
      <c r="J33" s="11"/>
      <c r="K33" s="11"/>
      <c r="L33" s="11"/>
      <c r="M33" s="11"/>
    </row>
    <row r="34" spans="1:13" x14ac:dyDescent="0.35">
      <c r="I34" s="10"/>
    </row>
    <row r="36" spans="1:13" x14ac:dyDescent="0.35">
      <c r="H36" s="10"/>
    </row>
  </sheetData>
  <mergeCells count="11">
    <mergeCell ref="H1:J1"/>
    <mergeCell ref="K10:K11"/>
    <mergeCell ref="B9:B10"/>
    <mergeCell ref="I21:I22"/>
    <mergeCell ref="D30:E33"/>
    <mergeCell ref="F12:G17"/>
    <mergeCell ref="I30:I31"/>
    <mergeCell ref="C5:D8"/>
    <mergeCell ref="H5:I8"/>
    <mergeCell ref="C20:C23"/>
    <mergeCell ref="F25:G27"/>
  </mergeCells>
  <printOptions horizontalCentered="1" verticalCentered="1"/>
  <pageMargins left="0.39370078740157483" right="0.39370078740157483" top="0.39370078740157483" bottom="0.39370078740157483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P7" sqref="P7"/>
    </sheetView>
  </sheetViews>
  <sheetFormatPr defaultRowHeight="14.25" x14ac:dyDescent="0.45"/>
  <sheetData>
    <row r="1" spans="1:16" ht="17.649999999999999" x14ac:dyDescent="0.5">
      <c r="A1" s="61" t="s">
        <v>53</v>
      </c>
      <c r="B1" s="56"/>
      <c r="C1" s="59"/>
      <c r="D1" s="57"/>
      <c r="E1" s="58"/>
      <c r="F1" s="58"/>
      <c r="G1" s="58"/>
      <c r="H1" s="58"/>
      <c r="I1" s="58"/>
      <c r="J1" s="58"/>
      <c r="K1" s="58"/>
      <c r="L1" s="58"/>
      <c r="M1" s="62"/>
    </row>
    <row r="2" spans="1:16" x14ac:dyDescent="0.45">
      <c r="A2" s="57"/>
      <c r="B2" s="56"/>
      <c r="C2" s="59"/>
      <c r="D2" s="57"/>
      <c r="E2" s="58"/>
      <c r="F2" s="58"/>
      <c r="G2" s="58"/>
      <c r="H2" s="58"/>
      <c r="I2" s="58"/>
      <c r="J2" s="58"/>
      <c r="K2" s="58"/>
      <c r="L2" s="58"/>
      <c r="M2" s="58"/>
    </row>
    <row r="3" spans="1:16" x14ac:dyDescent="0.45">
      <c r="A3" s="60"/>
      <c r="B3" s="63" t="s">
        <v>54</v>
      </c>
      <c r="C3" s="64" t="s">
        <v>55</v>
      </c>
      <c r="D3" s="63" t="s">
        <v>56</v>
      </c>
      <c r="E3" s="64" t="s">
        <v>57</v>
      </c>
      <c r="F3" s="63" t="s">
        <v>58</v>
      </c>
      <c r="G3" s="63" t="s">
        <v>59</v>
      </c>
      <c r="H3" s="64" t="s">
        <v>60</v>
      </c>
      <c r="I3" s="63" t="s">
        <v>61</v>
      </c>
      <c r="J3" s="64" t="s">
        <v>62</v>
      </c>
      <c r="K3" s="63" t="s">
        <v>63</v>
      </c>
      <c r="L3" s="63" t="s">
        <v>64</v>
      </c>
      <c r="M3" s="64" t="s">
        <v>65</v>
      </c>
      <c r="N3" s="64" t="s">
        <v>70</v>
      </c>
    </row>
    <row r="4" spans="1:16" x14ac:dyDescent="0.45">
      <c r="A4" s="67" t="s">
        <v>66</v>
      </c>
      <c r="B4" s="68">
        <v>0</v>
      </c>
      <c r="C4" s="68">
        <v>-8.81</v>
      </c>
      <c r="D4" s="68">
        <v>0</v>
      </c>
      <c r="E4" s="68">
        <v>0</v>
      </c>
      <c r="F4" s="68">
        <v>0</v>
      </c>
      <c r="G4" s="68">
        <v>261.32</v>
      </c>
      <c r="H4" s="68">
        <v>637.5</v>
      </c>
      <c r="I4" s="68">
        <v>607.30999999999995</v>
      </c>
      <c r="J4" s="68">
        <v>163.07</v>
      </c>
      <c r="K4" s="68">
        <v>0</v>
      </c>
      <c r="L4" s="68">
        <v>-2.52</v>
      </c>
      <c r="M4" s="68">
        <v>-12.07</v>
      </c>
      <c r="N4" s="69">
        <f>AVERAGE(B4:M4)</f>
        <v>137.15</v>
      </c>
    </row>
    <row r="5" spans="1:16" x14ac:dyDescent="0.45">
      <c r="A5" s="67" t="s">
        <v>67</v>
      </c>
      <c r="B5" s="68">
        <v>0</v>
      </c>
      <c r="C5" s="68">
        <v>0</v>
      </c>
      <c r="D5" s="68">
        <v>0</v>
      </c>
      <c r="E5" s="68">
        <v>0</v>
      </c>
      <c r="F5" s="68">
        <v>0</v>
      </c>
      <c r="G5" s="68">
        <v>0</v>
      </c>
      <c r="H5" s="68">
        <v>0</v>
      </c>
      <c r="I5" s="68">
        <v>0</v>
      </c>
      <c r="J5" s="68">
        <v>0</v>
      </c>
      <c r="K5" s="68">
        <v>0</v>
      </c>
      <c r="L5" s="68">
        <v>0</v>
      </c>
      <c r="M5" s="68">
        <v>0</v>
      </c>
      <c r="N5" s="69">
        <f t="shared" ref="N5:N6" si="0">SUM(B5:M5)</f>
        <v>0</v>
      </c>
    </row>
    <row r="6" spans="1:16" x14ac:dyDescent="0.45">
      <c r="A6" s="67" t="s">
        <v>68</v>
      </c>
      <c r="B6" s="68">
        <v>-0.03</v>
      </c>
      <c r="C6" s="68">
        <v>0</v>
      </c>
      <c r="D6" s="68">
        <v>0</v>
      </c>
      <c r="E6" s="68">
        <v>15.81</v>
      </c>
      <c r="F6" s="68">
        <v>13.41</v>
      </c>
      <c r="G6" s="68">
        <v>8.91</v>
      </c>
      <c r="H6" s="68">
        <v>19.05</v>
      </c>
      <c r="I6" s="68">
        <v>0</v>
      </c>
      <c r="J6" s="68">
        <v>0</v>
      </c>
      <c r="K6" s="68">
        <v>0</v>
      </c>
      <c r="L6" s="68">
        <v>0</v>
      </c>
      <c r="M6" s="68">
        <v>0</v>
      </c>
      <c r="N6" s="69">
        <f t="shared" si="0"/>
        <v>57.150000000000006</v>
      </c>
      <c r="P6" s="1" t="s">
        <v>81</v>
      </c>
    </row>
    <row r="7" spans="1:16" x14ac:dyDescent="0.45">
      <c r="A7" s="65" t="s">
        <v>69</v>
      </c>
      <c r="B7" s="66">
        <v>-0.03</v>
      </c>
      <c r="C7" s="66">
        <v>-8.81</v>
      </c>
      <c r="D7" s="66">
        <v>0</v>
      </c>
      <c r="E7" s="66">
        <v>15.81</v>
      </c>
      <c r="F7" s="66">
        <v>13.41</v>
      </c>
      <c r="G7" s="66">
        <v>270.23</v>
      </c>
      <c r="H7" s="66">
        <v>656.55</v>
      </c>
      <c r="I7" s="66">
        <v>607.30999999999995</v>
      </c>
      <c r="J7" s="66">
        <v>163.07</v>
      </c>
      <c r="K7" s="66">
        <v>0</v>
      </c>
      <c r="L7" s="66">
        <v>-2.52</v>
      </c>
      <c r="M7" s="66">
        <v>-12.07</v>
      </c>
      <c r="N7" s="69">
        <f>AVERAGE(B7:M7)</f>
        <v>141.91249999999999</v>
      </c>
      <c r="P7">
        <f>N7*8760</f>
        <v>1243153.5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29" sqref="K29"/>
    </sheetView>
  </sheetViews>
  <sheetFormatPr defaultRowHeight="14.25" x14ac:dyDescent="0.4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workbookViewId="0">
      <selection activeCell="I28" sqref="I28"/>
    </sheetView>
  </sheetViews>
  <sheetFormatPr defaultRowHeight="14.25" x14ac:dyDescent="0.45"/>
  <cols>
    <col min="1" max="1" width="26.19921875" style="2" customWidth="1"/>
    <col min="2" max="35" width="11.53125" bestFit="1" customWidth="1"/>
  </cols>
  <sheetData>
    <row r="1" spans="1:35" ht="28.5" x14ac:dyDescent="0.45">
      <c r="A1" s="7" t="s">
        <v>22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5" t="s">
        <v>6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</row>
    <row r="3" spans="1:35" x14ac:dyDescent="0.45">
      <c r="A3" s="5" t="s">
        <v>7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</row>
    <row r="4" spans="1:35" x14ac:dyDescent="0.45">
      <c r="A4" s="5" t="s">
        <v>8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</row>
    <row r="5" spans="1:35" x14ac:dyDescent="0.45">
      <c r="A5" s="5" t="s">
        <v>10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</row>
    <row r="6" spans="1:35" x14ac:dyDescent="0.45">
      <c r="A6" s="5" t="s">
        <v>9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1:35" x14ac:dyDescent="0.45">
      <c r="A7" s="5" t="s">
        <v>11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45">
      <c r="A8" s="5" t="s">
        <v>12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</row>
    <row r="9" spans="1:35" x14ac:dyDescent="0.45">
      <c r="A9" s="5" t="s">
        <v>13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</row>
    <row r="10" spans="1:35" x14ac:dyDescent="0.45">
      <c r="A10" s="5" t="s">
        <v>14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</row>
    <row r="11" spans="1:35" x14ac:dyDescent="0.45">
      <c r="A11" s="5" t="s">
        <v>15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</row>
    <row r="12" spans="1:35" x14ac:dyDescent="0.45">
      <c r="A12" s="5" t="s">
        <v>16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</row>
    <row r="13" spans="1:35" x14ac:dyDescent="0.45">
      <c r="A13" s="5" t="s">
        <v>17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</row>
    <row r="14" spans="1:35" x14ac:dyDescent="0.45">
      <c r="A14" s="5" t="s">
        <v>18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</row>
    <row r="15" spans="1:35" x14ac:dyDescent="0.45">
      <c r="A15" s="2" t="s">
        <v>19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</row>
    <row r="16" spans="1:35" x14ac:dyDescent="0.45">
      <c r="A16" s="2" t="s">
        <v>20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</row>
    <row r="17" spans="1:35" x14ac:dyDescent="0.45">
      <c r="A17" s="2" t="s">
        <v>21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"/>
  <sheetViews>
    <sheetView workbookViewId="0"/>
  </sheetViews>
  <sheetFormatPr defaultRowHeight="14.25" x14ac:dyDescent="0.45"/>
  <cols>
    <col min="1" max="1" width="26.19921875" customWidth="1"/>
  </cols>
  <sheetData>
    <row r="1" spans="1:35" ht="28.5" x14ac:dyDescent="0.45">
      <c r="A1" s="8" t="s">
        <v>23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3</v>
      </c>
      <c r="B2">
        <f>'Imports Exports SIN 2010'!$P7</f>
        <v>1243153.5</v>
      </c>
      <c r="C2">
        <f>'Imports Exports SIN 2010'!$P7</f>
        <v>1243153.5</v>
      </c>
      <c r="D2">
        <f>'Imports Exports SIN 2010'!$P7</f>
        <v>1243153.5</v>
      </c>
      <c r="E2">
        <f>'Imports Exports SIN 2010'!$P7</f>
        <v>1243153.5</v>
      </c>
      <c r="F2">
        <f>'Imports Exports SIN 2010'!$P7</f>
        <v>1243153.5</v>
      </c>
      <c r="G2">
        <f>'Imports Exports SIN 2010'!$P7</f>
        <v>1243153.5</v>
      </c>
      <c r="H2">
        <f>'Imports Exports SIN 2010'!$P7</f>
        <v>1243153.5</v>
      </c>
      <c r="I2">
        <f>'Imports Exports SIN 2010'!$P7</f>
        <v>1243153.5</v>
      </c>
      <c r="J2">
        <f>'Imports Exports SIN 2010'!$P7</f>
        <v>1243153.5</v>
      </c>
      <c r="K2">
        <f>'Imports Exports SIN 2010'!$P7</f>
        <v>1243153.5</v>
      </c>
      <c r="L2">
        <f>'Imports Exports SIN 2010'!$P7</f>
        <v>1243153.5</v>
      </c>
      <c r="M2">
        <f>'Imports Exports SIN 2010'!$P7</f>
        <v>1243153.5</v>
      </c>
      <c r="N2">
        <f>'Imports Exports SIN 2010'!$P7</f>
        <v>1243153.5</v>
      </c>
      <c r="O2">
        <f>'Imports Exports SIN 2010'!$P7</f>
        <v>1243153.5</v>
      </c>
      <c r="P2">
        <f>'Imports Exports SIN 2010'!$P7</f>
        <v>1243153.5</v>
      </c>
      <c r="Q2">
        <f>'Imports Exports SIN 2010'!$P7</f>
        <v>1243153.5</v>
      </c>
      <c r="R2">
        <f>'Imports Exports SIN 2010'!$P7</f>
        <v>1243153.5</v>
      </c>
      <c r="S2">
        <f>'Imports Exports SIN 2010'!$P7</f>
        <v>1243153.5</v>
      </c>
      <c r="T2">
        <f>'Imports Exports SIN 2010'!$P7</f>
        <v>1243153.5</v>
      </c>
      <c r="U2">
        <f>'Imports Exports SIN 2010'!$P7</f>
        <v>1243153.5</v>
      </c>
      <c r="V2">
        <f>'Imports Exports SIN 2010'!$P7</f>
        <v>1243153.5</v>
      </c>
      <c r="W2">
        <f>'Imports Exports SIN 2010'!$P7</f>
        <v>1243153.5</v>
      </c>
      <c r="X2">
        <f>'Imports Exports SIN 2010'!$P7</f>
        <v>1243153.5</v>
      </c>
      <c r="Y2">
        <f>'Imports Exports SIN 2010'!$P7</f>
        <v>1243153.5</v>
      </c>
      <c r="Z2">
        <f>'Imports Exports SIN 2010'!$P7</f>
        <v>1243153.5</v>
      </c>
      <c r="AA2">
        <f>'Imports Exports SIN 2010'!$P7</f>
        <v>1243153.5</v>
      </c>
      <c r="AB2">
        <f>'Imports Exports SIN 2010'!$P7</f>
        <v>1243153.5</v>
      </c>
      <c r="AC2">
        <f>'Imports Exports SIN 2010'!$P7</f>
        <v>1243153.5</v>
      </c>
      <c r="AD2">
        <f>'Imports Exports SIN 2010'!$P7</f>
        <v>1243153.5</v>
      </c>
      <c r="AE2">
        <f>'Imports Exports SIN 2010'!$P7</f>
        <v>1243153.5</v>
      </c>
      <c r="AF2">
        <f>'Imports Exports SIN 2010'!$P7</f>
        <v>1243153.5</v>
      </c>
      <c r="AG2">
        <f>'Imports Exports SIN 2010'!$P7</f>
        <v>1243153.5</v>
      </c>
      <c r="AH2">
        <f>'Imports Exports SIN 2010'!$P7</f>
        <v>1243153.5</v>
      </c>
      <c r="AI2">
        <f>'Imports Exports SIN 2010'!$P7</f>
        <v>1243153.5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3"/>
  <sheetViews>
    <sheetView workbookViewId="0">
      <selection activeCell="AG6" sqref="AG6"/>
    </sheetView>
  </sheetViews>
  <sheetFormatPr defaultRowHeight="14.25" x14ac:dyDescent="0.45"/>
  <cols>
    <col min="1" max="1" width="26.265625" customWidth="1"/>
    <col min="2" max="2" width="11.1328125" customWidth="1"/>
  </cols>
  <sheetData>
    <row r="1" spans="1:35" x14ac:dyDescent="0.45">
      <c r="A1" s="8" t="s">
        <v>91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 x14ac:dyDescent="0.45">
      <c r="A2" t="s">
        <v>92</v>
      </c>
      <c r="B2" s="88">
        <f>INDEX('[1]AEO Table 3'!67:67,MATCH(B1,'[1]AEO Table 3'!1:1,0))/10^6*[1]About!$A$52/[1]About!$A$51</f>
        <v>94.96883789150462</v>
      </c>
      <c r="C2" s="88">
        <f>INDEX('[1]AEO Table 3'!67:67,MATCH(C1,'[1]AEO Table 3'!1:1,0))/10^6*[1]About!$A$52/[1]About!$A$51</f>
        <v>93.339039617877859</v>
      </c>
      <c r="D2" s="88">
        <f>INDEX('[1]AEO Table 3'!67:67,MATCH(D1,'[1]AEO Table 3'!1:1,0))/10^6*[1]About!$A$52/[1]About!$A$51</f>
        <v>92.71790629819175</v>
      </c>
      <c r="E2" s="88">
        <f>INDEX('[1]AEO Table 3'!67:67,MATCH(E1,'[1]AEO Table 3'!1:1,0))/10^6*[1]About!$A$52/[1]About!$A$51</f>
        <v>92.483846209484824</v>
      </c>
      <c r="F2" s="88">
        <f>INDEX('[1]AEO Table 3'!67:67,MATCH(F1,'[1]AEO Table 3'!1:1,0))/10^6*[1]About!$A$52/[1]About!$A$51</f>
        <v>92.501380914363708</v>
      </c>
      <c r="G2" s="88">
        <f>INDEX('[1]AEO Table 3'!67:67,MATCH(G1,'[1]AEO Table 3'!1:1,0))/10^6*[1]About!$A$52/[1]About!$A$51</f>
        <v>93.081950221767329</v>
      </c>
      <c r="H2" s="88">
        <f>INDEX('[1]AEO Table 3'!67:67,MATCH(H1,'[1]AEO Table 3'!1:1,0))/10^6*[1]About!$A$52/[1]About!$A$51</f>
        <v>94.333921289662243</v>
      </c>
      <c r="I2" s="88">
        <f>INDEX('[1]AEO Table 3'!67:67,MATCH(I1,'[1]AEO Table 3'!1:1,0))/10^6*[1]About!$A$52/[1]About!$A$51</f>
        <v>95.403083002388286</v>
      </c>
      <c r="J2" s="88">
        <f>INDEX('[1]AEO Table 3'!67:67,MATCH(J1,'[1]AEO Table 3'!1:1,0))/10^6*[1]About!$A$52/[1]About!$A$51</f>
        <v>95.900937024906185</v>
      </c>
      <c r="K2" s="88">
        <f>INDEX('[1]AEO Table 3'!67:67,MATCH(K1,'[1]AEO Table 3'!1:1,0))/10^6*[1]About!$A$52/[1]About!$A$51</f>
        <v>95.521107813033112</v>
      </c>
      <c r="L2" s="88">
        <f>INDEX('[1]AEO Table 3'!67:67,MATCH(L1,'[1]AEO Table 3'!1:1,0))/10^6*[1]About!$A$52/[1]About!$A$51</f>
        <v>94.962651006482432</v>
      </c>
      <c r="M2" s="88">
        <f>INDEX('[1]AEO Table 3'!67:67,MATCH(M1,'[1]AEO Table 3'!1:1,0))/10^6*[1]About!$A$52/[1]About!$A$51</f>
        <v>94.782121194131705</v>
      </c>
      <c r="N2" s="88">
        <f>INDEX('[1]AEO Table 3'!67:67,MATCH(N1,'[1]AEO Table 3'!1:1,0))/10^6*[1]About!$A$52/[1]About!$A$51</f>
        <v>94.395185172296138</v>
      </c>
      <c r="O2" s="88">
        <f>INDEX('[1]AEO Table 3'!67:67,MATCH(O1,'[1]AEO Table 3'!1:1,0))/10^6*[1]About!$A$52/[1]About!$A$51</f>
        <v>93.962627110201311</v>
      </c>
      <c r="P2" s="88">
        <f>INDEX('[1]AEO Table 3'!67:67,MATCH(P1,'[1]AEO Table 3'!1:1,0))/10^6*[1]About!$A$52/[1]About!$A$51</f>
        <v>94.2823711907199</v>
      </c>
      <c r="Q2" s="88">
        <f>INDEX('[1]AEO Table 3'!67:67,MATCH(Q1,'[1]AEO Table 3'!1:1,0))/10^6*[1]About!$A$52/[1]About!$A$51</f>
        <v>94.354222006141256</v>
      </c>
      <c r="R2" s="88">
        <f>INDEX('[1]AEO Table 3'!67:67,MATCH(R1,'[1]AEO Table 3'!1:1,0))/10^6*[1]About!$A$52/[1]About!$A$51</f>
        <v>93.815641815080184</v>
      </c>
      <c r="S2" s="88">
        <f>INDEX('[1]AEO Table 3'!67:67,MATCH(S1,'[1]AEO Table 3'!1:1,0))/10^6*[1]About!$A$52/[1]About!$A$51</f>
        <v>93.530081521664968</v>
      </c>
      <c r="T2" s="88">
        <f>INDEX('[1]AEO Table 3'!67:67,MATCH(T1,'[1]AEO Table 3'!1:1,0))/10^6*[1]About!$A$52/[1]About!$A$51</f>
        <v>93.219995093824636</v>
      </c>
      <c r="U2" s="88">
        <f>INDEX('[1]AEO Table 3'!67:67,MATCH(U1,'[1]AEO Table 3'!1:1,0))/10^6*[1]About!$A$52/[1]About!$A$51</f>
        <v>93.370825363357227</v>
      </c>
      <c r="V2" s="88">
        <f>INDEX('[1]AEO Table 3'!67:67,MATCH(V1,'[1]AEO Table 3'!1:1,0))/10^6*[1]About!$A$52/[1]About!$A$51</f>
        <v>93.092590167178443</v>
      </c>
      <c r="W2" s="88">
        <f>INDEX('[1]AEO Table 3'!67:67,MATCH(W1,'[1]AEO Table 3'!1:1,0))/10^6*[1]About!$A$52/[1]About!$A$51</f>
        <v>92.598811879904474</v>
      </c>
      <c r="X2" s="88">
        <f>INDEX('[1]AEO Table 3'!67:67,MATCH(X1,'[1]AEO Table 3'!1:1,0))/10^6*[1]About!$A$52/[1]About!$A$51</f>
        <v>92.436674329580356</v>
      </c>
      <c r="Y2" s="88">
        <f>INDEX('[1]AEO Table 3'!67:67,MATCH(Y1,'[1]AEO Table 3'!1:1,0))/10^6*[1]About!$A$52/[1]About!$A$51</f>
        <v>92.201494738996928</v>
      </c>
      <c r="Z2" s="88">
        <f>INDEX('[1]AEO Table 3'!67:67,MATCH(Z1,'[1]AEO Table 3'!1:1,0))/10^6*[1]About!$A$52/[1]About!$A$51</f>
        <v>91.907932657795982</v>
      </c>
      <c r="AA2" s="88">
        <f>INDEX('[1]AEO Table 3'!67:67,MATCH(AA1,'[1]AEO Table 3'!1:1,0))/10^6*[1]About!$A$52/[1]About!$A$51</f>
        <v>91.870331115660193</v>
      </c>
      <c r="AB2" s="88">
        <f>INDEX('[1]AEO Table 3'!67:67,MATCH(AB1,'[1]AEO Table 3'!1:1,0))/10^6*[1]About!$A$52/[1]About!$A$51</f>
        <v>91.676616751961788</v>
      </c>
      <c r="AC2" s="88">
        <f>INDEX('[1]AEO Table 3'!67:67,MATCH(AC1,'[1]AEO Table 3'!1:1,0))/10^6*[1]About!$A$52/[1]About!$A$51</f>
        <v>91.41055574889117</v>
      </c>
      <c r="AD2" s="88">
        <f>INDEX('[1]AEO Table 3'!67:67,MATCH(AD1,'[1]AEO Table 3'!1:1,0))/10^6*[1]About!$A$52/[1]About!$A$51</f>
        <v>91.429624701467091</v>
      </c>
      <c r="AE2" s="88">
        <f>INDEX('[1]AEO Table 3'!67:67,MATCH(AE1,'[1]AEO Table 3'!1:1,0))/10^6*[1]About!$A$52/[1]About!$A$51</f>
        <v>91.189496226543838</v>
      </c>
      <c r="AF2" s="88">
        <f>INDEX('[1]AEO Table 3'!67:67,MATCH(AF1,'[1]AEO Table 3'!1:1,0))/10^6*[1]About!$A$52/[1]About!$A$51</f>
        <v>90.776400034118055</v>
      </c>
      <c r="AG2" s="88">
        <f>INDEX('[1]AEO Table 3'!67:67,MATCH(AG1,'[1]AEO Table 3'!1:1,0))/10^6*[1]About!$A$52/[1]About!$A$51</f>
        <v>90.508617679972701</v>
      </c>
      <c r="AH2" s="88"/>
      <c r="AI2" s="88"/>
    </row>
    <row r="3" spans="1:35" x14ac:dyDescent="0.45">
      <c r="B3" s="8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"/>
  <sheetViews>
    <sheetView workbookViewId="0">
      <selection activeCell="AG6" sqref="AG6"/>
    </sheetView>
  </sheetViews>
  <sheetFormatPr defaultRowHeight="14.25" x14ac:dyDescent="0.45"/>
  <cols>
    <col min="1" max="1" width="26.265625" customWidth="1"/>
  </cols>
  <sheetData>
    <row r="1" spans="1:35" x14ac:dyDescent="0.45">
      <c r="A1" s="8" t="s">
        <v>91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 x14ac:dyDescent="0.45">
      <c r="A2" t="s">
        <v>93</v>
      </c>
      <c r="B2" s="88">
        <f>INDEX('[1]AEO Table 3'!67:67,MATCH(B1,'[1]AEO Table 3'!1:1,0))/10^6*[1]About!$A$52/[1]About!$A$51</f>
        <v>94.96883789150462</v>
      </c>
      <c r="C2" s="88">
        <f>INDEX('[1]AEO Table 3'!67:67,MATCH(C1,'[1]AEO Table 3'!1:1,0))/10^6*[1]About!$A$52/[1]About!$A$51</f>
        <v>93.339039617877859</v>
      </c>
      <c r="D2" s="88">
        <f>INDEX('[1]AEO Table 3'!67:67,MATCH(D1,'[1]AEO Table 3'!1:1,0))/10^6*[1]About!$A$52/[1]About!$A$51</f>
        <v>92.71790629819175</v>
      </c>
      <c r="E2" s="88">
        <f>INDEX('[1]AEO Table 3'!67:67,MATCH(E1,'[1]AEO Table 3'!1:1,0))/10^6*[1]About!$A$52/[1]About!$A$51</f>
        <v>92.483846209484824</v>
      </c>
      <c r="F2" s="88">
        <f>INDEX('[1]AEO Table 3'!67:67,MATCH(F1,'[1]AEO Table 3'!1:1,0))/10^6*[1]About!$A$52/[1]About!$A$51</f>
        <v>92.501380914363708</v>
      </c>
      <c r="G2" s="88">
        <f>INDEX('[1]AEO Table 3'!67:67,MATCH(G1,'[1]AEO Table 3'!1:1,0))/10^6*[1]About!$A$52/[1]About!$A$51</f>
        <v>93.081950221767329</v>
      </c>
      <c r="H2" s="88">
        <f>INDEX('[1]AEO Table 3'!67:67,MATCH(H1,'[1]AEO Table 3'!1:1,0))/10^6*[1]About!$A$52/[1]About!$A$51</f>
        <v>94.333921289662243</v>
      </c>
      <c r="I2" s="88">
        <f>INDEX('[1]AEO Table 3'!67:67,MATCH(I1,'[1]AEO Table 3'!1:1,0))/10^6*[1]About!$A$52/[1]About!$A$51</f>
        <v>95.403083002388286</v>
      </c>
      <c r="J2" s="88">
        <f>INDEX('[1]AEO Table 3'!67:67,MATCH(J1,'[1]AEO Table 3'!1:1,0))/10^6*[1]About!$A$52/[1]About!$A$51</f>
        <v>95.900937024906185</v>
      </c>
      <c r="K2" s="88">
        <f>INDEX('[1]AEO Table 3'!67:67,MATCH(K1,'[1]AEO Table 3'!1:1,0))/10^6*[1]About!$A$52/[1]About!$A$51</f>
        <v>95.521107813033112</v>
      </c>
      <c r="L2" s="88">
        <f>INDEX('[1]AEO Table 3'!67:67,MATCH(L1,'[1]AEO Table 3'!1:1,0))/10^6*[1]About!$A$52/[1]About!$A$51</f>
        <v>94.962651006482432</v>
      </c>
      <c r="M2" s="88">
        <f>INDEX('[1]AEO Table 3'!67:67,MATCH(M1,'[1]AEO Table 3'!1:1,0))/10^6*[1]About!$A$52/[1]About!$A$51</f>
        <v>94.782121194131705</v>
      </c>
      <c r="N2" s="88">
        <f>INDEX('[1]AEO Table 3'!67:67,MATCH(N1,'[1]AEO Table 3'!1:1,0))/10^6*[1]About!$A$52/[1]About!$A$51</f>
        <v>94.395185172296138</v>
      </c>
      <c r="O2" s="88">
        <f>INDEX('[1]AEO Table 3'!67:67,MATCH(O1,'[1]AEO Table 3'!1:1,0))/10^6*[1]About!$A$52/[1]About!$A$51</f>
        <v>93.962627110201311</v>
      </c>
      <c r="P2" s="88">
        <f>INDEX('[1]AEO Table 3'!67:67,MATCH(P1,'[1]AEO Table 3'!1:1,0))/10^6*[1]About!$A$52/[1]About!$A$51</f>
        <v>94.2823711907199</v>
      </c>
      <c r="Q2" s="88">
        <f>INDEX('[1]AEO Table 3'!67:67,MATCH(Q1,'[1]AEO Table 3'!1:1,0))/10^6*[1]About!$A$52/[1]About!$A$51</f>
        <v>94.354222006141256</v>
      </c>
      <c r="R2" s="88">
        <f>INDEX('[1]AEO Table 3'!67:67,MATCH(R1,'[1]AEO Table 3'!1:1,0))/10^6*[1]About!$A$52/[1]About!$A$51</f>
        <v>93.815641815080184</v>
      </c>
      <c r="S2" s="88">
        <f>INDEX('[1]AEO Table 3'!67:67,MATCH(S1,'[1]AEO Table 3'!1:1,0))/10^6*[1]About!$A$52/[1]About!$A$51</f>
        <v>93.530081521664968</v>
      </c>
      <c r="T2" s="88">
        <f>INDEX('[1]AEO Table 3'!67:67,MATCH(T1,'[1]AEO Table 3'!1:1,0))/10^6*[1]About!$A$52/[1]About!$A$51</f>
        <v>93.219995093824636</v>
      </c>
      <c r="U2" s="88">
        <f>INDEX('[1]AEO Table 3'!67:67,MATCH(U1,'[1]AEO Table 3'!1:1,0))/10^6*[1]About!$A$52/[1]About!$A$51</f>
        <v>93.370825363357227</v>
      </c>
      <c r="V2" s="88">
        <f>INDEX('[1]AEO Table 3'!67:67,MATCH(V1,'[1]AEO Table 3'!1:1,0))/10^6*[1]About!$A$52/[1]About!$A$51</f>
        <v>93.092590167178443</v>
      </c>
      <c r="W2" s="88">
        <f>INDEX('[1]AEO Table 3'!67:67,MATCH(W1,'[1]AEO Table 3'!1:1,0))/10^6*[1]About!$A$52/[1]About!$A$51</f>
        <v>92.598811879904474</v>
      </c>
      <c r="X2" s="88">
        <f>INDEX('[1]AEO Table 3'!67:67,MATCH(X1,'[1]AEO Table 3'!1:1,0))/10^6*[1]About!$A$52/[1]About!$A$51</f>
        <v>92.436674329580356</v>
      </c>
      <c r="Y2" s="88">
        <f>INDEX('[1]AEO Table 3'!67:67,MATCH(Y1,'[1]AEO Table 3'!1:1,0))/10^6*[1]About!$A$52/[1]About!$A$51</f>
        <v>92.201494738996928</v>
      </c>
      <c r="Z2" s="88">
        <f>INDEX('[1]AEO Table 3'!67:67,MATCH(Z1,'[1]AEO Table 3'!1:1,0))/10^6*[1]About!$A$52/[1]About!$A$51</f>
        <v>91.907932657795982</v>
      </c>
      <c r="AA2" s="88">
        <f>INDEX('[1]AEO Table 3'!67:67,MATCH(AA1,'[1]AEO Table 3'!1:1,0))/10^6*[1]About!$A$52/[1]About!$A$51</f>
        <v>91.870331115660193</v>
      </c>
      <c r="AB2" s="88">
        <f>INDEX('[1]AEO Table 3'!67:67,MATCH(AB1,'[1]AEO Table 3'!1:1,0))/10^6*[1]About!$A$52/[1]About!$A$51</f>
        <v>91.676616751961788</v>
      </c>
      <c r="AC2" s="88">
        <f>INDEX('[1]AEO Table 3'!67:67,MATCH(AC1,'[1]AEO Table 3'!1:1,0))/10^6*[1]About!$A$52/[1]About!$A$51</f>
        <v>91.41055574889117</v>
      </c>
      <c r="AD2" s="88">
        <f>INDEX('[1]AEO Table 3'!67:67,MATCH(AD1,'[1]AEO Table 3'!1:1,0))/10^6*[1]About!$A$52/[1]About!$A$51</f>
        <v>91.429624701467091</v>
      </c>
      <c r="AE2" s="88">
        <f>INDEX('[1]AEO Table 3'!67:67,MATCH(AE1,'[1]AEO Table 3'!1:1,0))/10^6*[1]About!$A$52/[1]About!$A$51</f>
        <v>91.189496226543838</v>
      </c>
      <c r="AF2" s="88">
        <f>INDEX('[1]AEO Table 3'!67:67,MATCH(AF1,'[1]AEO Table 3'!1:1,0))/10^6*[1]About!$A$52/[1]About!$A$51</f>
        <v>90.776400034118055</v>
      </c>
      <c r="AG2" s="88">
        <f>INDEX('[1]AEO Table 3'!67:67,MATCH(AG1,'[1]AEO Table 3'!1:1,0))/10^6*[1]About!$A$52/[1]About!$A$51</f>
        <v>90.508617679972701</v>
      </c>
      <c r="AH2" s="88"/>
      <c r="AI2" s="8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About</vt:lpstr>
      <vt:lpstr>Argentina Elec Mix</vt:lpstr>
      <vt:lpstr>Exchanges GWh</vt:lpstr>
      <vt:lpstr>Imports Exports SIN 2010</vt:lpstr>
      <vt:lpstr>EPE Integracao Energetica</vt:lpstr>
      <vt:lpstr>EIaE-BIE</vt:lpstr>
      <vt:lpstr>EIaE-BEE</vt:lpstr>
      <vt:lpstr>EIaE-IEP</vt:lpstr>
      <vt:lpstr>EIaE-BEEP</vt:lpstr>
      <vt:lpstr>'Exchanges GWh'!Print_Area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2016-02-04T22:14:05Z</dcterms:created>
  <dcterms:modified xsi:type="dcterms:W3CDTF">2020-08-27T23:40:37Z</dcterms:modified>
</cp:coreProperties>
</file>