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velineDB\Dropbox\Projeto EPS-WRI\elec_Eveline\Apil 2020\revissão so do about\"/>
    </mc:Choice>
  </mc:AlternateContent>
  <xr:revisionPtr revIDLastSave="0" documentId="8_{DCAF7E66-A884-43CE-B722-55CEB3D4FC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Calculation MW-mile" sheetId="5" r:id="rId2"/>
    <sheet name="Total cost in 10 years" sheetId="4" r:id="rId3"/>
    <sheet name="TCCpUCD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4" l="1"/>
  <c r="B21" i="4" s="1"/>
  <c r="B22" i="4" s="1"/>
  <c r="B2" i="3" s="1"/>
  <c r="B16" i="4"/>
  <c r="Q13" i="5"/>
  <c r="S13" i="5" s="1"/>
  <c r="P13" i="5"/>
  <c r="R13" i="5" s="1"/>
  <c r="Q12" i="5"/>
  <c r="S12" i="5" s="1"/>
  <c r="P12" i="5"/>
  <c r="R12" i="5" s="1"/>
  <c r="Q11" i="5"/>
  <c r="S11" i="5" s="1"/>
  <c r="P11" i="5"/>
  <c r="R11" i="5" s="1"/>
  <c r="Q10" i="5"/>
  <c r="S10" i="5" s="1"/>
  <c r="P10" i="5"/>
  <c r="R10" i="5" s="1"/>
  <c r="AG9" i="5"/>
  <c r="Q9" i="5"/>
  <c r="S9" i="5" s="1"/>
  <c r="P9" i="5"/>
  <c r="R9" i="5" s="1"/>
  <c r="Q8" i="5"/>
  <c r="S8" i="5" s="1"/>
  <c r="P8" i="5"/>
  <c r="R8" i="5" s="1"/>
  <c r="AL7" i="5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Q7" i="5"/>
  <c r="S7" i="5" s="1"/>
  <c r="P7" i="5"/>
  <c r="R7" i="5" s="1"/>
  <c r="B17" i="4" l="1"/>
  <c r="R14" i="5"/>
  <c r="S14" i="5"/>
</calcChain>
</file>

<file path=xl/sharedStrings.xml><?xml version="1.0" encoding="utf-8"?>
<sst xmlns="http://schemas.openxmlformats.org/spreadsheetml/2006/main" count="35" uniqueCount="33">
  <si>
    <t>TCCpUCD Transmission Construction Cost per Unit Capacity Distance</t>
  </si>
  <si>
    <t>Source:</t>
  </si>
  <si>
    <t>MW-miles</t>
  </si>
  <si>
    <t>Transmission Construction</t>
  </si>
  <si>
    <t>Note:</t>
  </si>
  <si>
    <t>See "cpi.xlsx" in the InputData folder for source information.</t>
  </si>
  <si>
    <t>Cost per Unit Capacity Distance (2012$/(MW*mile))</t>
  </si>
  <si>
    <t>USD</t>
  </si>
  <si>
    <t>MW</t>
  </si>
  <si>
    <t>BTC</t>
  </si>
  <si>
    <t>kV</t>
  </si>
  <si>
    <t>km-2017</t>
  </si>
  <si>
    <t>km-2023</t>
  </si>
  <si>
    <t>miles-2017</t>
  </si>
  <si>
    <t>miles-2023</t>
  </si>
  <si>
    <t>MW*miles-2017</t>
  </si>
  <si>
    <t>MW*miles-2023</t>
  </si>
  <si>
    <t>(simplification)</t>
  </si>
  <si>
    <t>EPE, 2018</t>
  </si>
  <si>
    <t>bilhoes reais</t>
  </si>
  <si>
    <t>National Energy Expansion Plan 2026 (2017-2026)</t>
  </si>
  <si>
    <t>2012$/(MW*mile)</t>
  </si>
  <si>
    <t>2015$/(MW*mile)</t>
  </si>
  <si>
    <t>(10 years)</t>
  </si>
  <si>
    <t>R$</t>
  </si>
  <si>
    <t>BTC BAU Transmission Capacity</t>
  </si>
  <si>
    <t>NOTA TÉCNICA PR 07/18 – Premissas e Custos da Oferta de Energia Elétrica no Horizonte 2050</t>
  </si>
  <si>
    <t>http://www.epe.gov.br/sites-pt/publicacoes-dados-abertos/publicacoes/PublicacoesArquivos/publicacao-227/topico-456/NT%20PR%20007-2018%20Premissas%20e%20Custos%20Oferta%20de%20Energia%20El%C3%A9trica.pdf</t>
  </si>
  <si>
    <t>Page 101</t>
  </si>
  <si>
    <t>EPE - Empresa de Pesquisa Energética</t>
  </si>
  <si>
    <t>We adjust 2015 dollars to 2012 dollars using the following conversion factor:</t>
  </si>
  <si>
    <t>BTC BAU Transmission Capacity Calculation</t>
  </si>
  <si>
    <t>It was assumed that EPE (2018) shows "total investment cost national" for the currency value for the year 2015. Then, values are adjusted to 3.3 R$/1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</si>
</sst>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9" fontId="0" fillId="0" borderId="0" xfId="8" applyFont="1"/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11" fontId="7" fillId="4" borderId="0" xfId="0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8" fillId="0" borderId="0" xfId="0" applyFont="1"/>
    <xf numFmtId="0" fontId="1" fillId="5" borderId="0" xfId="0" applyFont="1" applyFill="1"/>
    <xf numFmtId="0" fontId="0" fillId="5" borderId="0" xfId="0" applyFill="1"/>
    <xf numFmtId="0" fontId="0" fillId="5" borderId="0" xfId="0" applyFill="1" applyAlignment="1"/>
    <xf numFmtId="0" fontId="2" fillId="0" borderId="0" xfId="1" applyAlignment="1">
      <alignment horizontal="left" wrapText="1"/>
    </xf>
  </cellXfs>
  <cellStyles count="9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iperlink" xfId="1" builtinId="8"/>
    <cellStyle name="Normal" xfId="0" builtinId="0"/>
    <cellStyle name="Parent row" xfId="6" xr:uid="{00000000-0005-0000-0000-000006000000}"/>
    <cellStyle name="Porcentagem" xfId="8" builtinId="5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MW-mile'!$V$6:$BE$6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'Calculation MW-mile'!$V$7:$BE$7</c:f>
              <c:numCache>
                <c:formatCode>0.00E+00</c:formatCode>
                <c:ptCount val="36"/>
                <c:pt idx="0">
                  <c:v>81011851.200000018</c:v>
                </c:pt>
                <c:pt idx="1">
                  <c:v>86456292.750000015</c:v>
                </c:pt>
                <c:pt idx="2">
                  <c:v>91900734.300000012</c:v>
                </c:pt>
                <c:pt idx="3">
                  <c:v>97345175.850000009</c:v>
                </c:pt>
                <c:pt idx="4">
                  <c:v>102789617.40000001</c:v>
                </c:pt>
                <c:pt idx="5">
                  <c:v>108234058.95</c:v>
                </c:pt>
                <c:pt idx="6">
                  <c:v>113678500.5</c:v>
                </c:pt>
                <c:pt idx="7">
                  <c:v>119122942.05</c:v>
                </c:pt>
                <c:pt idx="8">
                  <c:v>124567383.59999999</c:v>
                </c:pt>
                <c:pt idx="9">
                  <c:v>130011825.14999999</c:v>
                </c:pt>
                <c:pt idx="10">
                  <c:v>135456266.69999999</c:v>
                </c:pt>
                <c:pt idx="11">
                  <c:v>140900708.25</c:v>
                </c:pt>
                <c:pt idx="12">
                  <c:v>146345149.79999998</c:v>
                </c:pt>
                <c:pt idx="13">
                  <c:v>151789591.34999996</c:v>
                </c:pt>
                <c:pt idx="14">
                  <c:v>157234032.89999998</c:v>
                </c:pt>
                <c:pt idx="15">
                  <c:v>162678474.44999999</c:v>
                </c:pt>
                <c:pt idx="16">
                  <c:v>162678474.44999999</c:v>
                </c:pt>
                <c:pt idx="17">
                  <c:v>162678474.44999999</c:v>
                </c:pt>
                <c:pt idx="18">
                  <c:v>162678474.44999999</c:v>
                </c:pt>
                <c:pt idx="19">
                  <c:v>162678474.44999999</c:v>
                </c:pt>
                <c:pt idx="20">
                  <c:v>162678474.44999999</c:v>
                </c:pt>
                <c:pt idx="21">
                  <c:v>162678474.44999999</c:v>
                </c:pt>
                <c:pt idx="22">
                  <c:v>162678474.44999999</c:v>
                </c:pt>
                <c:pt idx="23">
                  <c:v>162678474.44999999</c:v>
                </c:pt>
                <c:pt idx="24">
                  <c:v>162678474.44999999</c:v>
                </c:pt>
                <c:pt idx="25">
                  <c:v>162678474.44999999</c:v>
                </c:pt>
                <c:pt idx="26">
                  <c:v>162678474.44999999</c:v>
                </c:pt>
                <c:pt idx="27">
                  <c:v>162678474.44999999</c:v>
                </c:pt>
                <c:pt idx="28">
                  <c:v>162678474.44999999</c:v>
                </c:pt>
                <c:pt idx="29">
                  <c:v>162678474.44999999</c:v>
                </c:pt>
                <c:pt idx="30">
                  <c:v>162678474.44999999</c:v>
                </c:pt>
                <c:pt idx="31">
                  <c:v>162678474.44999999</c:v>
                </c:pt>
                <c:pt idx="32">
                  <c:v>162678474.44999999</c:v>
                </c:pt>
                <c:pt idx="33">
                  <c:v>162678474.44999999</c:v>
                </c:pt>
                <c:pt idx="34">
                  <c:v>162678474.44999999</c:v>
                </c:pt>
                <c:pt idx="35">
                  <c:v>162678474.44999999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2-4037-80FD-A3DFCE60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57848"/>
        <c:axId val="624353912"/>
      </c:scatterChart>
      <c:valAx>
        <c:axId val="62435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353912"/>
        <c:crosses val="autoZero"/>
        <c:crossBetween val="midCat"/>
      </c:valAx>
      <c:valAx>
        <c:axId val="62435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MW*miles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35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5</xdr:row>
      <xdr:rowOff>89572</xdr:rowOff>
    </xdr:from>
    <xdr:to>
      <xdr:col>10</xdr:col>
      <xdr:colOff>17334</xdr:colOff>
      <xdr:row>32</xdr:row>
      <xdr:rowOff>7619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D1A529-6B27-4EBC-A4B2-FA68E8EA8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049692"/>
          <a:ext cx="5930454" cy="4855807"/>
        </a:xfrm>
        <a:prstGeom prst="rect">
          <a:avLst/>
        </a:prstGeom>
      </xdr:spPr>
    </xdr:pic>
    <xdr:clientData/>
  </xdr:twoCellAnchor>
  <xdr:twoCellAnchor editAs="oneCell">
    <xdr:from>
      <xdr:col>10</xdr:col>
      <xdr:colOff>144791</xdr:colOff>
      <xdr:row>14</xdr:row>
      <xdr:rowOff>114300</xdr:rowOff>
    </xdr:from>
    <xdr:to>
      <xdr:col>17</xdr:col>
      <xdr:colOff>513587</xdr:colOff>
      <xdr:row>35</xdr:row>
      <xdr:rowOff>142271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C8F425-3118-411E-B05C-8E7682661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9591" y="2674620"/>
          <a:ext cx="5237976" cy="3868451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36</xdr:row>
      <xdr:rowOff>95250</xdr:rowOff>
    </xdr:from>
    <xdr:to>
      <xdr:col>17</xdr:col>
      <xdr:colOff>980346</xdr:colOff>
      <xdr:row>38</xdr:row>
      <xdr:rowOff>95202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0F652A-B44F-456A-AA61-0ACD08C8D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00975" y="6678930"/>
          <a:ext cx="5973351" cy="365712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16</xdr:row>
      <xdr:rowOff>47625</xdr:rowOff>
    </xdr:from>
    <xdr:to>
      <xdr:col>27</xdr:col>
      <xdr:colOff>189738</xdr:colOff>
      <xdr:row>35</xdr:row>
      <xdr:rowOff>75744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5BFF23B-6E2B-4517-AE24-C33D7EA90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45565" y="2973705"/>
          <a:ext cx="6169533" cy="3502839"/>
        </a:xfrm>
        <a:prstGeom prst="rect">
          <a:avLst/>
        </a:prstGeom>
      </xdr:spPr>
    </xdr:pic>
    <xdr:clientData/>
  </xdr:twoCellAnchor>
  <xdr:twoCellAnchor>
    <xdr:from>
      <xdr:col>27</xdr:col>
      <xdr:colOff>228600</xdr:colOff>
      <xdr:row>10</xdr:row>
      <xdr:rowOff>0</xdr:rowOff>
    </xdr:from>
    <xdr:to>
      <xdr:col>34</xdr:col>
      <xdr:colOff>533400</xdr:colOff>
      <xdr:row>24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D3F2B0-76B4-42BA-8EC7-F465DF88E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2</xdr:row>
      <xdr:rowOff>116942</xdr:rowOff>
    </xdr:from>
    <xdr:to>
      <xdr:col>9</xdr:col>
      <xdr:colOff>152080</xdr:colOff>
      <xdr:row>11</xdr:row>
      <xdr:rowOff>31986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CD19969-7B54-4B76-A4C4-7B1A2AF6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" y="482702"/>
          <a:ext cx="5966140" cy="1560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e.gov.br/sites-pt/publicacoes-dados-abertos/publicacoes/PublicacoesArquivos/publicacao-227/topico-456/NT%20PR%20007-2018%20Premissas%20e%20Custos%20Oferta%20de%20Energia%20El%C3%A9tric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4"/>
  <sheetViews>
    <sheetView tabSelected="1" zoomScaleNormal="100" workbookViewId="0">
      <selection activeCell="F11" sqref="F11"/>
    </sheetView>
  </sheetViews>
  <sheetFormatPr defaultRowHeight="14.4" x14ac:dyDescent="0.3"/>
  <cols>
    <col min="2" max="2" width="44.6640625" customWidth="1"/>
    <col min="14" max="14" width="12" bestFit="1" customWidth="1"/>
    <col min="16" max="16" width="11" bestFit="1" customWidth="1"/>
    <col min="18" max="18" width="12" bestFit="1" customWidth="1"/>
    <col min="21" max="21" width="11" bestFit="1" customWidth="1"/>
    <col min="23" max="23" width="12" bestFit="1" customWidth="1"/>
  </cols>
  <sheetData>
    <row r="1" spans="1:26" x14ac:dyDescent="0.3">
      <c r="A1" s="1" t="s">
        <v>0</v>
      </c>
    </row>
    <row r="3" spans="1:26" x14ac:dyDescent="0.3">
      <c r="A3" s="22" t="s">
        <v>1</v>
      </c>
      <c r="B3" s="22" t="s">
        <v>25</v>
      </c>
      <c r="C3" s="23"/>
      <c r="D3" s="24"/>
      <c r="E3" s="24"/>
      <c r="F3" s="23"/>
    </row>
    <row r="4" spans="1:26" s="6" customFormat="1" x14ac:dyDescent="0.3">
      <c r="A4" s="7"/>
      <c r="B4" s="7" t="s">
        <v>29</v>
      </c>
    </row>
    <row r="5" spans="1:26" x14ac:dyDescent="0.3">
      <c r="B5" s="2">
        <v>2018</v>
      </c>
    </row>
    <row r="6" spans="1:26" x14ac:dyDescent="0.3">
      <c r="B6" s="2" t="s">
        <v>26</v>
      </c>
    </row>
    <row r="7" spans="1:26" ht="44.4" customHeight="1" x14ac:dyDescent="0.3">
      <c r="B7" s="25" t="s">
        <v>27</v>
      </c>
      <c r="C7" s="25"/>
      <c r="D7" s="25"/>
      <c r="E7" s="25"/>
      <c r="F7" s="25"/>
    </row>
    <row r="8" spans="1:26" x14ac:dyDescent="0.3">
      <c r="B8" t="s">
        <v>28</v>
      </c>
    </row>
    <row r="9" spans="1:26" s="6" customFormat="1" x14ac:dyDescent="0.3"/>
    <row r="10" spans="1:26" x14ac:dyDescent="0.3"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3">
      <c r="A11" s="7" t="s">
        <v>4</v>
      </c>
      <c r="G11" s="19"/>
      <c r="H11" s="19"/>
      <c r="I11" s="19"/>
      <c r="J11" s="19"/>
      <c r="K11" s="19"/>
      <c r="L11" s="19"/>
      <c r="M11" s="19"/>
      <c r="N11" s="19"/>
      <c r="O11" s="19"/>
      <c r="P11" s="20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s="6" customFormat="1" x14ac:dyDescent="0.3">
      <c r="A12" s="5" t="s">
        <v>32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s="6" customFormat="1" x14ac:dyDescent="0.3">
      <c r="A13" s="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3">
      <c r="A14" s="6" t="s">
        <v>30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3">
      <c r="A15" s="6">
        <v>0.96899999999999997</v>
      </c>
      <c r="G15" s="19"/>
      <c r="H15" s="19"/>
      <c r="I15" s="19"/>
      <c r="J15" s="19"/>
      <c r="K15" s="19"/>
      <c r="L15" s="19"/>
      <c r="M15" s="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3">
      <c r="A16" s="6" t="s">
        <v>5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7:26" x14ac:dyDescent="0.3"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7:26" x14ac:dyDescent="0.3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7:26" x14ac:dyDescent="0.3"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7:26" x14ac:dyDescent="0.3"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7:26" x14ac:dyDescent="0.3"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7:26" x14ac:dyDescent="0.3"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7:26" x14ac:dyDescent="0.3"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7:26" x14ac:dyDescent="0.3"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7:26" x14ac:dyDescent="0.3"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7:26" x14ac:dyDescent="0.3"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7:26" x14ac:dyDescent="0.3"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7:26" x14ac:dyDescent="0.3"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7:26" x14ac:dyDescent="0.3"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7:26" x14ac:dyDescent="0.3"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7:26" x14ac:dyDescent="0.3"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7:26" x14ac:dyDescent="0.3"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7:26" x14ac:dyDescent="0.3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7:26" x14ac:dyDescent="0.3"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7:26" x14ac:dyDescent="0.3"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7:26" x14ac:dyDescent="0.3"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7:26" x14ac:dyDescent="0.3"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7:26" x14ac:dyDescent="0.3"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7:26" x14ac:dyDescent="0.3"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7:26" x14ac:dyDescent="0.3"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7:26" x14ac:dyDescent="0.3"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7:26" x14ac:dyDescent="0.3"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7:26" x14ac:dyDescent="0.3"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7:26" x14ac:dyDescent="0.3"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7:26" x14ac:dyDescent="0.3"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7:26" x14ac:dyDescent="0.3"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7:26" x14ac:dyDescent="0.3"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7:26" x14ac:dyDescent="0.3"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7:26" x14ac:dyDescent="0.3"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7:26" x14ac:dyDescent="0.3"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7:26" x14ac:dyDescent="0.3"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7:26" x14ac:dyDescent="0.3"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7:26" x14ac:dyDescent="0.3"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7:26" x14ac:dyDescent="0.3"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7:26" x14ac:dyDescent="0.3"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7:26" x14ac:dyDescent="0.3"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7:26" x14ac:dyDescent="0.3"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7:26" x14ac:dyDescent="0.3"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7:26" x14ac:dyDescent="0.3"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7:26" x14ac:dyDescent="0.3"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7:26" x14ac:dyDescent="0.3"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7:26" x14ac:dyDescent="0.3"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7:26" x14ac:dyDescent="0.3"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7:26" x14ac:dyDescent="0.3"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7:26" x14ac:dyDescent="0.3"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7:26" x14ac:dyDescent="0.3"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7:26" x14ac:dyDescent="0.3"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7:26" x14ac:dyDescent="0.3"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7:26" x14ac:dyDescent="0.3"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7:26" x14ac:dyDescent="0.3"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7:26" x14ac:dyDescent="0.3"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7:26" x14ac:dyDescent="0.3"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7:26" x14ac:dyDescent="0.3"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7:26" x14ac:dyDescent="0.3"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7:26" x14ac:dyDescent="0.3"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7:26" x14ac:dyDescent="0.3"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7:26" x14ac:dyDescent="0.3"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7:26" x14ac:dyDescent="0.3"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7:26" x14ac:dyDescent="0.3"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7:26" x14ac:dyDescent="0.3"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7:26" x14ac:dyDescent="0.3"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7:26" x14ac:dyDescent="0.3"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7:26" x14ac:dyDescent="0.3"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7:26" x14ac:dyDescent="0.3"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7:26" x14ac:dyDescent="0.3"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7:26" x14ac:dyDescent="0.3"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7:26" x14ac:dyDescent="0.3"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7:26" x14ac:dyDescent="0.3"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7:26" x14ac:dyDescent="0.3"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7:26" x14ac:dyDescent="0.3"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7:26" x14ac:dyDescent="0.3"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7:26" x14ac:dyDescent="0.3"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7:26" x14ac:dyDescent="0.3"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7:26" x14ac:dyDescent="0.3"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7:26" x14ac:dyDescent="0.3"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7:26" x14ac:dyDescent="0.3"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7:26" x14ac:dyDescent="0.3"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7:26" x14ac:dyDescent="0.3"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7:26" x14ac:dyDescent="0.3"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7:26" x14ac:dyDescent="0.3"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7:26" x14ac:dyDescent="0.3"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7:26" x14ac:dyDescent="0.3"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7:26" x14ac:dyDescent="0.3"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7:26" x14ac:dyDescent="0.3"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7:26" x14ac:dyDescent="0.3"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7:26" x14ac:dyDescent="0.3"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7:26" x14ac:dyDescent="0.3"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7:26" x14ac:dyDescent="0.3"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7:26" x14ac:dyDescent="0.3"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7:26" x14ac:dyDescent="0.3"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7:26" x14ac:dyDescent="0.3"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7:26" x14ac:dyDescent="0.3"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7:26" x14ac:dyDescent="0.3"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7:26" x14ac:dyDescent="0.3"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7:26" x14ac:dyDescent="0.3"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7:26" x14ac:dyDescent="0.3"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7:26" x14ac:dyDescent="0.3"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7:26" x14ac:dyDescent="0.3"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7:26" x14ac:dyDescent="0.3"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7:26" x14ac:dyDescent="0.3"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7:26" x14ac:dyDescent="0.3"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7:26" x14ac:dyDescent="0.3"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7:26" x14ac:dyDescent="0.3"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7:26" x14ac:dyDescent="0.3"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7:26" x14ac:dyDescent="0.3"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7:26" x14ac:dyDescent="0.3"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7:26" x14ac:dyDescent="0.3"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7:26" x14ac:dyDescent="0.3"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7:26" x14ac:dyDescent="0.3"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7:26" x14ac:dyDescent="0.3"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7:26" x14ac:dyDescent="0.3"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7:26" x14ac:dyDescent="0.3"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7:26" x14ac:dyDescent="0.3"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7:26" x14ac:dyDescent="0.3"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7:26" x14ac:dyDescent="0.3"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7:26" x14ac:dyDescent="0.3"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7:26" x14ac:dyDescent="0.3"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7:26" x14ac:dyDescent="0.3"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7:26" x14ac:dyDescent="0.3"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7:26" x14ac:dyDescent="0.3"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7:26" x14ac:dyDescent="0.3"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7:26" x14ac:dyDescent="0.3"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7:26" x14ac:dyDescent="0.3"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7:26" x14ac:dyDescent="0.3"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</sheetData>
  <mergeCells count="1">
    <mergeCell ref="B7:F7"/>
  </mergeCells>
  <hyperlinks>
    <hyperlink ref="B7" r:id="rId1" display="http://www.epe.gov.br/sites-pt/publicacoes-dados-abertos/publicacoes/PublicacoesArquivos/publicacao-227/topico-456/NT PR 007-2018 Premissas e Custos Oferta de Energia El%C3%A9trica.pdf" xr:uid="{CECCAC57-56B3-4381-A863-A55966EB82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3918-AE0A-4A5E-968C-93D5A3CDAE51}">
  <dimension ref="A1:BE14"/>
  <sheetViews>
    <sheetView workbookViewId="0">
      <selection activeCell="H3" sqref="H3"/>
    </sheetView>
  </sheetViews>
  <sheetFormatPr defaultColWidth="8.88671875" defaultRowHeight="14.4" x14ac:dyDescent="0.3"/>
  <cols>
    <col min="1" max="10" width="8.88671875" style="6"/>
    <col min="11" max="14" width="8.88671875" style="10"/>
    <col min="15" max="16" width="10.6640625" style="10" customWidth="1"/>
    <col min="17" max="17" width="12.5546875" style="10" customWidth="1"/>
    <col min="18" max="18" width="17.5546875" style="10" customWidth="1"/>
    <col min="19" max="19" width="16.6640625" style="10" customWidth="1"/>
    <col min="20" max="20" width="8.88671875" style="10"/>
    <col min="21" max="21" width="8.88671875" style="6"/>
    <col min="22" max="22" width="10.33203125" style="6" bestFit="1" customWidth="1"/>
    <col min="23" max="16384" width="8.88671875" style="6"/>
  </cols>
  <sheetData>
    <row r="1" spans="1:57" ht="18" x14ac:dyDescent="0.35">
      <c r="A1" s="21" t="s">
        <v>31</v>
      </c>
    </row>
    <row r="5" spans="1:57" x14ac:dyDescent="0.3">
      <c r="V5" s="11" t="s">
        <v>9</v>
      </c>
    </row>
    <row r="6" spans="1:57" s="7" customForma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12"/>
      <c r="L6" s="12" t="s">
        <v>10</v>
      </c>
      <c r="M6" s="12" t="s">
        <v>8</v>
      </c>
      <c r="N6" s="12" t="s">
        <v>11</v>
      </c>
      <c r="O6" s="12" t="s">
        <v>12</v>
      </c>
      <c r="P6" s="12" t="s">
        <v>13</v>
      </c>
      <c r="Q6" s="12" t="s">
        <v>14</v>
      </c>
      <c r="R6" s="12" t="s">
        <v>15</v>
      </c>
      <c r="S6" s="12" t="s">
        <v>16</v>
      </c>
      <c r="T6" s="12"/>
      <c r="V6" s="7">
        <v>2015</v>
      </c>
      <c r="W6" s="7">
        <v>2016</v>
      </c>
      <c r="X6" s="7">
        <v>2017</v>
      </c>
      <c r="Y6" s="7">
        <v>2018</v>
      </c>
      <c r="Z6" s="7">
        <v>2019</v>
      </c>
      <c r="AA6" s="7">
        <v>2020</v>
      </c>
      <c r="AB6" s="7">
        <v>2021</v>
      </c>
      <c r="AC6" s="7">
        <v>2022</v>
      </c>
      <c r="AD6" s="7">
        <v>2023</v>
      </c>
      <c r="AE6" s="7">
        <v>2024</v>
      </c>
      <c r="AF6" s="7">
        <v>2025</v>
      </c>
      <c r="AG6" s="7">
        <v>2026</v>
      </c>
      <c r="AH6" s="7">
        <v>2027</v>
      </c>
      <c r="AI6" s="7">
        <v>2028</v>
      </c>
      <c r="AJ6" s="7">
        <v>2029</v>
      </c>
      <c r="AK6" s="7">
        <v>2030</v>
      </c>
      <c r="AL6" s="7">
        <v>2031</v>
      </c>
      <c r="AM6" s="7">
        <v>2032</v>
      </c>
      <c r="AN6" s="7">
        <v>2033</v>
      </c>
      <c r="AO6" s="7">
        <v>2034</v>
      </c>
      <c r="AP6" s="7">
        <v>2035</v>
      </c>
      <c r="AQ6" s="7">
        <v>2036</v>
      </c>
      <c r="AR6" s="7">
        <v>2037</v>
      </c>
      <c r="AS6" s="7">
        <v>2038</v>
      </c>
      <c r="AT6" s="7">
        <v>2039</v>
      </c>
      <c r="AU6" s="7">
        <v>2040</v>
      </c>
      <c r="AV6" s="7">
        <v>2041</v>
      </c>
      <c r="AW6" s="7">
        <v>2042</v>
      </c>
      <c r="AX6" s="7">
        <v>2043</v>
      </c>
      <c r="AY6" s="7">
        <v>2044</v>
      </c>
      <c r="AZ6" s="7">
        <v>2045</v>
      </c>
      <c r="BA6" s="7">
        <v>2046</v>
      </c>
      <c r="BB6" s="7">
        <v>2047</v>
      </c>
      <c r="BC6" s="7">
        <v>2048</v>
      </c>
      <c r="BD6" s="7">
        <v>2049</v>
      </c>
      <c r="BE6" s="7">
        <v>2050</v>
      </c>
    </row>
    <row r="7" spans="1:57" s="3" customForma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10"/>
      <c r="L7" s="13">
        <v>800</v>
      </c>
      <c r="M7" s="13">
        <v>4000</v>
      </c>
      <c r="N7" s="13">
        <v>4600</v>
      </c>
      <c r="O7" s="13">
        <v>9636</v>
      </c>
      <c r="P7" s="13">
        <f>N7*0.621</f>
        <v>2856.6</v>
      </c>
      <c r="Q7" s="13">
        <f>O7*0.621</f>
        <v>5983.9560000000001</v>
      </c>
      <c r="R7" s="13">
        <f>$M7*P7</f>
        <v>11426400</v>
      </c>
      <c r="S7" s="13">
        <f>$M7*Q7</f>
        <v>23935824</v>
      </c>
      <c r="T7" s="13"/>
      <c r="U7" s="14"/>
      <c r="V7" s="3">
        <v>81011851.200000018</v>
      </c>
      <c r="W7" s="3">
        <v>86456292.750000015</v>
      </c>
      <c r="X7" s="3">
        <v>91900734.300000012</v>
      </c>
      <c r="Y7" s="3">
        <v>97345175.850000009</v>
      </c>
      <c r="Z7" s="3">
        <v>102789617.40000001</v>
      </c>
      <c r="AA7" s="3">
        <v>108234058.95</v>
      </c>
      <c r="AB7" s="3">
        <v>113678500.5</v>
      </c>
      <c r="AC7" s="3">
        <v>119122942.05</v>
      </c>
      <c r="AD7" s="3">
        <v>124567383.59999999</v>
      </c>
      <c r="AE7" s="3">
        <v>130011825.14999999</v>
      </c>
      <c r="AF7" s="3">
        <v>135456266.69999999</v>
      </c>
      <c r="AG7" s="3">
        <v>140900708.25</v>
      </c>
      <c r="AH7" s="3">
        <v>146345149.79999998</v>
      </c>
      <c r="AI7" s="3">
        <v>151789591.34999996</v>
      </c>
      <c r="AJ7" s="3">
        <v>157234032.89999998</v>
      </c>
      <c r="AK7" s="3">
        <v>162678474.44999999</v>
      </c>
      <c r="AL7" s="3">
        <f>AK7</f>
        <v>162678474.44999999</v>
      </c>
      <c r="AM7" s="3">
        <f t="shared" ref="AM7:BE7" si="0">AL7</f>
        <v>162678474.44999999</v>
      </c>
      <c r="AN7" s="3">
        <f t="shared" si="0"/>
        <v>162678474.44999999</v>
      </c>
      <c r="AO7" s="3">
        <f t="shared" si="0"/>
        <v>162678474.44999999</v>
      </c>
      <c r="AP7" s="3">
        <f t="shared" si="0"/>
        <v>162678474.44999999</v>
      </c>
      <c r="AQ7" s="3">
        <f t="shared" si="0"/>
        <v>162678474.44999999</v>
      </c>
      <c r="AR7" s="3">
        <f t="shared" si="0"/>
        <v>162678474.44999999</v>
      </c>
      <c r="AS7" s="3">
        <f t="shared" si="0"/>
        <v>162678474.44999999</v>
      </c>
      <c r="AT7" s="3">
        <f t="shared" si="0"/>
        <v>162678474.44999999</v>
      </c>
      <c r="AU7" s="3">
        <f t="shared" si="0"/>
        <v>162678474.44999999</v>
      </c>
      <c r="AV7" s="3">
        <f t="shared" si="0"/>
        <v>162678474.44999999</v>
      </c>
      <c r="AW7" s="3">
        <f t="shared" si="0"/>
        <v>162678474.44999999</v>
      </c>
      <c r="AX7" s="3">
        <f t="shared" si="0"/>
        <v>162678474.44999999</v>
      </c>
      <c r="AY7" s="3">
        <f t="shared" si="0"/>
        <v>162678474.44999999</v>
      </c>
      <c r="AZ7" s="3">
        <f t="shared" si="0"/>
        <v>162678474.44999999</v>
      </c>
      <c r="BA7" s="3">
        <f t="shared" si="0"/>
        <v>162678474.44999999</v>
      </c>
      <c r="BB7" s="3">
        <f t="shared" si="0"/>
        <v>162678474.44999999</v>
      </c>
      <c r="BC7" s="3">
        <f t="shared" si="0"/>
        <v>162678474.44999999</v>
      </c>
      <c r="BD7" s="3">
        <f t="shared" si="0"/>
        <v>162678474.44999999</v>
      </c>
      <c r="BE7" s="3">
        <f t="shared" si="0"/>
        <v>162678474.44999999</v>
      </c>
    </row>
    <row r="8" spans="1:57" x14ac:dyDescent="0.3">
      <c r="L8" s="13">
        <v>750</v>
      </c>
      <c r="M8" s="13">
        <v>3500</v>
      </c>
      <c r="N8" s="13">
        <v>2683</v>
      </c>
      <c r="O8" s="13">
        <v>2683</v>
      </c>
      <c r="P8" s="13">
        <f t="shared" ref="P8:Q13" si="1">N8*0.621</f>
        <v>1666.143</v>
      </c>
      <c r="Q8" s="13">
        <f t="shared" si="1"/>
        <v>1666.143</v>
      </c>
      <c r="R8" s="13">
        <f t="shared" ref="R8:S13" si="2">$M8*P8</f>
        <v>5831500.5</v>
      </c>
      <c r="S8" s="13">
        <f t="shared" si="2"/>
        <v>5831500.5</v>
      </c>
      <c r="T8" s="13"/>
      <c r="U8" s="14"/>
      <c r="V8" s="14"/>
      <c r="W8" s="15"/>
      <c r="X8" s="14"/>
    </row>
    <row r="9" spans="1:57" x14ac:dyDescent="0.3">
      <c r="L9" s="13">
        <v>600</v>
      </c>
      <c r="M9" s="13">
        <v>3150</v>
      </c>
      <c r="N9" s="13">
        <v>12816</v>
      </c>
      <c r="O9" s="13">
        <v>12816</v>
      </c>
      <c r="P9" s="13">
        <f t="shared" si="1"/>
        <v>7958.7359999999999</v>
      </c>
      <c r="Q9" s="13">
        <f t="shared" si="1"/>
        <v>7958.7359999999999</v>
      </c>
      <c r="R9" s="13">
        <f t="shared" si="2"/>
        <v>25070018.399999999</v>
      </c>
      <c r="S9" s="13">
        <f t="shared" si="2"/>
        <v>25070018.399999999</v>
      </c>
      <c r="T9" s="13"/>
      <c r="U9" s="14"/>
      <c r="V9" s="14"/>
      <c r="W9" s="14"/>
      <c r="X9" s="14"/>
      <c r="AG9" s="3">
        <f>AG7-W7</f>
        <v>54444415.499999985</v>
      </c>
    </row>
    <row r="10" spans="1:57" x14ac:dyDescent="0.3">
      <c r="L10" s="13">
        <v>500</v>
      </c>
      <c r="M10" s="13">
        <v>1200</v>
      </c>
      <c r="N10" s="13">
        <v>47750</v>
      </c>
      <c r="O10" s="13">
        <v>71891</v>
      </c>
      <c r="P10" s="13">
        <f t="shared" si="1"/>
        <v>29652.75</v>
      </c>
      <c r="Q10" s="13">
        <f t="shared" si="1"/>
        <v>44644.311000000002</v>
      </c>
      <c r="R10" s="13">
        <f t="shared" si="2"/>
        <v>35583300</v>
      </c>
      <c r="S10" s="13">
        <f t="shared" si="2"/>
        <v>53573173.200000003</v>
      </c>
      <c r="T10" s="13"/>
      <c r="U10" s="14"/>
      <c r="V10" s="14"/>
      <c r="W10" s="14"/>
      <c r="X10" s="14"/>
    </row>
    <row r="11" spans="1:57" x14ac:dyDescent="0.3">
      <c r="L11" s="13">
        <v>440</v>
      </c>
      <c r="M11" s="13">
        <v>900</v>
      </c>
      <c r="N11" s="13">
        <v>6748</v>
      </c>
      <c r="O11" s="13">
        <v>6969</v>
      </c>
      <c r="P11" s="13">
        <f t="shared" si="1"/>
        <v>4190.5079999999998</v>
      </c>
      <c r="Q11" s="13">
        <f t="shared" si="1"/>
        <v>4327.7489999999998</v>
      </c>
      <c r="R11" s="13">
        <f t="shared" si="2"/>
        <v>3771457.1999999997</v>
      </c>
      <c r="S11" s="13">
        <f t="shared" si="2"/>
        <v>3894974.0999999996</v>
      </c>
      <c r="T11" s="13"/>
      <c r="U11" s="14"/>
      <c r="V11" s="14"/>
      <c r="W11" s="14"/>
      <c r="X11" s="14"/>
    </row>
    <row r="12" spans="1:57" x14ac:dyDescent="0.3">
      <c r="L12" s="13">
        <v>345</v>
      </c>
      <c r="M12" s="13">
        <v>500</v>
      </c>
      <c r="N12" s="13">
        <v>10320</v>
      </c>
      <c r="O12" s="13">
        <v>11492</v>
      </c>
      <c r="P12" s="13">
        <f t="shared" si="1"/>
        <v>6408.72</v>
      </c>
      <c r="Q12" s="13">
        <f t="shared" si="1"/>
        <v>7136.5320000000002</v>
      </c>
      <c r="R12" s="13">
        <f t="shared" si="2"/>
        <v>3204360</v>
      </c>
      <c r="S12" s="13">
        <f t="shared" si="2"/>
        <v>3568266</v>
      </c>
      <c r="T12" s="13"/>
      <c r="U12" s="14"/>
      <c r="V12" s="14"/>
      <c r="W12" s="14"/>
      <c r="X12" s="14"/>
    </row>
    <row r="13" spans="1:57" x14ac:dyDescent="0.3">
      <c r="L13" s="13">
        <v>230</v>
      </c>
      <c r="M13" s="13">
        <v>200</v>
      </c>
      <c r="N13" s="13">
        <v>56471</v>
      </c>
      <c r="O13" s="13">
        <v>69997</v>
      </c>
      <c r="P13" s="13">
        <f t="shared" si="1"/>
        <v>35068.491000000002</v>
      </c>
      <c r="Q13" s="13">
        <f t="shared" si="1"/>
        <v>43468.137000000002</v>
      </c>
      <c r="R13" s="13">
        <f t="shared" si="2"/>
        <v>7013698.2000000002</v>
      </c>
      <c r="S13" s="13">
        <f t="shared" si="2"/>
        <v>8693627.4000000004</v>
      </c>
      <c r="T13" s="13"/>
      <c r="U13" s="14"/>
      <c r="V13" s="14"/>
      <c r="W13" s="14"/>
      <c r="X13" s="14"/>
    </row>
    <row r="14" spans="1:57" x14ac:dyDescent="0.3">
      <c r="L14" s="16" t="s">
        <v>17</v>
      </c>
      <c r="M14" s="17"/>
      <c r="P14" s="13"/>
      <c r="Q14" s="13"/>
      <c r="R14" s="18">
        <f>SUM(R7:R13)</f>
        <v>91900734.300000012</v>
      </c>
      <c r="S14" s="18">
        <f>SUM(S7:S13)</f>
        <v>124567383.59999999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426B-310A-44BE-9390-E8232AD86612}">
  <dimension ref="A2:P35"/>
  <sheetViews>
    <sheetView workbookViewId="0">
      <selection activeCell="B23" sqref="B23"/>
    </sheetView>
  </sheetViews>
  <sheetFormatPr defaultRowHeight="14.4" x14ac:dyDescent="0.3"/>
  <cols>
    <col min="2" max="2" width="11.6640625" customWidth="1"/>
    <col min="3" max="3" width="12.6640625" customWidth="1"/>
  </cols>
  <sheetData>
    <row r="2" spans="1:13" x14ac:dyDescent="0.3">
      <c r="A2" t="s">
        <v>1</v>
      </c>
      <c r="B2" t="s">
        <v>18</v>
      </c>
    </row>
    <row r="14" spans="1:13" x14ac:dyDescent="0.3">
      <c r="B14" s="9" t="s">
        <v>20</v>
      </c>
      <c r="C14" s="9"/>
      <c r="D14" s="9"/>
      <c r="E14" s="9"/>
      <c r="F14" s="6"/>
      <c r="G14" s="4"/>
      <c r="H14" s="6"/>
      <c r="I14" s="6"/>
      <c r="J14" s="6"/>
      <c r="K14" s="6"/>
      <c r="L14" s="6"/>
      <c r="M14" s="6"/>
    </row>
    <row r="15" spans="1:13" x14ac:dyDescent="0.3">
      <c r="B15" s="9">
        <v>118.8</v>
      </c>
      <c r="C15" s="9" t="s">
        <v>19</v>
      </c>
      <c r="D15" s="9" t="s">
        <v>23</v>
      </c>
      <c r="E15" s="9"/>
      <c r="F15" s="6"/>
      <c r="G15" s="6"/>
      <c r="H15" s="6"/>
      <c r="I15" s="6"/>
      <c r="J15" s="6"/>
      <c r="K15" s="6"/>
      <c r="L15" s="6"/>
      <c r="M15" s="6"/>
    </row>
    <row r="16" spans="1:13" x14ac:dyDescent="0.3">
      <c r="B16" s="9">
        <f>B15*1000000000</f>
        <v>118800000000</v>
      </c>
      <c r="C16" s="9" t="s">
        <v>24</v>
      </c>
      <c r="D16" s="9"/>
      <c r="E16" s="9"/>
      <c r="F16" s="6"/>
      <c r="G16" s="6"/>
      <c r="H16" s="6"/>
      <c r="I16" s="6"/>
      <c r="J16" s="6"/>
      <c r="K16" s="6"/>
      <c r="L16" s="6"/>
      <c r="M16" s="6"/>
    </row>
    <row r="17" spans="2:16" x14ac:dyDescent="0.3">
      <c r="B17" s="9">
        <f>B16/3.3</f>
        <v>36000000000</v>
      </c>
      <c r="C17" s="9" t="s">
        <v>7</v>
      </c>
      <c r="D17" s="9"/>
      <c r="E17" s="9"/>
      <c r="F17" s="6"/>
      <c r="G17" s="6"/>
      <c r="H17" s="6"/>
      <c r="I17" s="6"/>
      <c r="J17" s="6"/>
      <c r="K17" s="6"/>
      <c r="L17" s="6"/>
      <c r="M17" s="6"/>
    </row>
    <row r="18" spans="2:16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6" x14ac:dyDescent="0.3">
      <c r="B19" s="3">
        <f>'Calculation MW-mile'!AG7-'Calculation MW-mile'!W7</f>
        <v>54444415.499999985</v>
      </c>
      <c r="C19" s="6" t="s">
        <v>2</v>
      </c>
      <c r="D19" s="6" t="s">
        <v>23</v>
      </c>
      <c r="E19" s="6"/>
      <c r="F19" s="6"/>
      <c r="G19" s="6"/>
      <c r="K19" s="6"/>
      <c r="L19" s="6"/>
      <c r="M19" s="6"/>
    </row>
    <row r="20" spans="2:16" x14ac:dyDescent="0.3">
      <c r="B20" s="6"/>
      <c r="C20" s="6"/>
      <c r="D20" s="6"/>
      <c r="E20" s="6"/>
      <c r="F20" s="6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2:16" x14ac:dyDescent="0.3">
      <c r="B21" s="4">
        <f>B17/B19</f>
        <v>661.22484132463524</v>
      </c>
      <c r="C21" s="6" t="s">
        <v>22</v>
      </c>
      <c r="D21" s="6"/>
      <c r="E21" s="6"/>
      <c r="F21" s="6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2:16" x14ac:dyDescent="0.3">
      <c r="B22" s="4">
        <f>B21*About!A15</f>
        <v>640.72687124357151</v>
      </c>
      <c r="C22" s="6" t="s">
        <v>21</v>
      </c>
      <c r="D22" s="6"/>
      <c r="E22" s="6"/>
      <c r="F22" s="6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2:16" x14ac:dyDescent="0.3">
      <c r="B23" s="6"/>
      <c r="C23" s="6"/>
      <c r="D23" s="6"/>
      <c r="E23" s="6"/>
      <c r="F23" s="6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2:16" x14ac:dyDescent="0.3">
      <c r="B24" s="6"/>
      <c r="C24" s="6"/>
      <c r="D24" s="6"/>
      <c r="E24" s="6"/>
      <c r="F24" s="6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2:16" x14ac:dyDescent="0.3">
      <c r="B25" s="6"/>
      <c r="C25" s="6"/>
      <c r="D25" s="6"/>
      <c r="E25" s="6"/>
      <c r="F25" s="6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2:16" x14ac:dyDescent="0.3">
      <c r="B26" s="6"/>
      <c r="C26" s="6"/>
      <c r="D26" s="6"/>
      <c r="E26" s="6"/>
      <c r="F26" s="6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2:16" x14ac:dyDescent="0.3">
      <c r="B27" s="6"/>
      <c r="C27" s="6"/>
      <c r="D27" s="6"/>
      <c r="E27" s="6"/>
      <c r="F27" s="6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2:16" x14ac:dyDescent="0.3">
      <c r="B28" s="6"/>
      <c r="C28" s="6"/>
      <c r="D28" s="6"/>
      <c r="E28" s="6"/>
      <c r="F28" s="6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2:16" x14ac:dyDescent="0.3">
      <c r="B29" s="6"/>
      <c r="C29" s="6"/>
      <c r="D29" s="6"/>
      <c r="E29" s="6"/>
      <c r="F29" s="6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2:16" x14ac:dyDescent="0.3">
      <c r="B30" s="6"/>
      <c r="C30" s="6"/>
      <c r="D30" s="6"/>
      <c r="E30" s="6"/>
      <c r="F30" s="6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2:16" x14ac:dyDescent="0.3">
      <c r="B31" s="6"/>
      <c r="C31" s="6"/>
      <c r="D31" s="6"/>
      <c r="E31" s="6"/>
      <c r="F31" s="6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2:16" x14ac:dyDescent="0.3">
      <c r="B32" s="6"/>
      <c r="C32" s="6"/>
      <c r="D32" s="6"/>
      <c r="E32" s="6"/>
      <c r="F32" s="6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3" x14ac:dyDescent="0.3">
      <c r="B33" s="6"/>
      <c r="C33" s="6"/>
      <c r="D33" s="6"/>
      <c r="E33" s="6"/>
      <c r="F33" s="6"/>
      <c r="G33" s="6"/>
      <c r="I33" s="6"/>
      <c r="J33" s="6"/>
      <c r="K33" s="6"/>
      <c r="L33" s="6"/>
      <c r="M33" s="6"/>
    </row>
    <row r="34" spans="2:13" x14ac:dyDescent="0.3">
      <c r="B34" s="6"/>
      <c r="C34" s="6"/>
      <c r="D34" s="6"/>
      <c r="E34" s="6"/>
      <c r="F34" s="6"/>
      <c r="G34" s="6"/>
      <c r="I34" s="6"/>
      <c r="J34" s="6"/>
      <c r="K34" s="6"/>
      <c r="L34" s="6"/>
      <c r="M34" s="6"/>
    </row>
    <row r="35" spans="2:13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A2" sqref="A2"/>
    </sheetView>
  </sheetViews>
  <sheetFormatPr defaultRowHeight="14.4" x14ac:dyDescent="0.3"/>
  <cols>
    <col min="1" max="1" width="24.88671875" customWidth="1"/>
    <col min="2" max="2" width="11.88671875" customWidth="1"/>
  </cols>
  <sheetData>
    <row r="1" spans="1:2" x14ac:dyDescent="0.3">
      <c r="B1" t="s">
        <v>6</v>
      </c>
    </row>
    <row r="2" spans="1:2" x14ac:dyDescent="0.3">
      <c r="A2" t="s">
        <v>3</v>
      </c>
      <c r="B2" s="4">
        <f>'Total cost in 10 years'!B22</f>
        <v>640.72687124357151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Calculation MW-mile</vt:lpstr>
      <vt:lpstr>Total cost in 10 years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Eveline Vasquez Arroyo</cp:lastModifiedBy>
  <dcterms:created xsi:type="dcterms:W3CDTF">2015-07-06T21:06:03Z</dcterms:created>
  <dcterms:modified xsi:type="dcterms:W3CDTF">2020-04-30T19:37:40Z</dcterms:modified>
</cp:coreProperties>
</file>