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Meghan\Documents\eps-brazil\InputData\trans\BPoEFUbVT\"/>
    </mc:Choice>
  </mc:AlternateContent>
  <bookViews>
    <workbookView xWindow="40140" yWindow="1260" windowWidth="22650" windowHeight="12150"/>
  </bookViews>
  <sheets>
    <sheet name="About" sheetId="106" r:id="rId1"/>
    <sheet name="AEO 37" sheetId="107" r:id="rId2"/>
    <sheet name="AEO 17" sheetId="108" r:id="rId3"/>
    <sheet name="Biodiesel Fraction" sheetId="109" r:id="rId4"/>
    <sheet name="Plug-in Hybrid Elec Fraction" sheetId="110" r:id="rId5"/>
    <sheet name="Biodiesel fraction Brazil" sheetId="105" r:id="rId6"/>
    <sheet name="CO&amp;DO (Waterways frgt) Brazil" sheetId="103" r:id="rId7"/>
    <sheet name="Results (On-road psgr) Brazil" sheetId="97" r:id="rId8"/>
    <sheet name="LDVs-psgr" sheetId="17" r:id="rId9"/>
    <sheet name="BPoEFUbVT-LDVs-psgr-batelc" sheetId="2" r:id="rId10"/>
    <sheet name="BPoEFUbVT-LDVs-psgr-natgas" sheetId="3" r:id="rId11"/>
    <sheet name="BPoEFUbVT-LDVs-psgr-gasveh" sheetId="5" r:id="rId12"/>
    <sheet name="BPoEFUbVT-LDVs-psgr-dslveh" sheetId="6" r:id="rId13"/>
    <sheet name="BPoEFUbVT-LDVs-psgr-plghyb" sheetId="7" r:id="rId14"/>
    <sheet name="BPoEFUbVT-LDVs-psgr-LPG" sheetId="50" r:id="rId15"/>
    <sheet name="BPoEFUbVT-LDVs-psgr-hydgn" sheetId="51" r:id="rId16"/>
    <sheet name="LDVs-frgt" sheetId="18" r:id="rId17"/>
    <sheet name="BPoEFUbVT-LDVs-frgt-batelc" sheetId="12" r:id="rId18"/>
    <sheet name="BPoEFUbVT-LDVs-frgt-natgas" sheetId="13" r:id="rId19"/>
    <sheet name="BPoEFUbVT-LDVs-frgt-gasveh" sheetId="14" r:id="rId20"/>
    <sheet name="BPoEFUbVT-LDVs-frgt-dslveh" sheetId="15" r:id="rId21"/>
    <sheet name="BPoEFUbVT-LDVs-frgt-plghyb" sheetId="16" r:id="rId22"/>
    <sheet name="BPoEFUbVT-LDVs-frgt-LPG" sheetId="52" r:id="rId23"/>
    <sheet name="BPoEFUbVT-LDVs-frgt-hydgn" sheetId="53" r:id="rId24"/>
    <sheet name="HDVs-psgr" sheetId="24" r:id="rId25"/>
    <sheet name="BPoEFUbVT-HDVs-psgr-batelc" sheetId="19" r:id="rId26"/>
    <sheet name="BPoEFUbVT-HDVs-psgr-natgas" sheetId="20" r:id="rId27"/>
    <sheet name="BPoEFUbVT-HDVs-psgr-gasveh" sheetId="21" r:id="rId28"/>
    <sheet name="BPoEFUbVT-HDVs-psgr-dslveh" sheetId="22" r:id="rId29"/>
    <sheet name="BPoEFUbVT-HDVs-psgr-plghyb" sheetId="23" r:id="rId30"/>
    <sheet name="BPoEFUbVT-HDVs-psgr-LPG" sheetId="54" r:id="rId31"/>
    <sheet name="BPoEFUbVT-HDVs-psgr-hydgn" sheetId="55" r:id="rId32"/>
    <sheet name="HDVs-frgt" sheetId="25" r:id="rId33"/>
    <sheet name="BPoEFUbVT-HDVs-frgt-batelc" sheetId="26" r:id="rId34"/>
    <sheet name="BPoEFUbVT-HDVs-frgt-natgas" sheetId="27" r:id="rId35"/>
    <sheet name="BPoEFUbVT-HDVs-frgt-gasveh" sheetId="28" r:id="rId36"/>
    <sheet name="BPoEFUbVT-HDVs-frgt-dslveh" sheetId="29" r:id="rId37"/>
    <sheet name="BPoEFUbVT-HDVs-frgt-plghyb" sheetId="30" r:id="rId38"/>
    <sheet name="BPoEFUbVT-HDVs-frgt-LPG" sheetId="56" r:id="rId39"/>
    <sheet name="BPoEFUbVT-HDVs-frgt-hydgn" sheetId="57" r:id="rId40"/>
    <sheet name="aircraft-psgr" sheetId="31" r:id="rId41"/>
    <sheet name="BPoEFUbVT-aircraft-psgr-batelc" sheetId="62" r:id="rId42"/>
    <sheet name="BPoEFUbVT-aircraft-psgr-natgas" sheetId="65" r:id="rId43"/>
    <sheet name="BPoEFUbVT-aircraft-psgr-gasveh" sheetId="75" r:id="rId44"/>
    <sheet name="BPoEFUbVT-aircraft-psgr-dslveh" sheetId="63" r:id="rId45"/>
    <sheet name="BPoEFUbVT-aircraft-psgr-hydgn" sheetId="64" r:id="rId46"/>
    <sheet name="aircraft-frgt" sheetId="66" r:id="rId47"/>
    <sheet name="BPoEFUbVT-aircraft-frgt-batelc" sheetId="67" r:id="rId48"/>
    <sheet name="BPoEFUbVT-aircraft-frgt-natgas" sheetId="68" r:id="rId49"/>
    <sheet name="BPoEFUbVT-aircraft-frgt-gasveh" sheetId="76" r:id="rId50"/>
    <sheet name="BPoEFUbVT-aircraft-frgt-dslveh" sheetId="69" r:id="rId51"/>
    <sheet name="BPoEFUbVT-aircraft-frgt-hydgn" sheetId="70" r:id="rId52"/>
    <sheet name="rail-psgr" sheetId="71" r:id="rId53"/>
    <sheet name="BPoEFUbVT-rail-psgr-batelc" sheetId="77" r:id="rId54"/>
    <sheet name="BPoEFUbVT-rail-psgr-natgas" sheetId="78" r:id="rId55"/>
    <sheet name="BPoEFUbVT-rail-psgr-gasveh" sheetId="79" r:id="rId56"/>
    <sheet name="BPoEFUbVT-rail-psgr-dslveh" sheetId="80" r:id="rId57"/>
    <sheet name="BPoEFUbVT-rail-psgr-hydgn" sheetId="81" r:id="rId58"/>
    <sheet name="rail-frgt" sheetId="72" r:id="rId59"/>
    <sheet name="BPoEFUbVT-rail-frgt-batelc" sheetId="82" r:id="rId60"/>
    <sheet name="BPoEFUbVT-rail-frgt-natgas" sheetId="83" r:id="rId61"/>
    <sheet name="BPoEFUbVT-rail-frgt-gasveh" sheetId="84" r:id="rId62"/>
    <sheet name="BPoEFUbVT-rail-frgt-dslveh" sheetId="85" r:id="rId63"/>
    <sheet name="BPoEFUbVT-rail-frgt-hydgn" sheetId="86" r:id="rId64"/>
    <sheet name="ships-psgr" sheetId="73" r:id="rId65"/>
    <sheet name="BPoEFUbVT-ships-psgr-batelc" sheetId="87" r:id="rId66"/>
    <sheet name="BPoEFUbVT-ships-psgr-natgas" sheetId="88" r:id="rId67"/>
    <sheet name="BPoEFUbVT-ships-psgr-gasveh" sheetId="89" r:id="rId68"/>
    <sheet name="BPoEFUbVT-ships-psgr-dslveh" sheetId="90" r:id="rId69"/>
    <sheet name="BPoEFUbVT-ships-psgr-hydgn" sheetId="91" r:id="rId70"/>
    <sheet name="ships-frgt" sheetId="74" r:id="rId71"/>
    <sheet name="BPoEFUbVT-ships-frgt-batelc" sheetId="92" r:id="rId72"/>
    <sheet name="BPoEFUbVT-ships-frgt-natgas" sheetId="93" r:id="rId73"/>
    <sheet name="BPoEFUbVT-ships-frgt-gasveh" sheetId="94" r:id="rId74"/>
    <sheet name="BPoEFUbVT-ships-frgt-dslveh" sheetId="95" r:id="rId75"/>
    <sheet name="BPoEFUbVT-ships-frgt-hydgn" sheetId="96" r:id="rId76"/>
    <sheet name="mtrbks-psgr" sheetId="38" r:id="rId77"/>
    <sheet name="BPoEFUbVT-mtrbks-psgr-batelc" sheetId="39" r:id="rId78"/>
    <sheet name="BPoEFUbVT-mtrbks-psgr-natgas" sheetId="40" r:id="rId79"/>
    <sheet name="BPoEFUbVT-mtrbks-psgr-gasveh" sheetId="41" r:id="rId80"/>
    <sheet name="BPoEFUbVT-mtrbks-psgr-dslveh" sheetId="42" r:id="rId81"/>
    <sheet name="BPoEFUbVT-mtrbks-psgr-plghyb" sheetId="43" r:id="rId82"/>
    <sheet name="BPoEFUbVT-mtrbks-psgr-LPG" sheetId="60" r:id="rId83"/>
    <sheet name="BPoEFUbVT-mtrbks-psgr-hydgn" sheetId="61" r:id="rId84"/>
    <sheet name="mtrbks-frgt" sheetId="44" r:id="rId85"/>
    <sheet name="BPoEFUbVT-mtrbks-frgt-batelc" sheetId="45" r:id="rId86"/>
    <sheet name="BPoEFUbVT-mtrbks-frgt-natgas" sheetId="46" r:id="rId87"/>
    <sheet name="BPoEFUbVT-mtrbks-frgt-gasveh" sheetId="47" r:id="rId88"/>
    <sheet name="BPoEFUbVT-mtrbks-frgt-dslveh" sheetId="48" r:id="rId89"/>
    <sheet name="BPoEFUbVT-mtrbks-frgt-plghyb" sheetId="49" r:id="rId90"/>
    <sheet name="BPoEFUbVT-mtrbks-frgt-LPG" sheetId="58" r:id="rId91"/>
    <sheet name="BPoEFUbVT-mtrbks-frgt-hydgn" sheetId="59" r:id="rId92"/>
  </sheets>
  <externalReferences>
    <externalReference r:id="rId93"/>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5" l="1"/>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C4" i="5" l="1"/>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B4" i="5"/>
  <c r="B6" i="5" s="1"/>
  <c r="B1" i="49" l="1"/>
  <c r="C1" i="49"/>
  <c r="B1" i="48"/>
  <c r="C1" i="48"/>
  <c r="B1" i="47"/>
  <c r="C1" i="47"/>
  <c r="B4" i="41"/>
  <c r="C4" i="41"/>
  <c r="B6" i="41"/>
  <c r="C6" i="41"/>
  <c r="B5" i="95"/>
  <c r="C5" i="95"/>
  <c r="B9" i="95"/>
  <c r="C9" i="95"/>
  <c r="C11" i="103"/>
  <c r="D11" i="103"/>
  <c r="E11" i="103"/>
  <c r="C12" i="103"/>
  <c r="D12" i="103"/>
  <c r="B7" i="29" l="1"/>
  <c r="B5" i="29" s="1"/>
  <c r="C7" i="29"/>
  <c r="C5" i="29" s="1"/>
  <c r="B7" i="22"/>
  <c r="B5" i="22" s="1"/>
  <c r="C7" i="22"/>
  <c r="C5" i="22" s="1"/>
  <c r="B2" i="16"/>
  <c r="C2" i="16"/>
  <c r="B3" i="16"/>
  <c r="C3" i="16"/>
  <c r="B4" i="16"/>
  <c r="C4" i="16"/>
  <c r="B5" i="16"/>
  <c r="C5" i="16"/>
  <c r="B6" i="16"/>
  <c r="C6" i="16"/>
  <c r="B7" i="16"/>
  <c r="C7" i="16"/>
  <c r="B8" i="16"/>
  <c r="C8" i="16"/>
  <c r="B9" i="16"/>
  <c r="C9" i="16"/>
  <c r="B10" i="16"/>
  <c r="C10" i="16"/>
  <c r="B11" i="16"/>
  <c r="C11" i="16"/>
  <c r="B7" i="15"/>
  <c r="B5" i="15" s="1"/>
  <c r="C7" i="15"/>
  <c r="C5" i="15" s="1"/>
  <c r="B4" i="14"/>
  <c r="C4" i="14"/>
  <c r="B6" i="14"/>
  <c r="C6" i="14"/>
  <c r="C4" i="7"/>
  <c r="B4" i="7" s="1"/>
  <c r="B6" i="7"/>
  <c r="C6" i="7"/>
  <c r="B5" i="6"/>
  <c r="C5" i="6"/>
  <c r="B7" i="6"/>
  <c r="C7" i="6"/>
  <c r="C40" i="97"/>
  <c r="D40" i="97"/>
  <c r="C41" i="97"/>
  <c r="D41" i="97"/>
  <c r="C42" i="97"/>
  <c r="D42" i="97"/>
  <c r="C43" i="97"/>
  <c r="D43" i="97"/>
  <c r="C44" i="97"/>
  <c r="D44" i="97"/>
  <c r="C45" i="97"/>
  <c r="D45" i="97"/>
  <c r="C46" i="97"/>
  <c r="D46" i="97"/>
  <c r="C47" i="97"/>
  <c r="D47" i="97"/>
  <c r="C48" i="97"/>
  <c r="D48" i="97"/>
  <c r="C49" i="97"/>
  <c r="D49" i="97"/>
  <c r="C50" i="97"/>
  <c r="D50" i="97"/>
  <c r="C51" i="97"/>
  <c r="D51" i="97"/>
  <c r="C52" i="97"/>
  <c r="D52" i="97"/>
  <c r="C53" i="97"/>
  <c r="D53" i="97"/>
  <c r="C54" i="97"/>
  <c r="D54" i="97"/>
  <c r="C55" i="97"/>
  <c r="D55" i="97"/>
  <c r="C56" i="97"/>
  <c r="D56" i="97"/>
  <c r="C57" i="97"/>
  <c r="D57" i="97"/>
  <c r="C58" i="97"/>
  <c r="D58" i="97"/>
  <c r="C59" i="97"/>
  <c r="D59" i="97"/>
  <c r="C60" i="97"/>
  <c r="D60" i="97"/>
  <c r="C61" i="97"/>
  <c r="D61" i="97"/>
  <c r="AI30" i="109" l="1"/>
  <c r="AH30" i="109"/>
  <c r="AG30" i="109"/>
  <c r="AF30" i="109"/>
  <c r="AE30" i="109"/>
  <c r="AD30" i="109"/>
  <c r="AC30" i="109"/>
  <c r="AB30" i="109"/>
  <c r="AA30" i="109"/>
  <c r="Z30" i="109"/>
  <c r="Y30" i="109"/>
  <c r="X30" i="109"/>
  <c r="W30" i="109"/>
  <c r="V30" i="109"/>
  <c r="U30" i="109"/>
  <c r="T30" i="109"/>
  <c r="S30" i="109"/>
  <c r="R30" i="109"/>
  <c r="Q30" i="109"/>
  <c r="P30" i="109"/>
  <c r="O30" i="109"/>
  <c r="N30" i="109"/>
  <c r="M30" i="109"/>
  <c r="L30" i="109"/>
  <c r="K30" i="109"/>
  <c r="J30" i="109"/>
  <c r="I30" i="109"/>
  <c r="H30" i="109"/>
  <c r="G30" i="109"/>
  <c r="F30" i="109"/>
  <c r="E30" i="109"/>
  <c r="D30" i="109"/>
  <c r="C30" i="109"/>
  <c r="B30" i="109"/>
  <c r="AI29" i="109"/>
  <c r="AH29" i="109"/>
  <c r="AG29" i="109"/>
  <c r="AF29" i="109"/>
  <c r="AE29" i="109"/>
  <c r="AD29" i="109"/>
  <c r="AC29" i="109"/>
  <c r="AB29" i="109"/>
  <c r="AA29" i="109"/>
  <c r="Z29" i="109"/>
  <c r="Y29" i="109"/>
  <c r="X29" i="109"/>
  <c r="W29" i="109"/>
  <c r="V29" i="109"/>
  <c r="U29" i="109"/>
  <c r="T29" i="109"/>
  <c r="S29" i="109"/>
  <c r="R29" i="109"/>
  <c r="Q29" i="109"/>
  <c r="P29" i="109"/>
  <c r="O29" i="109"/>
  <c r="N29" i="109"/>
  <c r="M29" i="109"/>
  <c r="L29" i="109"/>
  <c r="K29" i="109"/>
  <c r="J29" i="109"/>
  <c r="I29" i="109"/>
  <c r="H29" i="109"/>
  <c r="G29" i="109"/>
  <c r="F29" i="109"/>
  <c r="E29" i="109"/>
  <c r="D29" i="109"/>
  <c r="C29" i="109"/>
  <c r="B29" i="109"/>
  <c r="E2" i="16" l="1"/>
  <c r="F2"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AK5"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AJ8" i="16"/>
  <c r="AK8"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AJ10" i="16"/>
  <c r="AK10"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AH11" i="16"/>
  <c r="AI11" i="16"/>
  <c r="AJ11" i="16"/>
  <c r="AK11" i="16"/>
  <c r="D3" i="16"/>
  <c r="D5" i="16"/>
  <c r="D7" i="16"/>
  <c r="D8" i="16"/>
  <c r="D9" i="16"/>
  <c r="D10" i="16"/>
  <c r="D11" i="16"/>
  <c r="D2" i="16"/>
  <c r="F49" i="97" l="1"/>
  <c r="G49" i="97"/>
  <c r="H49" i="97"/>
  <c r="I49" i="97"/>
  <c r="J49" i="97"/>
  <c r="K49" i="97"/>
  <c r="L49" i="97"/>
  <c r="M49" i="97"/>
  <c r="N49" i="97"/>
  <c r="O49" i="97"/>
  <c r="P49" i="97"/>
  <c r="Q49" i="97"/>
  <c r="R49" i="97"/>
  <c r="S49" i="97"/>
  <c r="T49" i="97"/>
  <c r="U49" i="97"/>
  <c r="V49" i="97"/>
  <c r="W49" i="97"/>
  <c r="X49" i="97"/>
  <c r="Y49" i="97"/>
  <c r="Z49" i="97"/>
  <c r="AA49" i="97"/>
  <c r="AB49" i="97"/>
  <c r="AC49" i="97"/>
  <c r="AD49" i="97"/>
  <c r="AE49" i="97"/>
  <c r="AF49" i="97"/>
  <c r="AG49" i="97"/>
  <c r="AH49" i="97"/>
  <c r="AI49" i="97"/>
  <c r="AJ49" i="97"/>
  <c r="AK49" i="97"/>
  <c r="AL49" i="97"/>
  <c r="F50" i="97"/>
  <c r="G50" i="97"/>
  <c r="H50" i="97"/>
  <c r="I50" i="97"/>
  <c r="J50" i="97"/>
  <c r="K50" i="97"/>
  <c r="L50" i="97"/>
  <c r="M50" i="97"/>
  <c r="N50" i="97"/>
  <c r="O50" i="97"/>
  <c r="P50" i="97"/>
  <c r="Q50" i="97"/>
  <c r="R50" i="97"/>
  <c r="S50" i="97"/>
  <c r="T50" i="97"/>
  <c r="U50" i="97"/>
  <c r="V50" i="97"/>
  <c r="W50" i="97"/>
  <c r="X50" i="97"/>
  <c r="Y50" i="97"/>
  <c r="Z50" i="97"/>
  <c r="AA50" i="97"/>
  <c r="AB50" i="97"/>
  <c r="AC50" i="97"/>
  <c r="AD50" i="97"/>
  <c r="AE50" i="97"/>
  <c r="AF50" i="97"/>
  <c r="AG50" i="97"/>
  <c r="AH50" i="97"/>
  <c r="AI50" i="97"/>
  <c r="AJ50" i="97"/>
  <c r="AK50" i="97"/>
  <c r="AL50" i="97"/>
  <c r="E50" i="97"/>
  <c r="E49" i="97"/>
  <c r="M28" i="97"/>
  <c r="L28" i="97"/>
  <c r="K34" i="97"/>
  <c r="H34" i="97"/>
  <c r="I34" i="97" s="1"/>
  <c r="K33" i="97"/>
  <c r="H33" i="97"/>
  <c r="I33" i="97" s="1"/>
  <c r="M33" i="97" s="1"/>
  <c r="K32" i="97"/>
  <c r="H32" i="97"/>
  <c r="I32" i="97" s="1"/>
  <c r="J32" i="97" s="1"/>
  <c r="K31" i="97"/>
  <c r="H31" i="97"/>
  <c r="I31" i="97" s="1"/>
  <c r="M31" i="97" l="1"/>
  <c r="J31" i="97"/>
  <c r="J34" i="97"/>
  <c r="M34" i="97"/>
  <c r="F44" i="97"/>
  <c r="J44" i="97"/>
  <c r="N44" i="97"/>
  <c r="R44" i="97"/>
  <c r="V44" i="97"/>
  <c r="Z44" i="97"/>
  <c r="AD44" i="97"/>
  <c r="AH44" i="97"/>
  <c r="AL44" i="97"/>
  <c r="G44" i="97"/>
  <c r="K44" i="97"/>
  <c r="O44" i="97"/>
  <c r="S44" i="97"/>
  <c r="W44" i="97"/>
  <c r="AA44" i="97"/>
  <c r="AE44" i="97"/>
  <c r="AI44" i="97"/>
  <c r="H44" i="97"/>
  <c r="L44" i="97"/>
  <c r="P44" i="97"/>
  <c r="T44" i="97"/>
  <c r="X44" i="97"/>
  <c r="AB44" i="97"/>
  <c r="AF44" i="97"/>
  <c r="AJ44" i="97"/>
  <c r="U44" i="97"/>
  <c r="AK44" i="97"/>
  <c r="I44" i="97"/>
  <c r="Y44" i="97"/>
  <c r="M44" i="97"/>
  <c r="AC44" i="97"/>
  <c r="Q44" i="97"/>
  <c r="E44" i="97"/>
  <c r="AG44" i="97"/>
  <c r="M32" i="97"/>
  <c r="J33" i="97"/>
  <c r="F58" i="97" l="1"/>
  <c r="J58" i="97"/>
  <c r="N58" i="97"/>
  <c r="R58" i="97"/>
  <c r="V58" i="97"/>
  <c r="G58" i="97"/>
  <c r="K58" i="97"/>
  <c r="O58" i="97"/>
  <c r="S58" i="97"/>
  <c r="W58" i="97"/>
  <c r="H58" i="97"/>
  <c r="L58" i="97"/>
  <c r="P58" i="97"/>
  <c r="T58" i="97"/>
  <c r="X58" i="97"/>
  <c r="AB58" i="97"/>
  <c r="AF58" i="97"/>
  <c r="AJ58" i="97"/>
  <c r="G59" i="97"/>
  <c r="K59" i="97"/>
  <c r="O59" i="97"/>
  <c r="M58" i="97"/>
  <c r="Z58" i="97"/>
  <c r="AE58" i="97"/>
  <c r="AK58" i="97"/>
  <c r="I59" i="97"/>
  <c r="N59" i="97"/>
  <c r="S59" i="97"/>
  <c r="W59" i="97"/>
  <c r="AA59" i="97"/>
  <c r="AE59" i="97"/>
  <c r="AI59" i="97"/>
  <c r="F60" i="97"/>
  <c r="J60" i="97"/>
  <c r="N60" i="97"/>
  <c r="R60" i="97"/>
  <c r="V60" i="97"/>
  <c r="Z60" i="97"/>
  <c r="AD60" i="97"/>
  <c r="AH60" i="97"/>
  <c r="AL60" i="97"/>
  <c r="I61" i="97"/>
  <c r="M61" i="97"/>
  <c r="Q61" i="97"/>
  <c r="U61" i="97"/>
  <c r="Y61" i="97"/>
  <c r="AC61" i="97"/>
  <c r="AG61" i="97"/>
  <c r="AK61" i="97"/>
  <c r="E61" i="97"/>
  <c r="Q60" i="97"/>
  <c r="AK60" i="97"/>
  <c r="X61" i="97"/>
  <c r="AJ61" i="97"/>
  <c r="Q58" i="97"/>
  <c r="AA58" i="97"/>
  <c r="AG58" i="97"/>
  <c r="AL58" i="97"/>
  <c r="J59" i="97"/>
  <c r="P59" i="97"/>
  <c r="T59" i="97"/>
  <c r="X59" i="97"/>
  <c r="AB59" i="97"/>
  <c r="AF59" i="97"/>
  <c r="AJ59" i="97"/>
  <c r="G60" i="97"/>
  <c r="K60" i="97"/>
  <c r="O60" i="97"/>
  <c r="S60" i="97"/>
  <c r="W60" i="97"/>
  <c r="AA60" i="97"/>
  <c r="AE60" i="97"/>
  <c r="AI60" i="97"/>
  <c r="F61" i="97"/>
  <c r="J61" i="97"/>
  <c r="N61" i="97"/>
  <c r="R61" i="97"/>
  <c r="V61" i="97"/>
  <c r="Z61" i="97"/>
  <c r="AD61" i="97"/>
  <c r="AH61" i="97"/>
  <c r="AL61" i="97"/>
  <c r="E58" i="97"/>
  <c r="Y58" i="97"/>
  <c r="AI58" i="97"/>
  <c r="M59" i="97"/>
  <c r="V59" i="97"/>
  <c r="AD59" i="97"/>
  <c r="AL59" i="97"/>
  <c r="M60" i="97"/>
  <c r="Y60" i="97"/>
  <c r="AG60" i="97"/>
  <c r="L61" i="97"/>
  <c r="T61" i="97"/>
  <c r="AF61" i="97"/>
  <c r="U58" i="97"/>
  <c r="AC58" i="97"/>
  <c r="AH58" i="97"/>
  <c r="F59" i="97"/>
  <c r="L59" i="97"/>
  <c r="Q59" i="97"/>
  <c r="U59" i="97"/>
  <c r="Y59" i="97"/>
  <c r="AC59" i="97"/>
  <c r="AG59" i="97"/>
  <c r="AK59" i="97"/>
  <c r="H60" i="97"/>
  <c r="L60" i="97"/>
  <c r="P60" i="97"/>
  <c r="T60" i="97"/>
  <c r="X60" i="97"/>
  <c r="AB60" i="97"/>
  <c r="AF60" i="97"/>
  <c r="AJ60" i="97"/>
  <c r="G61" i="97"/>
  <c r="K61" i="97"/>
  <c r="O61" i="97"/>
  <c r="S61" i="97"/>
  <c r="W61" i="97"/>
  <c r="AA61" i="97"/>
  <c r="AE61" i="97"/>
  <c r="AI61" i="97"/>
  <c r="E59" i="97"/>
  <c r="I58" i="97"/>
  <c r="AD58" i="97"/>
  <c r="H59" i="97"/>
  <c r="R59" i="97"/>
  <c r="Z59" i="97"/>
  <c r="AH59" i="97"/>
  <c r="I60" i="97"/>
  <c r="U60" i="97"/>
  <c r="AC60" i="97"/>
  <c r="H61" i="97"/>
  <c r="P61" i="97"/>
  <c r="AB61" i="97"/>
  <c r="E60" i="97"/>
  <c r="I41" i="97"/>
  <c r="M41" i="97"/>
  <c r="Q41" i="97"/>
  <c r="U41" i="97"/>
  <c r="Y41" i="97"/>
  <c r="AC41" i="97"/>
  <c r="AG41" i="97"/>
  <c r="AK41" i="97"/>
  <c r="G43" i="97"/>
  <c r="K43" i="97"/>
  <c r="O43" i="97"/>
  <c r="S43" i="97"/>
  <c r="W43" i="97"/>
  <c r="AA43" i="97"/>
  <c r="AE43" i="97"/>
  <c r="AI43" i="97"/>
  <c r="H46" i="97"/>
  <c r="L46" i="97"/>
  <c r="P46" i="97"/>
  <c r="T46" i="97"/>
  <c r="X46" i="97"/>
  <c r="AB46" i="97"/>
  <c r="AF46" i="97"/>
  <c r="AJ46" i="97"/>
  <c r="F48" i="97"/>
  <c r="J48" i="97"/>
  <c r="N48" i="97"/>
  <c r="R48" i="97"/>
  <c r="V48" i="97"/>
  <c r="Z48" i="97"/>
  <c r="AD48" i="97"/>
  <c r="AH48" i="97"/>
  <c r="AL48" i="97"/>
  <c r="F41" i="97"/>
  <c r="J41" i="97"/>
  <c r="N41" i="97"/>
  <c r="R41" i="97"/>
  <c r="V41" i="97"/>
  <c r="Z41" i="97"/>
  <c r="AD41" i="97"/>
  <c r="AH41" i="97"/>
  <c r="AL41" i="97"/>
  <c r="H43" i="97"/>
  <c r="L43" i="97"/>
  <c r="P43" i="97"/>
  <c r="T43" i="97"/>
  <c r="X43" i="97"/>
  <c r="AB43" i="97"/>
  <c r="AF43" i="97"/>
  <c r="AJ43" i="97"/>
  <c r="I46" i="97"/>
  <c r="M46" i="97"/>
  <c r="Q46" i="97"/>
  <c r="U46" i="97"/>
  <c r="Y46" i="97"/>
  <c r="AC46" i="97"/>
  <c r="AG46" i="97"/>
  <c r="AK46" i="97"/>
  <c r="G41" i="97"/>
  <c r="K41" i="97"/>
  <c r="O41" i="97"/>
  <c r="S41" i="97"/>
  <c r="W41" i="97"/>
  <c r="AA41" i="97"/>
  <c r="AE41" i="97"/>
  <c r="AI41" i="97"/>
  <c r="I43" i="97"/>
  <c r="M43" i="97"/>
  <c r="Q43" i="97"/>
  <c r="U43" i="97"/>
  <c r="Y43" i="97"/>
  <c r="AC43" i="97"/>
  <c r="AG43" i="97"/>
  <c r="AK43" i="97"/>
  <c r="F46" i="97"/>
  <c r="J46" i="97"/>
  <c r="N46" i="97"/>
  <c r="R46" i="97"/>
  <c r="V46" i="97"/>
  <c r="Z46" i="97"/>
  <c r="AD46" i="97"/>
  <c r="AH46" i="97"/>
  <c r="AL46" i="97"/>
  <c r="H48" i="97"/>
  <c r="L48" i="97"/>
  <c r="P48" i="97"/>
  <c r="T48" i="97"/>
  <c r="X48" i="97"/>
  <c r="AB48" i="97"/>
  <c r="AF48" i="97"/>
  <c r="AJ48" i="97"/>
  <c r="H41" i="97"/>
  <c r="X41" i="97"/>
  <c r="F43" i="97"/>
  <c r="V43" i="97"/>
  <c r="AL43" i="97"/>
  <c r="S46" i="97"/>
  <c r="AI46" i="97"/>
  <c r="I48" i="97"/>
  <c r="Q48" i="97"/>
  <c r="Y48" i="97"/>
  <c r="AG48" i="97"/>
  <c r="G53" i="97"/>
  <c r="K53" i="97"/>
  <c r="O53" i="97"/>
  <c r="S53" i="97"/>
  <c r="W53" i="97"/>
  <c r="AA53" i="97"/>
  <c r="AE53" i="97"/>
  <c r="AI53" i="97"/>
  <c r="I55" i="97"/>
  <c r="M55" i="97"/>
  <c r="Q55" i="97"/>
  <c r="U55" i="97"/>
  <c r="Y55" i="97"/>
  <c r="AC55" i="97"/>
  <c r="AG55" i="97"/>
  <c r="AK55" i="97"/>
  <c r="G57" i="97"/>
  <c r="K57" i="97"/>
  <c r="O57" i="97"/>
  <c r="S57" i="97"/>
  <c r="W57" i="97"/>
  <c r="AA57" i="97"/>
  <c r="AE57" i="97"/>
  <c r="AI57" i="97"/>
  <c r="L41" i="97"/>
  <c r="AB41" i="97"/>
  <c r="J43" i="97"/>
  <c r="Z43" i="97"/>
  <c r="G46" i="97"/>
  <c r="W46" i="97"/>
  <c r="K48" i="97"/>
  <c r="S48" i="97"/>
  <c r="AA48" i="97"/>
  <c r="AI48" i="97"/>
  <c r="H53" i="97"/>
  <c r="L53" i="97"/>
  <c r="P53" i="97"/>
  <c r="T53" i="97"/>
  <c r="X53" i="97"/>
  <c r="AB53" i="97"/>
  <c r="AF53" i="97"/>
  <c r="AJ53" i="97"/>
  <c r="F55" i="97"/>
  <c r="J55" i="97"/>
  <c r="N55" i="97"/>
  <c r="R55" i="97"/>
  <c r="V55" i="97"/>
  <c r="Z55" i="97"/>
  <c r="AD55" i="97"/>
  <c r="AH55" i="97"/>
  <c r="AL55" i="97"/>
  <c r="H57" i="97"/>
  <c r="L57" i="97"/>
  <c r="P57" i="97"/>
  <c r="T57" i="97"/>
  <c r="X57" i="97"/>
  <c r="AB57" i="97"/>
  <c r="AF57" i="97"/>
  <c r="AJ57" i="97"/>
  <c r="P41" i="97"/>
  <c r="AF41" i="97"/>
  <c r="N43" i="97"/>
  <c r="AD43" i="97"/>
  <c r="K46" i="97"/>
  <c r="AA46" i="97"/>
  <c r="M48" i="97"/>
  <c r="U48" i="97"/>
  <c r="AC48" i="97"/>
  <c r="AK48" i="97"/>
  <c r="I53" i="97"/>
  <c r="M53" i="97"/>
  <c r="Q53" i="97"/>
  <c r="U53" i="97"/>
  <c r="Y53" i="97"/>
  <c r="AC53" i="97"/>
  <c r="AG53" i="97"/>
  <c r="AK53" i="97"/>
  <c r="G55" i="97"/>
  <c r="K55" i="97"/>
  <c r="O55" i="97"/>
  <c r="S55" i="97"/>
  <c r="W55" i="97"/>
  <c r="AA55" i="97"/>
  <c r="AE55" i="97"/>
  <c r="AI55" i="97"/>
  <c r="I57" i="97"/>
  <c r="M57" i="97"/>
  <c r="Q57" i="97"/>
  <c r="U57" i="97"/>
  <c r="Y57" i="97"/>
  <c r="AC57" i="97"/>
  <c r="AG57" i="97"/>
  <c r="AK57" i="97"/>
  <c r="O46" i="97"/>
  <c r="G48" i="97"/>
  <c r="R53" i="97"/>
  <c r="AH53" i="97"/>
  <c r="P55" i="97"/>
  <c r="AF55" i="97"/>
  <c r="N57" i="97"/>
  <c r="AD57" i="97"/>
  <c r="E55" i="97"/>
  <c r="E46" i="97"/>
  <c r="E43" i="97"/>
  <c r="E48" i="97"/>
  <c r="AE46" i="97"/>
  <c r="O48" i="97"/>
  <c r="F53" i="97"/>
  <c r="V53" i="97"/>
  <c r="AL53" i="97"/>
  <c r="T55" i="97"/>
  <c r="AJ55" i="97"/>
  <c r="R57" i="97"/>
  <c r="AH57" i="97"/>
  <c r="E41" i="97"/>
  <c r="AH43" i="97"/>
  <c r="AE48" i="97"/>
  <c r="AD53" i="97"/>
  <c r="AB55" i="97"/>
  <c r="Z57" i="97"/>
  <c r="T41" i="97"/>
  <c r="R43" i="97"/>
  <c r="W48" i="97"/>
  <c r="J53" i="97"/>
  <c r="Z53" i="97"/>
  <c r="H55" i="97"/>
  <c r="X55" i="97"/>
  <c r="F57" i="97"/>
  <c r="V57" i="97"/>
  <c r="AL57" i="97"/>
  <c r="E57" i="97"/>
  <c r="E53" i="97"/>
  <c r="AJ41" i="97"/>
  <c r="N53" i="97"/>
  <c r="L55" i="97"/>
  <c r="J57" i="97"/>
  <c r="F40" i="97"/>
  <c r="J40" i="97"/>
  <c r="N40" i="97"/>
  <c r="R40" i="97"/>
  <c r="V40" i="97"/>
  <c r="Z40" i="97"/>
  <c r="AD40" i="97"/>
  <c r="AH40" i="97"/>
  <c r="AL40" i="97"/>
  <c r="H42" i="97"/>
  <c r="L42" i="97"/>
  <c r="P42" i="97"/>
  <c r="T42" i="97"/>
  <c r="X42" i="97"/>
  <c r="AB42" i="97"/>
  <c r="AF42" i="97"/>
  <c r="AJ42" i="97"/>
  <c r="I45" i="97"/>
  <c r="M45" i="97"/>
  <c r="Q45" i="97"/>
  <c r="U45" i="97"/>
  <c r="Y45" i="97"/>
  <c r="AC45" i="97"/>
  <c r="AG45" i="97"/>
  <c r="AK45" i="97"/>
  <c r="G47" i="97"/>
  <c r="K47" i="97"/>
  <c r="O47" i="97"/>
  <c r="S47" i="97"/>
  <c r="W47" i="97"/>
  <c r="AA47" i="97"/>
  <c r="AE47" i="97"/>
  <c r="AI47" i="97"/>
  <c r="G51" i="97"/>
  <c r="K51" i="97"/>
  <c r="O51" i="97"/>
  <c r="S51" i="97"/>
  <c r="W51" i="97"/>
  <c r="AA51" i="97"/>
  <c r="AE51" i="97"/>
  <c r="AI51" i="97"/>
  <c r="F52" i="97"/>
  <c r="J52" i="97"/>
  <c r="G40" i="97"/>
  <c r="K40" i="97"/>
  <c r="O40" i="97"/>
  <c r="S40" i="97"/>
  <c r="W40" i="97"/>
  <c r="AA40" i="97"/>
  <c r="AE40" i="97"/>
  <c r="AI40" i="97"/>
  <c r="I42" i="97"/>
  <c r="M42" i="97"/>
  <c r="Q42" i="97"/>
  <c r="U42" i="97"/>
  <c r="Y42" i="97"/>
  <c r="AC42" i="97"/>
  <c r="AG42" i="97"/>
  <c r="AK42" i="97"/>
  <c r="F45" i="97"/>
  <c r="J45" i="97"/>
  <c r="N45" i="97"/>
  <c r="R45" i="97"/>
  <c r="V45" i="97"/>
  <c r="Z45" i="97"/>
  <c r="AD45" i="97"/>
  <c r="AH45" i="97"/>
  <c r="AL45" i="97"/>
  <c r="H47" i="97"/>
  <c r="L47" i="97"/>
  <c r="P47" i="97"/>
  <c r="T47" i="97"/>
  <c r="X47" i="97"/>
  <c r="AB47" i="97"/>
  <c r="AF47" i="97"/>
  <c r="H40" i="97"/>
  <c r="L40" i="97"/>
  <c r="P40" i="97"/>
  <c r="T40" i="97"/>
  <c r="X40" i="97"/>
  <c r="AB40" i="97"/>
  <c r="AF40" i="97"/>
  <c r="AJ40" i="97"/>
  <c r="F42" i="97"/>
  <c r="J42" i="97"/>
  <c r="N42" i="97"/>
  <c r="R42" i="97"/>
  <c r="V42" i="97"/>
  <c r="Z42" i="97"/>
  <c r="AD42" i="97"/>
  <c r="AH42" i="97"/>
  <c r="AL42" i="97"/>
  <c r="G45" i="97"/>
  <c r="K45" i="97"/>
  <c r="O45" i="97"/>
  <c r="S45" i="97"/>
  <c r="W45" i="97"/>
  <c r="AA45" i="97"/>
  <c r="AE45" i="97"/>
  <c r="AI45" i="97"/>
  <c r="I47" i="97"/>
  <c r="M47" i="97"/>
  <c r="Q47" i="97"/>
  <c r="U47" i="97"/>
  <c r="Y47" i="97"/>
  <c r="AC47" i="97"/>
  <c r="AG47" i="97"/>
  <c r="AK47" i="97"/>
  <c r="I51" i="97"/>
  <c r="M51" i="97"/>
  <c r="Q51" i="97"/>
  <c r="U51" i="97"/>
  <c r="Y51" i="97"/>
  <c r="AC51" i="97"/>
  <c r="AG51" i="97"/>
  <c r="AK51" i="97"/>
  <c r="H52" i="97"/>
  <c r="L52" i="97"/>
  <c r="I40" i="97"/>
  <c r="Y40" i="97"/>
  <c r="G42" i="97"/>
  <c r="W42" i="97"/>
  <c r="T45" i="97"/>
  <c r="AJ45" i="97"/>
  <c r="R47" i="97"/>
  <c r="AH47" i="97"/>
  <c r="L51" i="97"/>
  <c r="T51" i="97"/>
  <c r="AB51" i="97"/>
  <c r="AJ51" i="97"/>
  <c r="K52" i="97"/>
  <c r="P52" i="97"/>
  <c r="T52" i="97"/>
  <c r="X52" i="97"/>
  <c r="AB52" i="97"/>
  <c r="AF52" i="97"/>
  <c r="AJ52" i="97"/>
  <c r="F54" i="97"/>
  <c r="J54" i="97"/>
  <c r="N54" i="97"/>
  <c r="R54" i="97"/>
  <c r="V54" i="97"/>
  <c r="Z54" i="97"/>
  <c r="AD54" i="97"/>
  <c r="AH54" i="97"/>
  <c r="AL54" i="97"/>
  <c r="H56" i="97"/>
  <c r="L56" i="97"/>
  <c r="P56" i="97"/>
  <c r="T56" i="97"/>
  <c r="X56" i="97"/>
  <c r="AB56" i="97"/>
  <c r="AF56" i="97"/>
  <c r="AJ56" i="97"/>
  <c r="M40" i="97"/>
  <c r="AC40" i="97"/>
  <c r="K42" i="97"/>
  <c r="AA42" i="97"/>
  <c r="H45" i="97"/>
  <c r="X45" i="97"/>
  <c r="F47" i="97"/>
  <c r="V47" i="97"/>
  <c r="AJ47" i="97"/>
  <c r="F51" i="97"/>
  <c r="N51" i="97"/>
  <c r="V51" i="97"/>
  <c r="AD51" i="97"/>
  <c r="AL51" i="97"/>
  <c r="M52" i="97"/>
  <c r="Q52" i="97"/>
  <c r="U52" i="97"/>
  <c r="Y52" i="97"/>
  <c r="AC52" i="97"/>
  <c r="AG52" i="97"/>
  <c r="AK52" i="97"/>
  <c r="G54" i="97"/>
  <c r="K54" i="97"/>
  <c r="O54" i="97"/>
  <c r="S54" i="97"/>
  <c r="W54" i="97"/>
  <c r="AA54" i="97"/>
  <c r="AE54" i="97"/>
  <c r="AI54" i="97"/>
  <c r="I56" i="97"/>
  <c r="M56" i="97"/>
  <c r="Q56" i="97"/>
  <c r="U56" i="97"/>
  <c r="Y56" i="97"/>
  <c r="AC56" i="97"/>
  <c r="AG56" i="97"/>
  <c r="AK56" i="97"/>
  <c r="Q40" i="97"/>
  <c r="AG40" i="97"/>
  <c r="O42" i="97"/>
  <c r="AE42" i="97"/>
  <c r="L45" i="97"/>
  <c r="AB45" i="97"/>
  <c r="J47" i="97"/>
  <c r="Z47" i="97"/>
  <c r="AL47" i="97"/>
  <c r="H51" i="97"/>
  <c r="P51" i="97"/>
  <c r="X51" i="97"/>
  <c r="AF51" i="97"/>
  <c r="G52" i="97"/>
  <c r="N52" i="97"/>
  <c r="R52" i="97"/>
  <c r="V52" i="97"/>
  <c r="Z52" i="97"/>
  <c r="AD52" i="97"/>
  <c r="AH52" i="97"/>
  <c r="AL52" i="97"/>
  <c r="H54" i="97"/>
  <c r="L54" i="97"/>
  <c r="P54" i="97"/>
  <c r="T54" i="97"/>
  <c r="X54" i="97"/>
  <c r="AB54" i="97"/>
  <c r="AF54" i="97"/>
  <c r="AJ54" i="97"/>
  <c r="F56" i="97"/>
  <c r="J56" i="97"/>
  <c r="N56" i="97"/>
  <c r="R56" i="97"/>
  <c r="V56" i="97"/>
  <c r="Z56" i="97"/>
  <c r="AD56" i="97"/>
  <c r="AH56" i="97"/>
  <c r="AL56" i="97"/>
  <c r="U40" i="97"/>
  <c r="S42" i="97"/>
  <c r="Z51" i="97"/>
  <c r="S52" i="97"/>
  <c r="AI52" i="97"/>
  <c r="Q54" i="97"/>
  <c r="AG54" i="97"/>
  <c r="O56" i="97"/>
  <c r="AE56" i="97"/>
  <c r="E51" i="97"/>
  <c r="AK40" i="97"/>
  <c r="AI42" i="97"/>
  <c r="AH51" i="97"/>
  <c r="W52" i="97"/>
  <c r="U54" i="97"/>
  <c r="AK54" i="97"/>
  <c r="S56" i="97"/>
  <c r="AI56" i="97"/>
  <c r="E54" i="97"/>
  <c r="E47" i="97"/>
  <c r="AF45" i="97"/>
  <c r="R51" i="97"/>
  <c r="AE52" i="97"/>
  <c r="AC54" i="97"/>
  <c r="AA56" i="97"/>
  <c r="E56" i="97"/>
  <c r="E40" i="97"/>
  <c r="P45" i="97"/>
  <c r="N47" i="97"/>
  <c r="J51" i="97"/>
  <c r="I52" i="97"/>
  <c r="AA52" i="97"/>
  <c r="I54" i="97"/>
  <c r="Y54" i="97"/>
  <c r="G56" i="97"/>
  <c r="W56" i="97"/>
  <c r="E45" i="97"/>
  <c r="E42" i="97"/>
  <c r="AD47" i="97"/>
  <c r="O52" i="97"/>
  <c r="M54" i="97"/>
  <c r="K56" i="97"/>
  <c r="E52" i="97"/>
  <c r="AK1" i="49" l="1"/>
  <c r="AJ1" i="49"/>
  <c r="AI1" i="49"/>
  <c r="AH1" i="49"/>
  <c r="AG1" i="49"/>
  <c r="AF1" i="49"/>
  <c r="AE1" i="49"/>
  <c r="AD1" i="49"/>
  <c r="AC1" i="49"/>
  <c r="AB1" i="49"/>
  <c r="AA1" i="49"/>
  <c r="Z1" i="49"/>
  <c r="Y1" i="49"/>
  <c r="X1" i="49"/>
  <c r="W1" i="49"/>
  <c r="V1" i="49"/>
  <c r="U1" i="49"/>
  <c r="T1" i="49"/>
  <c r="S1" i="49"/>
  <c r="R1" i="49"/>
  <c r="Q1" i="49"/>
  <c r="P1" i="49"/>
  <c r="O1" i="49"/>
  <c r="N1" i="49"/>
  <c r="M1" i="49"/>
  <c r="L1" i="49"/>
  <c r="K1" i="49"/>
  <c r="J1" i="49"/>
  <c r="I1" i="49"/>
  <c r="H1" i="49"/>
  <c r="G1" i="49"/>
  <c r="F1" i="49"/>
  <c r="E1" i="49"/>
  <c r="D1" i="49"/>
  <c r="AK1" i="48"/>
  <c r="AJ1" i="48"/>
  <c r="AI1" i="48"/>
  <c r="AH1" i="48"/>
  <c r="AG1" i="48"/>
  <c r="AF1" i="48"/>
  <c r="AE1" i="48"/>
  <c r="AD1" i="48"/>
  <c r="AC1" i="48"/>
  <c r="AB1" i="48"/>
  <c r="AA1" i="48"/>
  <c r="Z1" i="48"/>
  <c r="Y1" i="48"/>
  <c r="X1" i="48"/>
  <c r="W1" i="48"/>
  <c r="V1" i="48"/>
  <c r="U1" i="48"/>
  <c r="T1" i="48"/>
  <c r="S1" i="48"/>
  <c r="R1" i="48"/>
  <c r="Q1" i="48"/>
  <c r="P1" i="48"/>
  <c r="O1" i="48"/>
  <c r="N1" i="48"/>
  <c r="M1" i="48"/>
  <c r="L1" i="48"/>
  <c r="K1" i="48"/>
  <c r="J1" i="48"/>
  <c r="I1" i="48"/>
  <c r="H1" i="48"/>
  <c r="G1" i="48"/>
  <c r="F1" i="48"/>
  <c r="E1" i="48"/>
  <c r="D1" i="48"/>
  <c r="AK1" i="47"/>
  <c r="AJ1" i="47"/>
  <c r="AI1" i="47"/>
  <c r="AH1" i="47"/>
  <c r="AG1" i="47"/>
  <c r="AF1" i="47"/>
  <c r="AE1" i="47"/>
  <c r="AD1" i="47"/>
  <c r="AC1" i="47"/>
  <c r="AB1" i="47"/>
  <c r="AA1" i="47"/>
  <c r="Z1" i="47"/>
  <c r="Y1" i="47"/>
  <c r="X1" i="47"/>
  <c r="W1" i="47"/>
  <c r="V1" i="47"/>
  <c r="U1" i="47"/>
  <c r="T1" i="47"/>
  <c r="S1" i="47"/>
  <c r="R1" i="47"/>
  <c r="Q1" i="47"/>
  <c r="P1" i="47"/>
  <c r="O1" i="47"/>
  <c r="N1" i="47"/>
  <c r="M1" i="47"/>
  <c r="L1" i="47"/>
  <c r="K1" i="47"/>
  <c r="J1" i="47"/>
  <c r="I1" i="47"/>
  <c r="H1" i="47"/>
  <c r="G1" i="47"/>
  <c r="F1" i="47"/>
  <c r="E1" i="47"/>
  <c r="D1" i="47"/>
  <c r="AK6" i="41"/>
  <c r="AJ6" i="41"/>
  <c r="AI6" i="41"/>
  <c r="AH6" i="41"/>
  <c r="AG6" i="41"/>
  <c r="AF6" i="41"/>
  <c r="AE6" i="41"/>
  <c r="AD6" i="41"/>
  <c r="AC6" i="41"/>
  <c r="AB6" i="41"/>
  <c r="AA6" i="41"/>
  <c r="Z6" i="41"/>
  <c r="Y6" i="41"/>
  <c r="X6" i="41"/>
  <c r="W6" i="41"/>
  <c r="V6" i="41"/>
  <c r="U6" i="41"/>
  <c r="T6" i="41"/>
  <c r="S6" i="41"/>
  <c r="R6" i="41"/>
  <c r="Q6" i="41"/>
  <c r="P6" i="41"/>
  <c r="O6" i="41"/>
  <c r="N6" i="41"/>
  <c r="M6" i="41"/>
  <c r="L6" i="41"/>
  <c r="K6" i="41"/>
  <c r="J6" i="41"/>
  <c r="I6" i="41"/>
  <c r="H6" i="41"/>
  <c r="G6" i="41"/>
  <c r="F6" i="41"/>
  <c r="E6" i="41"/>
  <c r="D6" i="41"/>
  <c r="AK4" i="41"/>
  <c r="AJ4" i="41"/>
  <c r="AI4" i="41"/>
  <c r="AH4" i="41"/>
  <c r="AG4" i="41"/>
  <c r="AF4" i="41"/>
  <c r="AE4" i="41"/>
  <c r="AD4" i="41"/>
  <c r="AC4" i="41"/>
  <c r="AB4" i="41"/>
  <c r="AA4" i="41"/>
  <c r="Z4" i="41"/>
  <c r="Y4" i="41"/>
  <c r="X4" i="41"/>
  <c r="W4" i="41"/>
  <c r="V4" i="41"/>
  <c r="U4" i="41"/>
  <c r="T4" i="41"/>
  <c r="S4" i="41"/>
  <c r="R4" i="41"/>
  <c r="Q4" i="41"/>
  <c r="P4" i="41"/>
  <c r="O4" i="41"/>
  <c r="N4" i="41"/>
  <c r="M4" i="41"/>
  <c r="L4" i="41"/>
  <c r="K4" i="41"/>
  <c r="J4" i="41"/>
  <c r="I4" i="41"/>
  <c r="H4" i="41"/>
  <c r="G4" i="41"/>
  <c r="F4" i="41"/>
  <c r="E4" i="41"/>
  <c r="D4" i="41"/>
  <c r="AK7" i="29"/>
  <c r="AK5" i="29" s="1"/>
  <c r="AJ7" i="29"/>
  <c r="AJ5" i="29" s="1"/>
  <c r="AI7" i="29"/>
  <c r="AH7" i="29"/>
  <c r="AG7" i="29"/>
  <c r="AG5" i="29" s="1"/>
  <c r="AF7" i="29"/>
  <c r="AF5" i="29" s="1"/>
  <c r="AE7" i="29"/>
  <c r="AD7" i="29"/>
  <c r="AC7" i="29"/>
  <c r="AC5" i="29" s="1"/>
  <c r="AB7" i="29"/>
  <c r="AB5" i="29" s="1"/>
  <c r="AA7" i="29"/>
  <c r="Z7" i="29"/>
  <c r="Y7" i="29"/>
  <c r="Y5" i="29" s="1"/>
  <c r="X7" i="29"/>
  <c r="X5" i="29" s="1"/>
  <c r="W7" i="29"/>
  <c r="V7" i="29"/>
  <c r="U7" i="29"/>
  <c r="U5" i="29" s="1"/>
  <c r="T7" i="29"/>
  <c r="T5" i="29" s="1"/>
  <c r="S7" i="29"/>
  <c r="R7" i="29"/>
  <c r="Q7" i="29"/>
  <c r="Q5" i="29" s="1"/>
  <c r="P7" i="29"/>
  <c r="P5" i="29" s="1"/>
  <c r="O7" i="29"/>
  <c r="N7" i="29"/>
  <c r="M7" i="29"/>
  <c r="M5" i="29" s="1"/>
  <c r="L7" i="29"/>
  <c r="L5" i="29" s="1"/>
  <c r="K7" i="29"/>
  <c r="J7" i="29"/>
  <c r="I7" i="29"/>
  <c r="I5" i="29" s="1"/>
  <c r="H7" i="29"/>
  <c r="H5" i="29" s="1"/>
  <c r="G7" i="29"/>
  <c r="F7" i="29"/>
  <c r="E7" i="29"/>
  <c r="E5" i="29" s="1"/>
  <c r="D7" i="29"/>
  <c r="D5" i="29" s="1"/>
  <c r="AI5" i="29"/>
  <c r="AH5" i="29"/>
  <c r="AE5" i="29"/>
  <c r="AD5" i="29"/>
  <c r="AA5" i="29"/>
  <c r="Z5" i="29"/>
  <c r="W5" i="29"/>
  <c r="V5" i="29"/>
  <c r="S5" i="29"/>
  <c r="R5" i="29"/>
  <c r="O5" i="29"/>
  <c r="N5" i="29"/>
  <c r="K5" i="29"/>
  <c r="J5" i="29"/>
  <c r="G5" i="29"/>
  <c r="F5" i="29"/>
  <c r="AK7" i="22"/>
  <c r="AK5" i="22" s="1"/>
  <c r="AJ7" i="22"/>
  <c r="AJ5" i="22" s="1"/>
  <c r="AI7" i="22"/>
  <c r="AH7" i="22"/>
  <c r="AG7" i="22"/>
  <c r="AG5" i="22" s="1"/>
  <c r="AF7" i="22"/>
  <c r="AF5" i="22" s="1"/>
  <c r="AE7" i="22"/>
  <c r="AE5" i="22" s="1"/>
  <c r="AD7" i="22"/>
  <c r="AC7" i="22"/>
  <c r="AC5" i="22" s="1"/>
  <c r="AB7" i="22"/>
  <c r="AB5" i="22" s="1"/>
  <c r="AA7" i="22"/>
  <c r="Z7" i="22"/>
  <c r="Y7" i="22"/>
  <c r="Y5" i="22" s="1"/>
  <c r="X7" i="22"/>
  <c r="X5" i="22" s="1"/>
  <c r="W7" i="22"/>
  <c r="W5" i="22" s="1"/>
  <c r="V7" i="22"/>
  <c r="U7" i="22"/>
  <c r="U5" i="22" s="1"/>
  <c r="T7" i="22"/>
  <c r="T5" i="22" s="1"/>
  <c r="S7" i="22"/>
  <c r="R7" i="22"/>
  <c r="Q7" i="22"/>
  <c r="Q5" i="22" s="1"/>
  <c r="P7" i="22"/>
  <c r="P5" i="22" s="1"/>
  <c r="O7" i="22"/>
  <c r="O5" i="22" s="1"/>
  <c r="N7" i="22"/>
  <c r="M7" i="22"/>
  <c r="M5" i="22" s="1"/>
  <c r="L7" i="22"/>
  <c r="L5" i="22" s="1"/>
  <c r="K7" i="22"/>
  <c r="J7" i="22"/>
  <c r="I7" i="22"/>
  <c r="I5" i="22" s="1"/>
  <c r="H7" i="22"/>
  <c r="H5" i="22" s="1"/>
  <c r="G7" i="22"/>
  <c r="G5" i="22" s="1"/>
  <c r="F7" i="22"/>
  <c r="E7" i="22"/>
  <c r="E5" i="22" s="1"/>
  <c r="D7" i="22"/>
  <c r="D5" i="22" s="1"/>
  <c r="AI5" i="22"/>
  <c r="AH5" i="22"/>
  <c r="AD5" i="22"/>
  <c r="AA5" i="22"/>
  <c r="Z5" i="22"/>
  <c r="V5" i="22"/>
  <c r="S5" i="22"/>
  <c r="R5" i="22"/>
  <c r="N5" i="22"/>
  <c r="K5" i="22"/>
  <c r="J5" i="22"/>
  <c r="F5" i="22"/>
  <c r="AK7" i="15"/>
  <c r="AK5" i="15" s="1"/>
  <c r="AJ7" i="15"/>
  <c r="AJ5" i="15" s="1"/>
  <c r="AI7" i="15"/>
  <c r="AH7" i="15"/>
  <c r="AG7" i="15"/>
  <c r="AG5" i="15" s="1"/>
  <c r="AF7" i="15"/>
  <c r="AF5" i="15" s="1"/>
  <c r="AE7" i="15"/>
  <c r="AD7" i="15"/>
  <c r="AC7" i="15"/>
  <c r="AC5" i="15" s="1"/>
  <c r="AB7" i="15"/>
  <c r="AB5" i="15" s="1"/>
  <c r="AA7" i="15"/>
  <c r="Z7" i="15"/>
  <c r="Y7" i="15"/>
  <c r="Y5" i="15" s="1"/>
  <c r="X7" i="15"/>
  <c r="X5" i="15" s="1"/>
  <c r="W7" i="15"/>
  <c r="V7" i="15"/>
  <c r="U7" i="15"/>
  <c r="U5" i="15" s="1"/>
  <c r="T7" i="15"/>
  <c r="T5" i="15" s="1"/>
  <c r="S7" i="15"/>
  <c r="R7" i="15"/>
  <c r="Q7" i="15"/>
  <c r="Q5" i="15" s="1"/>
  <c r="P7" i="15"/>
  <c r="P5" i="15" s="1"/>
  <c r="O7" i="15"/>
  <c r="N7" i="15"/>
  <c r="M7" i="15"/>
  <c r="M5" i="15" s="1"/>
  <c r="L7" i="15"/>
  <c r="L5" i="15" s="1"/>
  <c r="K7" i="15"/>
  <c r="J7" i="15"/>
  <c r="I7" i="15"/>
  <c r="I5" i="15" s="1"/>
  <c r="H7" i="15"/>
  <c r="H5" i="15" s="1"/>
  <c r="G7" i="15"/>
  <c r="F7" i="15"/>
  <c r="E7" i="15"/>
  <c r="E5" i="15" s="1"/>
  <c r="D7" i="15"/>
  <c r="D5" i="15" s="1"/>
  <c r="AI5" i="15"/>
  <c r="AH5" i="15"/>
  <c r="AE5" i="15"/>
  <c r="AD5" i="15"/>
  <c r="AA5" i="15"/>
  <c r="Z5" i="15"/>
  <c r="W5" i="15"/>
  <c r="V5" i="15"/>
  <c r="S5" i="15"/>
  <c r="R5" i="15"/>
  <c r="O5" i="15"/>
  <c r="N5" i="15"/>
  <c r="K5" i="15"/>
  <c r="J5" i="15"/>
  <c r="G5" i="15"/>
  <c r="F5" i="15"/>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AK6" i="7"/>
  <c r="AK6" i="16" s="1"/>
  <c r="AJ6" i="7"/>
  <c r="AJ6" i="16" s="1"/>
  <c r="AI6" i="7"/>
  <c r="AI6" i="16" s="1"/>
  <c r="AH6" i="7"/>
  <c r="AH6" i="16" s="1"/>
  <c r="AG6" i="7"/>
  <c r="AG6" i="16" s="1"/>
  <c r="AF6" i="7"/>
  <c r="AF6" i="16" s="1"/>
  <c r="AE6" i="7"/>
  <c r="AE6" i="16" s="1"/>
  <c r="AD6" i="7"/>
  <c r="AD6" i="16" s="1"/>
  <c r="AC6" i="7"/>
  <c r="AC6" i="16" s="1"/>
  <c r="AB6" i="7"/>
  <c r="AB6" i="16" s="1"/>
  <c r="AA6" i="7"/>
  <c r="AA6" i="16" s="1"/>
  <c r="Z6" i="7"/>
  <c r="Z6" i="16" s="1"/>
  <c r="Y6" i="7"/>
  <c r="Y6" i="16" s="1"/>
  <c r="X6" i="7"/>
  <c r="X6" i="16" s="1"/>
  <c r="W6" i="7"/>
  <c r="W6" i="16" s="1"/>
  <c r="V6" i="7"/>
  <c r="V6" i="16" s="1"/>
  <c r="U6" i="7"/>
  <c r="U6" i="16" s="1"/>
  <c r="T6" i="7"/>
  <c r="T6" i="16" s="1"/>
  <c r="S6" i="7"/>
  <c r="S6" i="16" s="1"/>
  <c r="R6" i="7"/>
  <c r="R6" i="16" s="1"/>
  <c r="Q6" i="7"/>
  <c r="Q6" i="16" s="1"/>
  <c r="P6" i="7"/>
  <c r="P6" i="16" s="1"/>
  <c r="O6" i="7"/>
  <c r="O6" i="16" s="1"/>
  <c r="N6" i="7"/>
  <c r="N6" i="16" s="1"/>
  <c r="M6" i="7"/>
  <c r="M6" i="16" s="1"/>
  <c r="L6" i="7"/>
  <c r="L6" i="16" s="1"/>
  <c r="K6" i="7"/>
  <c r="K6" i="16" s="1"/>
  <c r="J6" i="7"/>
  <c r="J6" i="16" s="1"/>
  <c r="I6" i="7"/>
  <c r="I6" i="16" s="1"/>
  <c r="H6" i="7"/>
  <c r="H6" i="16" s="1"/>
  <c r="G6" i="7"/>
  <c r="AK4" i="7"/>
  <c r="AK4" i="16" s="1"/>
  <c r="AJ4" i="7"/>
  <c r="AJ4" i="16" s="1"/>
  <c r="AI4" i="7"/>
  <c r="AI4" i="16" s="1"/>
  <c r="AH4" i="7"/>
  <c r="AH4" i="16" s="1"/>
  <c r="AG4" i="7"/>
  <c r="AG4" i="16" s="1"/>
  <c r="AF4" i="7"/>
  <c r="AF4" i="16" s="1"/>
  <c r="AE4" i="7"/>
  <c r="AE4" i="16" s="1"/>
  <c r="AD4" i="7"/>
  <c r="AD4" i="16" s="1"/>
  <c r="AC4" i="7"/>
  <c r="AC4" i="16" s="1"/>
  <c r="AB4" i="7"/>
  <c r="AB4" i="16" s="1"/>
  <c r="AA4" i="7"/>
  <c r="AA4" i="16" s="1"/>
  <c r="Z4" i="7"/>
  <c r="Z4" i="16" s="1"/>
  <c r="Y4" i="7"/>
  <c r="Y4" i="16" s="1"/>
  <c r="X4" i="7"/>
  <c r="X4" i="16" s="1"/>
  <c r="W4" i="7"/>
  <c r="W4" i="16" s="1"/>
  <c r="V4" i="7"/>
  <c r="V4" i="16" s="1"/>
  <c r="U4" i="7"/>
  <c r="U4" i="16" s="1"/>
  <c r="T4" i="7"/>
  <c r="T4" i="16" s="1"/>
  <c r="S4" i="7"/>
  <c r="S4" i="16" s="1"/>
  <c r="R4" i="7"/>
  <c r="R4" i="16" s="1"/>
  <c r="Q4" i="7"/>
  <c r="Q4" i="16" s="1"/>
  <c r="P4" i="7"/>
  <c r="P4" i="16" s="1"/>
  <c r="O4" i="7"/>
  <c r="O4" i="16" s="1"/>
  <c r="N4" i="7"/>
  <c r="N4" i="16" s="1"/>
  <c r="M4" i="7"/>
  <c r="M4" i="16" s="1"/>
  <c r="L4" i="7"/>
  <c r="L4" i="16" s="1"/>
  <c r="K4" i="7"/>
  <c r="K4" i="16" s="1"/>
  <c r="J4" i="7"/>
  <c r="J4" i="16" s="1"/>
  <c r="I4" i="7"/>
  <c r="I4" i="16" s="1"/>
  <c r="H4" i="7"/>
  <c r="H4" i="16" s="1"/>
  <c r="G4" i="7"/>
  <c r="AK2" i="7"/>
  <c r="AK2" i="16" s="1"/>
  <c r="AJ2" i="7"/>
  <c r="AJ2" i="16" s="1"/>
  <c r="AI2" i="7"/>
  <c r="AI2" i="16" s="1"/>
  <c r="AH2" i="7"/>
  <c r="AH2" i="16" s="1"/>
  <c r="AG2" i="7"/>
  <c r="AG2" i="16" s="1"/>
  <c r="AF2" i="7"/>
  <c r="AF2" i="16" s="1"/>
  <c r="AE2" i="7"/>
  <c r="AE2" i="16" s="1"/>
  <c r="AD2" i="7"/>
  <c r="AD2" i="16" s="1"/>
  <c r="AC2" i="7"/>
  <c r="AC2" i="16" s="1"/>
  <c r="AB2" i="7"/>
  <c r="AB2" i="16" s="1"/>
  <c r="AA2" i="7"/>
  <c r="AA2" i="16" s="1"/>
  <c r="Z2" i="7"/>
  <c r="Z2" i="16" s="1"/>
  <c r="Y2" i="7"/>
  <c r="Y2" i="16" s="1"/>
  <c r="X2" i="7"/>
  <c r="X2" i="16" s="1"/>
  <c r="W2" i="7"/>
  <c r="W2" i="16" s="1"/>
  <c r="V2" i="7"/>
  <c r="V2" i="16" s="1"/>
  <c r="U2" i="7"/>
  <c r="U2" i="16" s="1"/>
  <c r="T2" i="7"/>
  <c r="T2" i="16" s="1"/>
  <c r="S2" i="7"/>
  <c r="S2" i="16" s="1"/>
  <c r="R2" i="7"/>
  <c r="R2" i="16" s="1"/>
  <c r="Q2" i="7"/>
  <c r="Q2" i="16" s="1"/>
  <c r="P2" i="7"/>
  <c r="P2" i="16" s="1"/>
  <c r="O2" i="7"/>
  <c r="O2" i="16" s="1"/>
  <c r="N2" i="7"/>
  <c r="N2" i="16" s="1"/>
  <c r="M2" i="7"/>
  <c r="M2" i="16" s="1"/>
  <c r="L2" i="7"/>
  <c r="L2" i="16" s="1"/>
  <c r="K2" i="7"/>
  <c r="K2" i="16" s="1"/>
  <c r="J2" i="7"/>
  <c r="J2" i="16" s="1"/>
  <c r="I2" i="7"/>
  <c r="I2" i="16" s="1"/>
  <c r="H2" i="7"/>
  <c r="H2" i="16" s="1"/>
  <c r="G2" i="7"/>
  <c r="G2" i="16" s="1"/>
  <c r="AK7" i="6"/>
  <c r="AK5" i="6" s="1"/>
  <c r="AJ7" i="6"/>
  <c r="AI7" i="6"/>
  <c r="AH7" i="6"/>
  <c r="AG7" i="6"/>
  <c r="AG5" i="6" s="1"/>
  <c r="AF7" i="6"/>
  <c r="AE7" i="6"/>
  <c r="AD7" i="6"/>
  <c r="AC7" i="6"/>
  <c r="AC5" i="6" s="1"/>
  <c r="AB7" i="6"/>
  <c r="AA7" i="6"/>
  <c r="Z7" i="6"/>
  <c r="Z5" i="6" s="1"/>
  <c r="Y7" i="6"/>
  <c r="Y5" i="6" s="1"/>
  <c r="X7" i="6"/>
  <c r="W7" i="6"/>
  <c r="V7" i="6"/>
  <c r="V5" i="6" s="1"/>
  <c r="U7" i="6"/>
  <c r="U5" i="6" s="1"/>
  <c r="T7" i="6"/>
  <c r="S7" i="6"/>
  <c r="R7" i="6"/>
  <c r="Q7" i="6"/>
  <c r="Q5" i="6" s="1"/>
  <c r="P7" i="6"/>
  <c r="O7" i="6"/>
  <c r="N7" i="6"/>
  <c r="M7" i="6"/>
  <c r="M5" i="6" s="1"/>
  <c r="L7" i="6"/>
  <c r="K7" i="6"/>
  <c r="J7" i="6"/>
  <c r="J5" i="6" s="1"/>
  <c r="I7" i="6"/>
  <c r="I5" i="6" s="1"/>
  <c r="H7" i="6"/>
  <c r="G7" i="6"/>
  <c r="F7" i="6"/>
  <c r="F5" i="6" s="1"/>
  <c r="E7" i="6"/>
  <c r="E5" i="6" s="1"/>
  <c r="D7" i="6"/>
  <c r="AJ5" i="6"/>
  <c r="AI5" i="6"/>
  <c r="AH5" i="6"/>
  <c r="AF5" i="6"/>
  <c r="AE5" i="6"/>
  <c r="AD5" i="6"/>
  <c r="AB5" i="6"/>
  <c r="AA5" i="6"/>
  <c r="X5" i="6"/>
  <c r="W5" i="6"/>
  <c r="T5" i="6"/>
  <c r="S5" i="6"/>
  <c r="R5" i="6"/>
  <c r="P5" i="6"/>
  <c r="O5" i="6"/>
  <c r="N5" i="6"/>
  <c r="L5" i="6"/>
  <c r="K5" i="6"/>
  <c r="H5" i="6"/>
  <c r="G5" i="6"/>
  <c r="D5" i="6"/>
  <c r="AL12" i="103"/>
  <c r="AK12" i="103"/>
  <c r="AJ12" i="103"/>
  <c r="AI12" i="103"/>
  <c r="AH12" i="103"/>
  <c r="AG12" i="103"/>
  <c r="AF12" i="103"/>
  <c r="AE12" i="103"/>
  <c r="AD12" i="103"/>
  <c r="AC12" i="103"/>
  <c r="AB12" i="103"/>
  <c r="AA12" i="103"/>
  <c r="Z12" i="103"/>
  <c r="Y12" i="103"/>
  <c r="X12" i="103"/>
  <c r="W12" i="103"/>
  <c r="V12" i="103"/>
  <c r="U12" i="103"/>
  <c r="T12" i="103"/>
  <c r="S12" i="103"/>
  <c r="R12" i="103"/>
  <c r="Q12" i="103"/>
  <c r="P12" i="103"/>
  <c r="O12" i="103"/>
  <c r="N12" i="103"/>
  <c r="M12" i="103"/>
  <c r="L12" i="103"/>
  <c r="K12" i="103"/>
  <c r="J12" i="103"/>
  <c r="I12" i="103"/>
  <c r="H12" i="103"/>
  <c r="G12" i="103"/>
  <c r="F12" i="103"/>
  <c r="E12" i="103"/>
  <c r="AL11" i="103"/>
  <c r="AK5" i="95" s="1"/>
  <c r="AK11" i="103"/>
  <c r="AJ5" i="95" s="1"/>
  <c r="AJ11" i="103"/>
  <c r="AI5" i="95" s="1"/>
  <c r="AI11" i="103"/>
  <c r="AH5" i="95" s="1"/>
  <c r="AH11" i="103"/>
  <c r="AG5" i="95" s="1"/>
  <c r="AG11" i="103"/>
  <c r="AF5" i="95" s="1"/>
  <c r="AF11" i="103"/>
  <c r="AE5" i="95" s="1"/>
  <c r="AE11" i="103"/>
  <c r="AD5" i="95" s="1"/>
  <c r="AD11" i="103"/>
  <c r="AC5" i="95" s="1"/>
  <c r="AC11" i="103"/>
  <c r="AB5" i="95" s="1"/>
  <c r="AB11" i="103"/>
  <c r="AA5" i="95" s="1"/>
  <c r="AA11" i="103"/>
  <c r="Z5" i="95" s="1"/>
  <c r="Z11" i="103"/>
  <c r="Y5" i="95" s="1"/>
  <c r="Y11" i="103"/>
  <c r="X5" i="95" s="1"/>
  <c r="X11" i="103"/>
  <c r="W5" i="95" s="1"/>
  <c r="W11" i="103"/>
  <c r="V5" i="95" s="1"/>
  <c r="V11" i="103"/>
  <c r="U5" i="95" s="1"/>
  <c r="U11" i="103"/>
  <c r="T5" i="95" s="1"/>
  <c r="T11" i="103"/>
  <c r="S5" i="95" s="1"/>
  <c r="S11" i="103"/>
  <c r="R5" i="95" s="1"/>
  <c r="R11" i="103"/>
  <c r="Q5" i="95" s="1"/>
  <c r="Q11" i="103"/>
  <c r="P5" i="95" s="1"/>
  <c r="P11" i="103"/>
  <c r="O5" i="95" s="1"/>
  <c r="O11" i="103"/>
  <c r="N5" i="95" s="1"/>
  <c r="N11" i="103"/>
  <c r="M5" i="95" s="1"/>
  <c r="M11" i="103"/>
  <c r="L5" i="95" s="1"/>
  <c r="L11" i="103"/>
  <c r="K5" i="95" s="1"/>
  <c r="K11" i="103"/>
  <c r="J5" i="95" s="1"/>
  <c r="J11" i="103"/>
  <c r="I5" i="95" s="1"/>
  <c r="I11" i="103"/>
  <c r="H5" i="95" s="1"/>
  <c r="H11" i="103"/>
  <c r="G5" i="95" s="1"/>
  <c r="G11" i="103"/>
  <c r="F5" i="95" s="1"/>
  <c r="F11" i="103"/>
  <c r="E5" i="95" s="1"/>
  <c r="D5" i="95"/>
  <c r="D9" i="95" l="1"/>
  <c r="H9" i="95"/>
  <c r="L9" i="95"/>
  <c r="P9" i="95"/>
  <c r="T9" i="95"/>
  <c r="X9" i="95"/>
  <c r="AB9" i="95"/>
  <c r="AF9" i="95"/>
  <c r="AJ9" i="95"/>
  <c r="E9" i="95"/>
  <c r="I9" i="95"/>
  <c r="M9" i="95"/>
  <c r="Q9" i="95"/>
  <c r="U9" i="95"/>
  <c r="Y9" i="95"/>
  <c r="AC9" i="95"/>
  <c r="AG9" i="95"/>
  <c r="AK9" i="95"/>
  <c r="F9" i="95"/>
  <c r="J9" i="95"/>
  <c r="N9" i="95"/>
  <c r="R9" i="95"/>
  <c r="V9" i="95"/>
  <c r="Z9" i="95"/>
  <c r="AD9" i="95"/>
  <c r="AH9" i="95"/>
  <c r="G9" i="95"/>
  <c r="K9" i="95"/>
  <c r="O9" i="95"/>
  <c r="S9" i="95"/>
  <c r="W9" i="95"/>
  <c r="AA9" i="95"/>
  <c r="AE9" i="95"/>
  <c r="AI9" i="95"/>
  <c r="G4" i="16"/>
  <c r="F4" i="7"/>
  <c r="G6" i="16"/>
  <c r="F6" i="7"/>
  <c r="F4" i="16" l="1"/>
  <c r="E4" i="7"/>
  <c r="F6" i="16"/>
  <c r="E6" i="7"/>
  <c r="D6" i="7" l="1"/>
  <c r="D6" i="16" s="1"/>
  <c r="E6" i="16"/>
  <c r="E4" i="16"/>
  <c r="D4" i="7"/>
  <c r="D4" i="16" s="1"/>
</calcChain>
</file>

<file path=xl/comments1.xml><?xml version="1.0" encoding="utf-8"?>
<comments xmlns="http://schemas.openxmlformats.org/spreadsheetml/2006/main">
  <authors>
    <author>Bernardo</author>
  </authors>
  <commentList>
    <comment ref="A1" authorId="0" shapeId="0">
      <text>
        <r>
          <rPr>
            <b/>
            <sz val="9"/>
            <color indexed="81"/>
            <rFont val="Tahoma"/>
            <family val="2"/>
          </rPr>
          <t>Bernardo:</t>
        </r>
        <r>
          <rPr>
            <sz val="9"/>
            <color indexed="81"/>
            <rFont val="Tahoma"/>
            <family val="2"/>
          </rPr>
          <t xml:space="preserve">
GNV em m³</t>
        </r>
      </text>
    </comment>
  </commentList>
</comments>
</file>

<file path=xl/sharedStrings.xml><?xml version="1.0" encoding="utf-8"?>
<sst xmlns="http://schemas.openxmlformats.org/spreadsheetml/2006/main" count="1487" uniqueCount="434">
  <si>
    <t>BPoEFUbVT BAU Perc of Each Fuel Used by Veh Technology</t>
  </si>
  <si>
    <t>About</t>
  </si>
  <si>
    <t>electricity</t>
  </si>
  <si>
    <t>natural gas</t>
  </si>
  <si>
    <t>petroleum gasoline</t>
  </si>
  <si>
    <t>petroleum diesel</t>
  </si>
  <si>
    <t>biofuel gasoline</t>
  </si>
  <si>
    <t>jet fuel</t>
  </si>
  <si>
    <t>biofuel diesel</t>
  </si>
  <si>
    <t>heavy or residual fuel oil</t>
  </si>
  <si>
    <t>LPG propane or butane</t>
  </si>
  <si>
    <t>hydrogen</t>
  </si>
  <si>
    <t>Percentage Fuel Use (dimensionless)</t>
  </si>
  <si>
    <t>Cargo: Passenger</t>
  </si>
  <si>
    <t>LDVs</t>
  </si>
  <si>
    <t>HDVs</t>
  </si>
  <si>
    <t>Aircraft</t>
  </si>
  <si>
    <t>Rail</t>
  </si>
  <si>
    <t>Ship</t>
  </si>
  <si>
    <t>Motorbike</t>
  </si>
  <si>
    <t>Cargo: Freight</t>
  </si>
  <si>
    <t>Source:</t>
  </si>
  <si>
    <t>Not applied</t>
  </si>
  <si>
    <t>http://www.anp.gov.br/images/central-de-conteudo/publicacoes/anuario-estatistico/2018/anuario-2018-fatores-convencoes.pdf</t>
  </si>
  <si>
    <t>Source: ANP, 2018</t>
  </si>
  <si>
    <t>Properties</t>
  </si>
  <si>
    <t>Density* (t/m3)</t>
  </si>
  <si>
    <t>*20 °C and 1 atm</t>
  </si>
  <si>
    <t>Lower Heating Value (kcal/kg)</t>
  </si>
  <si>
    <t>Volume due to TKU (m³)</t>
  </si>
  <si>
    <t>Cabotage - Fuel Oil (m³)</t>
  </si>
  <si>
    <t>Waterways - Petroleum Diesel  (m³)</t>
  </si>
  <si>
    <t>Below a table from MOP</t>
  </si>
  <si>
    <t xml:space="preserve"> </t>
  </si>
  <si>
    <t>Calculations to convert volume in energy unit</t>
  </si>
  <si>
    <t>Energy (kcal)</t>
  </si>
  <si>
    <t>Biodiesel fraction in diesel</t>
  </si>
  <si>
    <t>Year</t>
  </si>
  <si>
    <t>http://www.epe.gov.br/sites-pt/publicacoes-dados-abertos/publicacoes/PublicacoesArquivos/publicacao-227/topico-456/NT%20PR%20009-2018%20Premissas%20e%20Custos%20Oferta%20de%20Combustiveis.pdf</t>
  </si>
  <si>
    <t>page 67 (fourth paragraph)</t>
  </si>
  <si>
    <t>and</t>
  </si>
  <si>
    <t>http://www.anp.gov.br/biocombustiveis/biodiesel</t>
  </si>
  <si>
    <t>ANP, 2016</t>
  </si>
  <si>
    <t>EPE, 2018</t>
  </si>
  <si>
    <t>Gasoline and biogasoline</t>
  </si>
  <si>
    <t>For the biodiesel fraction (see sheet Biodiesel fraction Brazil):</t>
  </si>
  <si>
    <t xml:space="preserve">In Brazil, gasoline has an addition of 27% of ethanol in order to improve octane rating and to lower CO emissions from the vehicle. </t>
  </si>
  <si>
    <t xml:space="preserve"> It is diffente from E85 (biofuel gasoline considered in EPS), but for a lack of options, it was computed as biofuel gasoline.</t>
  </si>
  <si>
    <t>In Brazil, the biofuel we use which has "similar" properties to gasoline is ethanol (with water).</t>
  </si>
  <si>
    <t>So, the gasoline from Brazil is different from the gasoline from EPS and this difference was not considered.</t>
  </si>
  <si>
    <t>Electric Vehicles</t>
  </si>
  <si>
    <t>Hydrogen vehicles are not applied due to the absence of public politics to develop this technology in the country.</t>
  </si>
  <si>
    <t>EVs are not applied due to the absence of public politics to develop this technology in the country.</t>
  </si>
  <si>
    <t>Natural Gas</t>
  </si>
  <si>
    <t xml:space="preserve">In Brazil, vehicles that can use NG are adapted for this fuel and do not come from the manufacturer with this possibility. </t>
  </si>
  <si>
    <t xml:space="preserve">So, in general cars that use NG, also have the possibility to use gasoline/ethanol. </t>
  </si>
  <si>
    <t>But here, we considered that all these vehicles use only NG, due to the lower cost of the fuel and due to the investment cost spent to adapt the car to use NG.</t>
  </si>
  <si>
    <t>Plugin Hybrid Vehicle</t>
  </si>
  <si>
    <t>Hydrogen vehicles</t>
  </si>
  <si>
    <t>For Brazilian case, Plugin Vehicles are not applied, due to absense of of public politics to develop this technology in the country.</t>
  </si>
  <si>
    <t>LPG Vehicles</t>
  </si>
  <si>
    <t>kcal/m³</t>
  </si>
  <si>
    <t>m³ -&gt; tep</t>
  </si>
  <si>
    <t>Fator de conversão</t>
  </si>
  <si>
    <t>kcal -&gt; tep</t>
  </si>
  <si>
    <t>ktep -&gt; KWa</t>
  </si>
  <si>
    <t>kcal -&gt; kWa</t>
  </si>
  <si>
    <t>Fuel Consumption (liters)</t>
  </si>
  <si>
    <t>Vehicle</t>
  </si>
  <si>
    <t>Fuel</t>
  </si>
  <si>
    <t>Gasoline</t>
  </si>
  <si>
    <t>Ethanol</t>
  </si>
  <si>
    <t>Flex Fuel - Gasoline</t>
  </si>
  <si>
    <t>Flex Fuel - Ethanol</t>
  </si>
  <si>
    <t>NG</t>
  </si>
  <si>
    <t>Hybrid - Gasoline</t>
  </si>
  <si>
    <t>Hybrid - Ethanol</t>
  </si>
  <si>
    <t>Plug-in Flex - Gasoline</t>
  </si>
  <si>
    <t>Plug-in Flex - Ethanol</t>
  </si>
  <si>
    <t>Plug-in Flex - Electricity</t>
  </si>
  <si>
    <t>Batery - Electricity</t>
  </si>
  <si>
    <t>Petroleum diesel</t>
  </si>
  <si>
    <t>Cars</t>
  </si>
  <si>
    <t>Light Commercial (Otto)</t>
  </si>
  <si>
    <t>Light Commercial (Diesel)</t>
  </si>
  <si>
    <t>Mini-bus</t>
  </si>
  <si>
    <t>Urban bus</t>
  </si>
  <si>
    <t>On-road bus</t>
  </si>
  <si>
    <t>Fuel consumption ( KWa)</t>
  </si>
  <si>
    <t>Gasoline (liter)</t>
  </si>
  <si>
    <t>Ethanol  (liter)</t>
  </si>
  <si>
    <t>NG (m³)</t>
  </si>
  <si>
    <t>Diesel (liter)</t>
  </si>
  <si>
    <t>Biodiesel (liter)</t>
  </si>
  <si>
    <t>Density (kg/m³)</t>
  </si>
  <si>
    <t>LHV(kcal/kg)</t>
  </si>
  <si>
    <t>kcal/liter</t>
  </si>
  <si>
    <t>Sources:</t>
  </si>
  <si>
    <t>most vehicles and fuels</t>
  </si>
  <si>
    <t>Annual Energy Outlook 2019</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</si>
  <si>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</si>
  <si>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</si>
  <si>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</si>
  <si>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</si>
  <si>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</si>
  <si>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</si>
  <si>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We include sheets for all possible vehicle type / cargo type / vehicle technology</t>
  </si>
  <si>
    <t>combinations that the model supports, even though some combinations are not used</t>
  </si>
  <si>
    <t>in the U.S. dataset.  (For example, there are no freight motorbikes in the U.S. model.)</t>
  </si>
  <si>
    <t>This is to support adaptation to other countries that may wish to use that vehicle</t>
  </si>
  <si>
    <t>combination.  (For example, some countries may wish to represent three-wheeled,</t>
  </si>
  <si>
    <t>motorized carts used for urban hauling and commerce as freight motorbikes.</t>
  </si>
  <si>
    <t>Another example: battery electric freight HDVs barely exist today, but the model</t>
  </si>
  <si>
    <t>includes a sheet for them, so it can support them in the future without changing</t>
  </si>
  <si>
    <t>the model structure.)</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</si>
  <si>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</si>
  <si>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</si>
  <si>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</si>
  <si>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</si>
  <si>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The data used is from the Excel file that generated the results for transport sector and this Escel file has more detailed informations about the modelling than the final report.</t>
  </si>
  <si>
    <t xml:space="preserve">These data are not available in MOP (Mitigations Options Report ). </t>
  </si>
  <si>
    <t>(see sheets Results (On-road psgr) and CO&amp;DO Vol E.E. (Waterways frgt)</t>
  </si>
  <si>
    <t>Notes</t>
  </si>
  <si>
    <t>We considered the fraction as one even for the technologies that are not applied for Brazil.</t>
  </si>
  <si>
    <t xml:space="preserve">In Brazil, the technology of LDVs vehicles for passanger are flex fuel (possibility to use gasoline, ethanol and both); </t>
  </si>
  <si>
    <t>gasoline; ethanol (few vehicles). So, for the sheet BPoEFUbVT-LDVs-psgr-gasveh all these technologies were considered.</t>
  </si>
  <si>
    <t xml:space="preserve">As there is no sheet for the jetfuel technology, we assumed jetfuel is a "diesel technology", the same in EPS for the U.S.
</t>
  </si>
  <si>
    <t>Freight: Only diesel is used.</t>
  </si>
  <si>
    <t>Passenger: We considered that rail transportation for passangers in Brazil uses only electricity</t>
  </si>
  <si>
    <t>Passenger: The fuel used is gasoline and ethanol (considered here as biofuel gasoline)</t>
  </si>
  <si>
    <t>Freight: Two kinds of fuels are used: petroleum diesel (without biodiesel) - waterways and fuel oil - cabotage</t>
  </si>
  <si>
    <t>Passenger: The fuel used is petroleum diesel. There is no biodiesel fraction in this fuel.</t>
  </si>
  <si>
    <t>Freight: Not applied, last mile delivery by motorbike not computed.</t>
  </si>
  <si>
    <t xml:space="preserve">In Brazil, for the Reference Scenario, MOP (Mitigations Options Project) considers biojet (jetfuel made with biomass) for the year 2041 until 2050, </t>
  </si>
  <si>
    <t>but this option does not exist in EPS. So, biojet is not contempled.</t>
  </si>
  <si>
    <t>ref2019.d111618a</t>
  </si>
  <si>
    <t>Report</t>
  </si>
  <si>
    <t>Scenario</t>
  </si>
  <si>
    <t>ref2019</t>
  </si>
  <si>
    <t>Reference case</t>
  </si>
  <si>
    <t>Datekey</t>
  </si>
  <si>
    <t>d111618a</t>
  </si>
  <si>
    <t>Release Date</t>
  </si>
  <si>
    <t xml:space="preserve"> January 2019</t>
  </si>
  <si>
    <t>TEF000</t>
  </si>
  <si>
    <t>37. Transportation Sector Energy Use by Fuel Type Within a Mode</t>
  </si>
  <si>
    <t>(trillion Btu)</t>
  </si>
  <si>
    <t/>
  </si>
  <si>
    <t>2018-</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</si>
  <si>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</si>
  <si>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</si>
  <si>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</si>
  <si>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</si>
  <si>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</si>
  <si>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</si>
  <si>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</si>
  <si>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</si>
  <si>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</si>
  <si>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</si>
  <si>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</si>
  <si>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</si>
  <si>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</si>
  <si>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</si>
  <si>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</si>
  <si>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</si>
  <si>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</si>
  <si>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</si>
  <si>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</si>
  <si>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</si>
  <si>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</si>
  <si>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</si>
  <si>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</si>
  <si>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</si>
  <si>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</si>
  <si>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</si>
  <si>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</si>
  <si>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</si>
  <si>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</si>
  <si>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</si>
  <si>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</si>
  <si>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</si>
  <si>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</si>
  <si>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</si>
  <si>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</si>
  <si>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</si>
  <si>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</si>
  <si>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</si>
  <si>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</si>
  <si>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</si>
  <si>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</si>
  <si>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</si>
  <si>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</si>
  <si>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</si>
  <si>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</si>
  <si>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</si>
  <si>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</si>
  <si>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</si>
  <si>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</si>
  <si>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</si>
  <si>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</si>
  <si>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</si>
  <si>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</si>
  <si>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</si>
  <si>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</si>
  <si>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</si>
  <si>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</si>
  <si>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</si>
  <si>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</si>
  <si>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</si>
  <si>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</si>
  <si>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</si>
  <si>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</si>
  <si>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</si>
  <si>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</si>
  <si>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</si>
  <si>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</si>
  <si>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</si>
  <si>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</si>
  <si>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</si>
  <si>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</si>
  <si>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</si>
  <si>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</si>
  <si>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</si>
  <si>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</si>
  <si>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</si>
  <si>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</si>
  <si>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</si>
  <si>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</si>
  <si>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</si>
  <si>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</si>
  <si>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</si>
  <si>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</si>
  <si>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</si>
  <si>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</si>
  <si>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</si>
  <si>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</si>
  <si>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</si>
  <si>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</si>
  <si>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</si>
  <si>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</si>
  <si>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</si>
  <si>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</si>
  <si>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</si>
  <si>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</si>
  <si>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</si>
  <si>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</si>
  <si>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</si>
  <si>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</si>
  <si>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</si>
  <si>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</si>
  <si>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</si>
  <si>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</si>
  <si>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</si>
  <si>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</si>
  <si>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</si>
  <si>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</si>
  <si>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</si>
  <si>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</si>
  <si>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</si>
  <si>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</si>
  <si>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</si>
  <si>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</si>
  <si>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</si>
  <si>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</si>
  <si>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</si>
  <si>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</si>
  <si>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</si>
  <si>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</si>
  <si>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</si>
  <si>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</si>
  <si>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</si>
  <si>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</si>
  <si>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</si>
  <si>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</si>
  <si>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</si>
  <si>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</si>
  <si>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</si>
  <si>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</si>
  <si>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</si>
  <si>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</si>
  <si>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</si>
  <si>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</si>
  <si>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</si>
  <si>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</si>
  <si>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</si>
  <si>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</si>
  <si>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</si>
  <si>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</si>
  <si>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</si>
  <si>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</si>
  <si>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</si>
  <si>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</si>
  <si>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</si>
  <si>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</si>
  <si>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Btu = British thermal unit.</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</si>
  <si>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</si>
  <si>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</si>
  <si>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</si>
  <si>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</si>
  <si>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</si>
  <si>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</si>
  <si>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</si>
  <si>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</si>
  <si>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</si>
  <si>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REM000</t>
  </si>
  <si>
    <t>17. Renewable Energy Consumption by Sector and Source</t>
  </si>
  <si>
    <t>(quadrillion Btu, unless otherwise noted)</t>
  </si>
  <si>
    <t xml:space="preserve"> Sector and Source</t>
  </si>
  <si>
    <t>Marketed Renewable Energy 1/</t>
  </si>
  <si>
    <t>REM000:ca_Residential(w</t>
  </si>
  <si>
    <t xml:space="preserve">  Residential (wood)</t>
  </si>
  <si>
    <t>REM000:da_Commercial(bi</t>
  </si>
  <si>
    <t xml:space="preserve">  Commercial (biomass)</t>
  </si>
  <si>
    <t>REM000:ea_Industrial</t>
  </si>
  <si>
    <t xml:space="preserve">  Industrial 2/</t>
  </si>
  <si>
    <t>REM000:ea_ConventionalH</t>
  </si>
  <si>
    <t xml:space="preserve">    Conventional Hydroelectric Power</t>
  </si>
  <si>
    <t>REM000:ea_MunicipalSoli</t>
  </si>
  <si>
    <t xml:space="preserve">    Municipal Waste 3/</t>
  </si>
  <si>
    <t>REM000:ea_Biomass</t>
  </si>
  <si>
    <t xml:space="preserve">    Biomass</t>
  </si>
  <si>
    <t>REM000:ea_BiomasHeat&amp;Co</t>
  </si>
  <si>
    <t xml:space="preserve">    Biofuels Heat and Coproducts</t>
  </si>
  <si>
    <t>REM000:fa_Transportatio</t>
  </si>
  <si>
    <t xml:space="preserve">  Transportation</t>
  </si>
  <si>
    <t>REM000:fa_Ethanolusedin</t>
  </si>
  <si>
    <t xml:space="preserve">    Ethanol used in E85 4/</t>
  </si>
  <si>
    <t>REM000:ga_Ethanolusedin</t>
  </si>
  <si>
    <t xml:space="preserve">    Ethanol used in Gasoline Blending</t>
  </si>
  <si>
    <t>REM000:ga_BioDieselBlen</t>
  </si>
  <si>
    <t xml:space="preserve">    Biodiesel used in Distillate Blending</t>
  </si>
  <si>
    <t>REM000:trans_biobute</t>
  </si>
  <si>
    <t xml:space="preserve">    Biobutanol</t>
  </si>
  <si>
    <t>REM000:gb_LiquidfromBio</t>
  </si>
  <si>
    <t xml:space="preserve">    Liquids from Biomass</t>
  </si>
  <si>
    <t>REM000:gb_GreenLiquids</t>
  </si>
  <si>
    <t xml:space="preserve">    Renewable Diesel and Gasoline 5/</t>
  </si>
  <si>
    <t>REM000:ha_ElectricPower</t>
  </si>
  <si>
    <t xml:space="preserve">  Electric Power 6/</t>
  </si>
  <si>
    <t>REM000:ha_ConventionalH</t>
  </si>
  <si>
    <t>REM000:ha_Geothermal</t>
  </si>
  <si>
    <t xml:space="preserve">    Geothermal</t>
  </si>
  <si>
    <t>REM000:ha_MunicipalSoli</t>
  </si>
  <si>
    <t xml:space="preserve">    Biogenic Municipal Waste 7/</t>
  </si>
  <si>
    <t>REM000:ha_Biomass</t>
  </si>
  <si>
    <t>REM000:ha_DedicatedPlan</t>
  </si>
  <si>
    <t xml:space="preserve">      Dedicated Plants</t>
  </si>
  <si>
    <t>REM000:ha_Cofiring</t>
  </si>
  <si>
    <t xml:space="preserve">      Cofiring</t>
  </si>
  <si>
    <t>REM000:ha_SolarThermal</t>
  </si>
  <si>
    <t xml:space="preserve">    Solar Thermal</t>
  </si>
  <si>
    <t>REM000:ha_SolarPhotovol</t>
  </si>
  <si>
    <t xml:space="preserve">    Solar Photovoltaic</t>
  </si>
  <si>
    <t>REM000:ha_Wind</t>
  </si>
  <si>
    <t xml:space="preserve">    Wind</t>
  </si>
  <si>
    <t>REM000:ia_TotalMarketed</t>
  </si>
  <si>
    <t xml:space="preserve">  Total Marketed Renewable Energy</t>
  </si>
  <si>
    <t>Sources of Ethanol</t>
  </si>
  <si>
    <t>REM000:ja_FromCorn</t>
  </si>
  <si>
    <t xml:space="preserve">  From Corn and Other Starch</t>
  </si>
  <si>
    <t>REM000:ja_FromCellulose</t>
  </si>
  <si>
    <t xml:space="preserve">  From Cellulose</t>
  </si>
  <si>
    <t>REM000:ja_Imports</t>
  </si>
  <si>
    <t xml:space="preserve">  Net Imports</t>
  </si>
  <si>
    <t>REM000:ja_Total</t>
  </si>
  <si>
    <t xml:space="preserve">    Total U.S. Supply of Ethanol</t>
  </si>
  <si>
    <t>Nonmarketed Renewable Energy 8/</t>
  </si>
  <si>
    <t xml:space="preserve">     Selected Consumption</t>
  </si>
  <si>
    <t>REM000:la_Residential</t>
  </si>
  <si>
    <t xml:space="preserve">  Residential</t>
  </si>
  <si>
    <t>REM000:la_SolarHotWater</t>
  </si>
  <si>
    <t xml:space="preserve">    Solar Hot Water Heating</t>
  </si>
  <si>
    <t>REM000:la_GeothermalHea</t>
  </si>
  <si>
    <t xml:space="preserve">    Geothermal Heat Pumps</t>
  </si>
  <si>
    <t>REM000:la_SolarPhotovol</t>
  </si>
  <si>
    <t>REM000:la_blowWindblow</t>
  </si>
  <si>
    <t>REM000:ma_Commercial</t>
  </si>
  <si>
    <t xml:space="preserve">  Commercial</t>
  </si>
  <si>
    <t>REM000:ma_SolarThermal</t>
  </si>
  <si>
    <t>REM000:ma_SolarPhotovol</t>
  </si>
  <si>
    <t>REM000:ma_blowWindblow</t>
  </si>
  <si>
    <t xml:space="preserve">   1/ Includes nonelectric renewable energy groups for which the energy source is bought and sold in the marketplace, although</t>
  </si>
  <si>
    <t>all transactions may not necessarily be marketed, and renewable energy inputs for electricity entering the marketplace</t>
  </si>
  <si>
    <t>on the electric power grid.  Excludes electricity imports; see Table 2.  Actual heat rates used to determine fuel consumption</t>
  </si>
  <si>
    <t>for all renewable fuels except hydroelectric, geothermal, solar, and wind.  Consumption at hydroelectric, geothermal, solar, and</t>
  </si>
  <si>
    <t>wind facilities is determined by using the average electric power sector fossil-fuels net heat rate.</t>
  </si>
  <si>
    <t xml:space="preserve">   2/ Includes combined heat and power plants that have a non-regulatory status, and small on-site generating systems.</t>
  </si>
  <si>
    <t xml:space="preserve">   3/ Includes municipal waste, landfill gas, and municipal sewage sludge.  All municipal waste is included, although a</t>
  </si>
  <si>
    <t>portion of the municipal waste stream contains petroleum-derived plastics and other non-renewable sources.</t>
  </si>
  <si>
    <t xml:space="preserve">   4/ Excludes motor gasoline component of E85.</t>
  </si>
  <si>
    <t xml:space="preserve">   5/ Renewable feedstocks for the on-site production of diesel and gasoline.</t>
  </si>
  <si>
    <t xml:space="preserve">   6/ Includes consumption of energy by electricity-only and combined heat and power plants that have a regulatory status.</t>
  </si>
  <si>
    <t xml:space="preserve">   7/ Includes biogenic municipal waste, landfill gas, and municipal sewage sludge.  Incremental growth is assumed to be for</t>
  </si>
  <si>
    <t>landfill gas facilities.</t>
  </si>
  <si>
    <t xml:space="preserve">   8/ Includes selected renewable energy consumption data for which the energy is not bought or sold, either</t>
  </si>
  <si>
    <t>directly or indirectly as an input to marketed energy.  The U.S. Energy Information Administration does not</t>
  </si>
  <si>
    <t>estimate or project total consumption of nonmarketed renewable energy.</t>
  </si>
  <si>
    <t xml:space="preserve">   Note:  Totals may not equal sum of components due to independent rounding.  Data for</t>
  </si>
  <si>
    <t>2017 are model results and may differ from official EIA data reports.</t>
  </si>
  <si>
    <t xml:space="preserve">   Sources:  2017 ethanol:  U.S. Energy Information Administration (EIA), Monthly Energy Review, September 2018.</t>
  </si>
  <si>
    <t>2017 electric power sector:  EIA, Form EIA-860, "Annual Electric Generator Report" (preliminary).</t>
  </si>
  <si>
    <t>Other 2017 values:  EIA, Office of Energy Analysis.</t>
  </si>
  <si>
    <t>2018:  EIA, Short-Term Energy Outlook, October 2018 and EIA, AEO2019 National Energy Modeling System run ref2019.d111618a.</t>
  </si>
  <si>
    <t>Projections:  EIA, AEO2019 National Energy Modeling System run ref2019.d111618a.</t>
  </si>
  <si>
    <t>This fraction is the amount of biodiesel used in the entire Transportation sector</t>
  </si>
  <si>
    <t>divided by the amount of petroleum diesel used for user-specified diesel-using</t>
  </si>
  <si>
    <t>vehicle types, plus the amount of biodiesel.  It is used for the approriate vehicle</t>
  </si>
  <si>
    <t>types on subsequent tabs.</t>
  </si>
  <si>
    <t>Quantity</t>
  </si>
  <si>
    <t>Scope</t>
  </si>
  <si>
    <t>Unit</t>
  </si>
  <si>
    <t>Biodiesel use</t>
  </si>
  <si>
    <t>entire transportation sector</t>
  </si>
  <si>
    <t>trillion BTU</t>
  </si>
  <si>
    <t>Petroleum diesel use</t>
  </si>
  <si>
    <t>passenger LDVs</t>
  </si>
  <si>
    <t>freight LDVs</t>
  </si>
  <si>
    <t>passenger HDVs</t>
  </si>
  <si>
    <t>freight HDVs</t>
  </si>
  <si>
    <t>passenger rail</t>
  </si>
  <si>
    <t>freight rail</t>
  </si>
  <si>
    <t>passenger ships</t>
  </si>
  <si>
    <t>freight ships</t>
  </si>
  <si>
    <t>Is Biodiesel Used For:</t>
  </si>
  <si>
    <t>Biodiesel Fraction for diesel-using vehicle types selected above:</t>
  </si>
  <si>
    <t>biodiesel fraction</t>
  </si>
  <si>
    <t>Plug-in hybrids can accept either electricity or combustible fuels.</t>
  </si>
  <si>
    <t>This sheet specifies the percentage of driving for which electricity is used.</t>
  </si>
  <si>
    <t>Electricity fraction</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</si>
  <si>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</si>
  <si>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</si>
  <si>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</si>
  <si>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</si>
  <si>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(see sheets Results (On-road psgr) Brazil and CO&amp;DO (Waterways frgt)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</si>
</sst>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_-;\-* #,##0.00_-;_-* &quot;-&quot;??_-;_-@_-"/>
    <numFmt numFmtId="165" formatCode="0.0000"/>
    <numFmt numFmtId="166" formatCode="_-* #,##0_-;\-* #,##0_-;_-* &quot;-&quot;??_-;_-@_-"/>
    <numFmt numFmtId="167" formatCode="_-* #,##0.0_-;\-* #,##0.0_-;_-* &quot;-&quot;??_-;_-@_-"/>
    <numFmt numFmtId="168" formatCode="_-* #,##0.0000_-;\-* #,##0.0000_-;_-* &quot;-&quot;??_-;_-@_-"/>
    <numFmt numFmtId="169" formatCode="_-* #,##0.000000_-;\-* #,##0.000000_-;_-* &quot;-&quot;??_-;_-@_-"/>
    <numFmt numFmtId="170" formatCode="0.0000000000000000E+00"/>
    <numFmt numFmtId="171" formatCode="0.0%"/>
    <numFmt numFmtId="172" formatCode="0.000000"/>
  </numFmts>
  <fonts count="18"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b/>
      <sz val="11"/>
      <color theme="0"/>
      <name val="Calibri"/>
      <family val="2"/>
      <scheme val="minor"/>
    </font>
    <font>
      <b/>
      <sz val="12"/>
      <color theme="1"/>
      <name val="Calibri"/>
      <family val="2"/>
      <scheme val="minor"/>
    </font>
    <font>
      <b/>
      <sz val="9"/>
      <color indexed="81"/>
      <name val="Tahoma"/>
      <family val="2"/>
    </font>
    <font>
      <sz val="9"/>
      <color indexed="81"/>
      <name val="Tahoma"/>
      <family val="2"/>
    </font>
    <font>
      <u/>
      <sz val="11"/>
      <color theme="10"/>
      <name val="Calibri"/>
      <family val="2"/>
      <scheme val="minor"/>
    </font>
    <font>
      <b/>
      <sz val="11"/>
      <color rgb="FF000000"/>
      <name val="Calibri"/>
      <family val="2"/>
    </font>
    <font>
      <sz val="11"/>
      <color theme="1"/>
      <name val="Calibri"/>
      <family val="2"/>
    </font>
    <font>
      <sz val="11"/>
      <name val="Calibri"/>
      <family val="2"/>
      <scheme val="minor"/>
    </font>
    <font>
      <sz val="10"/>
      <color indexed="8"/>
      <name val="Arial"/>
      <family val="2"/>
    </font>
    <font>
      <sz val="8"/>
      <name val="Arial"/>
      <family val="2"/>
    </font>
    <font>
      <sz val="9"/>
      <name val="Calibri"/>
      <family val="2"/>
    </font>
    <font>
      <i/>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rgb="FF00B050"/>
        <bgColor rgb="FF000000"/>
      </patternFill>
    </fill>
    <fill>
      <patternFill patternType="solid">
        <fgColor rgb="FFFCD5B4"/>
        <bgColor rgb="FF000000"/>
      </patternFill>
    </fill>
    <fill>
      <patternFill patternType="solid">
        <fgColor rgb="FFFFFF00"/>
        <bgColor indexed="64"/>
      </patternFill>
    </fill>
  </fills>
  <borders count="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1">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164" fontId="5" fillId="0" borderId="0" applyFont="0" applyFill="0" applyBorder="0" applyAlignment="0" applyProtection="0"/>
    <xf numFmtId="9" fontId="5" fillId="0" borderId="0" applyFont="0" applyFill="0" applyBorder="0" applyAlignment="0" applyProtection="0"/>
    <xf numFmtId="0" fontId="10" fillId="0" borderId="0" applyNumberFormat="0" applyFill="0" applyBorder="0" applyAlignment="0" applyProtection="0"/>
  </cellStyleXfs>
  <cellXfs count="64">
    <xf numFmtId="0" fontId="0" fillId="0" borderId="0" xfId="0"/>
    <xf numFmtId="0" fontId="1" fillId="0" borderId="0" xfId="0" applyFont="1"/>
    <xf numFmtId="165" fontId="0" fillId="0" borderId="0" xfId="0" applyNumberFormat="1"/>
    <xf numFmtId="0" fontId="1" fillId="2" borderId="0" xfId="0" applyFont="1" applyFill="1"/>
    <xf numFmtId="0" fontId="0" fillId="0" borderId="0" xfId="0" applyAlignment="1">
      <alignment horizontal="left"/>
    </xf>
    <xf numFmtId="0" fontId="0" fillId="0" borderId="0" xfId="0" applyNumberFormat="1"/>
    <xf numFmtId="0" fontId="1" fillId="0" borderId="0" xfId="0" applyFont="1" applyAlignment="1">
      <alignment wrapText="1"/>
    </xf>
    <xf numFmtId="0" fontId="0" fillId="3" borderId="0" xfId="0" applyFill="1"/>
    <xf numFmtId="0" fontId="7" fillId="3" borderId="0" xfId="0" applyFont="1" applyFill="1"/>
    <xf numFmtId="0" fontId="6" fillId="4" borderId="5" xfId="0" applyFont="1" applyFill="1" applyBorder="1" applyAlignment="1">
      <alignment horizontal="center"/>
    </xf>
    <xf numFmtId="0" fontId="0" fillId="3" borderId="5" xfId="0" applyFill="1" applyBorder="1"/>
    <xf numFmtId="166" fontId="0" fillId="3" borderId="5" xfId="8" applyNumberFormat="1" applyFont="1" applyFill="1" applyBorder="1"/>
    <xf numFmtId="166" fontId="0" fillId="3" borderId="0" xfId="8" applyNumberFormat="1" applyFont="1" applyFill="1" applyBorder="1"/>
    <xf numFmtId="0" fontId="1" fillId="0" borderId="0" xfId="0" applyFont="1" applyAlignment="1">
      <alignment horizontal="left" vertical="center"/>
    </xf>
    <xf numFmtId="0" fontId="10" fillId="0" borderId="0" xfId="10"/>
    <xf numFmtId="0" fontId="0" fillId="0" borderId="5" xfId="0" applyBorder="1"/>
    <xf numFmtId="0" fontId="11" fillId="5" borderId="5" xfId="0" applyFont="1" applyFill="1" applyBorder="1" applyAlignment="1">
      <alignment horizontal="center"/>
    </xf>
    <xf numFmtId="0" fontId="11" fillId="6" borderId="5" xfId="0" applyFont="1" applyFill="1" applyBorder="1" applyAlignment="1">
      <alignment horizontal="center"/>
    </xf>
    <xf numFmtId="0" fontId="12" fillId="0" borderId="0" xfId="0" applyFont="1"/>
    <xf numFmtId="0" fontId="12" fillId="0" borderId="5" xfId="0" applyFont="1" applyBorder="1"/>
    <xf numFmtId="3" fontId="12" fillId="0" borderId="5" xfId="0" applyNumberFormat="1" applyFont="1" applyBorder="1" applyAlignment="1">
      <alignment horizontal="center"/>
    </xf>
    <xf numFmtId="3" fontId="12" fillId="0" borderId="0" xfId="0" applyNumberFormat="1" applyFont="1"/>
    <xf numFmtId="0" fontId="12" fillId="0" borderId="0" xfId="0" applyFont="1" applyFill="1" applyBorder="1"/>
    <xf numFmtId="0" fontId="11" fillId="5" borderId="5" xfId="0" applyFont="1" applyFill="1" applyBorder="1" applyAlignment="1">
      <alignment horizontal="center" vertical="center"/>
    </xf>
    <xf numFmtId="0" fontId="11" fillId="5" borderId="5" xfId="0" applyFont="1" applyFill="1" applyBorder="1" applyAlignment="1">
      <alignment horizontal="center" vertical="center" wrapText="1"/>
    </xf>
    <xf numFmtId="0" fontId="0" fillId="0" borderId="0" xfId="0" applyBorder="1"/>
    <xf numFmtId="9" fontId="0" fillId="0" borderId="5" xfId="9" applyFont="1" applyBorder="1"/>
    <xf numFmtId="0" fontId="0" fillId="0" borderId="0" xfId="0" applyFill="1"/>
    <xf numFmtId="0" fontId="0" fillId="0" borderId="0" xfId="0" applyAlignment="1">
      <alignment vertical="center" wrapText="1"/>
    </xf>
    <xf numFmtId="0" fontId="0" fillId="0" borderId="0" xfId="0" applyFont="1" applyAlignment="1">
      <alignment horizontal="left" vertical="center" wrapText="1"/>
    </xf>
    <xf numFmtId="0" fontId="13" fillId="3" borderId="0" xfId="0" applyFont="1" applyFill="1"/>
    <xf numFmtId="0" fontId="0" fillId="0" borderId="0" xfId="0" applyFont="1"/>
    <xf numFmtId="0" fontId="1" fillId="0" borderId="0" xfId="0" applyFont="1" applyFill="1"/>
    <xf numFmtId="0" fontId="0" fillId="3" borderId="0" xfId="0" applyFill="1" applyBorder="1"/>
    <xf numFmtId="167" fontId="0" fillId="3" borderId="0" xfId="8" applyNumberFormat="1" applyFont="1" applyFill="1" applyBorder="1"/>
    <xf numFmtId="168" fontId="0" fillId="3" borderId="0" xfId="8" applyNumberFormat="1" applyFont="1" applyFill="1" applyBorder="1"/>
    <xf numFmtId="169" fontId="0" fillId="3" borderId="0" xfId="8" applyNumberFormat="1" applyFont="1" applyFill="1" applyBorder="1"/>
    <xf numFmtId="170" fontId="0" fillId="3" borderId="0" xfId="0" applyNumberFormat="1" applyFill="1"/>
    <xf numFmtId="164" fontId="0" fillId="3" borderId="0" xfId="0" applyNumberFormat="1" applyFill="1"/>
    <xf numFmtId="0" fontId="0" fillId="0" borderId="0" xfId="0" applyAlignment="1"/>
    <xf numFmtId="0" fontId="2" fillId="0" borderId="0" xfId="6"/>
    <xf numFmtId="0" fontId="3" fillId="0" borderId="4" xfId="5">
      <alignment wrapText="1"/>
    </xf>
    <xf numFmtId="0" fontId="14" fillId="0" borderId="0" xfId="0" applyFont="1"/>
    <xf numFmtId="0" fontId="15" fillId="0" borderId="0" xfId="0" applyFont="1"/>
    <xf numFmtId="0" fontId="4" fillId="0" borderId="0" xfId="7">
      <alignment horizontal="left"/>
    </xf>
    <xf numFmtId="0" fontId="3" fillId="0" borderId="2" xfId="3">
      <alignment wrapText="1"/>
    </xf>
    <xf numFmtId="3" fontId="3" fillId="0" borderId="2" xfId="3" applyNumberFormat="1" applyAlignment="1">
      <alignment horizontal="right" wrapText="1"/>
    </xf>
    <xf numFmtId="171" fontId="3" fillId="0" borderId="2" xfId="3" applyNumberFormat="1" applyAlignment="1">
      <alignment horizontal="right" wrapText="1"/>
    </xf>
    <xf numFmtId="0" fontId="0" fillId="0" borderId="3" xfId="4" applyFont="1">
      <alignment wrapText="1"/>
    </xf>
    <xf numFmtId="3" fontId="0" fillId="0" borderId="3" xfId="4" applyNumberFormat="1" applyFont="1" applyAlignment="1">
      <alignment horizontal="right" wrapText="1"/>
    </xf>
    <xf numFmtId="171" fontId="0" fillId="0" borderId="3" xfId="4" applyNumberFormat="1" applyFont="1" applyAlignment="1">
      <alignment horizontal="right" wrapText="1"/>
    </xf>
    <xf numFmtId="0" fontId="16" fillId="0" borderId="0" xfId="0" applyFont="1"/>
    <xf numFmtId="4" fontId="3" fillId="0" borderId="2" xfId="3" applyNumberFormat="1" applyAlignment="1">
      <alignment horizontal="right" wrapText="1"/>
    </xf>
    <xf numFmtId="4" fontId="0" fillId="0" borderId="3" xfId="4" applyNumberFormat="1" applyFont="1" applyAlignment="1">
      <alignment horizontal="right" wrapText="1"/>
    </xf>
    <xf numFmtId="1" fontId="0" fillId="0" borderId="0" xfId="0" applyNumberFormat="1"/>
    <xf numFmtId="3" fontId="0" fillId="0" borderId="0" xfId="0" applyNumberFormat="1"/>
    <xf numFmtId="0" fontId="0" fillId="2" borderId="0" xfId="0" applyFill="1"/>
    <xf numFmtId="0" fontId="1" fillId="7" borderId="0" xfId="0" applyFont="1" applyFill="1"/>
    <xf numFmtId="0" fontId="17" fillId="0" borderId="0" xfId="0" applyFont="1"/>
    <xf numFmtId="0" fontId="0" fillId="0" borderId="0" xfId="0" applyFont="1" applyAlignment="1">
      <alignment wrapText="1"/>
    </xf>
    <xf numFmtId="172" fontId="0" fillId="0" borderId="0" xfId="0" applyNumberFormat="1"/>
    <xf numFmtId="166" fontId="0" fillId="3" borderId="0" xfId="0" applyNumberFormat="1" applyFill="1"/>
    <xf numFmtId="0" fontId="1" fillId="0" borderId="6" xfId="0" applyFont="1" applyBorder="1" applyAlignment="1">
      <alignment horizontal="left"/>
    </xf>
    <xf numFmtId="0" fontId="2" fillId="0" borderId="1" xfId="2">
      <alignment wrapText="1"/>
    </xf>
  </cellXfs>
  <cellStyles count="11">
    <cellStyle name="Body: normal cell" xfId="4"/>
    <cellStyle name="Comma" xfId="8" builtinId="3"/>
    <cellStyle name="Font: Calibri, 9pt regular" xfId="6"/>
    <cellStyle name="Footnotes: top row" xfId="2"/>
    <cellStyle name="Header: bottom row" xfId="5"/>
    <cellStyle name="Hyperlink" xfId="10" builtinId="8"/>
    <cellStyle name="Normal" xfId="0" builtinId="0"/>
    <cellStyle name="Normal 2" xfId="1"/>
    <cellStyle name="Parent row" xfId="3"/>
    <cellStyle name="Percent" xfId="9" builtinId="5"/>
    <cellStyle name="Table titl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np.gov.br/biocombustiveis/biodiesel" TargetMode="External"/><Relationship Id="rId7" Type="http://schemas.openxmlformats.org/officeDocument/2006/relationships/printerSettings" Target="../printerSettings/printerSettings1.bin"/><Relationship Id="rId2" Type="http://schemas.openxmlformats.org/officeDocument/2006/relationships/hyperlink" Target="http://www.epe.gov.br/sites-pt/publicacoes-dados-abertos/publicacoes/PublicacoesArquivos/publicacao-227/topico-456/NT%20PR%20009-2018%20Premissas%20e%20Custos%20Oferta%20de%20Combustiveis.pdf" TargetMode="External"/><Relationship Id="rId1" Type="http://schemas.openxmlformats.org/officeDocument/2006/relationships/hyperlink" Target="https://www.mctic.gov.br/mctic/export/sites/institucional/ciencia/SEPED/clima/arquivos/projeto_opcoes_mitigacao/publicacoes/Setor-Transportes.pdf" TargetMode="External"/><Relationship Id="rId6" Type="http://schemas.openxmlformats.org/officeDocument/2006/relationships/hyperlink" Target="http://www.anp.gov.br/biocombustiveis/biodiesel" TargetMode="External"/><Relationship Id="rId5" Type="http://schemas.openxmlformats.org/officeDocument/2006/relationships/hyperlink" Target="http://www.epe.gov.br/sites-pt/publicacoes-dados-abertos/publicacoes/PublicacoesArquivos/publicacao-227/topico-456/NT%20PR%20009-2018%20Premissas%20e%20Custos%20Oferta%20de%20Combustiveis.pdf" TargetMode="External"/><Relationship Id="rId4" Type="http://schemas.openxmlformats.org/officeDocument/2006/relationships/hyperlink" Target="https://www.mctic.gov.br/mctic/export/sites/institucional/ciencia/SEPED/clima/arquivos/projeto_opcoes_mitigacao/publicacoes/Setor-Transportes.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hyperlink" Target="http://www.anp.gov.br/biocombustiveis/biodiesel" TargetMode="External"/><Relationship Id="rId1" Type="http://schemas.openxmlformats.org/officeDocument/2006/relationships/hyperlink" Target="http://www.epe.gov.br/sites-pt/publicacoes-dados-abertos/publicacoes/PublicacoesArquivos/publicacao-227/topico-456/NT%20PR%20009-2018%20Premissas%20e%20Custos%20Oferta%20de%20Combustiveis.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anp.gov.br/images/central-de-conteudo/publicacoes/anuario-estatistico/2018/anuario-2018-fatores-convencoes.pdf"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6"/>
  <sheetViews>
    <sheetView tabSelected="1" workbookViewId="0">
      <selection activeCell="E3" sqref="E3"/>
    </sheetView>
  </sheetViews>
  <sheetFormatPr defaultRowHeight="14.25" x14ac:dyDescent="0.45"/>
  <cols>
    <col min="2" max="2" width="69.265625" customWidth="1"/>
  </cols>
  <sheetData>
    <row r="1" spans="1:2" x14ac:dyDescent="0.45">
      <c r="A1" s="1" t="s">
        <v>0</v>
      </c>
    </row>
    <row r="2" spans="1:2" x14ac:dyDescent="0.45">
      <c r="A2" s="1"/>
    </row>
    <row r="3" spans="1:2" x14ac:dyDescent="0.45">
      <c r="A3" s="62" t="s">
        <v>13</v>
      </c>
      <c r="B3" s="62"/>
    </row>
    <row r="4" spans="1:2" x14ac:dyDescent="0.45">
      <c r="A4" s="1" t="s">
        <v>97</v>
      </c>
      <c r="B4" s="3" t="s">
        <v>98</v>
      </c>
    </row>
    <row r="5" spans="1:2" x14ac:dyDescent="0.45">
      <c r="B5" t="s">
        <v>115</v>
      </c>
    </row>
    <row r="6" spans="1:2" x14ac:dyDescent="0.45">
      <c r="B6" s="4">
        <v>2017</v>
      </c>
    </row>
    <row r="7" spans="1:2" x14ac:dyDescent="0.45">
      <c r="B7" t="s">
        <v>116</v>
      </c>
    </row>
    <row r="8" spans="1:2" x14ac:dyDescent="0.45">
      <c r="B8" t="s">
        <v>117</v>
      </c>
    </row>
    <row r="9" spans="1:2" x14ac:dyDescent="0.45">
      <c r="B9" s="14" t="s">
        <v>118</v>
      </c>
    </row>
    <row r="10" spans="1:2" x14ac:dyDescent="0.45">
      <c r="B10" t="s">
        <v>120</v>
      </c>
    </row>
    <row r="11" spans="1:2" x14ac:dyDescent="0.45">
      <c r="B11" t="s">
        <v>119</v>
      </c>
    </row>
    <row r="12" spans="1:2" x14ac:dyDescent="0.45">
      <c r="B12" t="s">
        <v>433</v>
      </c>
    </row>
    <row r="14" spans="1:2" x14ac:dyDescent="0.45">
      <c r="B14" s="3" t="s">
        <v>15</v>
      </c>
    </row>
    <row r="15" spans="1:2" x14ac:dyDescent="0.45">
      <c r="B15" s="29" t="s">
        <v>45</v>
      </c>
    </row>
    <row r="16" spans="1:2" x14ac:dyDescent="0.45">
      <c r="B16" t="s">
        <v>43</v>
      </c>
    </row>
    <row r="17" spans="1:2" x14ac:dyDescent="0.45">
      <c r="B17" s="14" t="s">
        <v>38</v>
      </c>
    </row>
    <row r="18" spans="1:2" x14ac:dyDescent="0.45">
      <c r="B18" t="s">
        <v>39</v>
      </c>
    </row>
    <row r="19" spans="1:2" x14ac:dyDescent="0.45">
      <c r="B19" t="s">
        <v>40</v>
      </c>
    </row>
    <row r="20" spans="1:2" x14ac:dyDescent="0.45">
      <c r="B20" t="s">
        <v>42</v>
      </c>
    </row>
    <row r="21" spans="1:2" x14ac:dyDescent="0.45">
      <c r="B21" s="14" t="s">
        <v>41</v>
      </c>
    </row>
    <row r="23" spans="1:2" x14ac:dyDescent="0.45">
      <c r="B23" s="3" t="s">
        <v>100</v>
      </c>
    </row>
    <row r="24" spans="1:2" x14ac:dyDescent="0.45">
      <c r="B24" t="s">
        <v>101</v>
      </c>
    </row>
    <row r="25" spans="1:2" x14ac:dyDescent="0.45">
      <c r="B25" t="s">
        <v>102</v>
      </c>
    </row>
    <row r="26" spans="1:2" x14ac:dyDescent="0.45">
      <c r="B26" t="s">
        <v>103</v>
      </c>
    </row>
    <row r="27" spans="1:2" x14ac:dyDescent="0.45">
      <c r="B27" t="s">
        <v>104</v>
      </c>
    </row>
    <row r="28" spans="1:2" x14ac:dyDescent="0.45">
      <c r="B28" t="s">
        <v>105</v>
      </c>
    </row>
    <row r="30" spans="1:2" x14ac:dyDescent="0.45">
      <c r="A30" s="62" t="s">
        <v>20</v>
      </c>
      <c r="B30" s="62"/>
    </row>
    <row r="31" spans="1:2" x14ac:dyDescent="0.45">
      <c r="A31" s="1" t="s">
        <v>97</v>
      </c>
      <c r="B31" s="3" t="s">
        <v>98</v>
      </c>
    </row>
    <row r="32" spans="1:2" x14ac:dyDescent="0.45">
      <c r="B32" t="s">
        <v>115</v>
      </c>
    </row>
    <row r="33" spans="2:2" x14ac:dyDescent="0.45">
      <c r="B33" s="4">
        <v>2017</v>
      </c>
    </row>
    <row r="34" spans="2:2" x14ac:dyDescent="0.45">
      <c r="B34" t="s">
        <v>116</v>
      </c>
    </row>
    <row r="35" spans="2:2" x14ac:dyDescent="0.45">
      <c r="B35" t="s">
        <v>117</v>
      </c>
    </row>
    <row r="36" spans="2:2" x14ac:dyDescent="0.45">
      <c r="B36" s="14" t="s">
        <v>118</v>
      </c>
    </row>
    <row r="37" spans="2:2" x14ac:dyDescent="0.45">
      <c r="B37" t="s">
        <v>120</v>
      </c>
    </row>
    <row r="38" spans="2:2" x14ac:dyDescent="0.45">
      <c r="B38" t="s">
        <v>119</v>
      </c>
    </row>
    <row r="39" spans="2:2" x14ac:dyDescent="0.45">
      <c r="B39" t="s">
        <v>121</v>
      </c>
    </row>
    <row r="41" spans="2:2" x14ac:dyDescent="0.45">
      <c r="B41" s="3" t="s">
        <v>15</v>
      </c>
    </row>
    <row r="42" spans="2:2" x14ac:dyDescent="0.45">
      <c r="B42" s="29" t="s">
        <v>45</v>
      </c>
    </row>
    <row r="43" spans="2:2" x14ac:dyDescent="0.45">
      <c r="B43" t="s">
        <v>43</v>
      </c>
    </row>
    <row r="44" spans="2:2" x14ac:dyDescent="0.45">
      <c r="B44" s="14" t="s">
        <v>38</v>
      </c>
    </row>
    <row r="45" spans="2:2" x14ac:dyDescent="0.45">
      <c r="B45" t="s">
        <v>39</v>
      </c>
    </row>
    <row r="46" spans="2:2" x14ac:dyDescent="0.45">
      <c r="B46" t="s">
        <v>40</v>
      </c>
    </row>
    <row r="47" spans="2:2" x14ac:dyDescent="0.45">
      <c r="B47" t="s">
        <v>42</v>
      </c>
    </row>
    <row r="48" spans="2:2" x14ac:dyDescent="0.45">
      <c r="B48" s="14" t="s">
        <v>41</v>
      </c>
    </row>
    <row r="49" spans="1:2" x14ac:dyDescent="0.45">
      <c r="B49" s="14"/>
    </row>
    <row r="50" spans="1:2" x14ac:dyDescent="0.45">
      <c r="A50" s="1" t="s">
        <v>1</v>
      </c>
    </row>
    <row r="51" spans="1:2" x14ac:dyDescent="0.45">
      <c r="A51" t="s">
        <v>106</v>
      </c>
    </row>
    <row r="52" spans="1:2" x14ac:dyDescent="0.45">
      <c r="A52" t="s">
        <v>107</v>
      </c>
    </row>
    <row r="53" spans="1:2" x14ac:dyDescent="0.45">
      <c r="A53" t="s">
        <v>108</v>
      </c>
    </row>
    <row r="54" spans="1:2" x14ac:dyDescent="0.45">
      <c r="A54" t="s">
        <v>109</v>
      </c>
    </row>
    <row r="55" spans="1:2" x14ac:dyDescent="0.45">
      <c r="A55" t="s">
        <v>110</v>
      </c>
    </row>
    <row r="56" spans="1:2" x14ac:dyDescent="0.45">
      <c r="A56" t="s">
        <v>111</v>
      </c>
    </row>
    <row r="57" spans="1:2" x14ac:dyDescent="0.45">
      <c r="A57" t="s">
        <v>112</v>
      </c>
    </row>
    <row r="58" spans="1:2" x14ac:dyDescent="0.45">
      <c r="A58" t="s">
        <v>113</v>
      </c>
    </row>
    <row r="59" spans="1:2" x14ac:dyDescent="0.45">
      <c r="A59" t="s">
        <v>114</v>
      </c>
    </row>
    <row r="61" spans="1:2" x14ac:dyDescent="0.45">
      <c r="A61" s="1" t="s">
        <v>122</v>
      </c>
    </row>
    <row r="62" spans="1:2" x14ac:dyDescent="0.45">
      <c r="A62" s="31" t="s">
        <v>123</v>
      </c>
    </row>
    <row r="63" spans="1:2" x14ac:dyDescent="0.45">
      <c r="A63" s="1"/>
    </row>
    <row r="64" spans="1:2" x14ac:dyDescent="0.45">
      <c r="A64" s="1" t="s">
        <v>14</v>
      </c>
    </row>
    <row r="65" spans="1:1" x14ac:dyDescent="0.45">
      <c r="A65" t="s">
        <v>124</v>
      </c>
    </row>
    <row r="66" spans="1:1" x14ac:dyDescent="0.45">
      <c r="A66" t="s">
        <v>125</v>
      </c>
    </row>
    <row r="67" spans="1:1" x14ac:dyDescent="0.45">
      <c r="A67" s="1"/>
    </row>
    <row r="68" spans="1:1" x14ac:dyDescent="0.45">
      <c r="A68" s="1" t="s">
        <v>16</v>
      </c>
    </row>
    <row r="69" spans="1:1" x14ac:dyDescent="0.45">
      <c r="A69" s="39" t="s">
        <v>126</v>
      </c>
    </row>
    <row r="70" spans="1:1" x14ac:dyDescent="0.45">
      <c r="A70" s="39" t="s">
        <v>133</v>
      </c>
    </row>
    <row r="71" spans="1:1" x14ac:dyDescent="0.45">
      <c r="A71" s="39" t="s">
        <v>134</v>
      </c>
    </row>
    <row r="72" spans="1:1" x14ac:dyDescent="0.45">
      <c r="A72" s="1"/>
    </row>
    <row r="73" spans="1:1" x14ac:dyDescent="0.45">
      <c r="A73" s="1" t="s">
        <v>17</v>
      </c>
    </row>
    <row r="74" spans="1:1" x14ac:dyDescent="0.45">
      <c r="A74" s="39" t="s">
        <v>128</v>
      </c>
    </row>
    <row r="75" spans="1:1" x14ac:dyDescent="0.45">
      <c r="A75" s="39" t="s">
        <v>127</v>
      </c>
    </row>
    <row r="76" spans="1:1" x14ac:dyDescent="0.45">
      <c r="A76" s="1"/>
    </row>
    <row r="77" spans="1:1" x14ac:dyDescent="0.45">
      <c r="A77" s="1" t="s">
        <v>18</v>
      </c>
    </row>
    <row r="78" spans="1:1" x14ac:dyDescent="0.45">
      <c r="A78" s="39" t="s">
        <v>131</v>
      </c>
    </row>
    <row r="79" spans="1:1" x14ac:dyDescent="0.45">
      <c r="A79" s="39" t="s">
        <v>130</v>
      </c>
    </row>
    <row r="80" spans="1:1" x14ac:dyDescent="0.45">
      <c r="A80" s="1"/>
    </row>
    <row r="81" spans="1:1" x14ac:dyDescent="0.45">
      <c r="A81" s="1" t="s">
        <v>19</v>
      </c>
    </row>
    <row r="82" spans="1:1" x14ac:dyDescent="0.45">
      <c r="A82" s="39" t="s">
        <v>129</v>
      </c>
    </row>
    <row r="83" spans="1:1" x14ac:dyDescent="0.45">
      <c r="A83" s="39" t="s">
        <v>132</v>
      </c>
    </row>
    <row r="84" spans="1:1" x14ac:dyDescent="0.45">
      <c r="A84" s="1"/>
    </row>
    <row r="85" spans="1:1" x14ac:dyDescent="0.45">
      <c r="A85" s="1" t="s">
        <v>50</v>
      </c>
    </row>
    <row r="86" spans="1:1" x14ac:dyDescent="0.45">
      <c r="A86" t="s">
        <v>52</v>
      </c>
    </row>
    <row r="88" spans="1:1" x14ac:dyDescent="0.45">
      <c r="A88" s="1" t="s">
        <v>53</v>
      </c>
    </row>
    <row r="89" spans="1:1" x14ac:dyDescent="0.45">
      <c r="A89" t="s">
        <v>54</v>
      </c>
    </row>
    <row r="90" spans="1:1" x14ac:dyDescent="0.45">
      <c r="A90" t="s">
        <v>55</v>
      </c>
    </row>
    <row r="91" spans="1:1" x14ac:dyDescent="0.45">
      <c r="A91" s="31" t="s">
        <v>56</v>
      </c>
    </row>
    <row r="92" spans="1:1" x14ac:dyDescent="0.45">
      <c r="A92" s="1"/>
    </row>
    <row r="93" spans="1:1" x14ac:dyDescent="0.45">
      <c r="A93" s="1" t="s">
        <v>44</v>
      </c>
    </row>
    <row r="94" spans="1:1" x14ac:dyDescent="0.45">
      <c r="A94" s="30" t="s">
        <v>46</v>
      </c>
    </row>
    <row r="95" spans="1:1" x14ac:dyDescent="0.45">
      <c r="A95" t="s">
        <v>49</v>
      </c>
    </row>
    <row r="96" spans="1:1" x14ac:dyDescent="0.45">
      <c r="A96" s="7" t="s">
        <v>48</v>
      </c>
    </row>
    <row r="97" spans="1:1" x14ac:dyDescent="0.45">
      <c r="A97" s="30" t="s">
        <v>47</v>
      </c>
    </row>
    <row r="99" spans="1:1" x14ac:dyDescent="0.45">
      <c r="A99" s="1" t="s">
        <v>57</v>
      </c>
    </row>
    <row r="100" spans="1:1" x14ac:dyDescent="0.45">
      <c r="A100" t="s">
        <v>59</v>
      </c>
    </row>
    <row r="101" spans="1:1" x14ac:dyDescent="0.45">
      <c r="A101" s="1"/>
    </row>
    <row r="102" spans="1:1" x14ac:dyDescent="0.45">
      <c r="A102" s="13" t="s">
        <v>58</v>
      </c>
    </row>
    <row r="103" spans="1:1" x14ac:dyDescent="0.45">
      <c r="A103" s="7" t="s">
        <v>51</v>
      </c>
    </row>
    <row r="104" spans="1:1" x14ac:dyDescent="0.45">
      <c r="A104" s="27"/>
    </row>
    <row r="105" spans="1:1" x14ac:dyDescent="0.45">
      <c r="A105" s="32" t="s">
        <v>60</v>
      </c>
    </row>
    <row r="106" spans="1:1" x14ac:dyDescent="0.45">
      <c r="A106" s="27" t="s">
        <v>22</v>
      </c>
    </row>
  </sheetData>
  <mergeCells count="2">
    <mergeCell ref="A3:B3"/>
    <mergeCell ref="A30:B30"/>
  </mergeCells>
  <hyperlinks>
    <hyperlink ref="B9" r:id="rId1"/>
    <hyperlink ref="B17" r:id="rId2" display="http://www.epe.gov.br/sites-pt/publicacoes-dados-abertos/publicacoes/PublicacoesArquivos/publicacao-227/topico-456/NT PR 009-2018 Premissas e Custos Oferta de Combustiveis.pdf"/>
    <hyperlink ref="B21" r:id="rId3"/>
    <hyperlink ref="B36" r:id="rId4"/>
    <hyperlink ref="B44" r:id="rId5" display="http://www.epe.gov.br/sites-pt/publicacoes-dados-abertos/publicacoes/PublicacoesArquivos/publicacao-227/topico-456/NT PR 009-2018 Premissas e Custos Oferta de Combustiveis.pdf"/>
    <hyperlink ref="B48" r:id="rId6"/>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3"/>
  <sheetViews>
    <sheetView workbookViewId="0">
      <selection activeCell="C15" sqref="C15"/>
    </sheetView>
  </sheetViews>
  <sheetFormatPr defaultRowHeight="14.25" x14ac:dyDescent="0.45"/>
  <cols>
    <col min="1" max="1" width="25.1328125" customWidth="1"/>
    <col min="2" max="3" width="11.73046875" customWidth="1"/>
  </cols>
  <sheetData>
    <row r="1" spans="1:37" ht="28.5" x14ac:dyDescent="0.45">
      <c r="A1" s="6" t="s">
        <v>12</v>
      </c>
      <c r="B1" s="59">
        <v>2015</v>
      </c>
      <c r="C1" s="59">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7" x14ac:dyDescent="0.45">
      <c r="A13" s="27"/>
      <c r="B13" s="27"/>
      <c r="C13"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E15" sqref="E15"/>
    </sheetView>
  </sheetViews>
  <sheetFormatPr defaultRowHeight="14.25" x14ac:dyDescent="0.45"/>
  <cols>
    <col min="1" max="1" width="22.59765625" customWidth="1"/>
    <col min="2" max="3" width="11.265625" customWidth="1"/>
  </cols>
  <sheetData>
    <row r="1" spans="1:37" ht="28.5" x14ac:dyDescent="0.45">
      <c r="A1" s="6" t="s">
        <v>12</v>
      </c>
      <c r="B1" s="59">
        <v>2015</v>
      </c>
      <c r="C1" s="59">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7"/>
  <sheetViews>
    <sheetView topLeftCell="A4" workbookViewId="0">
      <selection activeCell="B6" sqref="B6:AK6"/>
    </sheetView>
  </sheetViews>
  <sheetFormatPr defaultRowHeight="14.25" x14ac:dyDescent="0.45"/>
  <cols>
    <col min="1" max="1" width="22.59765625" customWidth="1"/>
    <col min="2" max="3" width="11.13281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s="2">
        <f>SUM('Results (On-road psgr) Brazil'!C40,'Results (On-road psgr) Brazil'!C42,'Results (On-road psgr) Brazil'!C45,'Results (On-road psgr) Brazil'!C47)/SUM('Results (On-road psgr) Brazil'!C40,'Results (On-road psgr) Brazil'!C41,'Results (On-road psgr) Brazil'!C42,'Results (On-road psgr) Brazil'!C43,'Results (On-road psgr) Brazil'!C45,'Results (On-road psgr) Brazil'!C46,'Results (On-road psgr) Brazil'!C47,'Results (On-road psgr) Brazil'!C48)</f>
        <v>0.75119390024292954</v>
      </c>
      <c r="C4" s="2">
        <f>SUM('Results (On-road psgr) Brazil'!D40,'Results (On-road psgr) Brazil'!D42,'Results (On-road psgr) Brazil'!D45,'Results (On-road psgr) Brazil'!D47)/SUM('Results (On-road psgr) Brazil'!D40,'Results (On-road psgr) Brazil'!D41,'Results (On-road psgr) Brazil'!D42,'Results (On-road psgr) Brazil'!D43,'Results (On-road psgr) Brazil'!D45,'Results (On-road psgr) Brazil'!D46,'Results (On-road psgr) Brazil'!D47,'Results (On-road psgr) Brazil'!D48)</f>
        <v>0.72374318420518524</v>
      </c>
      <c r="D4" s="2">
        <f>SUM('Results (On-road psgr) Brazil'!E40,'Results (On-road psgr) Brazil'!E42,'Results (On-road psgr) Brazil'!E45,'Results (On-road psgr) Brazil'!E47)/SUM('Results (On-road psgr) Brazil'!E40,'Results (On-road psgr) Brazil'!E41,'Results (On-road psgr) Brazil'!E42,'Results (On-road psgr) Brazil'!E43,'Results (On-road psgr) Brazil'!E45,'Results (On-road psgr) Brazil'!E46,'Results (On-road psgr) Brazil'!E47,'Results (On-road psgr) Brazil'!E48)</f>
        <v>0.71597286367223978</v>
      </c>
      <c r="E4" s="2">
        <f>SUM('Results (On-road psgr) Brazil'!F40,'Results (On-road psgr) Brazil'!F42,'Results (On-road psgr) Brazil'!F45,'Results (On-road psgr) Brazil'!F47)/SUM('Results (On-road psgr) Brazil'!F40,'Results (On-road psgr) Brazil'!F41,'Results (On-road psgr) Brazil'!F42,'Results (On-road psgr) Brazil'!F43,'Results (On-road psgr) Brazil'!F45,'Results (On-road psgr) Brazil'!F46,'Results (On-road psgr) Brazil'!F47,'Results (On-road psgr) Brazil'!F48)</f>
        <v>0.70935481576793802</v>
      </c>
      <c r="F4" s="2">
        <f>SUM('Results (On-road psgr) Brazil'!G40,'Results (On-road psgr) Brazil'!G42,'Results (On-road psgr) Brazil'!G45,'Results (On-road psgr) Brazil'!G47)/SUM('Results (On-road psgr) Brazil'!G40,'Results (On-road psgr) Brazil'!G41,'Results (On-road psgr) Brazil'!G42,'Results (On-road psgr) Brazil'!G43,'Results (On-road psgr) Brazil'!G45,'Results (On-road psgr) Brazil'!G46,'Results (On-road psgr) Brazil'!G47,'Results (On-road psgr) Brazil'!G48)</f>
        <v>0.70373935291032752</v>
      </c>
      <c r="G4" s="2">
        <f>SUM('Results (On-road psgr) Brazil'!H40,'Results (On-road psgr) Brazil'!H42,'Results (On-road psgr) Brazil'!H45,'Results (On-road psgr) Brazil'!H47)/SUM('Results (On-road psgr) Brazil'!H40,'Results (On-road psgr) Brazil'!H41,'Results (On-road psgr) Brazil'!H42,'Results (On-road psgr) Brazil'!H43,'Results (On-road psgr) Brazil'!H45,'Results (On-road psgr) Brazil'!H46,'Results (On-road psgr) Brazil'!H47,'Results (On-road psgr) Brazil'!H48)</f>
        <v>0.69905192174791209</v>
      </c>
      <c r="H4" s="2">
        <f>SUM('Results (On-road psgr) Brazil'!I40,'Results (On-road psgr) Brazil'!I42,'Results (On-road psgr) Brazil'!I45,'Results (On-road psgr) Brazil'!I47)/SUM('Results (On-road psgr) Brazil'!I40,'Results (On-road psgr) Brazil'!I41,'Results (On-road psgr) Brazil'!I42,'Results (On-road psgr) Brazil'!I43,'Results (On-road psgr) Brazil'!I45,'Results (On-road psgr) Brazil'!I46,'Results (On-road psgr) Brazil'!I47,'Results (On-road psgr) Brazil'!I48)</f>
        <v>0.69506536396899621</v>
      </c>
      <c r="I4" s="2">
        <f>SUM('Results (On-road psgr) Brazil'!J40,'Results (On-road psgr) Brazil'!J42,'Results (On-road psgr) Brazil'!J45,'Results (On-road psgr) Brazil'!J47)/SUM('Results (On-road psgr) Brazil'!J40,'Results (On-road psgr) Brazil'!J41,'Results (On-road psgr) Brazil'!J42,'Results (On-road psgr) Brazil'!J43,'Results (On-road psgr) Brazil'!J45,'Results (On-road psgr) Brazil'!J46,'Results (On-road psgr) Brazil'!J47,'Results (On-road psgr) Brazil'!J48)</f>
        <v>0.69165660918568816</v>
      </c>
      <c r="J4" s="2">
        <f>SUM('Results (On-road psgr) Brazil'!K40,'Results (On-road psgr) Brazil'!K42,'Results (On-road psgr) Brazil'!K45,'Results (On-road psgr) Brazil'!K47)/SUM('Results (On-road psgr) Brazil'!K40,'Results (On-road psgr) Brazil'!K41,'Results (On-road psgr) Brazil'!K42,'Results (On-road psgr) Brazil'!K43,'Results (On-road psgr) Brazil'!K45,'Results (On-road psgr) Brazil'!K46,'Results (On-road psgr) Brazil'!K47,'Results (On-road psgr) Brazil'!K48)</f>
        <v>0.68872558146116736</v>
      </c>
      <c r="K4" s="2">
        <f>SUM('Results (On-road psgr) Brazil'!L40,'Results (On-road psgr) Brazil'!L42,'Results (On-road psgr) Brazil'!L45,'Results (On-road psgr) Brazil'!L47)/SUM('Results (On-road psgr) Brazil'!L40,'Results (On-road psgr) Brazil'!L41,'Results (On-road psgr) Brazil'!L42,'Results (On-road psgr) Brazil'!L43,'Results (On-road psgr) Brazil'!L45,'Results (On-road psgr) Brazil'!L46,'Results (On-road psgr) Brazil'!L47,'Results (On-road psgr) Brazil'!L48)</f>
        <v>0.68619258568373298</v>
      </c>
      <c r="L4" s="2">
        <f>SUM('Results (On-road psgr) Brazil'!M40,'Results (On-road psgr) Brazil'!M42,'Results (On-road psgr) Brazil'!M45,'Results (On-road psgr) Brazil'!M47)/SUM('Results (On-road psgr) Brazil'!M40,'Results (On-road psgr) Brazil'!M41,'Results (On-road psgr) Brazil'!M42,'Results (On-road psgr) Brazil'!M43,'Results (On-road psgr) Brazil'!M45,'Results (On-road psgr) Brazil'!M46,'Results (On-road psgr) Brazil'!M47,'Results (On-road psgr) Brazil'!M48)</f>
        <v>0.68400884569669829</v>
      </c>
      <c r="M4" s="2">
        <f>SUM('Results (On-road psgr) Brazil'!N40,'Results (On-road psgr) Brazil'!N42,'Results (On-road psgr) Brazil'!N45,'Results (On-road psgr) Brazil'!N47)/SUM('Results (On-road psgr) Brazil'!N40,'Results (On-road psgr) Brazil'!N41,'Results (On-road psgr) Brazil'!N42,'Results (On-road psgr) Brazil'!N43,'Results (On-road psgr) Brazil'!N45,'Results (On-road psgr) Brazil'!N46,'Results (On-road psgr) Brazil'!N47,'Results (On-road psgr) Brazil'!N48)</f>
        <v>0.68212534250729329</v>
      </c>
      <c r="N4" s="2">
        <f>SUM('Results (On-road psgr) Brazil'!O40,'Results (On-road psgr) Brazil'!O42,'Results (On-road psgr) Brazil'!O45,'Results (On-road psgr) Brazil'!O47)/SUM('Results (On-road psgr) Brazil'!O40,'Results (On-road psgr) Brazil'!O41,'Results (On-road psgr) Brazil'!O42,'Results (On-road psgr) Brazil'!O43,'Results (On-road psgr) Brazil'!O45,'Results (On-road psgr) Brazil'!O46,'Results (On-road psgr) Brazil'!O47,'Results (On-road psgr) Brazil'!O48)</f>
        <v>0.68047396690084794</v>
      </c>
      <c r="O4" s="2">
        <f>SUM('Results (On-road psgr) Brazil'!P40,'Results (On-road psgr) Brazil'!P42,'Results (On-road psgr) Brazil'!P45,'Results (On-road psgr) Brazil'!P47)/SUM('Results (On-road psgr) Brazil'!P40,'Results (On-road psgr) Brazil'!P41,'Results (On-road psgr) Brazil'!P42,'Results (On-road psgr) Brazil'!P43,'Results (On-road psgr) Brazil'!P45,'Results (On-road psgr) Brazil'!P46,'Results (On-road psgr) Brazil'!P47,'Results (On-road psgr) Brazil'!P48)</f>
        <v>0.67900681694420062</v>
      </c>
      <c r="P4" s="2">
        <f>SUM('Results (On-road psgr) Brazil'!Q40,'Results (On-road psgr) Brazil'!Q42,'Results (On-road psgr) Brazil'!Q45,'Results (On-road psgr) Brazil'!Q47)/SUM('Results (On-road psgr) Brazil'!Q40,'Results (On-road psgr) Brazil'!Q41,'Results (On-road psgr) Brazil'!Q42,'Results (On-road psgr) Brazil'!Q43,'Results (On-road psgr) Brazil'!Q45,'Results (On-road psgr) Brazil'!Q46,'Results (On-road psgr) Brazil'!Q47,'Results (On-road psgr) Brazil'!Q48)</f>
        <v>0.67767174515151185</v>
      </c>
      <c r="Q4" s="2">
        <f>SUM('Results (On-road psgr) Brazil'!R40,'Results (On-road psgr) Brazil'!R42,'Results (On-road psgr) Brazil'!R45,'Results (On-road psgr) Brazil'!R47)/SUM('Results (On-road psgr) Brazil'!R40,'Results (On-road psgr) Brazil'!R41,'Results (On-road psgr) Brazil'!R42,'Results (On-road psgr) Brazil'!R43,'Results (On-road psgr) Brazil'!R45,'Results (On-road psgr) Brazil'!R46,'Results (On-road psgr) Brazil'!R47,'Results (On-road psgr) Brazil'!R48)</f>
        <v>0.67645760656155662</v>
      </c>
      <c r="R4" s="2">
        <f>SUM('Results (On-road psgr) Brazil'!S40,'Results (On-road psgr) Brazil'!S42,'Results (On-road psgr) Brazil'!S45,'Results (On-road psgr) Brazil'!S47)/SUM('Results (On-road psgr) Brazil'!S40,'Results (On-road psgr) Brazil'!S41,'Results (On-road psgr) Brazil'!S42,'Results (On-road psgr) Brazil'!S43,'Results (On-road psgr) Brazil'!S45,'Results (On-road psgr) Brazil'!S46,'Results (On-road psgr) Brazil'!S47,'Results (On-road psgr) Brazil'!S48)</f>
        <v>0.67544832064939764</v>
      </c>
      <c r="S4" s="2">
        <f>SUM('Results (On-road psgr) Brazil'!T40,'Results (On-road psgr) Brazil'!T42,'Results (On-road psgr) Brazil'!T45,'Results (On-road psgr) Brazil'!T47)/SUM('Results (On-road psgr) Brazil'!T40,'Results (On-road psgr) Brazil'!T41,'Results (On-road psgr) Brazil'!T42,'Results (On-road psgr) Brazil'!T43,'Results (On-road psgr) Brazil'!T45,'Results (On-road psgr) Brazil'!T46,'Results (On-road psgr) Brazil'!T47,'Results (On-road psgr) Brazil'!T48)</f>
        <v>0.67469630916138057</v>
      </c>
      <c r="T4" s="2">
        <f>SUM('Results (On-road psgr) Brazil'!U40,'Results (On-road psgr) Brazil'!U42,'Results (On-road psgr) Brazil'!U45,'Results (On-road psgr) Brazil'!U47)/SUM('Results (On-road psgr) Brazil'!U40,'Results (On-road psgr) Brazil'!U41,'Results (On-road psgr) Brazil'!U42,'Results (On-road psgr) Brazil'!U43,'Results (On-road psgr) Brazil'!U45,'Results (On-road psgr) Brazil'!U46,'Results (On-road psgr) Brazil'!U47,'Results (On-road psgr) Brazil'!U48)</f>
        <v>0.6741750189471355</v>
      </c>
      <c r="U4" s="2">
        <f>SUM('Results (On-road psgr) Brazil'!V40,'Results (On-road psgr) Brazil'!V42,'Results (On-road psgr) Brazil'!V45,'Results (On-road psgr) Brazil'!V47)/SUM('Results (On-road psgr) Brazil'!V40,'Results (On-road psgr) Brazil'!V41,'Results (On-road psgr) Brazil'!V42,'Results (On-road psgr) Brazil'!V43,'Results (On-road psgr) Brazil'!V45,'Results (On-road psgr) Brazil'!V46,'Results (On-road psgr) Brazil'!V47,'Results (On-road psgr) Brazil'!V48)</f>
        <v>0.67386176067649262</v>
      </c>
      <c r="V4" s="2">
        <f>SUM('Results (On-road psgr) Brazil'!W40,'Results (On-road psgr) Brazil'!W42,'Results (On-road psgr) Brazil'!W45,'Results (On-road psgr) Brazil'!W47)/SUM('Results (On-road psgr) Brazil'!W40,'Results (On-road psgr) Brazil'!W41,'Results (On-road psgr) Brazil'!W42,'Results (On-road psgr) Brazil'!W43,'Results (On-road psgr) Brazil'!W45,'Results (On-road psgr) Brazil'!W46,'Results (On-road psgr) Brazil'!W47,'Results (On-road psgr) Brazil'!W48)</f>
        <v>0.67373767726504896</v>
      </c>
      <c r="W4" s="2">
        <f>SUM('Results (On-road psgr) Brazil'!X40,'Results (On-road psgr) Brazil'!X42,'Results (On-road psgr) Brazil'!X45,'Results (On-road psgr) Brazil'!X47)/SUM('Results (On-road psgr) Brazil'!X40,'Results (On-road psgr) Brazil'!X41,'Results (On-road psgr) Brazil'!X42,'Results (On-road psgr) Brazil'!X43,'Results (On-road psgr) Brazil'!X45,'Results (On-road psgr) Brazil'!X46,'Results (On-road psgr) Brazil'!X47,'Results (On-road psgr) Brazil'!X48)</f>
        <v>0.67378496550068012</v>
      </c>
      <c r="X4" s="2">
        <f>SUM('Results (On-road psgr) Brazil'!Y40,'Results (On-road psgr) Brazil'!Y42,'Results (On-road psgr) Brazil'!Y45,'Results (On-road psgr) Brazil'!Y47)/SUM('Results (On-road psgr) Brazil'!Y40,'Results (On-road psgr) Brazil'!Y41,'Results (On-road psgr) Brazil'!Y42,'Results (On-road psgr) Brazil'!Y43,'Results (On-road psgr) Brazil'!Y45,'Results (On-road psgr) Brazil'!Y46,'Results (On-road psgr) Brazil'!Y47,'Results (On-road psgr) Brazil'!Y48)</f>
        <v>0.67398730921297334</v>
      </c>
      <c r="Y4" s="2">
        <f>SUM('Results (On-road psgr) Brazil'!Z40,'Results (On-road psgr) Brazil'!Z42,'Results (On-road psgr) Brazil'!Z45,'Results (On-road psgr) Brazil'!Z47)/SUM('Results (On-road psgr) Brazil'!Z40,'Results (On-road psgr) Brazil'!Z41,'Results (On-road psgr) Brazil'!Z42,'Results (On-road psgr) Brazil'!Z43,'Results (On-road psgr) Brazil'!Z45,'Results (On-road psgr) Brazil'!Z46,'Results (On-road psgr) Brazil'!Z47,'Results (On-road psgr) Brazil'!Z48)</f>
        <v>0.67433838046054673</v>
      </c>
      <c r="Z4" s="2">
        <f>SUM('Results (On-road psgr) Brazil'!AA40,'Results (On-road psgr) Brazil'!AA42,'Results (On-road psgr) Brazil'!AA45,'Results (On-road psgr) Brazil'!AA47)/SUM('Results (On-road psgr) Brazil'!AA40,'Results (On-road psgr) Brazil'!AA41,'Results (On-road psgr) Brazil'!AA42,'Results (On-road psgr) Brazil'!AA43,'Results (On-road psgr) Brazil'!AA45,'Results (On-road psgr) Brazil'!AA46,'Results (On-road psgr) Brazil'!AA47,'Results (On-road psgr) Brazil'!AA48)</f>
        <v>0.67483442104027724</v>
      </c>
      <c r="AA4" s="2">
        <f>SUM('Results (On-road psgr) Brazil'!AB40,'Results (On-road psgr) Brazil'!AB42,'Results (On-road psgr) Brazil'!AB45,'Results (On-road psgr) Brazil'!AB47)/SUM('Results (On-road psgr) Brazil'!AB40,'Results (On-road psgr) Brazil'!AB41,'Results (On-road psgr) Brazil'!AB42,'Results (On-road psgr) Brazil'!AB43,'Results (On-road psgr) Brazil'!AB45,'Results (On-road psgr) Brazil'!AB46,'Results (On-road psgr) Brazil'!AB47,'Results (On-road psgr) Brazil'!AB48)</f>
        <v>0.67547815856527516</v>
      </c>
      <c r="AB4" s="2">
        <f>SUM('Results (On-road psgr) Brazil'!AC40,'Results (On-road psgr) Brazil'!AC42,'Results (On-road psgr) Brazil'!AC45,'Results (On-road psgr) Brazil'!AC47)/SUM('Results (On-road psgr) Brazil'!AC40,'Results (On-road psgr) Brazil'!AC41,'Results (On-road psgr) Brazil'!AC42,'Results (On-road psgr) Brazil'!AC43,'Results (On-road psgr) Brazil'!AC45,'Results (On-road psgr) Brazil'!AC46,'Results (On-road psgr) Brazil'!AC47,'Results (On-road psgr) Brazil'!AC48)</f>
        <v>0.67627561136628656</v>
      </c>
      <c r="AC4" s="2">
        <f>SUM('Results (On-road psgr) Brazil'!AD40,'Results (On-road psgr) Brazil'!AD42,'Results (On-road psgr) Brazil'!AD45,'Results (On-road psgr) Brazil'!AD47)/SUM('Results (On-road psgr) Brazil'!AD40,'Results (On-road psgr) Brazil'!AD41,'Results (On-road psgr) Brazil'!AD42,'Results (On-road psgr) Brazil'!AD43,'Results (On-road psgr) Brazil'!AD45,'Results (On-road psgr) Brazil'!AD46,'Results (On-road psgr) Brazil'!AD47,'Results (On-road psgr) Brazil'!AD48)</f>
        <v>0.67723031690115265</v>
      </c>
      <c r="AD4" s="2">
        <f>SUM('Results (On-road psgr) Brazil'!AE40,'Results (On-road psgr) Brazil'!AE42,'Results (On-road psgr) Brazil'!AE45,'Results (On-road psgr) Brazil'!AE47)/SUM('Results (On-road psgr) Brazil'!AE40,'Results (On-road psgr) Brazil'!AE41,'Results (On-road psgr) Brazil'!AE42,'Results (On-road psgr) Brazil'!AE43,'Results (On-road psgr) Brazil'!AE45,'Results (On-road psgr) Brazil'!AE46,'Results (On-road psgr) Brazil'!AE47,'Results (On-road psgr) Brazil'!AE48)</f>
        <v>0.67834082218564939</v>
      </c>
      <c r="AE4" s="2">
        <f>SUM('Results (On-road psgr) Brazil'!AF40,'Results (On-road psgr) Brazil'!AF42,'Results (On-road psgr) Brazil'!AF45,'Results (On-road psgr) Brazil'!AF47)/SUM('Results (On-road psgr) Brazil'!AF40,'Results (On-road psgr) Brazil'!AF41,'Results (On-road psgr) Brazil'!AF42,'Results (On-road psgr) Brazil'!AF43,'Results (On-road psgr) Brazil'!AF45,'Results (On-road psgr) Brazil'!AF46,'Results (On-road psgr) Brazil'!AF47,'Results (On-road psgr) Brazil'!AF48)</f>
        <v>0.67961174047856965</v>
      </c>
      <c r="AF4" s="2">
        <f>SUM('Results (On-road psgr) Brazil'!AG40,'Results (On-road psgr) Brazil'!AG42,'Results (On-road psgr) Brazil'!AG45,'Results (On-road psgr) Brazil'!AG47)/SUM('Results (On-road psgr) Brazil'!AG40,'Results (On-road psgr) Brazil'!AG41,'Results (On-road psgr) Brazil'!AG42,'Results (On-road psgr) Brazil'!AG43,'Results (On-road psgr) Brazil'!AG45,'Results (On-road psgr) Brazil'!AG46,'Results (On-road psgr) Brazil'!AG47,'Results (On-road psgr) Brazil'!AG48)</f>
        <v>0.68104569940431059</v>
      </c>
      <c r="AG4" s="2">
        <f>SUM('Results (On-road psgr) Brazil'!AH40,'Results (On-road psgr) Brazil'!AH42,'Results (On-road psgr) Brazil'!AH45,'Results (On-road psgr) Brazil'!AH47)/SUM('Results (On-road psgr) Brazil'!AH40,'Results (On-road psgr) Brazil'!AH41,'Results (On-road psgr) Brazil'!AH42,'Results (On-road psgr) Brazil'!AH43,'Results (On-road psgr) Brazil'!AH45,'Results (On-road psgr) Brazil'!AH46,'Results (On-road psgr) Brazil'!AH47,'Results (On-road psgr) Brazil'!AH48)</f>
        <v>0.68264710801526418</v>
      </c>
      <c r="AH4" s="2">
        <f>SUM('Results (On-road psgr) Brazil'!AI40,'Results (On-road psgr) Brazil'!AI42,'Results (On-road psgr) Brazil'!AI45,'Results (On-road psgr) Brazil'!AI47)/SUM('Results (On-road psgr) Brazil'!AI40,'Results (On-road psgr) Brazil'!AI41,'Results (On-road psgr) Brazil'!AI42,'Results (On-road psgr) Brazil'!AI43,'Results (On-road psgr) Brazil'!AI45,'Results (On-road psgr) Brazil'!AI46,'Results (On-road psgr) Brazil'!AI47,'Results (On-road psgr) Brazil'!AI48)</f>
        <v>0.68442400229826261</v>
      </c>
      <c r="AI4" s="2">
        <f>SUM('Results (On-road psgr) Brazil'!AJ40,'Results (On-road psgr) Brazil'!AJ42,'Results (On-road psgr) Brazil'!AJ45,'Results (On-road psgr) Brazil'!AJ47)/SUM('Results (On-road psgr) Brazil'!AJ40,'Results (On-road psgr) Brazil'!AJ41,'Results (On-road psgr) Brazil'!AJ42,'Results (On-road psgr) Brazil'!AJ43,'Results (On-road psgr) Brazil'!AJ45,'Results (On-road psgr) Brazil'!AJ46,'Results (On-road psgr) Brazil'!AJ47,'Results (On-road psgr) Brazil'!AJ48)</f>
        <v>0.68638320301331113</v>
      </c>
      <c r="AJ4" s="2">
        <f>SUM('Results (On-road psgr) Brazil'!AK40,'Results (On-road psgr) Brazil'!AK42,'Results (On-road psgr) Brazil'!AK45,'Results (On-road psgr) Brazil'!AK47)/SUM('Results (On-road psgr) Brazil'!AK40,'Results (On-road psgr) Brazil'!AK41,'Results (On-road psgr) Brazil'!AK42,'Results (On-road psgr) Brazil'!AK43,'Results (On-road psgr) Brazil'!AK45,'Results (On-road psgr) Brazil'!AK46,'Results (On-road psgr) Brazil'!AK47,'Results (On-road psgr) Brazil'!AK48)</f>
        <v>0.68853187935740012</v>
      </c>
      <c r="AK4" s="2">
        <f>SUM('Results (On-road psgr) Brazil'!AL40,'Results (On-road psgr) Brazil'!AL42,'Results (On-road psgr) Brazil'!AL45,'Results (On-road psgr) Brazil'!AL47)/SUM('Results (On-road psgr) Brazil'!AL40,'Results (On-road psgr) Brazil'!AL41,'Results (On-road psgr) Brazil'!AL42,'Results (On-road psgr) Brazil'!AL43,'Results (On-road psgr) Brazil'!AL45,'Results (On-road psgr) Brazil'!AL46,'Results (On-road psgr) Brazil'!AL47,'Results (On-road psgr) Brazil'!AL48)</f>
        <v>0.6907438756912625</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s="2">
        <f>1-B4</f>
        <v>0.24880609975707046</v>
      </c>
      <c r="C6" s="2">
        <f t="shared" ref="C6:AK6" si="0">1-C4</f>
        <v>0.27625681579481476</v>
      </c>
      <c r="D6" s="2">
        <f t="shared" si="0"/>
        <v>0.28402713632776022</v>
      </c>
      <c r="E6" s="2">
        <f t="shared" si="0"/>
        <v>0.29064518423206198</v>
      </c>
      <c r="F6" s="2">
        <f t="shared" si="0"/>
        <v>0.29626064708967248</v>
      </c>
      <c r="G6" s="2">
        <f t="shared" si="0"/>
        <v>0.30094807825208791</v>
      </c>
      <c r="H6" s="2">
        <f t="shared" si="0"/>
        <v>0.30493463603100379</v>
      </c>
      <c r="I6" s="2">
        <f t="shared" si="0"/>
        <v>0.30834339081431184</v>
      </c>
      <c r="J6" s="2">
        <f t="shared" si="0"/>
        <v>0.31127441853883264</v>
      </c>
      <c r="K6" s="2">
        <f t="shared" si="0"/>
        <v>0.31380741431626702</v>
      </c>
      <c r="L6" s="2">
        <f t="shared" si="0"/>
        <v>0.31599115430330171</v>
      </c>
      <c r="M6" s="2">
        <f t="shared" si="0"/>
        <v>0.31787465749270671</v>
      </c>
      <c r="N6" s="2">
        <f t="shared" si="0"/>
        <v>0.31952603309915206</v>
      </c>
      <c r="O6" s="2">
        <f t="shared" si="0"/>
        <v>0.32099318305579938</v>
      </c>
      <c r="P6" s="2">
        <f t="shared" si="0"/>
        <v>0.32232825484848815</v>
      </c>
      <c r="Q6" s="2">
        <f t="shared" si="0"/>
        <v>0.32354239343844338</v>
      </c>
      <c r="R6" s="2">
        <f t="shared" si="0"/>
        <v>0.32455167935060236</v>
      </c>
      <c r="S6" s="2">
        <f t="shared" si="0"/>
        <v>0.32530369083861943</v>
      </c>
      <c r="T6" s="2">
        <f t="shared" si="0"/>
        <v>0.3258249810528645</v>
      </c>
      <c r="U6" s="2">
        <f t="shared" si="0"/>
        <v>0.32613823932350738</v>
      </c>
      <c r="V6" s="2">
        <f t="shared" si="0"/>
        <v>0.32626232273495104</v>
      </c>
      <c r="W6" s="2">
        <f t="shared" si="0"/>
        <v>0.32621503449931988</v>
      </c>
      <c r="X6" s="2">
        <f t="shared" si="0"/>
        <v>0.32601269078702666</v>
      </c>
      <c r="Y6" s="2">
        <f t="shared" si="0"/>
        <v>0.32566161953945327</v>
      </c>
      <c r="Z6" s="2">
        <f t="shared" si="0"/>
        <v>0.32516557895972276</v>
      </c>
      <c r="AA6" s="2">
        <f t="shared" si="0"/>
        <v>0.32452184143472484</v>
      </c>
      <c r="AB6" s="2">
        <f t="shared" si="0"/>
        <v>0.32372438863371344</v>
      </c>
      <c r="AC6" s="2">
        <f t="shared" si="0"/>
        <v>0.32276968309884735</v>
      </c>
      <c r="AD6" s="2">
        <f t="shared" si="0"/>
        <v>0.32165917781435061</v>
      </c>
      <c r="AE6" s="2">
        <f t="shared" si="0"/>
        <v>0.32038825952143035</v>
      </c>
      <c r="AF6" s="2">
        <f t="shared" si="0"/>
        <v>0.31895430059568941</v>
      </c>
      <c r="AG6" s="2">
        <f t="shared" si="0"/>
        <v>0.31735289198473582</v>
      </c>
      <c r="AH6" s="2">
        <f t="shared" si="0"/>
        <v>0.31557599770173739</v>
      </c>
      <c r="AI6" s="2">
        <f t="shared" si="0"/>
        <v>0.31361679698668887</v>
      </c>
      <c r="AJ6" s="2">
        <f t="shared" si="0"/>
        <v>0.31146812064259988</v>
      </c>
      <c r="AK6" s="2">
        <f t="shared" si="0"/>
        <v>0.3092561243087375</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8" x14ac:dyDescent="0.45">
      <c r="A13" s="27"/>
      <c r="B13" s="27"/>
      <c r="C13" s="27"/>
      <c r="AK13" s="2"/>
    </row>
    <row r="17" spans="1:3" x14ac:dyDescent="0.45">
      <c r="A17" s="27"/>
      <c r="B17" s="27"/>
      <c r="C17" s="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5"/>
  <sheetViews>
    <sheetView workbookViewId="0">
      <selection activeCell="D13" sqref="D13"/>
    </sheetView>
  </sheetViews>
  <sheetFormatPr defaultRowHeight="14.25" x14ac:dyDescent="0.45"/>
  <cols>
    <col min="1" max="1" width="22.59765625" customWidth="1"/>
    <col min="2" max="3" width="10.86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f t="shared" ref="B5:C5" si="0">1-B7</f>
        <v>0.92999999999999994</v>
      </c>
      <c r="C5">
        <f t="shared" si="0"/>
        <v>0.92999999999999994</v>
      </c>
      <c r="D5">
        <f>1-D7</f>
        <v>0.92</v>
      </c>
      <c r="E5">
        <f>1-E7</f>
        <v>0.9</v>
      </c>
      <c r="F5">
        <f t="shared" ref="F5:AK5" si="1">1-F7</f>
        <v>0.89</v>
      </c>
      <c r="G5">
        <f t="shared" si="1"/>
        <v>0.88</v>
      </c>
      <c r="H5">
        <f t="shared" si="1"/>
        <v>0.87</v>
      </c>
      <c r="I5">
        <f t="shared" si="1"/>
        <v>0.86</v>
      </c>
      <c r="J5">
        <f t="shared" si="1"/>
        <v>0.85</v>
      </c>
      <c r="K5">
        <f t="shared" si="1"/>
        <v>0.85</v>
      </c>
      <c r="L5">
        <f t="shared" si="1"/>
        <v>0.85</v>
      </c>
      <c r="M5">
        <f t="shared" si="1"/>
        <v>0.85</v>
      </c>
      <c r="N5">
        <f t="shared" si="1"/>
        <v>0.85</v>
      </c>
      <c r="O5">
        <f t="shared" si="1"/>
        <v>0.85</v>
      </c>
      <c r="P5">
        <f t="shared" si="1"/>
        <v>0.85</v>
      </c>
      <c r="Q5">
        <f t="shared" si="1"/>
        <v>0.85</v>
      </c>
      <c r="R5">
        <f t="shared" si="1"/>
        <v>0.85</v>
      </c>
      <c r="S5">
        <f t="shared" si="1"/>
        <v>0.85</v>
      </c>
      <c r="T5">
        <f t="shared" si="1"/>
        <v>0.85</v>
      </c>
      <c r="U5">
        <f t="shared" si="1"/>
        <v>0.85</v>
      </c>
      <c r="V5">
        <f t="shared" si="1"/>
        <v>0.85</v>
      </c>
      <c r="W5">
        <f t="shared" si="1"/>
        <v>0.85</v>
      </c>
      <c r="X5">
        <f t="shared" si="1"/>
        <v>0.85</v>
      </c>
      <c r="Y5">
        <f t="shared" si="1"/>
        <v>0.85</v>
      </c>
      <c r="Z5">
        <f t="shared" si="1"/>
        <v>0.85</v>
      </c>
      <c r="AA5">
        <f t="shared" si="1"/>
        <v>0.85</v>
      </c>
      <c r="AB5">
        <f t="shared" si="1"/>
        <v>0.85</v>
      </c>
      <c r="AC5">
        <f t="shared" si="1"/>
        <v>0.85</v>
      </c>
      <c r="AD5">
        <f t="shared" si="1"/>
        <v>0.85</v>
      </c>
      <c r="AE5">
        <f t="shared" si="1"/>
        <v>0.85</v>
      </c>
      <c r="AF5">
        <f t="shared" si="1"/>
        <v>0.85</v>
      </c>
      <c r="AG5">
        <f t="shared" si="1"/>
        <v>0.85</v>
      </c>
      <c r="AH5">
        <f t="shared" si="1"/>
        <v>0.85</v>
      </c>
      <c r="AI5">
        <f t="shared" si="1"/>
        <v>0.85</v>
      </c>
      <c r="AJ5">
        <f t="shared" si="1"/>
        <v>0.85</v>
      </c>
      <c r="AK5">
        <f t="shared" si="1"/>
        <v>0.85</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7" x14ac:dyDescent="0.45">
      <c r="A13" s="27"/>
      <c r="B13" s="27"/>
      <c r="C13" s="27"/>
    </row>
    <row r="15" spans="1:37" x14ac:dyDescent="0.45">
      <c r="A15" s="28"/>
      <c r="B15" s="28"/>
      <c r="C15" s="28"/>
      <c r="D15" s="28"/>
      <c r="E15" s="28"/>
      <c r="F15" s="28"/>
      <c r="G15" s="28"/>
      <c r="H15" s="28"/>
      <c r="I15" s="28"/>
      <c r="J15" s="2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B4" sqref="B4"/>
    </sheetView>
  </sheetViews>
  <sheetFormatPr defaultRowHeight="14.25" x14ac:dyDescent="0.45"/>
  <cols>
    <col min="1" max="1" width="22.59765625" customWidth="1"/>
    <col min="2" max="3" width="10.2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f>('Results (On-road psgr) Brazil'!H49)/('Results (On-road psgr) Brazil'!H45+'Results (On-road psgr) Brazil'!H46+'Results (On-road psgr) Brazil'!H47+'Results (On-road psgr) Brazil'!H48+'Results (On-road psgr) Brazil'!H49)</f>
        <v>0</v>
      </c>
      <c r="H2">
        <f>('Results (On-road psgr) Brazil'!I49)/('Results (On-road psgr) Brazil'!I45+'Results (On-road psgr) Brazil'!I46+'Results (On-road psgr) Brazil'!I47+'Results (On-road psgr) Brazil'!I48+'Results (On-road psgr) Brazil'!I49)</f>
        <v>0</v>
      </c>
      <c r="I2">
        <f>('Results (On-road psgr) Brazil'!J49)/('Results (On-road psgr) Brazil'!J45+'Results (On-road psgr) Brazil'!J46+'Results (On-road psgr) Brazil'!J47+'Results (On-road psgr) Brazil'!J48+'Results (On-road psgr) Brazil'!J49)</f>
        <v>0</v>
      </c>
      <c r="J2">
        <f>('Results (On-road psgr) Brazil'!K49)/('Results (On-road psgr) Brazil'!K45+'Results (On-road psgr) Brazil'!K46+'Results (On-road psgr) Brazil'!K47+'Results (On-road psgr) Brazil'!K48+'Results (On-road psgr) Brazil'!K49)</f>
        <v>0</v>
      </c>
      <c r="K2">
        <f>('Results (On-road psgr) Brazil'!L49)/('Results (On-road psgr) Brazil'!L45+'Results (On-road psgr) Brazil'!L46+'Results (On-road psgr) Brazil'!L47+'Results (On-road psgr) Brazil'!L48+'Results (On-road psgr) Brazil'!L49)</f>
        <v>0</v>
      </c>
      <c r="L2">
        <f>('Results (On-road psgr) Brazil'!M49)/('Results (On-road psgr) Brazil'!M45+'Results (On-road psgr) Brazil'!M46+'Results (On-road psgr) Brazil'!M47+'Results (On-road psgr) Brazil'!M48+'Results (On-road psgr) Brazil'!M49)</f>
        <v>0</v>
      </c>
      <c r="M2">
        <f>('Results (On-road psgr) Brazil'!N49)/('Results (On-road psgr) Brazil'!N45+'Results (On-road psgr) Brazil'!N46+'Results (On-road psgr) Brazil'!N47+'Results (On-road psgr) Brazil'!N48+'Results (On-road psgr) Brazil'!N49)</f>
        <v>0</v>
      </c>
      <c r="N2">
        <f>('Results (On-road psgr) Brazil'!O49)/('Results (On-road psgr) Brazil'!O45+'Results (On-road psgr) Brazil'!O46+'Results (On-road psgr) Brazil'!O47+'Results (On-road psgr) Brazil'!O48+'Results (On-road psgr) Brazil'!O49)</f>
        <v>0</v>
      </c>
      <c r="O2">
        <f>('Results (On-road psgr) Brazil'!P49)/('Results (On-road psgr) Brazil'!P45+'Results (On-road psgr) Brazil'!P46+'Results (On-road psgr) Brazil'!P47+'Results (On-road psgr) Brazil'!P48+'Results (On-road psgr) Brazil'!P49)</f>
        <v>0</v>
      </c>
      <c r="P2">
        <f>('Results (On-road psgr) Brazil'!Q49)/('Results (On-road psgr) Brazil'!Q45+'Results (On-road psgr) Brazil'!Q46+'Results (On-road psgr) Brazil'!Q47+'Results (On-road psgr) Brazil'!Q48+'Results (On-road psgr) Brazil'!Q49)</f>
        <v>0</v>
      </c>
      <c r="Q2">
        <f>('Results (On-road psgr) Brazil'!R49)/('Results (On-road psgr) Brazil'!R45+'Results (On-road psgr) Brazil'!R46+'Results (On-road psgr) Brazil'!R47+'Results (On-road psgr) Brazil'!R48+'Results (On-road psgr) Brazil'!R49)</f>
        <v>0</v>
      </c>
      <c r="R2">
        <f>('Results (On-road psgr) Brazil'!S49)/('Results (On-road psgr) Brazil'!S45+'Results (On-road psgr) Brazil'!S46+'Results (On-road psgr) Brazil'!S47+'Results (On-road psgr) Brazil'!S48+'Results (On-road psgr) Brazil'!S49)</f>
        <v>0</v>
      </c>
      <c r="S2">
        <f>('Results (On-road psgr) Brazil'!T49)/('Results (On-road psgr) Brazil'!T45+'Results (On-road psgr) Brazil'!T46+'Results (On-road psgr) Brazil'!T47+'Results (On-road psgr) Brazil'!T48+'Results (On-road psgr) Brazil'!T49)</f>
        <v>0</v>
      </c>
      <c r="T2">
        <f>('Results (On-road psgr) Brazil'!U49)/('Results (On-road psgr) Brazil'!U45+'Results (On-road psgr) Brazil'!U46+'Results (On-road psgr) Brazil'!U47+'Results (On-road psgr) Brazil'!U48+'Results (On-road psgr) Brazil'!U49)</f>
        <v>0</v>
      </c>
      <c r="U2">
        <f>('Results (On-road psgr) Brazil'!V49)/('Results (On-road psgr) Brazil'!V45+'Results (On-road psgr) Brazil'!V46+'Results (On-road psgr) Brazil'!V47+'Results (On-road psgr) Brazil'!V48+'Results (On-road psgr) Brazil'!V49)</f>
        <v>0</v>
      </c>
      <c r="V2">
        <f>('Results (On-road psgr) Brazil'!W49)/('Results (On-road psgr) Brazil'!W45+'Results (On-road psgr) Brazil'!W46+'Results (On-road psgr) Brazil'!W47+'Results (On-road psgr) Brazil'!W48+'Results (On-road psgr) Brazil'!W49)</f>
        <v>0</v>
      </c>
      <c r="W2">
        <f>('Results (On-road psgr) Brazil'!X49)/('Results (On-road psgr) Brazil'!X45+'Results (On-road psgr) Brazil'!X46+'Results (On-road psgr) Brazil'!X47+'Results (On-road psgr) Brazil'!X48+'Results (On-road psgr) Brazil'!X49)</f>
        <v>0</v>
      </c>
      <c r="X2">
        <f>('Results (On-road psgr) Brazil'!Y49)/('Results (On-road psgr) Brazil'!Y45+'Results (On-road psgr) Brazil'!Y46+'Results (On-road psgr) Brazil'!Y47+'Results (On-road psgr) Brazil'!Y48+'Results (On-road psgr) Brazil'!Y49)</f>
        <v>0</v>
      </c>
      <c r="Y2">
        <f>('Results (On-road psgr) Brazil'!Z49)/('Results (On-road psgr) Brazil'!Z45+'Results (On-road psgr) Brazil'!Z46+'Results (On-road psgr) Brazil'!Z47+'Results (On-road psgr) Brazil'!Z48+'Results (On-road psgr) Brazil'!Z49)</f>
        <v>0</v>
      </c>
      <c r="Z2">
        <f>('Results (On-road psgr) Brazil'!AA49)/('Results (On-road psgr) Brazil'!AA45+'Results (On-road psgr) Brazil'!AA46+'Results (On-road psgr) Brazil'!AA47+'Results (On-road psgr) Brazil'!AA48+'Results (On-road psgr) Brazil'!AA49)</f>
        <v>0</v>
      </c>
      <c r="AA2">
        <f>('Results (On-road psgr) Brazil'!AB49)/('Results (On-road psgr) Brazil'!AB45+'Results (On-road psgr) Brazil'!AB46+'Results (On-road psgr) Brazil'!AB47+'Results (On-road psgr) Brazil'!AB48+'Results (On-road psgr) Brazil'!AB49)</f>
        <v>0</v>
      </c>
      <c r="AB2">
        <f>('Results (On-road psgr) Brazil'!AC49)/('Results (On-road psgr) Brazil'!AC45+'Results (On-road psgr) Brazil'!AC46+'Results (On-road psgr) Brazil'!AC47+'Results (On-road psgr) Brazil'!AC48+'Results (On-road psgr) Brazil'!AC49)</f>
        <v>0</v>
      </c>
      <c r="AC2">
        <f>('Results (On-road psgr) Brazil'!AD49)/('Results (On-road psgr) Brazil'!AD45+'Results (On-road psgr) Brazil'!AD46+'Results (On-road psgr) Brazil'!AD47+'Results (On-road psgr) Brazil'!AD48+'Results (On-road psgr) Brazil'!AD49)</f>
        <v>0</v>
      </c>
      <c r="AD2">
        <f>('Results (On-road psgr) Brazil'!AE49)/('Results (On-road psgr) Brazil'!AE45+'Results (On-road psgr) Brazil'!AE46+'Results (On-road psgr) Brazil'!AE47+'Results (On-road psgr) Brazil'!AE48+'Results (On-road psgr) Brazil'!AE49)</f>
        <v>0</v>
      </c>
      <c r="AE2">
        <f>('Results (On-road psgr) Brazil'!AF49)/('Results (On-road psgr) Brazil'!AF45+'Results (On-road psgr) Brazil'!AF46+'Results (On-road psgr) Brazil'!AF47+'Results (On-road psgr) Brazil'!AF48+'Results (On-road psgr) Brazil'!AF49)</f>
        <v>0</v>
      </c>
      <c r="AF2">
        <f>('Results (On-road psgr) Brazil'!AG49)/('Results (On-road psgr) Brazil'!AG45+'Results (On-road psgr) Brazil'!AG46+'Results (On-road psgr) Brazil'!AG47+'Results (On-road psgr) Brazil'!AG48+'Results (On-road psgr) Brazil'!AG49)</f>
        <v>0</v>
      </c>
      <c r="AG2">
        <f>('Results (On-road psgr) Brazil'!AH49)/('Results (On-road psgr) Brazil'!AH45+'Results (On-road psgr) Brazil'!AH46+'Results (On-road psgr) Brazil'!AH47+'Results (On-road psgr) Brazil'!AH48+'Results (On-road psgr) Brazil'!AH49)</f>
        <v>0</v>
      </c>
      <c r="AH2">
        <f>('Results (On-road psgr) Brazil'!AI49)/('Results (On-road psgr) Brazil'!AI45+'Results (On-road psgr) Brazil'!AI46+'Results (On-road psgr) Brazil'!AI47+'Results (On-road psgr) Brazil'!AI48+'Results (On-road psgr) Brazil'!AI49)</f>
        <v>0</v>
      </c>
      <c r="AI2">
        <f>('Results (On-road psgr) Brazil'!AJ49)/('Results (On-road psgr) Brazil'!AJ45+'Results (On-road psgr) Brazil'!AJ46+'Results (On-road psgr) Brazil'!AJ47+'Results (On-road psgr) Brazil'!AJ48+'Results (On-road psgr) Brazil'!AJ49)</f>
        <v>0</v>
      </c>
      <c r="AJ2">
        <f>('Results (On-road psgr) Brazil'!AK49)/('Results (On-road psgr) Brazil'!AK45+'Results (On-road psgr) Brazil'!AK46+'Results (On-road psgr) Brazil'!AK47+'Results (On-road psgr) Brazil'!AK48+'Results (On-road psgr) Brazil'!AK49)</f>
        <v>0</v>
      </c>
      <c r="AK2">
        <f>('Results (On-road psgr) Brazil'!AL49)/('Results (On-road psgr) Brazil'!AL45+'Results (On-road psgr) Brazil'!AL46+'Results (On-road psgr) Brazil'!AL47+'Results (On-road psgr) Brazil'!AL48+'Results (On-road psgr) Brazil'!AL49)</f>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s="2">
        <f t="shared" ref="B4" si="0">C4</f>
        <v>0.71110043379719656</v>
      </c>
      <c r="C4" s="2">
        <f t="shared" ref="C4" si="1">D4</f>
        <v>0.71110043379719656</v>
      </c>
      <c r="D4" s="2">
        <f t="shared" ref="D4:E4" si="2">E4</f>
        <v>0.71110043379719656</v>
      </c>
      <c r="E4" s="2">
        <f t="shared" si="2"/>
        <v>0.71110043379719656</v>
      </c>
      <c r="F4" s="2">
        <f>G4</f>
        <v>0.71110043379719656</v>
      </c>
      <c r="G4" s="2">
        <f>('Results (On-road psgr) Brazil'!H49+'Results (On-road psgr) Brazil'!H45)/('Results (On-road psgr) Brazil'!H45+'Results (On-road psgr) Brazil'!H46+'Results (On-road psgr) Brazil'!H47+'Results (On-road psgr) Brazil'!H48+'Results (On-road psgr) Brazil'!H49)</f>
        <v>0.71110043379719656</v>
      </c>
      <c r="H4" s="2">
        <f>('Results (On-road psgr) Brazil'!I49+'Results (On-road psgr) Brazil'!I45)/('Results (On-road psgr) Brazil'!I45+'Results (On-road psgr) Brazil'!I46+'Results (On-road psgr) Brazil'!I47+'Results (On-road psgr) Brazil'!I48+'Results (On-road psgr) Brazil'!I49)</f>
        <v>0.71110043379719667</v>
      </c>
      <c r="I4" s="2">
        <f>('Results (On-road psgr) Brazil'!J49+'Results (On-road psgr) Brazil'!J45)/('Results (On-road psgr) Brazil'!J45+'Results (On-road psgr) Brazil'!J46+'Results (On-road psgr) Brazil'!J47+'Results (On-road psgr) Brazil'!J48+'Results (On-road psgr) Brazil'!J49)</f>
        <v>0.71110043379719656</v>
      </c>
      <c r="J4" s="2">
        <f>('Results (On-road psgr) Brazil'!K49+'Results (On-road psgr) Brazil'!K45)/('Results (On-road psgr) Brazil'!K45+'Results (On-road psgr) Brazil'!K46+'Results (On-road psgr) Brazil'!K47+'Results (On-road psgr) Brazil'!K48+'Results (On-road psgr) Brazil'!K49)</f>
        <v>0.71110043379719656</v>
      </c>
      <c r="K4" s="2">
        <f>('Results (On-road psgr) Brazil'!L49+'Results (On-road psgr) Brazil'!L45)/('Results (On-road psgr) Brazil'!L45+'Results (On-road psgr) Brazil'!L46+'Results (On-road psgr) Brazil'!L47+'Results (On-road psgr) Brazil'!L48+'Results (On-road psgr) Brazil'!L49)</f>
        <v>0.71110043379719656</v>
      </c>
      <c r="L4" s="2">
        <f>('Results (On-road psgr) Brazil'!M49+'Results (On-road psgr) Brazil'!M45)/('Results (On-road psgr) Brazil'!M45+'Results (On-road psgr) Brazil'!M46+'Results (On-road psgr) Brazil'!M47+'Results (On-road psgr) Brazil'!M48+'Results (On-road psgr) Brazil'!M49)</f>
        <v>0.71110043379719656</v>
      </c>
      <c r="M4" s="2">
        <f>('Results (On-road psgr) Brazil'!N49+'Results (On-road psgr) Brazil'!N45)/('Results (On-road psgr) Brazil'!N45+'Results (On-road psgr) Brazil'!N46+'Results (On-road psgr) Brazil'!N47+'Results (On-road psgr) Brazil'!N48+'Results (On-road psgr) Brazil'!N49)</f>
        <v>0.71110043379719656</v>
      </c>
      <c r="N4" s="2">
        <f>('Results (On-road psgr) Brazil'!O49+'Results (On-road psgr) Brazil'!O45)/('Results (On-road psgr) Brazil'!O45+'Results (On-road psgr) Brazil'!O46+'Results (On-road psgr) Brazil'!O47+'Results (On-road psgr) Brazil'!O48+'Results (On-road psgr) Brazil'!O49)</f>
        <v>0.71110043379719645</v>
      </c>
      <c r="O4" s="2">
        <f>('Results (On-road psgr) Brazil'!P49+'Results (On-road psgr) Brazil'!P45)/('Results (On-road psgr) Brazil'!P45+'Results (On-road psgr) Brazil'!P46+'Results (On-road psgr) Brazil'!P47+'Results (On-road psgr) Brazil'!P48+'Results (On-road psgr) Brazil'!P49)</f>
        <v>0.71110043379719667</v>
      </c>
      <c r="P4" s="2">
        <f>('Results (On-road psgr) Brazil'!Q49+'Results (On-road psgr) Brazil'!Q45)/('Results (On-road psgr) Brazil'!Q45+'Results (On-road psgr) Brazil'!Q46+'Results (On-road psgr) Brazil'!Q47+'Results (On-road psgr) Brazil'!Q48+'Results (On-road psgr) Brazil'!Q49)</f>
        <v>0.71110043379719656</v>
      </c>
      <c r="Q4" s="2">
        <f>('Results (On-road psgr) Brazil'!R49+'Results (On-road psgr) Brazil'!R45)/('Results (On-road psgr) Brazil'!R45+'Results (On-road psgr) Brazil'!R46+'Results (On-road psgr) Brazil'!R47+'Results (On-road psgr) Brazil'!R48+'Results (On-road psgr) Brazil'!R49)</f>
        <v>0.71110043379719656</v>
      </c>
      <c r="R4" s="2">
        <f>('Results (On-road psgr) Brazil'!S49+'Results (On-road psgr) Brazil'!S45)/('Results (On-road psgr) Brazil'!S45+'Results (On-road psgr) Brazil'!S46+'Results (On-road psgr) Brazil'!S47+'Results (On-road psgr) Brazil'!S48+'Results (On-road psgr) Brazil'!S49)</f>
        <v>0.71110043379719656</v>
      </c>
      <c r="S4" s="2">
        <f>('Results (On-road psgr) Brazil'!T49+'Results (On-road psgr) Brazil'!T45)/('Results (On-road psgr) Brazil'!T45+'Results (On-road psgr) Brazil'!T46+'Results (On-road psgr) Brazil'!T47+'Results (On-road psgr) Brazil'!T48+'Results (On-road psgr) Brazil'!T49)</f>
        <v>0.71110043379719656</v>
      </c>
      <c r="T4" s="2">
        <f>('Results (On-road psgr) Brazil'!U49+'Results (On-road psgr) Brazil'!U45)/('Results (On-road psgr) Brazil'!U45+'Results (On-road psgr) Brazil'!U46+'Results (On-road psgr) Brazil'!U47+'Results (On-road psgr) Brazil'!U48+'Results (On-road psgr) Brazil'!U49)</f>
        <v>0.71110043379719667</v>
      </c>
      <c r="U4" s="2">
        <f>('Results (On-road psgr) Brazil'!V49+'Results (On-road psgr) Brazil'!V45)/('Results (On-road psgr) Brazil'!V45+'Results (On-road psgr) Brazil'!V46+'Results (On-road psgr) Brazil'!V47+'Results (On-road psgr) Brazil'!V48+'Results (On-road psgr) Brazil'!V49)</f>
        <v>0.71110043379719667</v>
      </c>
      <c r="V4" s="2">
        <f>('Results (On-road psgr) Brazil'!W49+'Results (On-road psgr) Brazil'!W45)/('Results (On-road psgr) Brazil'!W45+'Results (On-road psgr) Brazil'!W46+'Results (On-road psgr) Brazil'!W47+'Results (On-road psgr) Brazil'!W48+'Results (On-road psgr) Brazil'!W49)</f>
        <v>0.71110043379719667</v>
      </c>
      <c r="W4" s="2">
        <f>('Results (On-road psgr) Brazil'!X49+'Results (On-road psgr) Brazil'!X45)/('Results (On-road psgr) Brazil'!X45+'Results (On-road psgr) Brazil'!X46+'Results (On-road psgr) Brazil'!X47+'Results (On-road psgr) Brazil'!X48+'Results (On-road psgr) Brazil'!X49)</f>
        <v>0.71110043379719667</v>
      </c>
      <c r="X4" s="2">
        <f>('Results (On-road psgr) Brazil'!Y49+'Results (On-road psgr) Brazil'!Y45)/('Results (On-road psgr) Brazil'!Y45+'Results (On-road psgr) Brazil'!Y46+'Results (On-road psgr) Brazil'!Y47+'Results (On-road psgr) Brazil'!Y48+'Results (On-road psgr) Brazil'!Y49)</f>
        <v>0.71110043379719656</v>
      </c>
      <c r="Y4" s="2">
        <f>('Results (On-road psgr) Brazil'!Z49+'Results (On-road psgr) Brazil'!Z45)/('Results (On-road psgr) Brazil'!Z45+'Results (On-road psgr) Brazil'!Z46+'Results (On-road psgr) Brazil'!Z47+'Results (On-road psgr) Brazil'!Z48+'Results (On-road psgr) Brazil'!Z49)</f>
        <v>0.71110043379719656</v>
      </c>
      <c r="Z4" s="2">
        <f>('Results (On-road psgr) Brazil'!AA49+'Results (On-road psgr) Brazil'!AA45)/('Results (On-road psgr) Brazil'!AA45+'Results (On-road psgr) Brazil'!AA46+'Results (On-road psgr) Brazil'!AA47+'Results (On-road psgr) Brazil'!AA48+'Results (On-road psgr) Brazil'!AA49)</f>
        <v>0.71110043379719656</v>
      </c>
      <c r="AA4" s="2">
        <f>('Results (On-road psgr) Brazil'!AB49+'Results (On-road psgr) Brazil'!AB45)/('Results (On-road psgr) Brazil'!AB45+'Results (On-road psgr) Brazil'!AB46+'Results (On-road psgr) Brazil'!AB47+'Results (On-road psgr) Brazil'!AB48+'Results (On-road psgr) Brazil'!AB49)</f>
        <v>0.71110043379719667</v>
      </c>
      <c r="AB4" s="2">
        <f>('Results (On-road psgr) Brazil'!AC49+'Results (On-road psgr) Brazil'!AC45)/('Results (On-road psgr) Brazil'!AC45+'Results (On-road psgr) Brazil'!AC46+'Results (On-road psgr) Brazil'!AC47+'Results (On-road psgr) Brazil'!AC48+'Results (On-road psgr) Brazil'!AC49)</f>
        <v>0.71110043379719656</v>
      </c>
      <c r="AC4" s="2">
        <f>('Results (On-road psgr) Brazil'!AD49+'Results (On-road psgr) Brazil'!AD45)/('Results (On-road psgr) Brazil'!AD45+'Results (On-road psgr) Brazil'!AD46+'Results (On-road psgr) Brazil'!AD47+'Results (On-road psgr) Brazil'!AD48+'Results (On-road psgr) Brazil'!AD49)</f>
        <v>0.71110043379719656</v>
      </c>
      <c r="AD4" s="2">
        <f>('Results (On-road psgr) Brazil'!AE49+'Results (On-road psgr) Brazil'!AE45)/('Results (On-road psgr) Brazil'!AE45+'Results (On-road psgr) Brazil'!AE46+'Results (On-road psgr) Brazil'!AE47+'Results (On-road psgr) Brazil'!AE48+'Results (On-road psgr) Brazil'!AE49)</f>
        <v>0.71110043379719656</v>
      </c>
      <c r="AE4" s="2">
        <f>('Results (On-road psgr) Brazil'!AF49+'Results (On-road psgr) Brazil'!AF45)/('Results (On-road psgr) Brazil'!AF45+'Results (On-road psgr) Brazil'!AF46+'Results (On-road psgr) Brazil'!AF47+'Results (On-road psgr) Brazil'!AF48+'Results (On-road psgr) Brazil'!AF49)</f>
        <v>0.71110043379719667</v>
      </c>
      <c r="AF4" s="2">
        <f>('Results (On-road psgr) Brazil'!AG49+'Results (On-road psgr) Brazil'!AG45)/('Results (On-road psgr) Brazil'!AG45+'Results (On-road psgr) Brazil'!AG46+'Results (On-road psgr) Brazil'!AG47+'Results (On-road psgr) Brazil'!AG48+'Results (On-road psgr) Brazil'!AG49)</f>
        <v>0.71110043379719656</v>
      </c>
      <c r="AG4" s="2">
        <f>('Results (On-road psgr) Brazil'!AH49+'Results (On-road psgr) Brazil'!AH45)/('Results (On-road psgr) Brazil'!AH45+'Results (On-road psgr) Brazil'!AH46+'Results (On-road psgr) Brazil'!AH47+'Results (On-road psgr) Brazil'!AH48+'Results (On-road psgr) Brazil'!AH49)</f>
        <v>0.71110043379719645</v>
      </c>
      <c r="AH4" s="2">
        <f>('Results (On-road psgr) Brazil'!AI49+'Results (On-road psgr) Brazil'!AI45)/('Results (On-road psgr) Brazil'!AI45+'Results (On-road psgr) Brazil'!AI46+'Results (On-road psgr) Brazil'!AI47+'Results (On-road psgr) Brazil'!AI48+'Results (On-road psgr) Brazil'!AI49)</f>
        <v>0.71110043379719656</v>
      </c>
      <c r="AI4" s="2">
        <f>('Results (On-road psgr) Brazil'!AJ49+'Results (On-road psgr) Brazil'!AJ45)/('Results (On-road psgr) Brazil'!AJ45+'Results (On-road psgr) Brazil'!AJ46+'Results (On-road psgr) Brazil'!AJ47+'Results (On-road psgr) Brazil'!AJ48+'Results (On-road psgr) Brazil'!AJ49)</f>
        <v>0.71110043379719656</v>
      </c>
      <c r="AJ4" s="2">
        <f>('Results (On-road psgr) Brazil'!AK49+'Results (On-road psgr) Brazil'!AK45)/('Results (On-road psgr) Brazil'!AK45+'Results (On-road psgr) Brazil'!AK46+'Results (On-road psgr) Brazil'!AK47+'Results (On-road psgr) Brazil'!AK48+'Results (On-road psgr) Brazil'!AK49)</f>
        <v>0.71110043379719667</v>
      </c>
      <c r="AK4" s="2">
        <f>('Results (On-road psgr) Brazil'!AL49+'Results (On-road psgr) Brazil'!AL45)/('Results (On-road psgr) Brazil'!AL45+'Results (On-road psgr) Brazil'!AL46+'Results (On-road psgr) Brazil'!AL47+'Results (On-road psgr) Brazil'!AL48+'Results (On-road psgr) Brazil'!AL49)</f>
        <v>0.71110043379719656</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s="2">
        <f t="shared" ref="B6" si="3">C6</f>
        <v>0.28889956620280338</v>
      </c>
      <c r="C6" s="2">
        <f t="shared" ref="C6" si="4">D6</f>
        <v>0.28889956620280338</v>
      </c>
      <c r="D6" s="2">
        <f t="shared" ref="D6:E6" si="5">E6</f>
        <v>0.28889956620280338</v>
      </c>
      <c r="E6" s="2">
        <f t="shared" si="5"/>
        <v>0.28889956620280338</v>
      </c>
      <c r="F6" s="2">
        <f>G6</f>
        <v>0.28889956620280338</v>
      </c>
      <c r="G6" s="2">
        <f>('Results (On-road psgr) Brazil'!H46+'Results (On-road psgr) Brazil'!H48)/('Results (On-road psgr) Brazil'!H45+'Results (On-road psgr) Brazil'!H46+'Results (On-road psgr) Brazil'!H47+'Results (On-road psgr) Brazil'!H48+'Results (On-road psgr) Brazil'!H49)</f>
        <v>0.28889956620280338</v>
      </c>
      <c r="H6" s="2">
        <f>('Results (On-road psgr) Brazil'!I46+'Results (On-road psgr) Brazil'!I48)/('Results (On-road psgr) Brazil'!I45+'Results (On-road psgr) Brazil'!I46+'Results (On-road psgr) Brazil'!I47+'Results (On-road psgr) Brazil'!I48+'Results (On-road psgr) Brazil'!I49)</f>
        <v>0.28889956620280344</v>
      </c>
      <c r="I6" s="2">
        <f>('Results (On-road psgr) Brazil'!J46+'Results (On-road psgr) Brazil'!J48)/('Results (On-road psgr) Brazil'!J45+'Results (On-road psgr) Brazil'!J46+'Results (On-road psgr) Brazil'!J47+'Results (On-road psgr) Brazil'!J48+'Results (On-road psgr) Brazil'!J49)</f>
        <v>0.28889956620280344</v>
      </c>
      <c r="J6" s="2">
        <f>('Results (On-road psgr) Brazil'!K46+'Results (On-road psgr) Brazil'!K48)/('Results (On-road psgr) Brazil'!K45+'Results (On-road psgr) Brazil'!K46+'Results (On-road psgr) Brazil'!K47+'Results (On-road psgr) Brazil'!K48+'Results (On-road psgr) Brazil'!K49)</f>
        <v>0.28889956620280344</v>
      </c>
      <c r="K6" s="2">
        <f>('Results (On-road psgr) Brazil'!L46+'Results (On-road psgr) Brazil'!L48)/('Results (On-road psgr) Brazil'!L45+'Results (On-road psgr) Brazil'!L46+'Results (On-road psgr) Brazil'!L47+'Results (On-road psgr) Brazil'!L48+'Results (On-road psgr) Brazil'!L49)</f>
        <v>0.28889956620280338</v>
      </c>
      <c r="L6" s="2">
        <f>('Results (On-road psgr) Brazil'!M46+'Results (On-road psgr) Brazil'!M48)/('Results (On-road psgr) Brazil'!M45+'Results (On-road psgr) Brazil'!M46+'Results (On-road psgr) Brazil'!M47+'Results (On-road psgr) Brazil'!M48+'Results (On-road psgr) Brazil'!M49)</f>
        <v>0.28889956620280349</v>
      </c>
      <c r="M6" s="2">
        <f>('Results (On-road psgr) Brazil'!N46+'Results (On-road psgr) Brazil'!N48)/('Results (On-road psgr) Brazil'!N45+'Results (On-road psgr) Brazil'!N46+'Results (On-road psgr) Brazil'!N47+'Results (On-road psgr) Brazil'!N48+'Results (On-road psgr) Brazil'!N49)</f>
        <v>0.28889956620280349</v>
      </c>
      <c r="N6" s="2">
        <f>('Results (On-road psgr) Brazil'!O46+'Results (On-road psgr) Brazil'!O48)/('Results (On-road psgr) Brazil'!O45+'Results (On-road psgr) Brazil'!O46+'Results (On-road psgr) Brazil'!O47+'Results (On-road psgr) Brazil'!O48+'Results (On-road psgr) Brazil'!O49)</f>
        <v>0.28889956620280344</v>
      </c>
      <c r="O6" s="2">
        <f>('Results (On-road psgr) Brazil'!P46+'Results (On-road psgr) Brazil'!P48)/('Results (On-road psgr) Brazil'!P45+'Results (On-road psgr) Brazil'!P46+'Results (On-road psgr) Brazil'!P47+'Results (On-road psgr) Brazil'!P48+'Results (On-road psgr) Brazil'!P49)</f>
        <v>0.28889956620280344</v>
      </c>
      <c r="P6" s="2">
        <f>('Results (On-road psgr) Brazil'!Q46+'Results (On-road psgr) Brazil'!Q48)/('Results (On-road psgr) Brazil'!Q45+'Results (On-road psgr) Brazil'!Q46+'Results (On-road psgr) Brazil'!Q47+'Results (On-road psgr) Brazil'!Q48+'Results (On-road psgr) Brazil'!Q49)</f>
        <v>0.28889956620280344</v>
      </c>
      <c r="Q6" s="2">
        <f>('Results (On-road psgr) Brazil'!R46+'Results (On-road psgr) Brazil'!R48)/('Results (On-road psgr) Brazil'!R45+'Results (On-road psgr) Brazil'!R46+'Results (On-road psgr) Brazil'!R47+'Results (On-road psgr) Brazil'!R48+'Results (On-road psgr) Brazil'!R49)</f>
        <v>0.28889956620280338</v>
      </c>
      <c r="R6" s="2">
        <f>('Results (On-road psgr) Brazil'!S46+'Results (On-road psgr) Brazil'!S48)/('Results (On-road psgr) Brazil'!S45+'Results (On-road psgr) Brazil'!S46+'Results (On-road psgr) Brazil'!S47+'Results (On-road psgr) Brazil'!S48+'Results (On-road psgr) Brazil'!S49)</f>
        <v>0.28889956620280344</v>
      </c>
      <c r="S6" s="2">
        <f>('Results (On-road psgr) Brazil'!T46+'Results (On-road psgr) Brazil'!T48)/('Results (On-road psgr) Brazil'!T45+'Results (On-road psgr) Brazil'!T46+'Results (On-road psgr) Brazil'!T47+'Results (On-road psgr) Brazil'!T48+'Results (On-road psgr) Brazil'!T49)</f>
        <v>0.28889956620280344</v>
      </c>
      <c r="T6" s="2">
        <f>('Results (On-road psgr) Brazil'!U46+'Results (On-road psgr) Brazil'!U48)/('Results (On-road psgr) Brazil'!U45+'Results (On-road psgr) Brazil'!U46+'Results (On-road psgr) Brazil'!U47+'Results (On-road psgr) Brazil'!U48+'Results (On-road psgr) Brazil'!U49)</f>
        <v>0.28889956620280344</v>
      </c>
      <c r="U6" s="2">
        <f>('Results (On-road psgr) Brazil'!V46+'Results (On-road psgr) Brazil'!V48)/('Results (On-road psgr) Brazil'!V45+'Results (On-road psgr) Brazil'!V46+'Results (On-road psgr) Brazil'!V47+'Results (On-road psgr) Brazil'!V48+'Results (On-road psgr) Brazil'!V49)</f>
        <v>0.28889956620280338</v>
      </c>
      <c r="V6" s="2">
        <f>('Results (On-road psgr) Brazil'!W46+'Results (On-road psgr) Brazil'!W48)/('Results (On-road psgr) Brazil'!W45+'Results (On-road psgr) Brazil'!W46+'Results (On-road psgr) Brazil'!W47+'Results (On-road psgr) Brazil'!W48+'Results (On-road psgr) Brazil'!W49)</f>
        <v>0.28889956620280338</v>
      </c>
      <c r="W6" s="2">
        <f>('Results (On-road psgr) Brazil'!X46+'Results (On-road psgr) Brazil'!X48)/('Results (On-road psgr) Brazil'!X45+'Results (On-road psgr) Brazil'!X46+'Results (On-road psgr) Brazil'!X47+'Results (On-road psgr) Brazil'!X48+'Results (On-road psgr) Brazil'!X49)</f>
        <v>0.28889956620280338</v>
      </c>
      <c r="X6" s="2">
        <f>('Results (On-road psgr) Brazil'!Y46+'Results (On-road psgr) Brazil'!Y48)/('Results (On-road psgr) Brazil'!Y45+'Results (On-road psgr) Brazil'!Y46+'Results (On-road psgr) Brazil'!Y47+'Results (On-road psgr) Brazil'!Y48+'Results (On-road psgr) Brazil'!Y49)</f>
        <v>0.28889956620280338</v>
      </c>
      <c r="Y6" s="2">
        <f>('Results (On-road psgr) Brazil'!Z46+'Results (On-road psgr) Brazil'!Z48)/('Results (On-road psgr) Brazil'!Z45+'Results (On-road psgr) Brazil'!Z46+'Results (On-road psgr) Brazil'!Z47+'Results (On-road psgr) Brazil'!Z48+'Results (On-road psgr) Brazil'!Z49)</f>
        <v>0.28889956620280338</v>
      </c>
      <c r="Z6" s="2">
        <f>('Results (On-road psgr) Brazil'!AA46+'Results (On-road psgr) Brazil'!AA48)/('Results (On-road psgr) Brazil'!AA45+'Results (On-road psgr) Brazil'!AA46+'Results (On-road psgr) Brazil'!AA47+'Results (On-road psgr) Brazil'!AA48+'Results (On-road psgr) Brazil'!AA49)</f>
        <v>0.28889956620280333</v>
      </c>
      <c r="AA6" s="2">
        <f>('Results (On-road psgr) Brazil'!AB46+'Results (On-road psgr) Brazil'!AB48)/('Results (On-road psgr) Brazil'!AB45+'Results (On-road psgr) Brazil'!AB46+'Results (On-road psgr) Brazil'!AB47+'Results (On-road psgr) Brazil'!AB48+'Results (On-road psgr) Brazil'!AB49)</f>
        <v>0.28889956620280344</v>
      </c>
      <c r="AB6" s="2">
        <f>('Results (On-road psgr) Brazil'!AC46+'Results (On-road psgr) Brazil'!AC48)/('Results (On-road psgr) Brazil'!AC45+'Results (On-road psgr) Brazil'!AC46+'Results (On-road psgr) Brazil'!AC47+'Results (On-road psgr) Brazil'!AC48+'Results (On-road psgr) Brazil'!AC49)</f>
        <v>0.28889956620280338</v>
      </c>
      <c r="AC6" s="2">
        <f>('Results (On-road psgr) Brazil'!AD46+'Results (On-road psgr) Brazil'!AD48)/('Results (On-road psgr) Brazil'!AD45+'Results (On-road psgr) Brazil'!AD46+'Results (On-road psgr) Brazil'!AD47+'Results (On-road psgr) Brazil'!AD48+'Results (On-road psgr) Brazil'!AD49)</f>
        <v>0.28889956620280338</v>
      </c>
      <c r="AD6" s="2">
        <f>('Results (On-road psgr) Brazil'!AE46+'Results (On-road psgr) Brazil'!AE48)/('Results (On-road psgr) Brazil'!AE45+'Results (On-road psgr) Brazil'!AE46+'Results (On-road psgr) Brazil'!AE47+'Results (On-road psgr) Brazil'!AE48+'Results (On-road psgr) Brazil'!AE49)</f>
        <v>0.28889956620280344</v>
      </c>
      <c r="AE6" s="2">
        <f>('Results (On-road psgr) Brazil'!AF46+'Results (On-road psgr) Brazil'!AF48)/('Results (On-road psgr) Brazil'!AF45+'Results (On-road psgr) Brazil'!AF46+'Results (On-road psgr) Brazil'!AF47+'Results (On-road psgr) Brazil'!AF48+'Results (On-road psgr) Brazil'!AF49)</f>
        <v>0.28889956620280344</v>
      </c>
      <c r="AF6" s="2">
        <f>('Results (On-road psgr) Brazil'!AG46+'Results (On-road psgr) Brazil'!AG48)/('Results (On-road psgr) Brazil'!AG45+'Results (On-road psgr) Brazil'!AG46+'Results (On-road psgr) Brazil'!AG47+'Results (On-road psgr) Brazil'!AG48+'Results (On-road psgr) Brazil'!AG49)</f>
        <v>0.28889956620280338</v>
      </c>
      <c r="AG6" s="2">
        <f>('Results (On-road psgr) Brazil'!AH46+'Results (On-road psgr) Brazil'!AH48)/('Results (On-road psgr) Brazil'!AH45+'Results (On-road psgr) Brazil'!AH46+'Results (On-road psgr) Brazil'!AH47+'Results (On-road psgr) Brazil'!AH48+'Results (On-road psgr) Brazil'!AH49)</f>
        <v>0.28889956620280344</v>
      </c>
      <c r="AH6" s="2">
        <f>('Results (On-road psgr) Brazil'!AI46+'Results (On-road psgr) Brazil'!AI48)/('Results (On-road psgr) Brazil'!AI45+'Results (On-road psgr) Brazil'!AI46+'Results (On-road psgr) Brazil'!AI47+'Results (On-road psgr) Brazil'!AI48+'Results (On-road psgr) Brazil'!AI49)</f>
        <v>0.28889956620280338</v>
      </c>
      <c r="AI6" s="2">
        <f>('Results (On-road psgr) Brazil'!AJ46+'Results (On-road psgr) Brazil'!AJ48)/('Results (On-road psgr) Brazil'!AJ45+'Results (On-road psgr) Brazil'!AJ46+'Results (On-road psgr) Brazil'!AJ47+'Results (On-road psgr) Brazil'!AJ48+'Results (On-road psgr) Brazil'!AJ49)</f>
        <v>0.28889956620280349</v>
      </c>
      <c r="AJ6" s="2">
        <f>('Results (On-road psgr) Brazil'!AK46+'Results (On-road psgr) Brazil'!AK48)/('Results (On-road psgr) Brazil'!AK45+'Results (On-road psgr) Brazil'!AK46+'Results (On-road psgr) Brazil'!AK47+'Results (On-road psgr) Brazil'!AK48+'Results (On-road psgr) Brazil'!AK49)</f>
        <v>0.28889956620280338</v>
      </c>
      <c r="AK6" s="2">
        <f>('Results (On-road psgr) Brazil'!AL46+'Results (On-road psgr) Brazil'!AL48)/('Results (On-road psgr) Brazil'!AL45+'Results (On-road psgr) Brazil'!AL46+'Results (On-road psgr) Brazil'!AL47+'Results (On-road psgr) Brazil'!AL48+'Results (On-road psgr) Brazil'!AL49)</f>
        <v>0.28889956620280338</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6" sqref="D16"/>
    </sheetView>
  </sheetViews>
  <sheetFormatPr defaultRowHeight="14.25" x14ac:dyDescent="0.45"/>
  <cols>
    <col min="1" max="1" width="22.59765625" customWidth="1"/>
    <col min="2" max="3" width="11" customWidth="1"/>
  </cols>
  <sheetData>
    <row r="1" spans="1:38" ht="28.5" x14ac:dyDescent="0.45">
      <c r="A1" s="6" t="s">
        <v>12</v>
      </c>
      <c r="B1" s="59">
        <v>2015</v>
      </c>
      <c r="C1" s="59">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4" sqref="D14"/>
    </sheetView>
  </sheetViews>
  <sheetFormatPr defaultRowHeight="14.25" x14ac:dyDescent="0.45"/>
  <cols>
    <col min="1" max="1" width="22.59765625" customWidth="1"/>
    <col min="2" max="3" width="10.13281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E16" sqref="E16"/>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6" sqref="D16"/>
    </sheetView>
  </sheetViews>
  <sheetFormatPr defaultRowHeight="14.25" x14ac:dyDescent="0.45"/>
  <cols>
    <col min="1" max="1" width="22.59765625" customWidth="1"/>
    <col min="2" max="3" width="11.1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workbookViewId="0">
      <pane xSplit="2" ySplit="1" topLeftCell="C29" activePane="bottomRight" state="frozen"/>
      <selection pane="topRight" activeCell="C1" sqref="C1"/>
      <selection pane="bottomLeft" activeCell="A2" sqref="A2"/>
      <selection pane="bottomRight" activeCell="I37" sqref="I37"/>
    </sheetView>
  </sheetViews>
  <sheetFormatPr defaultRowHeight="15" customHeight="1" x14ac:dyDescent="0.45"/>
  <cols>
    <col min="1" max="1" width="20.86328125" hidden="1" customWidth="1"/>
    <col min="2" max="2" width="45.73046875" customWidth="1"/>
  </cols>
  <sheetData>
    <row r="1" spans="1:37" ht="15" customHeight="1" thickBot="1" x14ac:dyDescent="0.5">
      <c r="B1" s="40" t="s">
        <v>135</v>
      </c>
      <c r="C1" s="41">
        <v>2017</v>
      </c>
      <c r="D1" s="41">
        <v>2018</v>
      </c>
      <c r="E1" s="41">
        <v>2019</v>
      </c>
      <c r="F1" s="41">
        <v>2020</v>
      </c>
      <c r="G1" s="41">
        <v>2021</v>
      </c>
      <c r="H1" s="41">
        <v>2022</v>
      </c>
      <c r="I1" s="41">
        <v>2023</v>
      </c>
      <c r="J1" s="41">
        <v>2024</v>
      </c>
      <c r="K1" s="41">
        <v>2025</v>
      </c>
      <c r="L1" s="41">
        <v>2026</v>
      </c>
      <c r="M1" s="41">
        <v>2027</v>
      </c>
      <c r="N1" s="41">
        <v>2028</v>
      </c>
      <c r="O1" s="41">
        <v>2029</v>
      </c>
      <c r="P1" s="41">
        <v>2030</v>
      </c>
      <c r="Q1" s="41">
        <v>2031</v>
      </c>
      <c r="R1" s="41">
        <v>2032</v>
      </c>
      <c r="S1" s="41">
        <v>2033</v>
      </c>
      <c r="T1" s="41">
        <v>2034</v>
      </c>
      <c r="U1" s="41">
        <v>2035</v>
      </c>
      <c r="V1" s="41">
        <v>2036</v>
      </c>
      <c r="W1" s="41">
        <v>2037</v>
      </c>
      <c r="X1" s="41">
        <v>2038</v>
      </c>
      <c r="Y1" s="41">
        <v>2039</v>
      </c>
      <c r="Z1" s="41">
        <v>2040</v>
      </c>
      <c r="AA1" s="41">
        <v>2041</v>
      </c>
      <c r="AB1" s="41">
        <v>2042</v>
      </c>
      <c r="AC1" s="41">
        <v>2043</v>
      </c>
      <c r="AD1" s="41">
        <v>2044</v>
      </c>
      <c r="AE1" s="41">
        <v>2045</v>
      </c>
      <c r="AF1" s="41">
        <v>2046</v>
      </c>
      <c r="AG1" s="41">
        <v>2047</v>
      </c>
      <c r="AH1" s="41">
        <v>2048</v>
      </c>
      <c r="AI1" s="41">
        <v>2049</v>
      </c>
      <c r="AJ1" s="41">
        <v>2050</v>
      </c>
    </row>
    <row r="2" spans="1:37" ht="15" customHeight="1" thickTop="1" x14ac:dyDescent="0.45"/>
    <row r="3" spans="1:37" ht="15" customHeight="1" x14ac:dyDescent="0.45">
      <c r="C3" s="42" t="s">
        <v>136</v>
      </c>
      <c r="D3" s="42" t="s">
        <v>99</v>
      </c>
      <c r="E3" s="42"/>
      <c r="F3" s="42"/>
      <c r="G3" s="42"/>
    </row>
    <row r="4" spans="1:37" ht="15" customHeight="1" x14ac:dyDescent="0.45">
      <c r="C4" s="42" t="s">
        <v>137</v>
      </c>
      <c r="D4" s="42" t="s">
        <v>138</v>
      </c>
      <c r="E4" s="42"/>
      <c r="F4" s="42"/>
      <c r="G4" s="42" t="s">
        <v>139</v>
      </c>
    </row>
    <row r="5" spans="1:37" ht="15" customHeight="1" x14ac:dyDescent="0.45">
      <c r="C5" s="42" t="s">
        <v>140</v>
      </c>
      <c r="D5" s="42" t="s">
        <v>141</v>
      </c>
      <c r="E5" s="42"/>
      <c r="F5" s="42"/>
      <c r="G5" s="42"/>
    </row>
    <row r="6" spans="1:37" ht="15" customHeight="1" x14ac:dyDescent="0.45">
      <c r="C6" s="42" t="s">
        <v>142</v>
      </c>
      <c r="D6" s="42"/>
      <c r="E6" s="42" t="s">
        <v>143</v>
      </c>
      <c r="F6" s="42"/>
      <c r="G6" s="42"/>
    </row>
    <row r="10" spans="1:37" ht="15" customHeight="1" x14ac:dyDescent="0.5">
      <c r="A10" s="43" t="s">
        <v>144</v>
      </c>
      <c r="B10" s="44" t="s">
        <v>145</v>
      </c>
    </row>
    <row r="11" spans="1:37" ht="15" customHeight="1" x14ac:dyDescent="0.45">
      <c r="B11" s="40" t="s">
        <v>146</v>
      </c>
    </row>
    <row r="12" spans="1:37" ht="15" customHeight="1" x14ac:dyDescent="0.45">
      <c r="B12" s="40" t="s">
        <v>147</v>
      </c>
      <c r="C12" s="4" t="s">
        <v>147</v>
      </c>
      <c r="D12" s="4" t="s">
        <v>147</v>
      </c>
      <c r="E12" s="4" t="s">
        <v>147</v>
      </c>
      <c r="F12" s="4" t="s">
        <v>147</v>
      </c>
      <c r="G12" s="4" t="s">
        <v>147</v>
      </c>
      <c r="H12" s="4" t="s">
        <v>147</v>
      </c>
      <c r="I12" s="4" t="s">
        <v>147</v>
      </c>
      <c r="J12" s="4" t="s">
        <v>147</v>
      </c>
      <c r="K12" s="4" t="s">
        <v>147</v>
      </c>
      <c r="L12" s="4" t="s">
        <v>147</v>
      </c>
      <c r="M12" s="4" t="s">
        <v>147</v>
      </c>
      <c r="N12" s="4" t="s">
        <v>147</v>
      </c>
      <c r="O12" s="4" t="s">
        <v>147</v>
      </c>
      <c r="P12" s="4" t="s">
        <v>147</v>
      </c>
      <c r="Q12" s="4" t="s">
        <v>147</v>
      </c>
      <c r="R12" s="4" t="s">
        <v>147</v>
      </c>
      <c r="S12" s="4" t="s">
        <v>147</v>
      </c>
      <c r="T12" s="4" t="s">
        <v>147</v>
      </c>
      <c r="U12" s="4" t="s">
        <v>147</v>
      </c>
      <c r="V12" s="4" t="s">
        <v>147</v>
      </c>
      <c r="W12" s="4" t="s">
        <v>147</v>
      </c>
      <c r="X12" s="4" t="s">
        <v>147</v>
      </c>
      <c r="Y12" s="4" t="s">
        <v>147</v>
      </c>
      <c r="Z12" s="4" t="s">
        <v>147</v>
      </c>
      <c r="AA12" s="4" t="s">
        <v>147</v>
      </c>
      <c r="AB12" s="4" t="s">
        <v>147</v>
      </c>
      <c r="AC12" s="4" t="s">
        <v>147</v>
      </c>
      <c r="AD12" s="4" t="s">
        <v>147</v>
      </c>
      <c r="AE12" s="4" t="s">
        <v>147</v>
      </c>
      <c r="AF12" s="4" t="s">
        <v>147</v>
      </c>
      <c r="AG12" s="4" t="s">
        <v>147</v>
      </c>
      <c r="AH12" s="4" t="s">
        <v>147</v>
      </c>
      <c r="AI12" s="4" t="s">
        <v>147</v>
      </c>
      <c r="AJ12" s="4" t="s">
        <v>147</v>
      </c>
      <c r="AK12" s="4" t="s">
        <v>148</v>
      </c>
    </row>
    <row r="13" spans="1:37" ht="15" customHeight="1" thickBot="1" x14ac:dyDescent="0.5">
      <c r="B13" s="41" t="s">
        <v>149</v>
      </c>
      <c r="C13" s="41">
        <v>2017</v>
      </c>
      <c r="D13" s="41">
        <v>2018</v>
      </c>
      <c r="E13" s="41">
        <v>2019</v>
      </c>
      <c r="F13" s="41">
        <v>2020</v>
      </c>
      <c r="G13" s="41">
        <v>2021</v>
      </c>
      <c r="H13" s="41">
        <v>2022</v>
      </c>
      <c r="I13" s="41">
        <v>2023</v>
      </c>
      <c r="J13" s="41">
        <v>2024</v>
      </c>
      <c r="K13" s="41">
        <v>2025</v>
      </c>
      <c r="L13" s="41">
        <v>2026</v>
      </c>
      <c r="M13" s="41">
        <v>2027</v>
      </c>
      <c r="N13" s="41">
        <v>2028</v>
      </c>
      <c r="O13" s="41">
        <v>2029</v>
      </c>
      <c r="P13" s="41">
        <v>2030</v>
      </c>
      <c r="Q13" s="41">
        <v>2031</v>
      </c>
      <c r="R13" s="41">
        <v>2032</v>
      </c>
      <c r="S13" s="41">
        <v>2033</v>
      </c>
      <c r="T13" s="41">
        <v>2034</v>
      </c>
      <c r="U13" s="41">
        <v>2035</v>
      </c>
      <c r="V13" s="41">
        <v>2036</v>
      </c>
      <c r="W13" s="41">
        <v>2037</v>
      </c>
      <c r="X13" s="41">
        <v>2038</v>
      </c>
      <c r="Y13" s="41">
        <v>2039</v>
      </c>
      <c r="Z13" s="41">
        <v>2040</v>
      </c>
      <c r="AA13" s="41">
        <v>2041</v>
      </c>
      <c r="AB13" s="41">
        <v>2042</v>
      </c>
      <c r="AC13" s="41">
        <v>2043</v>
      </c>
      <c r="AD13" s="41">
        <v>2044</v>
      </c>
      <c r="AE13" s="41">
        <v>2045</v>
      </c>
      <c r="AF13" s="41">
        <v>2046</v>
      </c>
      <c r="AG13" s="41">
        <v>2047</v>
      </c>
      <c r="AH13" s="41">
        <v>2048</v>
      </c>
      <c r="AI13" s="41">
        <v>2049</v>
      </c>
      <c r="AJ13" s="41">
        <v>2050</v>
      </c>
      <c r="AK13" s="41">
        <v>2050</v>
      </c>
    </row>
    <row r="14" spans="1:37" ht="15" customHeight="1" thickTop="1" x14ac:dyDescent="0.45"/>
    <row r="15" spans="1:37" ht="15" customHeight="1" x14ac:dyDescent="0.45">
      <c r="A15" s="43" t="s">
        <v>150</v>
      </c>
      <c r="B15" s="45" t="s">
        <v>151</v>
      </c>
      <c r="C15" s="46">
        <v>15428.980469</v>
      </c>
      <c r="D15" s="46">
        <v>15405.497069999999</v>
      </c>
      <c r="E15" s="46">
        <v>15323.708984000001</v>
      </c>
      <c r="F15" s="46">
        <v>15159.971680000001</v>
      </c>
      <c r="G15" s="46">
        <v>14917.845703000001</v>
      </c>
      <c r="H15" s="46">
        <v>14628.935546999999</v>
      </c>
      <c r="I15" s="46">
        <v>14292.073242</v>
      </c>
      <c r="J15" s="46">
        <v>13935.911133</v>
      </c>
      <c r="K15" s="46">
        <v>13565.998046999999</v>
      </c>
      <c r="L15" s="46">
        <v>13277.203125</v>
      </c>
      <c r="M15" s="46">
        <v>13019.744140999999</v>
      </c>
      <c r="N15" s="46">
        <v>12784.965819999999</v>
      </c>
      <c r="O15" s="46">
        <v>12550.357421999999</v>
      </c>
      <c r="P15" s="46">
        <v>12335.547852</v>
      </c>
      <c r="Q15" s="46">
        <v>12134.970703000001</v>
      </c>
      <c r="R15" s="46">
        <v>11949.124023</v>
      </c>
      <c r="S15" s="46">
        <v>11778.060546999999</v>
      </c>
      <c r="T15" s="46">
        <v>11621.788086</v>
      </c>
      <c r="U15" s="46">
        <v>11477.595703000001</v>
      </c>
      <c r="V15" s="46">
        <v>11370.867188</v>
      </c>
      <c r="W15" s="46">
        <v>11287.214844</v>
      </c>
      <c r="X15" s="46">
        <v>11223.201171999999</v>
      </c>
      <c r="Y15" s="46">
        <v>11175.604492</v>
      </c>
      <c r="Z15" s="46">
        <v>11142.942383</v>
      </c>
      <c r="AA15" s="46">
        <v>11122.249023</v>
      </c>
      <c r="AB15" s="46">
        <v>11112.762694999999</v>
      </c>
      <c r="AC15" s="46">
        <v>11114.8125</v>
      </c>
      <c r="AD15" s="46">
        <v>11125.955078000001</v>
      </c>
      <c r="AE15" s="46">
        <v>11141.640625</v>
      </c>
      <c r="AF15" s="46">
        <v>11164.966796999999</v>
      </c>
      <c r="AG15" s="46">
        <v>11191.121094</v>
      </c>
      <c r="AH15" s="46">
        <v>11216.115234000001</v>
      </c>
      <c r="AI15" s="46">
        <v>11244.188477</v>
      </c>
      <c r="AJ15" s="46">
        <v>11271.484375</v>
      </c>
      <c r="AK15" s="47">
        <v>-9.7169999999999999E-3</v>
      </c>
    </row>
    <row r="16" spans="1:37" ht="15" customHeight="1" x14ac:dyDescent="0.45">
      <c r="A16" s="43" t="s">
        <v>152</v>
      </c>
      <c r="B16" s="48" t="s">
        <v>153</v>
      </c>
      <c r="C16" s="49">
        <v>15335.150390999999</v>
      </c>
      <c r="D16" s="49">
        <v>15269.456055000001</v>
      </c>
      <c r="E16" s="49">
        <v>15169.746094</v>
      </c>
      <c r="F16" s="49">
        <v>14974.8125</v>
      </c>
      <c r="G16" s="49">
        <v>14696.188477</v>
      </c>
      <c r="H16" s="49">
        <v>14372.848633</v>
      </c>
      <c r="I16" s="49">
        <v>14004.568359000001</v>
      </c>
      <c r="J16" s="49">
        <v>13595.412109000001</v>
      </c>
      <c r="K16" s="49">
        <v>13161.477539</v>
      </c>
      <c r="L16" s="49">
        <v>12844.557617</v>
      </c>
      <c r="M16" s="49">
        <v>12544.257812</v>
      </c>
      <c r="N16" s="49">
        <v>12271.507812</v>
      </c>
      <c r="O16" s="49">
        <v>11997.8125</v>
      </c>
      <c r="P16" s="49">
        <v>11740.967773</v>
      </c>
      <c r="Q16" s="49">
        <v>11512.417969</v>
      </c>
      <c r="R16" s="49">
        <v>11302.257812</v>
      </c>
      <c r="S16" s="49">
        <v>11104.021484000001</v>
      </c>
      <c r="T16" s="49">
        <v>10915.162109000001</v>
      </c>
      <c r="U16" s="49">
        <v>10746.730469</v>
      </c>
      <c r="V16" s="49">
        <v>10612.404296999999</v>
      </c>
      <c r="W16" s="49">
        <v>10502.84375</v>
      </c>
      <c r="X16" s="49">
        <v>10416.008789</v>
      </c>
      <c r="Y16" s="49">
        <v>10350.127930000001</v>
      </c>
      <c r="Z16" s="49">
        <v>10299.679688</v>
      </c>
      <c r="AA16" s="49">
        <v>10269.910156</v>
      </c>
      <c r="AB16" s="49">
        <v>10251.455078000001</v>
      </c>
      <c r="AC16" s="49">
        <v>10250.534180000001</v>
      </c>
      <c r="AD16" s="49">
        <v>10253.911133</v>
      </c>
      <c r="AE16" s="49">
        <v>10260.729492</v>
      </c>
      <c r="AF16" s="49">
        <v>10292.284180000001</v>
      </c>
      <c r="AG16" s="49">
        <v>10333.274414</v>
      </c>
      <c r="AH16" s="49">
        <v>10360.221680000001</v>
      </c>
      <c r="AI16" s="49">
        <v>10370.962890999999</v>
      </c>
      <c r="AJ16" s="49">
        <v>10381.070312</v>
      </c>
      <c r="AK16" s="50">
        <v>-1.1986E-2</v>
      </c>
    </row>
    <row r="17" spans="1:37" ht="15" customHeight="1" x14ac:dyDescent="0.45">
      <c r="A17" s="43" t="s">
        <v>154</v>
      </c>
      <c r="B17" s="48" t="s">
        <v>155</v>
      </c>
      <c r="C17" s="49">
        <v>9.1569839999999996</v>
      </c>
      <c r="D17" s="49">
        <v>43.012703000000002</v>
      </c>
      <c r="E17" s="49">
        <v>44.298954000000002</v>
      </c>
      <c r="F17" s="49">
        <v>52.465949999999999</v>
      </c>
      <c r="G17" s="49">
        <v>63.491283000000003</v>
      </c>
      <c r="H17" s="49">
        <v>71.578002999999995</v>
      </c>
      <c r="I17" s="49">
        <v>77.357467999999997</v>
      </c>
      <c r="J17" s="49">
        <v>104.88159899999999</v>
      </c>
      <c r="K17" s="49">
        <v>143.47879</v>
      </c>
      <c r="L17" s="49">
        <v>146.330536</v>
      </c>
      <c r="M17" s="49">
        <v>164.73542800000001</v>
      </c>
      <c r="N17" s="49">
        <v>178.723511</v>
      </c>
      <c r="O17" s="49">
        <v>194.286621</v>
      </c>
      <c r="P17" s="49">
        <v>212.83853099999999</v>
      </c>
      <c r="Q17" s="49">
        <v>217.02877799999999</v>
      </c>
      <c r="R17" s="49">
        <v>218.706253</v>
      </c>
      <c r="S17" s="49">
        <v>224.127533</v>
      </c>
      <c r="T17" s="49">
        <v>235.04330400000001</v>
      </c>
      <c r="U17" s="49">
        <v>238.42449999999999</v>
      </c>
      <c r="V17" s="49">
        <v>244.75335699999999</v>
      </c>
      <c r="W17" s="49">
        <v>249.607956</v>
      </c>
      <c r="X17" s="49">
        <v>251.68942300000001</v>
      </c>
      <c r="Y17" s="49">
        <v>249.42179899999999</v>
      </c>
      <c r="Z17" s="49">
        <v>246.14849899999999</v>
      </c>
      <c r="AA17" s="49">
        <v>234.973389</v>
      </c>
      <c r="AB17" s="49">
        <v>224.71127300000001</v>
      </c>
      <c r="AC17" s="49">
        <v>208.83667</v>
      </c>
      <c r="AD17" s="49">
        <v>198.043747</v>
      </c>
      <c r="AE17" s="49">
        <v>188.86973599999999</v>
      </c>
      <c r="AF17" s="49">
        <v>162.43597399999999</v>
      </c>
      <c r="AG17" s="49">
        <v>129.59371899999999</v>
      </c>
      <c r="AH17" s="49">
        <v>109.988777</v>
      </c>
      <c r="AI17" s="49">
        <v>109.858192</v>
      </c>
      <c r="AJ17" s="49">
        <v>110.01675400000001</v>
      </c>
      <c r="AK17" s="50">
        <v>2.9783E-2</v>
      </c>
    </row>
    <row r="18" spans="1:37" ht="15" customHeight="1" x14ac:dyDescent="0.45">
      <c r="A18" s="43" t="s">
        <v>156</v>
      </c>
      <c r="B18" s="48" t="s">
        <v>157</v>
      </c>
      <c r="C18" s="49">
        <v>60.853920000000002</v>
      </c>
      <c r="D18" s="49">
        <v>63.207065999999998</v>
      </c>
      <c r="E18" s="49">
        <v>68.963806000000005</v>
      </c>
      <c r="F18" s="49">
        <v>77.644913000000003</v>
      </c>
      <c r="G18" s="49">
        <v>85.732367999999994</v>
      </c>
      <c r="H18" s="49">
        <v>93.502289000000005</v>
      </c>
      <c r="I18" s="49">
        <v>100.80136899999999</v>
      </c>
      <c r="J18" s="49">
        <v>107.598206</v>
      </c>
      <c r="K18" s="49">
        <v>113.814278</v>
      </c>
      <c r="L18" s="49">
        <v>120.602844</v>
      </c>
      <c r="M18" s="49">
        <v>127.269402</v>
      </c>
      <c r="N18" s="49">
        <v>134.14170799999999</v>
      </c>
      <c r="O18" s="49">
        <v>140.60813899999999</v>
      </c>
      <c r="P18" s="49">
        <v>147.05969200000001</v>
      </c>
      <c r="Q18" s="49">
        <v>153.66433699999999</v>
      </c>
      <c r="R18" s="49">
        <v>159.30062899999999</v>
      </c>
      <c r="S18" s="49">
        <v>164.19001800000001</v>
      </c>
      <c r="T18" s="49">
        <v>168.79711900000001</v>
      </c>
      <c r="U18" s="49">
        <v>172.647324</v>
      </c>
      <c r="V18" s="49">
        <v>176.17077599999999</v>
      </c>
      <c r="W18" s="49">
        <v>179.40422100000001</v>
      </c>
      <c r="X18" s="49">
        <v>182.19274899999999</v>
      </c>
      <c r="Y18" s="49">
        <v>184.536057</v>
      </c>
      <c r="Z18" s="49">
        <v>187.16952499999999</v>
      </c>
      <c r="AA18" s="49">
        <v>189.247086</v>
      </c>
      <c r="AB18" s="49">
        <v>190.379639</v>
      </c>
      <c r="AC18" s="49">
        <v>191.20649700000001</v>
      </c>
      <c r="AD18" s="49">
        <v>191.812073</v>
      </c>
      <c r="AE18" s="49">
        <v>192.10318000000001</v>
      </c>
      <c r="AF18" s="49">
        <v>192.425049</v>
      </c>
      <c r="AG18" s="49">
        <v>192.67849699999999</v>
      </c>
      <c r="AH18" s="49">
        <v>192.679214</v>
      </c>
      <c r="AI18" s="49">
        <v>192.53387499999999</v>
      </c>
      <c r="AJ18" s="49">
        <v>192.14184599999999</v>
      </c>
      <c r="AK18" s="50">
        <v>3.5354999999999998E-2</v>
      </c>
    </row>
    <row r="19" spans="1:37" ht="15" customHeight="1" x14ac:dyDescent="0.45">
      <c r="A19" s="43" t="s">
        <v>158</v>
      </c>
      <c r="B19" s="48" t="s">
        <v>159</v>
      </c>
      <c r="C19" s="49">
        <v>8.0770090000000003</v>
      </c>
      <c r="D19" s="49">
        <v>6.9962720000000003</v>
      </c>
      <c r="E19" s="49">
        <v>5.8007540000000004</v>
      </c>
      <c r="F19" s="49">
        <v>5.3308289999999996</v>
      </c>
      <c r="G19" s="49">
        <v>5.01966</v>
      </c>
      <c r="H19" s="49">
        <v>4.7176429999999998</v>
      </c>
      <c r="I19" s="49">
        <v>4.4306369999999999</v>
      </c>
      <c r="J19" s="49">
        <v>4.1541180000000004</v>
      </c>
      <c r="K19" s="49">
        <v>3.9036010000000001</v>
      </c>
      <c r="L19" s="49">
        <v>3.6813410000000002</v>
      </c>
      <c r="M19" s="49">
        <v>3.4967679999999999</v>
      </c>
      <c r="N19" s="49">
        <v>3.33005</v>
      </c>
      <c r="O19" s="49">
        <v>3.1806969999999999</v>
      </c>
      <c r="P19" s="49">
        <v>3.0464380000000002</v>
      </c>
      <c r="Q19" s="49">
        <v>2.9362509999999999</v>
      </c>
      <c r="R19" s="49">
        <v>2.8520979999999998</v>
      </c>
      <c r="S19" s="49">
        <v>2.7820170000000002</v>
      </c>
      <c r="T19" s="49">
        <v>2.7439550000000001</v>
      </c>
      <c r="U19" s="49">
        <v>2.7154440000000002</v>
      </c>
      <c r="V19" s="49">
        <v>2.698159</v>
      </c>
      <c r="W19" s="49">
        <v>2.6841900000000001</v>
      </c>
      <c r="X19" s="49">
        <v>2.6790980000000002</v>
      </c>
      <c r="Y19" s="49">
        <v>2.6781470000000001</v>
      </c>
      <c r="Z19" s="49">
        <v>2.6794039999999999</v>
      </c>
      <c r="AA19" s="49">
        <v>2.6922079999999999</v>
      </c>
      <c r="AB19" s="49">
        <v>2.7077149999999999</v>
      </c>
      <c r="AC19" s="49">
        <v>2.7216269999999998</v>
      </c>
      <c r="AD19" s="49">
        <v>2.7357770000000001</v>
      </c>
      <c r="AE19" s="49">
        <v>2.7523939999999998</v>
      </c>
      <c r="AF19" s="49">
        <v>2.7694559999999999</v>
      </c>
      <c r="AG19" s="49">
        <v>2.7865679999999999</v>
      </c>
      <c r="AH19" s="49">
        <v>2.8049050000000002</v>
      </c>
      <c r="AI19" s="49">
        <v>2.818092</v>
      </c>
      <c r="AJ19" s="49">
        <v>2.8305720000000001</v>
      </c>
      <c r="AK19" s="50">
        <v>-2.7882000000000001E-2</v>
      </c>
    </row>
    <row r="20" spans="1:37" ht="15" customHeight="1" x14ac:dyDescent="0.45">
      <c r="A20" s="43" t="s">
        <v>160</v>
      </c>
      <c r="B20" s="48" t="s">
        <v>161</v>
      </c>
      <c r="C20" s="49">
        <v>3.931244</v>
      </c>
      <c r="D20" s="49">
        <v>4.3265010000000004</v>
      </c>
      <c r="E20" s="49">
        <v>4.0624180000000001</v>
      </c>
      <c r="F20" s="49">
        <v>3.9512130000000001</v>
      </c>
      <c r="G20" s="49">
        <v>3.6753840000000002</v>
      </c>
      <c r="H20" s="49">
        <v>3.3939149999999998</v>
      </c>
      <c r="I20" s="49">
        <v>3.1845400000000001</v>
      </c>
      <c r="J20" s="49">
        <v>2.967552</v>
      </c>
      <c r="K20" s="49">
        <v>2.772993</v>
      </c>
      <c r="L20" s="49">
        <v>2.5952959999999998</v>
      </c>
      <c r="M20" s="49">
        <v>2.482469</v>
      </c>
      <c r="N20" s="49">
        <v>2.3604159999999998</v>
      </c>
      <c r="O20" s="49">
        <v>2.2681010000000001</v>
      </c>
      <c r="P20" s="49">
        <v>2.162544</v>
      </c>
      <c r="Q20" s="49">
        <v>2.0674649999999999</v>
      </c>
      <c r="R20" s="49">
        <v>2.0058319999999998</v>
      </c>
      <c r="S20" s="49">
        <v>1.9528559999999999</v>
      </c>
      <c r="T20" s="49">
        <v>1.926577</v>
      </c>
      <c r="U20" s="49">
        <v>1.9053199999999999</v>
      </c>
      <c r="V20" s="49">
        <v>1.8984559999999999</v>
      </c>
      <c r="W20" s="49">
        <v>1.8916489999999999</v>
      </c>
      <c r="X20" s="49">
        <v>1.898957</v>
      </c>
      <c r="Y20" s="49">
        <v>1.910733</v>
      </c>
      <c r="Z20" s="49">
        <v>1.9252130000000001</v>
      </c>
      <c r="AA20" s="49">
        <v>1.9521839999999999</v>
      </c>
      <c r="AB20" s="49">
        <v>1.9897940000000001</v>
      </c>
      <c r="AC20" s="49">
        <v>2.0224250000000001</v>
      </c>
      <c r="AD20" s="49">
        <v>2.0561579999999999</v>
      </c>
      <c r="AE20" s="49">
        <v>2.0949239999999998</v>
      </c>
      <c r="AF20" s="49">
        <v>2.138347</v>
      </c>
      <c r="AG20" s="49">
        <v>2.1827390000000002</v>
      </c>
      <c r="AH20" s="49">
        <v>2.2323110000000002</v>
      </c>
      <c r="AI20" s="49">
        <v>2.279563</v>
      </c>
      <c r="AJ20" s="49">
        <v>2.3288139999999999</v>
      </c>
      <c r="AK20" s="50">
        <v>-1.917E-2</v>
      </c>
    </row>
    <row r="21" spans="1:37" ht="15" customHeight="1" x14ac:dyDescent="0.45">
      <c r="A21" s="43" t="s">
        <v>162</v>
      </c>
      <c r="B21" s="48" t="s">
        <v>163</v>
      </c>
      <c r="C21" s="49">
        <v>11.537136</v>
      </c>
      <c r="D21" s="49">
        <v>17.900618000000001</v>
      </c>
      <c r="E21" s="49">
        <v>29.66337</v>
      </c>
      <c r="F21" s="49">
        <v>43.691540000000003</v>
      </c>
      <c r="G21" s="49">
        <v>60.113934</v>
      </c>
      <c r="H21" s="49">
        <v>77.175849999999997</v>
      </c>
      <c r="I21" s="49">
        <v>94.003890999999996</v>
      </c>
      <c r="J21" s="49">
        <v>111.052177</v>
      </c>
      <c r="K21" s="49">
        <v>128.48336800000001</v>
      </c>
      <c r="L21" s="49">
        <v>145.28533899999999</v>
      </c>
      <c r="M21" s="49">
        <v>161.43392900000001</v>
      </c>
      <c r="N21" s="49">
        <v>177.16246000000001</v>
      </c>
      <c r="O21" s="49">
        <v>192.89389</v>
      </c>
      <c r="P21" s="49">
        <v>208.73147599999999</v>
      </c>
      <c r="Q21" s="49">
        <v>224.82223500000001</v>
      </c>
      <c r="R21" s="49">
        <v>240.96106</v>
      </c>
      <c r="S21" s="49">
        <v>257.17175300000002</v>
      </c>
      <c r="T21" s="49">
        <v>273.62857100000002</v>
      </c>
      <c r="U21" s="49">
        <v>290.11511200000001</v>
      </c>
      <c r="V21" s="49">
        <v>307.36251800000002</v>
      </c>
      <c r="W21" s="49">
        <v>324.78741500000001</v>
      </c>
      <c r="X21" s="49">
        <v>342.39038099999999</v>
      </c>
      <c r="Y21" s="49">
        <v>360.27218599999998</v>
      </c>
      <c r="Z21" s="49">
        <v>378.38275099999998</v>
      </c>
      <c r="AA21" s="49">
        <v>396.28463699999998</v>
      </c>
      <c r="AB21" s="49">
        <v>414.11938500000002</v>
      </c>
      <c r="AC21" s="49">
        <v>431.90869099999998</v>
      </c>
      <c r="AD21" s="49">
        <v>449.652466</v>
      </c>
      <c r="AE21" s="49">
        <v>467.21533199999999</v>
      </c>
      <c r="AF21" s="49">
        <v>484.91217</v>
      </c>
      <c r="AG21" s="49">
        <v>502.46365400000002</v>
      </c>
      <c r="AH21" s="49">
        <v>519.88464399999998</v>
      </c>
      <c r="AI21" s="49">
        <v>537.254456</v>
      </c>
      <c r="AJ21" s="49">
        <v>554.416382</v>
      </c>
      <c r="AK21" s="50">
        <v>0.11325</v>
      </c>
    </row>
    <row r="22" spans="1:37" ht="15" customHeight="1" x14ac:dyDescent="0.45">
      <c r="A22" s="43" t="s">
        <v>164</v>
      </c>
      <c r="B22" s="48" t="s">
        <v>165</v>
      </c>
      <c r="C22" s="49">
        <v>0.27376</v>
      </c>
      <c r="D22" s="49">
        <v>0.59876600000000002</v>
      </c>
      <c r="E22" s="49">
        <v>1.173962</v>
      </c>
      <c r="F22" s="49">
        <v>2.074811</v>
      </c>
      <c r="G22" s="49">
        <v>3.6237200000000001</v>
      </c>
      <c r="H22" s="49">
        <v>5.7200490000000004</v>
      </c>
      <c r="I22" s="49">
        <v>7.7269990000000002</v>
      </c>
      <c r="J22" s="49">
        <v>9.8447119999999995</v>
      </c>
      <c r="K22" s="49">
        <v>12.067842000000001</v>
      </c>
      <c r="L22" s="49">
        <v>14.150493000000001</v>
      </c>
      <c r="M22" s="49">
        <v>16.068527</v>
      </c>
      <c r="N22" s="49">
        <v>17.740499</v>
      </c>
      <c r="O22" s="49">
        <v>19.306999000000001</v>
      </c>
      <c r="P22" s="49">
        <v>20.741416999999998</v>
      </c>
      <c r="Q22" s="49">
        <v>22.034424000000001</v>
      </c>
      <c r="R22" s="49">
        <v>23.040400000000002</v>
      </c>
      <c r="S22" s="49">
        <v>23.813354</v>
      </c>
      <c r="T22" s="49">
        <v>24.486129999999999</v>
      </c>
      <c r="U22" s="49">
        <v>25.056366000000001</v>
      </c>
      <c r="V22" s="49">
        <v>25.579964</v>
      </c>
      <c r="W22" s="49">
        <v>25.995058</v>
      </c>
      <c r="X22" s="49">
        <v>26.341857999999998</v>
      </c>
      <c r="Y22" s="49">
        <v>26.657215000000001</v>
      </c>
      <c r="Z22" s="49">
        <v>26.957090000000001</v>
      </c>
      <c r="AA22" s="49">
        <v>27.189185999999999</v>
      </c>
      <c r="AB22" s="49">
        <v>27.399198999999999</v>
      </c>
      <c r="AC22" s="49">
        <v>27.583216</v>
      </c>
      <c r="AD22" s="49">
        <v>27.742733000000001</v>
      </c>
      <c r="AE22" s="49">
        <v>27.874962</v>
      </c>
      <c r="AF22" s="49">
        <v>28.002413000000001</v>
      </c>
      <c r="AG22" s="49">
        <v>28.141259999999999</v>
      </c>
      <c r="AH22" s="49">
        <v>28.302531999999999</v>
      </c>
      <c r="AI22" s="49">
        <v>28.480495000000001</v>
      </c>
      <c r="AJ22" s="49">
        <v>28.679655</v>
      </c>
      <c r="AK22" s="50">
        <v>0.128522</v>
      </c>
    </row>
    <row r="24" spans="1:37" ht="15" customHeight="1" x14ac:dyDescent="0.45">
      <c r="A24" s="43" t="s">
        <v>166</v>
      </c>
      <c r="B24" s="45" t="s">
        <v>167</v>
      </c>
      <c r="C24" s="46">
        <v>886.89825399999995</v>
      </c>
      <c r="D24" s="46">
        <v>901.04919400000006</v>
      </c>
      <c r="E24" s="46">
        <v>913.30731200000002</v>
      </c>
      <c r="F24" s="46">
        <v>917.23217799999998</v>
      </c>
      <c r="G24" s="46">
        <v>916.86462400000005</v>
      </c>
      <c r="H24" s="46">
        <v>915.28680399999996</v>
      </c>
      <c r="I24" s="46">
        <v>913.37457300000005</v>
      </c>
      <c r="J24" s="46">
        <v>910.667236</v>
      </c>
      <c r="K24" s="46">
        <v>911.52050799999995</v>
      </c>
      <c r="L24" s="46">
        <v>912.30297900000005</v>
      </c>
      <c r="M24" s="46">
        <v>912.036743</v>
      </c>
      <c r="N24" s="46">
        <v>913.76531999999997</v>
      </c>
      <c r="O24" s="46">
        <v>913.86468500000001</v>
      </c>
      <c r="P24" s="46">
        <v>913.95062299999995</v>
      </c>
      <c r="Q24" s="46">
        <v>916.18102999999996</v>
      </c>
      <c r="R24" s="46">
        <v>919.21929899999998</v>
      </c>
      <c r="S24" s="46">
        <v>923.73584000000005</v>
      </c>
      <c r="T24" s="46">
        <v>929.93817100000001</v>
      </c>
      <c r="U24" s="46">
        <v>937.46362299999998</v>
      </c>
      <c r="V24" s="46">
        <v>945.92535399999997</v>
      </c>
      <c r="W24" s="46">
        <v>955.72406000000001</v>
      </c>
      <c r="X24" s="46">
        <v>966.26245100000006</v>
      </c>
      <c r="Y24" s="46">
        <v>975.91790800000001</v>
      </c>
      <c r="Z24" s="46">
        <v>985.93042000000003</v>
      </c>
      <c r="AA24" s="46">
        <v>996.26336700000002</v>
      </c>
      <c r="AB24" s="46">
        <v>1006.739807</v>
      </c>
      <c r="AC24" s="46">
        <v>1018.405029</v>
      </c>
      <c r="AD24" s="46">
        <v>1030.961182</v>
      </c>
      <c r="AE24" s="46">
        <v>1044.946899</v>
      </c>
      <c r="AF24" s="46">
        <v>1059.743164</v>
      </c>
      <c r="AG24" s="46">
        <v>1074.5489500000001</v>
      </c>
      <c r="AH24" s="46">
        <v>1088.340698</v>
      </c>
      <c r="AI24" s="46">
        <v>1102.0864260000001</v>
      </c>
      <c r="AJ24" s="46">
        <v>1115.861206</v>
      </c>
      <c r="AK24" s="47">
        <v>6.7039999999999999E-3</v>
      </c>
    </row>
    <row r="25" spans="1:37" ht="15" customHeight="1" x14ac:dyDescent="0.45">
      <c r="A25" s="43" t="s">
        <v>168</v>
      </c>
      <c r="B25" s="48" t="s">
        <v>153</v>
      </c>
      <c r="C25" s="49">
        <v>606.36535600000002</v>
      </c>
      <c r="D25" s="49">
        <v>605.30755599999998</v>
      </c>
      <c r="E25" s="49">
        <v>607.949524</v>
      </c>
      <c r="F25" s="49">
        <v>604.13769500000001</v>
      </c>
      <c r="G25" s="49">
        <v>596.90875200000005</v>
      </c>
      <c r="H25" s="49">
        <v>589.81463599999995</v>
      </c>
      <c r="I25" s="49">
        <v>582.98095699999999</v>
      </c>
      <c r="J25" s="49">
        <v>571.22607400000004</v>
      </c>
      <c r="K25" s="49">
        <v>558.56311000000005</v>
      </c>
      <c r="L25" s="49">
        <v>555.41857900000002</v>
      </c>
      <c r="M25" s="49">
        <v>547.30902100000003</v>
      </c>
      <c r="N25" s="49">
        <v>541.48974599999997</v>
      </c>
      <c r="O25" s="49">
        <v>534.28338599999995</v>
      </c>
      <c r="P25" s="49">
        <v>526.783142</v>
      </c>
      <c r="Q25" s="49">
        <v>523.71209699999997</v>
      </c>
      <c r="R25" s="49">
        <v>523.11547900000005</v>
      </c>
      <c r="S25" s="49">
        <v>521.33709699999997</v>
      </c>
      <c r="T25" s="49">
        <v>519.05609100000004</v>
      </c>
      <c r="U25" s="49">
        <v>520.57098399999995</v>
      </c>
      <c r="V25" s="49">
        <v>521.24829099999999</v>
      </c>
      <c r="W25" s="49">
        <v>524.30822799999999</v>
      </c>
      <c r="X25" s="49">
        <v>529.17877199999998</v>
      </c>
      <c r="Y25" s="49">
        <v>536.13806199999999</v>
      </c>
      <c r="Z25" s="49">
        <v>543.30438200000003</v>
      </c>
      <c r="AA25" s="49">
        <v>554.95043899999996</v>
      </c>
      <c r="AB25" s="49">
        <v>565.55859399999997</v>
      </c>
      <c r="AC25" s="49">
        <v>579.68866000000003</v>
      </c>
      <c r="AD25" s="49">
        <v>591.68261700000005</v>
      </c>
      <c r="AE25" s="49">
        <v>603.73230000000001</v>
      </c>
      <c r="AF25" s="49">
        <v>627.194885</v>
      </c>
      <c r="AG25" s="49">
        <v>656.53930700000001</v>
      </c>
      <c r="AH25" s="49">
        <v>678.30609100000004</v>
      </c>
      <c r="AI25" s="49">
        <v>686.05108600000005</v>
      </c>
      <c r="AJ25" s="49">
        <v>693.75091599999996</v>
      </c>
      <c r="AK25" s="50">
        <v>4.2709999999999996E-3</v>
      </c>
    </row>
    <row r="26" spans="1:37" ht="15" customHeight="1" x14ac:dyDescent="0.45">
      <c r="A26" s="43" t="s">
        <v>169</v>
      </c>
      <c r="B26" s="48" t="s">
        <v>155</v>
      </c>
      <c r="C26" s="49">
        <v>1.2694559999999999</v>
      </c>
      <c r="D26" s="49">
        <v>6.8000879999999997</v>
      </c>
      <c r="E26" s="49">
        <v>7.8485060000000004</v>
      </c>
      <c r="F26" s="49">
        <v>10.106413999999999</v>
      </c>
      <c r="G26" s="49">
        <v>13.157337</v>
      </c>
      <c r="H26" s="49">
        <v>15.643520000000001</v>
      </c>
      <c r="I26" s="49">
        <v>17.898478999999998</v>
      </c>
      <c r="J26" s="49">
        <v>25.584816</v>
      </c>
      <c r="K26" s="49">
        <v>37.096310000000003</v>
      </c>
      <c r="L26" s="49">
        <v>39.877831</v>
      </c>
      <c r="M26" s="49">
        <v>47.133904000000001</v>
      </c>
      <c r="N26" s="49">
        <v>53.779693999999999</v>
      </c>
      <c r="O26" s="49">
        <v>61.241973999999999</v>
      </c>
      <c r="P26" s="49">
        <v>70.295379999999994</v>
      </c>
      <c r="Q26" s="49">
        <v>74.829680999999994</v>
      </c>
      <c r="R26" s="49">
        <v>79.007698000000005</v>
      </c>
      <c r="S26" s="49">
        <v>84.767646999999997</v>
      </c>
      <c r="T26" s="49">
        <v>93.049576000000002</v>
      </c>
      <c r="U26" s="49">
        <v>98.679580999999999</v>
      </c>
      <c r="V26" s="49">
        <v>105.63016500000001</v>
      </c>
      <c r="W26" s="49">
        <v>112.197945</v>
      </c>
      <c r="X26" s="49">
        <v>117.53334</v>
      </c>
      <c r="Y26" s="49">
        <v>121.15104700000001</v>
      </c>
      <c r="Z26" s="49">
        <v>124.08399199999999</v>
      </c>
      <c r="AA26" s="49">
        <v>123.46315</v>
      </c>
      <c r="AB26" s="49">
        <v>123.15036000000001</v>
      </c>
      <c r="AC26" s="49">
        <v>119.422455</v>
      </c>
      <c r="AD26" s="49">
        <v>118.49369</v>
      </c>
      <c r="AE26" s="49">
        <v>118.733879</v>
      </c>
      <c r="AF26" s="49">
        <v>107.510994</v>
      </c>
      <c r="AG26" s="49">
        <v>90.537163000000007</v>
      </c>
      <c r="AH26" s="49">
        <v>81.026687999999993</v>
      </c>
      <c r="AI26" s="49">
        <v>85.247459000000006</v>
      </c>
      <c r="AJ26" s="49">
        <v>89.920685000000006</v>
      </c>
      <c r="AK26" s="50">
        <v>8.4031999999999996E-2</v>
      </c>
    </row>
    <row r="27" spans="1:37" ht="15" customHeight="1" x14ac:dyDescent="0.45">
      <c r="A27" s="43" t="s">
        <v>170</v>
      </c>
      <c r="B27" s="48" t="s">
        <v>157</v>
      </c>
      <c r="C27" s="49">
        <v>278.04269399999998</v>
      </c>
      <c r="D27" s="49">
        <v>287.65640300000001</v>
      </c>
      <c r="E27" s="49">
        <v>296.228363</v>
      </c>
      <c r="F27" s="49">
        <v>301.69146699999999</v>
      </c>
      <c r="G27" s="49">
        <v>305.41622899999999</v>
      </c>
      <c r="H27" s="49">
        <v>308.36706500000003</v>
      </c>
      <c r="I27" s="49">
        <v>310.91235399999999</v>
      </c>
      <c r="J27" s="49">
        <v>312.15438799999998</v>
      </c>
      <c r="K27" s="49">
        <v>314.06976300000002</v>
      </c>
      <c r="L27" s="49">
        <v>315.123627</v>
      </c>
      <c r="M27" s="49">
        <v>315.64605699999998</v>
      </c>
      <c r="N27" s="49">
        <v>316.47167999999999</v>
      </c>
      <c r="O27" s="49">
        <v>316.24032599999998</v>
      </c>
      <c r="P27" s="49">
        <v>314.69564800000001</v>
      </c>
      <c r="Q27" s="49">
        <v>315.386505</v>
      </c>
      <c r="R27" s="49">
        <v>314.75930799999998</v>
      </c>
      <c r="S27" s="49">
        <v>315.19653299999999</v>
      </c>
      <c r="T27" s="49">
        <v>315.286224</v>
      </c>
      <c r="U27" s="49">
        <v>315.54571499999997</v>
      </c>
      <c r="V27" s="49">
        <v>316.24670400000002</v>
      </c>
      <c r="W27" s="49">
        <v>316.273346</v>
      </c>
      <c r="X27" s="49">
        <v>316.45166</v>
      </c>
      <c r="Y27" s="49">
        <v>315.36044299999998</v>
      </c>
      <c r="Z27" s="49">
        <v>315.10003699999999</v>
      </c>
      <c r="AA27" s="49">
        <v>314.21469100000002</v>
      </c>
      <c r="AB27" s="49">
        <v>314.199432</v>
      </c>
      <c r="AC27" s="49">
        <v>315.25479100000001</v>
      </c>
      <c r="AD27" s="49">
        <v>316.505493</v>
      </c>
      <c r="AE27" s="49">
        <v>317.94644199999999</v>
      </c>
      <c r="AF27" s="49">
        <v>320.25555400000002</v>
      </c>
      <c r="AG27" s="49">
        <v>322.41006499999997</v>
      </c>
      <c r="AH27" s="49">
        <v>323.64138800000001</v>
      </c>
      <c r="AI27" s="49">
        <v>325.08737200000002</v>
      </c>
      <c r="AJ27" s="49">
        <v>326.11346400000002</v>
      </c>
      <c r="AK27" s="50">
        <v>3.9290000000000002E-3</v>
      </c>
    </row>
    <row r="28" spans="1:37" ht="15" customHeight="1" x14ac:dyDescent="0.45">
      <c r="A28" s="43" t="s">
        <v>171</v>
      </c>
      <c r="B28" s="48" t="s">
        <v>161</v>
      </c>
      <c r="C28" s="49">
        <v>1.609E-3</v>
      </c>
      <c r="D28" s="49">
        <v>9.4325999999999993E-2</v>
      </c>
      <c r="E28" s="49">
        <v>0.18846099999999999</v>
      </c>
      <c r="F28" s="49">
        <v>0.27876299999999998</v>
      </c>
      <c r="G28" s="49">
        <v>0.36337999999999998</v>
      </c>
      <c r="H28" s="49">
        <v>0.44712600000000002</v>
      </c>
      <c r="I28" s="49">
        <v>0.52610999999999997</v>
      </c>
      <c r="J28" s="49">
        <v>0.60323300000000002</v>
      </c>
      <c r="K28" s="49">
        <v>0.65599700000000005</v>
      </c>
      <c r="L28" s="49">
        <v>0.70727399999999996</v>
      </c>
      <c r="M28" s="49">
        <v>0.75628099999999998</v>
      </c>
      <c r="N28" s="49">
        <v>0.80731200000000003</v>
      </c>
      <c r="O28" s="49">
        <v>0.85489499999999996</v>
      </c>
      <c r="P28" s="49">
        <v>0.90481800000000001</v>
      </c>
      <c r="Q28" s="49">
        <v>0.95170600000000005</v>
      </c>
      <c r="R28" s="49">
        <v>1.002084</v>
      </c>
      <c r="S28" s="49">
        <v>1.052915</v>
      </c>
      <c r="T28" s="49">
        <v>1.1075280000000001</v>
      </c>
      <c r="U28" s="49">
        <v>1.1627320000000001</v>
      </c>
      <c r="V28" s="49">
        <v>1.221336</v>
      </c>
      <c r="W28" s="49">
        <v>1.2831889999999999</v>
      </c>
      <c r="X28" s="49">
        <v>1.3456189999999999</v>
      </c>
      <c r="Y28" s="49">
        <v>1.412167</v>
      </c>
      <c r="Z28" s="49">
        <v>1.4769730000000001</v>
      </c>
      <c r="AA28" s="49">
        <v>1.5463089999999999</v>
      </c>
      <c r="AB28" s="49">
        <v>1.6127480000000001</v>
      </c>
      <c r="AC28" s="49">
        <v>1.6783729999999999</v>
      </c>
      <c r="AD28" s="49">
        <v>1.7484029999999999</v>
      </c>
      <c r="AE28" s="49">
        <v>1.8219860000000001</v>
      </c>
      <c r="AF28" s="49">
        <v>1.89697</v>
      </c>
      <c r="AG28" s="49">
        <v>1.9716309999999999</v>
      </c>
      <c r="AH28" s="49">
        <v>2.0540440000000002</v>
      </c>
      <c r="AI28" s="49">
        <v>2.1360269999999999</v>
      </c>
      <c r="AJ28" s="49">
        <v>2.2290230000000002</v>
      </c>
      <c r="AK28" s="50">
        <v>0.103879</v>
      </c>
    </row>
    <row r="29" spans="1:37" ht="15" customHeight="1" x14ac:dyDescent="0.45">
      <c r="A29" s="43" t="s">
        <v>172</v>
      </c>
      <c r="B29" s="48" t="s">
        <v>159</v>
      </c>
      <c r="C29" s="49">
        <v>1.2190970000000001</v>
      </c>
      <c r="D29" s="49">
        <v>1.1907669999999999</v>
      </c>
      <c r="E29" s="49">
        <v>1.0924970000000001</v>
      </c>
      <c r="F29" s="49">
        <v>0.95423199999999997</v>
      </c>
      <c r="G29" s="49">
        <v>0.89489200000000002</v>
      </c>
      <c r="H29" s="49">
        <v>0.83210700000000004</v>
      </c>
      <c r="I29" s="49">
        <v>0.81816</v>
      </c>
      <c r="J29" s="49">
        <v>0.80513400000000002</v>
      </c>
      <c r="K29" s="49">
        <v>0.78724899999999998</v>
      </c>
      <c r="L29" s="49">
        <v>0.77361199999999997</v>
      </c>
      <c r="M29" s="49">
        <v>0.75269200000000003</v>
      </c>
      <c r="N29" s="49">
        <v>0.73995500000000003</v>
      </c>
      <c r="O29" s="49">
        <v>0.73058800000000002</v>
      </c>
      <c r="P29" s="49">
        <v>0.72006199999999998</v>
      </c>
      <c r="Q29" s="49">
        <v>0.71318700000000002</v>
      </c>
      <c r="R29" s="49">
        <v>0.70891499999999996</v>
      </c>
      <c r="S29" s="49">
        <v>0.71754899999999999</v>
      </c>
      <c r="T29" s="49">
        <v>0.734263</v>
      </c>
      <c r="U29" s="49">
        <v>0.75947399999999998</v>
      </c>
      <c r="V29" s="49">
        <v>0.79141499999999998</v>
      </c>
      <c r="W29" s="49">
        <v>0.82972599999999996</v>
      </c>
      <c r="X29" s="49">
        <v>0.877413</v>
      </c>
      <c r="Y29" s="49">
        <v>0.93452500000000005</v>
      </c>
      <c r="Z29" s="49">
        <v>0.99819899999999995</v>
      </c>
      <c r="AA29" s="49">
        <v>1.073186</v>
      </c>
      <c r="AB29" s="49">
        <v>1.1556340000000001</v>
      </c>
      <c r="AC29" s="49">
        <v>1.24983</v>
      </c>
      <c r="AD29" s="49">
        <v>1.368331</v>
      </c>
      <c r="AE29" s="49">
        <v>1.4950699999999999</v>
      </c>
      <c r="AF29" s="49">
        <v>1.6109979999999999</v>
      </c>
      <c r="AG29" s="49">
        <v>1.7607680000000001</v>
      </c>
      <c r="AH29" s="49">
        <v>1.920488</v>
      </c>
      <c r="AI29" s="49">
        <v>2.110897</v>
      </c>
      <c r="AJ29" s="49">
        <v>2.3282159999999998</v>
      </c>
      <c r="AK29" s="50">
        <v>2.1173999999999998E-2</v>
      </c>
    </row>
    <row r="30" spans="1:37" ht="15" customHeight="1" x14ac:dyDescent="0.45">
      <c r="A30" s="43" t="s">
        <v>173</v>
      </c>
      <c r="B30" s="48" t="s">
        <v>163</v>
      </c>
      <c r="C30" s="49">
        <v>0</v>
      </c>
      <c r="D30" s="49">
        <v>0</v>
      </c>
      <c r="E30" s="49">
        <v>0</v>
      </c>
      <c r="F30" s="49">
        <v>6.3650999999999999E-2</v>
      </c>
      <c r="G30" s="49">
        <v>0.12402100000000001</v>
      </c>
      <c r="H30" s="49">
        <v>0.18240100000000001</v>
      </c>
      <c r="I30" s="49">
        <v>0.23846999999999999</v>
      </c>
      <c r="J30" s="49">
        <v>0.29357899999999998</v>
      </c>
      <c r="K30" s="49">
        <v>0.34808099999999997</v>
      </c>
      <c r="L30" s="49">
        <v>0.40206799999999998</v>
      </c>
      <c r="M30" s="49">
        <v>0.438809</v>
      </c>
      <c r="N30" s="49">
        <v>0.47697400000000001</v>
      </c>
      <c r="O30" s="49">
        <v>0.51349900000000004</v>
      </c>
      <c r="P30" s="49">
        <v>0.55158600000000002</v>
      </c>
      <c r="Q30" s="49">
        <v>0.58777000000000001</v>
      </c>
      <c r="R30" s="49">
        <v>0.62582899999999997</v>
      </c>
      <c r="S30" s="49">
        <v>0.66410400000000003</v>
      </c>
      <c r="T30" s="49">
        <v>0.704511</v>
      </c>
      <c r="U30" s="49">
        <v>0.74516099999999996</v>
      </c>
      <c r="V30" s="49">
        <v>0.78740399999999999</v>
      </c>
      <c r="W30" s="49">
        <v>0.83168399999999998</v>
      </c>
      <c r="X30" s="49">
        <v>0.87562399999999996</v>
      </c>
      <c r="Y30" s="49">
        <v>0.92164299999999999</v>
      </c>
      <c r="Z30" s="49">
        <v>0.96685500000000002</v>
      </c>
      <c r="AA30" s="49">
        <v>1.0155620000000001</v>
      </c>
      <c r="AB30" s="49">
        <v>1.0630539999999999</v>
      </c>
      <c r="AC30" s="49">
        <v>1.110935</v>
      </c>
      <c r="AD30" s="49">
        <v>1.1625779999999999</v>
      </c>
      <c r="AE30" s="49">
        <v>1.2173350000000001</v>
      </c>
      <c r="AF30" s="49">
        <v>1.273639</v>
      </c>
      <c r="AG30" s="49">
        <v>1.3301019999999999</v>
      </c>
      <c r="AH30" s="49">
        <v>1.3919870000000001</v>
      </c>
      <c r="AI30" s="49">
        <v>1.4536420000000001</v>
      </c>
      <c r="AJ30" s="49">
        <v>1.518894</v>
      </c>
      <c r="AK30" s="50" t="s">
        <v>174</v>
      </c>
    </row>
    <row r="31" spans="1:37" ht="15" customHeight="1" x14ac:dyDescent="0.45">
      <c r="A31" s="43" t="s">
        <v>175</v>
      </c>
      <c r="B31" s="48" t="s">
        <v>165</v>
      </c>
      <c r="C31" s="49">
        <v>0</v>
      </c>
      <c r="D31" s="49">
        <v>0</v>
      </c>
      <c r="E31" s="49">
        <v>0</v>
      </c>
      <c r="F31" s="49">
        <v>0</v>
      </c>
      <c r="G31" s="49">
        <v>0</v>
      </c>
      <c r="H31" s="49">
        <v>0</v>
      </c>
      <c r="I31" s="49">
        <v>0</v>
      </c>
      <c r="J31" s="49">
        <v>0</v>
      </c>
      <c r="K31" s="49">
        <v>0</v>
      </c>
      <c r="L31" s="49">
        <v>0</v>
      </c>
      <c r="M31" s="49">
        <v>0</v>
      </c>
      <c r="N31" s="49">
        <v>0</v>
      </c>
      <c r="O31" s="49">
        <v>0</v>
      </c>
      <c r="P31" s="49">
        <v>0</v>
      </c>
      <c r="Q31" s="49">
        <v>0</v>
      </c>
      <c r="R31" s="49">
        <v>0</v>
      </c>
      <c r="S31" s="49">
        <v>0</v>
      </c>
      <c r="T31" s="49">
        <v>0</v>
      </c>
      <c r="U31" s="49">
        <v>0</v>
      </c>
      <c r="V31" s="49">
        <v>0</v>
      </c>
      <c r="W31" s="49">
        <v>0</v>
      </c>
      <c r="X31" s="49">
        <v>0</v>
      </c>
      <c r="Y31" s="49">
        <v>0</v>
      </c>
      <c r="Z31" s="49">
        <v>0</v>
      </c>
      <c r="AA31" s="49">
        <v>0</v>
      </c>
      <c r="AB31" s="49">
        <v>0</v>
      </c>
      <c r="AC31" s="49">
        <v>0</v>
      </c>
      <c r="AD31" s="49">
        <v>0</v>
      </c>
      <c r="AE31" s="49">
        <v>0</v>
      </c>
      <c r="AF31" s="49">
        <v>0</v>
      </c>
      <c r="AG31" s="49">
        <v>0</v>
      </c>
      <c r="AH31" s="49">
        <v>0</v>
      </c>
      <c r="AI31" s="49">
        <v>0</v>
      </c>
      <c r="AJ31" s="49">
        <v>0</v>
      </c>
      <c r="AK31" s="50" t="s">
        <v>174</v>
      </c>
    </row>
    <row r="33" spans="1:37" ht="15" customHeight="1" x14ac:dyDescent="0.45">
      <c r="A33" s="43" t="s">
        <v>176</v>
      </c>
      <c r="B33" s="45" t="s">
        <v>177</v>
      </c>
      <c r="C33" s="46">
        <v>5649.7138670000004</v>
      </c>
      <c r="D33" s="46">
        <v>5725.2592770000001</v>
      </c>
      <c r="E33" s="46">
        <v>5818.2104490000002</v>
      </c>
      <c r="F33" s="46">
        <v>5830.0400390000004</v>
      </c>
      <c r="G33" s="46">
        <v>5814.6381840000004</v>
      </c>
      <c r="H33" s="46">
        <v>5814.2666019999997</v>
      </c>
      <c r="I33" s="46">
        <v>5813.0493159999996</v>
      </c>
      <c r="J33" s="46">
        <v>5804.3056640000004</v>
      </c>
      <c r="K33" s="46">
        <v>5792.9770509999998</v>
      </c>
      <c r="L33" s="46">
        <v>5777.2124020000001</v>
      </c>
      <c r="M33" s="46">
        <v>5741.1816410000001</v>
      </c>
      <c r="N33" s="46">
        <v>5710.9765619999998</v>
      </c>
      <c r="O33" s="46">
        <v>5669.7436520000001</v>
      </c>
      <c r="P33" s="46">
        <v>5629.2807620000003</v>
      </c>
      <c r="Q33" s="46">
        <v>5599.5834960000002</v>
      </c>
      <c r="R33" s="46">
        <v>5569.5664059999999</v>
      </c>
      <c r="S33" s="46">
        <v>5545.65625</v>
      </c>
      <c r="T33" s="46">
        <v>5537.8217770000001</v>
      </c>
      <c r="U33" s="46">
        <v>5547.3720700000003</v>
      </c>
      <c r="V33" s="46">
        <v>5561.8339839999999</v>
      </c>
      <c r="W33" s="46">
        <v>5587.001953</v>
      </c>
      <c r="X33" s="46">
        <v>5616.1782229999999</v>
      </c>
      <c r="Y33" s="46">
        <v>5643.7475590000004</v>
      </c>
      <c r="Z33" s="46">
        <v>5665.5419920000004</v>
      </c>
      <c r="AA33" s="46">
        <v>5698.0361329999996</v>
      </c>
      <c r="AB33" s="46">
        <v>5732.9047849999997</v>
      </c>
      <c r="AC33" s="46">
        <v>5773.46875</v>
      </c>
      <c r="AD33" s="46">
        <v>5824.3999020000001</v>
      </c>
      <c r="AE33" s="46">
        <v>5880.1401370000003</v>
      </c>
      <c r="AF33" s="46">
        <v>5936.2446289999998</v>
      </c>
      <c r="AG33" s="46">
        <v>5998.6572269999997</v>
      </c>
      <c r="AH33" s="46">
        <v>6065.2211909999996</v>
      </c>
      <c r="AI33" s="46">
        <v>6124.8315430000002</v>
      </c>
      <c r="AJ33" s="46">
        <v>6190.8994140000004</v>
      </c>
      <c r="AK33" s="47">
        <v>2.447E-3</v>
      </c>
    </row>
    <row r="34" spans="1:37" ht="15" customHeight="1" x14ac:dyDescent="0.45">
      <c r="A34" s="43" t="s">
        <v>178</v>
      </c>
      <c r="B34" s="48" t="s">
        <v>179</v>
      </c>
      <c r="C34" s="49">
        <v>524.60040300000003</v>
      </c>
      <c r="D34" s="49">
        <v>526.050659</v>
      </c>
      <c r="E34" s="49">
        <v>531.52697799999999</v>
      </c>
      <c r="F34" s="49">
        <v>534.25390600000003</v>
      </c>
      <c r="G34" s="49">
        <v>536.15460199999995</v>
      </c>
      <c r="H34" s="49">
        <v>538.68640100000005</v>
      </c>
      <c r="I34" s="49">
        <v>542.30346699999996</v>
      </c>
      <c r="J34" s="49">
        <v>545.79400599999997</v>
      </c>
      <c r="K34" s="49">
        <v>547.48040800000001</v>
      </c>
      <c r="L34" s="49">
        <v>552.80963099999997</v>
      </c>
      <c r="M34" s="49">
        <v>555.23925799999995</v>
      </c>
      <c r="N34" s="49">
        <v>559.45953399999996</v>
      </c>
      <c r="O34" s="49">
        <v>565.21630900000002</v>
      </c>
      <c r="P34" s="49">
        <v>567.23321499999997</v>
      </c>
      <c r="Q34" s="49">
        <v>575.14086899999995</v>
      </c>
      <c r="R34" s="49">
        <v>580.80810499999995</v>
      </c>
      <c r="S34" s="49">
        <v>587.01580799999999</v>
      </c>
      <c r="T34" s="49">
        <v>595.18499799999995</v>
      </c>
      <c r="U34" s="49">
        <v>604.73083499999996</v>
      </c>
      <c r="V34" s="49">
        <v>615.77203399999996</v>
      </c>
      <c r="W34" s="49">
        <v>626.92511000000002</v>
      </c>
      <c r="X34" s="49">
        <v>641.21844499999997</v>
      </c>
      <c r="Y34" s="49">
        <v>653.27844200000004</v>
      </c>
      <c r="Z34" s="49">
        <v>668.64556900000002</v>
      </c>
      <c r="AA34" s="49">
        <v>683.95617700000003</v>
      </c>
      <c r="AB34" s="49">
        <v>700.56817599999999</v>
      </c>
      <c r="AC34" s="49">
        <v>719.54101600000001</v>
      </c>
      <c r="AD34" s="49">
        <v>737.58557099999996</v>
      </c>
      <c r="AE34" s="49">
        <v>756.44464100000005</v>
      </c>
      <c r="AF34" s="49">
        <v>780.32104500000003</v>
      </c>
      <c r="AG34" s="49">
        <v>807.35449200000005</v>
      </c>
      <c r="AH34" s="49">
        <v>832.86004600000001</v>
      </c>
      <c r="AI34" s="49">
        <v>852.19982900000002</v>
      </c>
      <c r="AJ34" s="49">
        <v>872.95385699999997</v>
      </c>
      <c r="AK34" s="50">
        <v>1.5953999999999999E-2</v>
      </c>
    </row>
    <row r="35" spans="1:37" ht="15" customHeight="1" x14ac:dyDescent="0.45">
      <c r="A35" s="43" t="s">
        <v>180</v>
      </c>
      <c r="B35" s="48" t="s">
        <v>157</v>
      </c>
      <c r="C35" s="49">
        <v>5085.1342770000001</v>
      </c>
      <c r="D35" s="49">
        <v>5153.1601559999999</v>
      </c>
      <c r="E35" s="49">
        <v>5236.2329099999997</v>
      </c>
      <c r="F35" s="49">
        <v>5242.0927730000003</v>
      </c>
      <c r="G35" s="49">
        <v>5222.1313479999999</v>
      </c>
      <c r="H35" s="49">
        <v>5216.7358400000003</v>
      </c>
      <c r="I35" s="49">
        <v>5209.6865230000003</v>
      </c>
      <c r="J35" s="49">
        <v>5193.9990230000003</v>
      </c>
      <c r="K35" s="49">
        <v>5176.4580079999996</v>
      </c>
      <c r="L35" s="49">
        <v>5153.033203</v>
      </c>
      <c r="M35" s="49">
        <v>5111.0419920000004</v>
      </c>
      <c r="N35" s="49">
        <v>5072.7846680000002</v>
      </c>
      <c r="O35" s="49">
        <v>5021.736328</v>
      </c>
      <c r="P35" s="49">
        <v>4973.982422</v>
      </c>
      <c r="Q35" s="49">
        <v>4932.1289059999999</v>
      </c>
      <c r="R35" s="49">
        <v>4891.7700199999999</v>
      </c>
      <c r="S35" s="49">
        <v>4855.5639650000003</v>
      </c>
      <c r="T35" s="49">
        <v>4831.9931640000004</v>
      </c>
      <c r="U35" s="49">
        <v>4824.6523440000001</v>
      </c>
      <c r="V35" s="49">
        <v>4819.5981449999999</v>
      </c>
      <c r="W35" s="49">
        <v>4824.5913090000004</v>
      </c>
      <c r="X35" s="49">
        <v>4829.9501950000003</v>
      </c>
      <c r="Y35" s="49">
        <v>4835.8374020000001</v>
      </c>
      <c r="Z35" s="49">
        <v>4831.5805659999996</v>
      </c>
      <c r="AA35" s="49">
        <v>4838.6494140000004</v>
      </c>
      <c r="AB35" s="49">
        <v>4845.703125</v>
      </c>
      <c r="AC35" s="49">
        <v>4856.3198240000002</v>
      </c>
      <c r="AD35" s="49">
        <v>4875.8486329999996</v>
      </c>
      <c r="AE35" s="49">
        <v>4897.5234380000002</v>
      </c>
      <c r="AF35" s="49">
        <v>4917.9125979999999</v>
      </c>
      <c r="AG35" s="49">
        <v>4942.810547</v>
      </c>
      <c r="AH35" s="49">
        <v>4969.4038090000004</v>
      </c>
      <c r="AI35" s="49">
        <v>4989.3945309999999</v>
      </c>
      <c r="AJ35" s="49">
        <v>5013.7705079999996</v>
      </c>
      <c r="AK35" s="50">
        <v>-8.5700000000000001E-4</v>
      </c>
    </row>
    <row r="36" spans="1:37" ht="15" customHeight="1" x14ac:dyDescent="0.45">
      <c r="A36" s="43" t="s">
        <v>181</v>
      </c>
      <c r="B36" s="48" t="s">
        <v>159</v>
      </c>
      <c r="C36" s="49">
        <v>38.148581999999998</v>
      </c>
      <c r="D36" s="49">
        <v>41.969741999999997</v>
      </c>
      <c r="E36" s="49">
        <v>45.182625000000002</v>
      </c>
      <c r="F36" s="49">
        <v>47.002907</v>
      </c>
      <c r="G36" s="49">
        <v>48.040393999999999</v>
      </c>
      <c r="H36" s="49">
        <v>48.967399999999998</v>
      </c>
      <c r="I36" s="49">
        <v>49.663395000000001</v>
      </c>
      <c r="J36" s="49">
        <v>50.090133999999999</v>
      </c>
      <c r="K36" s="49">
        <v>50.380482000000001</v>
      </c>
      <c r="L36" s="49">
        <v>50.671726</v>
      </c>
      <c r="M36" s="49">
        <v>50.900291000000003</v>
      </c>
      <c r="N36" s="49">
        <v>51.443798000000001</v>
      </c>
      <c r="O36" s="49">
        <v>52.070354000000002</v>
      </c>
      <c r="P36" s="49">
        <v>53.034072999999999</v>
      </c>
      <c r="Q36" s="49">
        <v>54.412010000000002</v>
      </c>
      <c r="R36" s="49">
        <v>56.326270999999998</v>
      </c>
      <c r="S36" s="49">
        <v>58.965629999999997</v>
      </c>
      <c r="T36" s="49">
        <v>62.304535000000001</v>
      </c>
      <c r="U36" s="49">
        <v>66.323441000000003</v>
      </c>
      <c r="V36" s="49">
        <v>71.053864000000004</v>
      </c>
      <c r="W36" s="49">
        <v>76.538680999999997</v>
      </c>
      <c r="X36" s="49">
        <v>82.900161999999995</v>
      </c>
      <c r="Y36" s="49">
        <v>90.034897000000001</v>
      </c>
      <c r="Z36" s="49">
        <v>98.194076999999993</v>
      </c>
      <c r="AA36" s="49">
        <v>107.21453099999999</v>
      </c>
      <c r="AB36" s="49">
        <v>117.10681200000001</v>
      </c>
      <c r="AC36" s="49">
        <v>128.00065599999999</v>
      </c>
      <c r="AD36" s="49">
        <v>140.15522799999999</v>
      </c>
      <c r="AE36" s="49">
        <v>153.60005200000001</v>
      </c>
      <c r="AF36" s="49">
        <v>168.01939400000001</v>
      </c>
      <c r="AG36" s="49">
        <v>183.19897499999999</v>
      </c>
      <c r="AH36" s="49">
        <v>199.472443</v>
      </c>
      <c r="AI36" s="49">
        <v>216.06509399999999</v>
      </c>
      <c r="AJ36" s="49">
        <v>233.04260300000001</v>
      </c>
      <c r="AK36" s="50">
        <v>5.5031999999999998E-2</v>
      </c>
    </row>
    <row r="37" spans="1:37" ht="15" customHeight="1" x14ac:dyDescent="0.45">
      <c r="A37" s="43" t="s">
        <v>182</v>
      </c>
      <c r="B37" s="48" t="s">
        <v>161</v>
      </c>
      <c r="C37" s="49">
        <v>1.498156</v>
      </c>
      <c r="D37" s="49">
        <v>1.723063</v>
      </c>
      <c r="E37" s="49">
        <v>1.9532560000000001</v>
      </c>
      <c r="F37" s="49">
        <v>2.1466090000000002</v>
      </c>
      <c r="G37" s="49">
        <v>2.3086139999999999</v>
      </c>
      <c r="H37" s="49">
        <v>2.4561730000000002</v>
      </c>
      <c r="I37" s="49">
        <v>2.587135</v>
      </c>
      <c r="J37" s="49">
        <v>2.6920570000000001</v>
      </c>
      <c r="K37" s="49">
        <v>2.7961559999999999</v>
      </c>
      <c r="L37" s="49">
        <v>2.884792</v>
      </c>
      <c r="M37" s="49">
        <v>2.9673210000000001</v>
      </c>
      <c r="N37" s="49">
        <v>3.0204529999999998</v>
      </c>
      <c r="O37" s="49">
        <v>3.0823689999999999</v>
      </c>
      <c r="P37" s="49">
        <v>3.1368170000000002</v>
      </c>
      <c r="Q37" s="49">
        <v>3.1757390000000001</v>
      </c>
      <c r="R37" s="49">
        <v>3.251039</v>
      </c>
      <c r="S37" s="49">
        <v>3.3264490000000002</v>
      </c>
      <c r="T37" s="49">
        <v>3.4084379999999999</v>
      </c>
      <c r="U37" s="49">
        <v>3.5129380000000001</v>
      </c>
      <c r="V37" s="49">
        <v>3.6288209999999999</v>
      </c>
      <c r="W37" s="49">
        <v>3.7593489999999998</v>
      </c>
      <c r="X37" s="49">
        <v>3.9044560000000001</v>
      </c>
      <c r="Y37" s="49">
        <v>4.055053</v>
      </c>
      <c r="Z37" s="49">
        <v>4.2218419999999997</v>
      </c>
      <c r="AA37" s="49">
        <v>4.3932820000000001</v>
      </c>
      <c r="AB37" s="49">
        <v>4.5708580000000003</v>
      </c>
      <c r="AC37" s="49">
        <v>4.7522070000000003</v>
      </c>
      <c r="AD37" s="49">
        <v>4.9478350000000004</v>
      </c>
      <c r="AE37" s="49">
        <v>5.1629329999999998</v>
      </c>
      <c r="AF37" s="49">
        <v>5.3888749999999996</v>
      </c>
      <c r="AG37" s="49">
        <v>5.6731639999999999</v>
      </c>
      <c r="AH37" s="49">
        <v>5.8827150000000001</v>
      </c>
      <c r="AI37" s="49">
        <v>6.1420139999999996</v>
      </c>
      <c r="AJ37" s="49">
        <v>6.42971</v>
      </c>
      <c r="AK37" s="50">
        <v>4.2008999999999998E-2</v>
      </c>
    </row>
    <row r="38" spans="1:37" ht="15" customHeight="1" x14ac:dyDescent="0.45">
      <c r="A38" s="43" t="s">
        <v>183</v>
      </c>
      <c r="B38" s="48" t="s">
        <v>184</v>
      </c>
      <c r="C38" s="49">
        <v>0.3246</v>
      </c>
      <c r="D38" s="49">
        <v>1.628295</v>
      </c>
      <c r="E38" s="49">
        <v>1.8728560000000001</v>
      </c>
      <c r="F38" s="49">
        <v>2.4167239999999999</v>
      </c>
      <c r="G38" s="49">
        <v>3.2091850000000002</v>
      </c>
      <c r="H38" s="49">
        <v>3.917608</v>
      </c>
      <c r="I38" s="49">
        <v>4.5945869999999998</v>
      </c>
      <c r="J38" s="49">
        <v>6.8184430000000003</v>
      </c>
      <c r="K38" s="49">
        <v>10.255258</v>
      </c>
      <c r="L38" s="49">
        <v>11.512392</v>
      </c>
      <c r="M38" s="49">
        <v>14.055236000000001</v>
      </c>
      <c r="N38" s="49">
        <v>16.588408999999999</v>
      </c>
      <c r="O38" s="49">
        <v>19.274384000000001</v>
      </c>
      <c r="P38" s="49">
        <v>22.838697</v>
      </c>
      <c r="Q38" s="49">
        <v>24.972017000000001</v>
      </c>
      <c r="R38" s="49">
        <v>26.948195999999999</v>
      </c>
      <c r="S38" s="49">
        <v>29.578747</v>
      </c>
      <c r="T38" s="49">
        <v>32.954844999999999</v>
      </c>
      <c r="U38" s="49">
        <v>35.372706999999998</v>
      </c>
      <c r="V38" s="49">
        <v>38.156052000000003</v>
      </c>
      <c r="W38" s="49">
        <v>40.699623000000003</v>
      </c>
      <c r="X38" s="49">
        <v>42.815089999999998</v>
      </c>
      <c r="Y38" s="49">
        <v>44.225113</v>
      </c>
      <c r="Z38" s="49">
        <v>45.58128</v>
      </c>
      <c r="AA38" s="49">
        <v>45.490234000000001</v>
      </c>
      <c r="AB38" s="49">
        <v>45.583302000000003</v>
      </c>
      <c r="AC38" s="49">
        <v>44.426830000000002</v>
      </c>
      <c r="AD38" s="49">
        <v>44.315539999999999</v>
      </c>
      <c r="AE38" s="49">
        <v>44.653979999999997</v>
      </c>
      <c r="AF38" s="49">
        <v>40.592559999999999</v>
      </c>
      <c r="AG38" s="49">
        <v>34.289951000000002</v>
      </c>
      <c r="AH38" s="49">
        <v>30.860264000000001</v>
      </c>
      <c r="AI38" s="49">
        <v>32.801682</v>
      </c>
      <c r="AJ38" s="49">
        <v>34.905605000000001</v>
      </c>
      <c r="AK38" s="50">
        <v>0.100522</v>
      </c>
    </row>
    <row r="39" spans="1:37" ht="15" customHeight="1" x14ac:dyDescent="0.45">
      <c r="A39" s="43" t="s">
        <v>185</v>
      </c>
      <c r="B39" s="48" t="s">
        <v>163</v>
      </c>
      <c r="C39" s="49">
        <v>8.0459999999999993E-3</v>
      </c>
      <c r="D39" s="49">
        <v>0.48591800000000002</v>
      </c>
      <c r="E39" s="49">
        <v>0.94214200000000003</v>
      </c>
      <c r="F39" s="49">
        <v>1.38731</v>
      </c>
      <c r="G39" s="49">
        <v>1.8224180000000001</v>
      </c>
      <c r="H39" s="49">
        <v>2.2776480000000001</v>
      </c>
      <c r="I39" s="49">
        <v>2.732923</v>
      </c>
      <c r="J39" s="49">
        <v>3.1785909999999999</v>
      </c>
      <c r="K39" s="49">
        <v>3.6178560000000002</v>
      </c>
      <c r="L39" s="49">
        <v>4.0513430000000001</v>
      </c>
      <c r="M39" s="49">
        <v>4.4687080000000003</v>
      </c>
      <c r="N39" s="49">
        <v>4.9006959999999999</v>
      </c>
      <c r="O39" s="49">
        <v>5.3168170000000003</v>
      </c>
      <c r="P39" s="49">
        <v>5.7334230000000002</v>
      </c>
      <c r="Q39" s="49">
        <v>6.1516820000000001</v>
      </c>
      <c r="R39" s="49">
        <v>6.5743460000000002</v>
      </c>
      <c r="S39" s="49">
        <v>7.0175179999999999</v>
      </c>
      <c r="T39" s="49">
        <v>7.4776949999999998</v>
      </c>
      <c r="U39" s="49">
        <v>7.9604010000000001</v>
      </c>
      <c r="V39" s="49">
        <v>8.4700089999999992</v>
      </c>
      <c r="W39" s="49">
        <v>8.9905749999999998</v>
      </c>
      <c r="X39" s="49">
        <v>9.5339329999999993</v>
      </c>
      <c r="Y39" s="49">
        <v>10.09076</v>
      </c>
      <c r="Z39" s="49">
        <v>10.693087999999999</v>
      </c>
      <c r="AA39" s="49">
        <v>11.297967</v>
      </c>
      <c r="AB39" s="49">
        <v>11.913041</v>
      </c>
      <c r="AC39" s="49">
        <v>12.533806999999999</v>
      </c>
      <c r="AD39" s="49">
        <v>13.190310999999999</v>
      </c>
      <c r="AE39" s="49">
        <v>13.898199</v>
      </c>
      <c r="AF39" s="49">
        <v>14.634829</v>
      </c>
      <c r="AG39" s="49">
        <v>15.407667999999999</v>
      </c>
      <c r="AH39" s="49">
        <v>16.235731000000001</v>
      </c>
      <c r="AI39" s="49">
        <v>17.10915</v>
      </c>
      <c r="AJ39" s="49">
        <v>18.033408999999999</v>
      </c>
      <c r="AK39" s="50">
        <v>0.11956</v>
      </c>
    </row>
    <row r="40" spans="1:37" ht="15" customHeight="1" x14ac:dyDescent="0.45">
      <c r="A40" s="43" t="s">
        <v>186</v>
      </c>
      <c r="B40" s="48" t="s">
        <v>165</v>
      </c>
      <c r="C40" s="49">
        <v>0</v>
      </c>
      <c r="D40" s="49">
        <v>0.24136299999999999</v>
      </c>
      <c r="E40" s="49">
        <v>0.50012000000000001</v>
      </c>
      <c r="F40" s="49">
        <v>0.73979499999999998</v>
      </c>
      <c r="G40" s="49">
        <v>0.97150599999999998</v>
      </c>
      <c r="H40" s="49">
        <v>1.225471</v>
      </c>
      <c r="I40" s="49">
        <v>1.481001</v>
      </c>
      <c r="J40" s="49">
        <v>1.733284</v>
      </c>
      <c r="K40" s="49">
        <v>1.9886159999999999</v>
      </c>
      <c r="L40" s="49">
        <v>2.2491400000000001</v>
      </c>
      <c r="M40" s="49">
        <v>2.5088249999999999</v>
      </c>
      <c r="N40" s="49">
        <v>2.7788789999999999</v>
      </c>
      <c r="O40" s="49">
        <v>3.0470510000000002</v>
      </c>
      <c r="P40" s="49">
        <v>3.322155</v>
      </c>
      <c r="Q40" s="49">
        <v>3.6024060000000002</v>
      </c>
      <c r="R40" s="49">
        <v>3.8884569999999998</v>
      </c>
      <c r="S40" s="49">
        <v>4.1878330000000004</v>
      </c>
      <c r="T40" s="49">
        <v>4.4980789999999997</v>
      </c>
      <c r="U40" s="49">
        <v>4.8197599999999996</v>
      </c>
      <c r="V40" s="49">
        <v>5.155106</v>
      </c>
      <c r="W40" s="49">
        <v>5.4970689999999998</v>
      </c>
      <c r="X40" s="49">
        <v>5.8560509999999999</v>
      </c>
      <c r="Y40" s="49">
        <v>6.2261050000000004</v>
      </c>
      <c r="Z40" s="49">
        <v>6.6260190000000003</v>
      </c>
      <c r="AA40" s="49">
        <v>7.0352649999999999</v>
      </c>
      <c r="AB40" s="49">
        <v>7.4590690000000004</v>
      </c>
      <c r="AC40" s="49">
        <v>7.8945150000000002</v>
      </c>
      <c r="AD40" s="49">
        <v>8.3570410000000006</v>
      </c>
      <c r="AE40" s="49">
        <v>8.8565129999999996</v>
      </c>
      <c r="AF40" s="49">
        <v>9.3758490000000005</v>
      </c>
      <c r="AG40" s="49">
        <v>9.9222249999999992</v>
      </c>
      <c r="AH40" s="49">
        <v>10.505863</v>
      </c>
      <c r="AI40" s="49">
        <v>11.119579999999999</v>
      </c>
      <c r="AJ40" s="49">
        <v>11.763825000000001</v>
      </c>
      <c r="AK40" s="50">
        <v>0.129136</v>
      </c>
    </row>
    <row r="43" spans="1:37" ht="15" customHeight="1" x14ac:dyDescent="0.45">
      <c r="A43" s="43" t="s">
        <v>187</v>
      </c>
      <c r="B43" s="45" t="s">
        <v>188</v>
      </c>
      <c r="C43" s="46">
        <v>522.31347700000003</v>
      </c>
      <c r="D43" s="46">
        <v>519.29571499999997</v>
      </c>
      <c r="E43" s="46">
        <v>522.69519000000003</v>
      </c>
      <c r="F43" s="46">
        <v>509.17394999999999</v>
      </c>
      <c r="G43" s="46">
        <v>503.81243899999998</v>
      </c>
      <c r="H43" s="46">
        <v>498.28558299999997</v>
      </c>
      <c r="I43" s="46">
        <v>494.88436899999999</v>
      </c>
      <c r="J43" s="46">
        <v>496.939819</v>
      </c>
      <c r="K43" s="46">
        <v>497.74182100000002</v>
      </c>
      <c r="L43" s="46">
        <v>498.900238</v>
      </c>
      <c r="M43" s="46">
        <v>497.54708900000003</v>
      </c>
      <c r="N43" s="46">
        <v>497.65417500000001</v>
      </c>
      <c r="O43" s="46">
        <v>504.35424799999998</v>
      </c>
      <c r="P43" s="46">
        <v>508.73080399999998</v>
      </c>
      <c r="Q43" s="46">
        <v>506.71163899999999</v>
      </c>
      <c r="R43" s="46">
        <v>504.33160400000003</v>
      </c>
      <c r="S43" s="46">
        <v>504.46984900000001</v>
      </c>
      <c r="T43" s="46">
        <v>501.50994900000001</v>
      </c>
      <c r="U43" s="46">
        <v>501.86041299999999</v>
      </c>
      <c r="V43" s="46">
        <v>502.84713699999998</v>
      </c>
      <c r="W43" s="46">
        <v>502.67279100000002</v>
      </c>
      <c r="X43" s="46">
        <v>503.477844</v>
      </c>
      <c r="Y43" s="46">
        <v>504.19418300000001</v>
      </c>
      <c r="Z43" s="46">
        <v>504.51037600000001</v>
      </c>
      <c r="AA43" s="46">
        <v>504.60919200000001</v>
      </c>
      <c r="AB43" s="46">
        <v>504.09063700000002</v>
      </c>
      <c r="AC43" s="46">
        <v>503.24023399999999</v>
      </c>
      <c r="AD43" s="46">
        <v>503.68398999999999</v>
      </c>
      <c r="AE43" s="46">
        <v>504.540955</v>
      </c>
      <c r="AF43" s="46">
        <v>504.20459</v>
      </c>
      <c r="AG43" s="46">
        <v>504.54315200000002</v>
      </c>
      <c r="AH43" s="46">
        <v>505.44183299999997</v>
      </c>
      <c r="AI43" s="46">
        <v>506.188446</v>
      </c>
      <c r="AJ43" s="46">
        <v>507.372589</v>
      </c>
      <c r="AK43" s="47">
        <v>-7.2599999999999997E-4</v>
      </c>
    </row>
    <row r="44" spans="1:37" ht="15" customHeight="1" x14ac:dyDescent="0.45">
      <c r="A44" s="43" t="s">
        <v>189</v>
      </c>
      <c r="B44" s="48" t="s">
        <v>157</v>
      </c>
      <c r="C44" s="49">
        <v>522.31347700000003</v>
      </c>
      <c r="D44" s="49">
        <v>519.29571499999997</v>
      </c>
      <c r="E44" s="49">
        <v>522.69519000000003</v>
      </c>
      <c r="F44" s="49">
        <v>508.62905899999998</v>
      </c>
      <c r="G44" s="49">
        <v>502.19607500000001</v>
      </c>
      <c r="H44" s="49">
        <v>495.09234600000002</v>
      </c>
      <c r="I44" s="49">
        <v>489.60803199999998</v>
      </c>
      <c r="J44" s="49">
        <v>489.01086400000003</v>
      </c>
      <c r="K44" s="49">
        <v>485.47164900000001</v>
      </c>
      <c r="L44" s="49">
        <v>480.60494999999997</v>
      </c>
      <c r="M44" s="49">
        <v>471.72384599999998</v>
      </c>
      <c r="N44" s="49">
        <v>462.72113000000002</v>
      </c>
      <c r="O44" s="49">
        <v>458.26724200000001</v>
      </c>
      <c r="P44" s="49">
        <v>451.69775399999997</v>
      </c>
      <c r="Q44" s="49">
        <v>439.62548800000002</v>
      </c>
      <c r="R44" s="49">
        <v>427.54873700000002</v>
      </c>
      <c r="S44" s="49">
        <v>417.86636399999998</v>
      </c>
      <c r="T44" s="49">
        <v>405.88204999999999</v>
      </c>
      <c r="U44" s="49">
        <v>396.84536700000001</v>
      </c>
      <c r="V44" s="49">
        <v>388.501282</v>
      </c>
      <c r="W44" s="49">
        <v>379.45471199999997</v>
      </c>
      <c r="X44" s="49">
        <v>371.34112499999998</v>
      </c>
      <c r="Y44" s="49">
        <v>363.33615099999997</v>
      </c>
      <c r="Z44" s="49">
        <v>355.22128300000003</v>
      </c>
      <c r="AA44" s="49">
        <v>347.13797</v>
      </c>
      <c r="AB44" s="49">
        <v>338.82363900000001</v>
      </c>
      <c r="AC44" s="49">
        <v>330.49014299999999</v>
      </c>
      <c r="AD44" s="49">
        <v>323.191101</v>
      </c>
      <c r="AE44" s="49">
        <v>316.312073</v>
      </c>
      <c r="AF44" s="49">
        <v>308.84759500000001</v>
      </c>
      <c r="AG44" s="49">
        <v>301.96307400000001</v>
      </c>
      <c r="AH44" s="49">
        <v>295.55944799999997</v>
      </c>
      <c r="AI44" s="49">
        <v>289.20376599999997</v>
      </c>
      <c r="AJ44" s="49">
        <v>283.22842400000002</v>
      </c>
      <c r="AK44" s="50">
        <v>-1.8766000000000001E-2</v>
      </c>
    </row>
    <row r="45" spans="1:37" ht="15" customHeight="1" x14ac:dyDescent="0.45">
      <c r="A45" s="43" t="s">
        <v>190</v>
      </c>
      <c r="B45" s="48" t="s">
        <v>191</v>
      </c>
      <c r="C45" s="49">
        <v>0</v>
      </c>
      <c r="D45" s="49">
        <v>0</v>
      </c>
      <c r="E45" s="49">
        <v>0</v>
      </c>
      <c r="F45" s="49">
        <v>0</v>
      </c>
      <c r="G45" s="49">
        <v>0</v>
      </c>
      <c r="H45" s="49">
        <v>0</v>
      </c>
      <c r="I45" s="49">
        <v>0</v>
      </c>
      <c r="J45" s="49">
        <v>0</v>
      </c>
      <c r="K45" s="49">
        <v>0</v>
      </c>
      <c r="L45" s="49">
        <v>0</v>
      </c>
      <c r="M45" s="49">
        <v>0</v>
      </c>
      <c r="N45" s="49">
        <v>0</v>
      </c>
      <c r="O45" s="49">
        <v>0</v>
      </c>
      <c r="P45" s="49">
        <v>0</v>
      </c>
      <c r="Q45" s="49">
        <v>0</v>
      </c>
      <c r="R45" s="49">
        <v>0</v>
      </c>
      <c r="S45" s="49">
        <v>0</v>
      </c>
      <c r="T45" s="49">
        <v>0</v>
      </c>
      <c r="U45" s="49">
        <v>0</v>
      </c>
      <c r="V45" s="49">
        <v>0</v>
      </c>
      <c r="W45" s="49">
        <v>0</v>
      </c>
      <c r="X45" s="49">
        <v>0</v>
      </c>
      <c r="Y45" s="49">
        <v>0</v>
      </c>
      <c r="Z45" s="49">
        <v>0</v>
      </c>
      <c r="AA45" s="49">
        <v>0</v>
      </c>
      <c r="AB45" s="49">
        <v>0</v>
      </c>
      <c r="AC45" s="49">
        <v>0</v>
      </c>
      <c r="AD45" s="49">
        <v>0</v>
      </c>
      <c r="AE45" s="49">
        <v>0</v>
      </c>
      <c r="AF45" s="49">
        <v>0</v>
      </c>
      <c r="AG45" s="49">
        <v>0</v>
      </c>
      <c r="AH45" s="49">
        <v>0</v>
      </c>
      <c r="AI45" s="49">
        <v>0</v>
      </c>
      <c r="AJ45" s="49">
        <v>0</v>
      </c>
      <c r="AK45" s="50" t="s">
        <v>174</v>
      </c>
    </row>
    <row r="46" spans="1:37" ht="15" customHeight="1" x14ac:dyDescent="0.45">
      <c r="A46" s="43" t="s">
        <v>192</v>
      </c>
      <c r="B46" s="48" t="s">
        <v>193</v>
      </c>
      <c r="C46" s="49">
        <v>0</v>
      </c>
      <c r="D46" s="49">
        <v>0</v>
      </c>
      <c r="E46" s="49">
        <v>0</v>
      </c>
      <c r="F46" s="49">
        <v>0</v>
      </c>
      <c r="G46" s="49">
        <v>0</v>
      </c>
      <c r="H46" s="49">
        <v>0</v>
      </c>
      <c r="I46" s="49">
        <v>0</v>
      </c>
      <c r="J46" s="49">
        <v>0</v>
      </c>
      <c r="K46" s="49">
        <v>0</v>
      </c>
      <c r="L46" s="49">
        <v>0</v>
      </c>
      <c r="M46" s="49">
        <v>0</v>
      </c>
      <c r="N46" s="49">
        <v>0</v>
      </c>
      <c r="O46" s="49">
        <v>0</v>
      </c>
      <c r="P46" s="49">
        <v>0</v>
      </c>
      <c r="Q46" s="49">
        <v>0</v>
      </c>
      <c r="R46" s="49">
        <v>0</v>
      </c>
      <c r="S46" s="49">
        <v>0</v>
      </c>
      <c r="T46" s="49">
        <v>0</v>
      </c>
      <c r="U46" s="49">
        <v>0</v>
      </c>
      <c r="V46" s="49">
        <v>0</v>
      </c>
      <c r="W46" s="49">
        <v>0</v>
      </c>
      <c r="X46" s="49">
        <v>0</v>
      </c>
      <c r="Y46" s="49">
        <v>0</v>
      </c>
      <c r="Z46" s="49">
        <v>0</v>
      </c>
      <c r="AA46" s="49">
        <v>0</v>
      </c>
      <c r="AB46" s="49">
        <v>0</v>
      </c>
      <c r="AC46" s="49">
        <v>0</v>
      </c>
      <c r="AD46" s="49">
        <v>0</v>
      </c>
      <c r="AE46" s="49">
        <v>0</v>
      </c>
      <c r="AF46" s="49">
        <v>0</v>
      </c>
      <c r="AG46" s="49">
        <v>0</v>
      </c>
      <c r="AH46" s="49">
        <v>0</v>
      </c>
      <c r="AI46" s="49">
        <v>0</v>
      </c>
      <c r="AJ46" s="49">
        <v>0</v>
      </c>
      <c r="AK46" s="50" t="s">
        <v>174</v>
      </c>
    </row>
    <row r="47" spans="1:37" ht="15" customHeight="1" x14ac:dyDescent="0.45">
      <c r="A47" s="43" t="s">
        <v>194</v>
      </c>
      <c r="B47" s="48" t="s">
        <v>195</v>
      </c>
      <c r="C47" s="49">
        <v>0</v>
      </c>
      <c r="D47" s="49">
        <v>0</v>
      </c>
      <c r="E47" s="49">
        <v>0</v>
      </c>
      <c r="F47" s="49">
        <v>0.544906</v>
      </c>
      <c r="G47" s="49">
        <v>1.6163510000000001</v>
      </c>
      <c r="H47" s="49">
        <v>3.1932480000000001</v>
      </c>
      <c r="I47" s="49">
        <v>5.2763299999999997</v>
      </c>
      <c r="J47" s="49">
        <v>7.9289610000000001</v>
      </c>
      <c r="K47" s="49">
        <v>12.270179000000001</v>
      </c>
      <c r="L47" s="49">
        <v>18.295300000000001</v>
      </c>
      <c r="M47" s="49">
        <v>25.823232999999998</v>
      </c>
      <c r="N47" s="49">
        <v>34.933044000000002</v>
      </c>
      <c r="O47" s="49">
        <v>46.087021</v>
      </c>
      <c r="P47" s="49">
        <v>57.033062000000001</v>
      </c>
      <c r="Q47" s="49">
        <v>67.086143000000007</v>
      </c>
      <c r="R47" s="49">
        <v>76.782882999999998</v>
      </c>
      <c r="S47" s="49">
        <v>86.603499999999997</v>
      </c>
      <c r="T47" s="49">
        <v>95.627898999999999</v>
      </c>
      <c r="U47" s="49">
        <v>105.015038</v>
      </c>
      <c r="V47" s="49">
        <v>114.345848</v>
      </c>
      <c r="W47" s="49">
        <v>123.218079</v>
      </c>
      <c r="X47" s="49">
        <v>132.13673399999999</v>
      </c>
      <c r="Y47" s="49">
        <v>140.85803200000001</v>
      </c>
      <c r="Z47" s="49">
        <v>149.28909300000001</v>
      </c>
      <c r="AA47" s="49">
        <v>157.47122200000001</v>
      </c>
      <c r="AB47" s="49">
        <v>165.26701399999999</v>
      </c>
      <c r="AC47" s="49">
        <v>172.750092</v>
      </c>
      <c r="AD47" s="49">
        <v>180.49288899999999</v>
      </c>
      <c r="AE47" s="49">
        <v>188.22886700000001</v>
      </c>
      <c r="AF47" s="49">
        <v>195.356979</v>
      </c>
      <c r="AG47" s="49">
        <v>202.58007799999999</v>
      </c>
      <c r="AH47" s="49">
        <v>209.882385</v>
      </c>
      <c r="AI47" s="49">
        <v>216.98468</v>
      </c>
      <c r="AJ47" s="49">
        <v>224.14416499999999</v>
      </c>
      <c r="AK47" s="50" t="s">
        <v>174</v>
      </c>
    </row>
    <row r="49" spans="1:37" ht="15" customHeight="1" x14ac:dyDescent="0.45">
      <c r="A49" s="43" t="s">
        <v>196</v>
      </c>
      <c r="B49" s="45" t="s">
        <v>197</v>
      </c>
      <c r="C49" s="46">
        <v>94.504654000000002</v>
      </c>
      <c r="D49" s="46">
        <v>93.176033000000004</v>
      </c>
      <c r="E49" s="46">
        <v>91.310683999999995</v>
      </c>
      <c r="F49" s="46">
        <v>88.600655000000003</v>
      </c>
      <c r="G49" s="46">
        <v>85.676697000000004</v>
      </c>
      <c r="H49" s="46">
        <v>83.393082000000007</v>
      </c>
      <c r="I49" s="46">
        <v>80.994202000000001</v>
      </c>
      <c r="J49" s="46">
        <v>78.416793999999996</v>
      </c>
      <c r="K49" s="46">
        <v>75.963286999999994</v>
      </c>
      <c r="L49" s="46">
        <v>73.684005999999997</v>
      </c>
      <c r="M49" s="46">
        <v>71.398972000000001</v>
      </c>
      <c r="N49" s="46">
        <v>68.965057000000002</v>
      </c>
      <c r="O49" s="46">
        <v>66.545531999999994</v>
      </c>
      <c r="P49" s="46">
        <v>64.120543999999995</v>
      </c>
      <c r="Q49" s="46">
        <v>62.829025000000001</v>
      </c>
      <c r="R49" s="46">
        <v>61.462147000000002</v>
      </c>
      <c r="S49" s="46">
        <v>60.181702000000001</v>
      </c>
      <c r="T49" s="46">
        <v>58.948166000000001</v>
      </c>
      <c r="U49" s="46">
        <v>57.776997000000001</v>
      </c>
      <c r="V49" s="46">
        <v>56.567588999999998</v>
      </c>
      <c r="W49" s="46">
        <v>55.523350000000001</v>
      </c>
      <c r="X49" s="46">
        <v>54.441166000000003</v>
      </c>
      <c r="Y49" s="46">
        <v>53.333255999999999</v>
      </c>
      <c r="Z49" s="46">
        <v>52.192039000000001</v>
      </c>
      <c r="AA49" s="46">
        <v>51.627144000000001</v>
      </c>
      <c r="AB49" s="46">
        <v>51.063758999999997</v>
      </c>
      <c r="AC49" s="46">
        <v>50.425755000000002</v>
      </c>
      <c r="AD49" s="46">
        <v>49.870196999999997</v>
      </c>
      <c r="AE49" s="46">
        <v>49.323185000000002</v>
      </c>
      <c r="AF49" s="46">
        <v>48.837811000000002</v>
      </c>
      <c r="AG49" s="46">
        <v>48.322043999999998</v>
      </c>
      <c r="AH49" s="46">
        <v>47.877006999999999</v>
      </c>
      <c r="AI49" s="46">
        <v>47.314250999999999</v>
      </c>
      <c r="AJ49" s="46">
        <v>46.826476999999997</v>
      </c>
      <c r="AK49" s="47">
        <v>-2.1271999999999999E-2</v>
      </c>
    </row>
    <row r="50" spans="1:37" ht="15" customHeight="1" x14ac:dyDescent="0.45">
      <c r="A50" s="43" t="s">
        <v>198</v>
      </c>
      <c r="B50" s="48" t="s">
        <v>157</v>
      </c>
      <c r="C50" s="49">
        <v>91.653205999999997</v>
      </c>
      <c r="D50" s="49">
        <v>90.538925000000006</v>
      </c>
      <c r="E50" s="49">
        <v>88.023674</v>
      </c>
      <c r="F50" s="49">
        <v>85.752135999999993</v>
      </c>
      <c r="G50" s="49">
        <v>83.230179000000007</v>
      </c>
      <c r="H50" s="49">
        <v>81.042968999999999</v>
      </c>
      <c r="I50" s="49">
        <v>78.741394</v>
      </c>
      <c r="J50" s="49">
        <v>76.263205999999997</v>
      </c>
      <c r="K50" s="49">
        <v>73.903214000000006</v>
      </c>
      <c r="L50" s="49">
        <v>71.708343999999997</v>
      </c>
      <c r="M50" s="49">
        <v>69.507537999999997</v>
      </c>
      <c r="N50" s="49">
        <v>67.160042000000004</v>
      </c>
      <c r="O50" s="49">
        <v>64.824843999999999</v>
      </c>
      <c r="P50" s="49">
        <v>62.484051000000001</v>
      </c>
      <c r="Q50" s="49">
        <v>61.247570000000003</v>
      </c>
      <c r="R50" s="49">
        <v>59.936171999999999</v>
      </c>
      <c r="S50" s="49">
        <v>58.708778000000002</v>
      </c>
      <c r="T50" s="49">
        <v>57.525630999999997</v>
      </c>
      <c r="U50" s="49">
        <v>56.401947</v>
      </c>
      <c r="V50" s="49">
        <v>55.237507000000001</v>
      </c>
      <c r="W50" s="49">
        <v>54.235290999999997</v>
      </c>
      <c r="X50" s="49">
        <v>53.197944999999997</v>
      </c>
      <c r="Y50" s="49">
        <v>52.136215</v>
      </c>
      <c r="Z50" s="49">
        <v>51.012058000000003</v>
      </c>
      <c r="AA50" s="49">
        <v>50.399712000000001</v>
      </c>
      <c r="AB50" s="49">
        <v>49.786071999999997</v>
      </c>
      <c r="AC50" s="49">
        <v>49.096877999999997</v>
      </c>
      <c r="AD50" s="49">
        <v>48.484997</v>
      </c>
      <c r="AE50" s="49">
        <v>47.878188999999999</v>
      </c>
      <c r="AF50" s="49">
        <v>47.327674999999999</v>
      </c>
      <c r="AG50" s="49">
        <v>46.743977000000001</v>
      </c>
      <c r="AH50" s="49">
        <v>46.224663</v>
      </c>
      <c r="AI50" s="49">
        <v>45.587563000000003</v>
      </c>
      <c r="AJ50" s="49">
        <v>45.018428999999998</v>
      </c>
      <c r="AK50" s="50">
        <v>-2.1597999999999999E-2</v>
      </c>
    </row>
    <row r="51" spans="1:37" ht="15" customHeight="1" x14ac:dyDescent="0.45">
      <c r="A51" s="43" t="s">
        <v>199</v>
      </c>
      <c r="B51" s="48" t="s">
        <v>200</v>
      </c>
      <c r="C51" s="49">
        <v>2.5443410000000002</v>
      </c>
      <c r="D51" s="49">
        <v>2.271792</v>
      </c>
      <c r="E51" s="49">
        <v>2.8706550000000002</v>
      </c>
      <c r="F51" s="49">
        <v>2.3861240000000001</v>
      </c>
      <c r="G51" s="49">
        <v>1.9438960000000001</v>
      </c>
      <c r="H51" s="49">
        <v>1.809858</v>
      </c>
      <c r="I51" s="49">
        <v>1.6794629999999999</v>
      </c>
      <c r="J51" s="49">
        <v>1.553509</v>
      </c>
      <c r="K51" s="49">
        <v>1.4358820000000001</v>
      </c>
      <c r="L51" s="49">
        <v>1.3331900000000001</v>
      </c>
      <c r="M51" s="49">
        <v>1.2310399999999999</v>
      </c>
      <c r="N51" s="49">
        <v>1.131057</v>
      </c>
      <c r="O51" s="49">
        <v>1.0357799999999999</v>
      </c>
      <c r="P51" s="49">
        <v>0.94113199999999997</v>
      </c>
      <c r="Q51" s="49">
        <v>0.86363000000000001</v>
      </c>
      <c r="R51" s="49">
        <v>0.78897600000000001</v>
      </c>
      <c r="S51" s="49">
        <v>0.71611899999999995</v>
      </c>
      <c r="T51" s="49">
        <v>0.64781699999999998</v>
      </c>
      <c r="U51" s="49">
        <v>0.58395200000000003</v>
      </c>
      <c r="V51" s="49">
        <v>0.52879500000000002</v>
      </c>
      <c r="W51" s="49">
        <v>0.47258699999999998</v>
      </c>
      <c r="X51" s="49">
        <v>0.41093299999999999</v>
      </c>
      <c r="Y51" s="49">
        <v>0.347049</v>
      </c>
      <c r="Z51" s="49">
        <v>0.29088999999999998</v>
      </c>
      <c r="AA51" s="49">
        <v>0.28772700000000001</v>
      </c>
      <c r="AB51" s="49">
        <v>0.28458099999999997</v>
      </c>
      <c r="AC51" s="49">
        <v>0.28101199999999998</v>
      </c>
      <c r="AD51" s="49">
        <v>0.27790500000000001</v>
      </c>
      <c r="AE51" s="49">
        <v>0.27484199999999998</v>
      </c>
      <c r="AF51" s="49">
        <v>0.27213900000000002</v>
      </c>
      <c r="AG51" s="49">
        <v>0.269256</v>
      </c>
      <c r="AH51" s="49">
        <v>0.26677299999999998</v>
      </c>
      <c r="AI51" s="49">
        <v>0.26362200000000002</v>
      </c>
      <c r="AJ51" s="49">
        <v>0.26089600000000002</v>
      </c>
      <c r="AK51" s="50">
        <v>-6.5394999999999995E-2</v>
      </c>
    </row>
    <row r="52" spans="1:37" ht="15" customHeight="1" x14ac:dyDescent="0.45">
      <c r="A52" s="43" t="s">
        <v>201</v>
      </c>
      <c r="B52" s="48" t="s">
        <v>193</v>
      </c>
      <c r="C52" s="49">
        <v>0</v>
      </c>
      <c r="D52" s="49">
        <v>0</v>
      </c>
      <c r="E52" s="49">
        <v>0</v>
      </c>
      <c r="F52" s="49">
        <v>0</v>
      </c>
      <c r="G52" s="49">
        <v>0</v>
      </c>
      <c r="H52" s="49">
        <v>0</v>
      </c>
      <c r="I52" s="49">
        <v>0</v>
      </c>
      <c r="J52" s="49">
        <v>0</v>
      </c>
      <c r="K52" s="49">
        <v>0</v>
      </c>
      <c r="L52" s="49">
        <v>0</v>
      </c>
      <c r="M52" s="49">
        <v>0</v>
      </c>
      <c r="N52" s="49">
        <v>0</v>
      </c>
      <c r="O52" s="49">
        <v>0</v>
      </c>
      <c r="P52" s="49">
        <v>0</v>
      </c>
      <c r="Q52" s="49">
        <v>0</v>
      </c>
      <c r="R52" s="49">
        <v>0</v>
      </c>
      <c r="S52" s="49">
        <v>0</v>
      </c>
      <c r="T52" s="49">
        <v>0</v>
      </c>
      <c r="U52" s="49">
        <v>0</v>
      </c>
      <c r="V52" s="49">
        <v>0</v>
      </c>
      <c r="W52" s="49">
        <v>0</v>
      </c>
      <c r="X52" s="49">
        <v>0</v>
      </c>
      <c r="Y52" s="49">
        <v>0</v>
      </c>
      <c r="Z52" s="49">
        <v>0</v>
      </c>
      <c r="AA52" s="49">
        <v>0</v>
      </c>
      <c r="AB52" s="49">
        <v>0</v>
      </c>
      <c r="AC52" s="49">
        <v>0</v>
      </c>
      <c r="AD52" s="49">
        <v>0</v>
      </c>
      <c r="AE52" s="49">
        <v>0</v>
      </c>
      <c r="AF52" s="49">
        <v>0</v>
      </c>
      <c r="AG52" s="49">
        <v>0</v>
      </c>
      <c r="AH52" s="49">
        <v>0</v>
      </c>
      <c r="AI52" s="49">
        <v>0</v>
      </c>
      <c r="AJ52" s="49">
        <v>0</v>
      </c>
      <c r="AK52" s="50" t="s">
        <v>174</v>
      </c>
    </row>
    <row r="53" spans="1:37" ht="15" customHeight="1" x14ac:dyDescent="0.45">
      <c r="A53" s="43" t="s">
        <v>202</v>
      </c>
      <c r="B53" s="48" t="s">
        <v>195</v>
      </c>
      <c r="C53" s="49">
        <v>0.30710300000000001</v>
      </c>
      <c r="D53" s="49">
        <v>0.365315</v>
      </c>
      <c r="E53" s="49">
        <v>0.416356</v>
      </c>
      <c r="F53" s="49">
        <v>0.46239799999999998</v>
      </c>
      <c r="G53" s="49">
        <v>0.50262099999999998</v>
      </c>
      <c r="H53" s="49">
        <v>0.54025599999999996</v>
      </c>
      <c r="I53" s="49">
        <v>0.57334200000000002</v>
      </c>
      <c r="J53" s="49">
        <v>0.60007500000000003</v>
      </c>
      <c r="K53" s="49">
        <v>0.62419500000000006</v>
      </c>
      <c r="L53" s="49">
        <v>0.64247299999999996</v>
      </c>
      <c r="M53" s="49">
        <v>0.66039300000000001</v>
      </c>
      <c r="N53" s="49">
        <v>0.67395499999999997</v>
      </c>
      <c r="O53" s="49">
        <v>0.68490799999999996</v>
      </c>
      <c r="P53" s="49">
        <v>0.69536299999999995</v>
      </c>
      <c r="Q53" s="49">
        <v>0.71782500000000005</v>
      </c>
      <c r="R53" s="49">
        <v>0.73700100000000002</v>
      </c>
      <c r="S53" s="49">
        <v>0.75680400000000003</v>
      </c>
      <c r="T53" s="49">
        <v>0.77471900000000005</v>
      </c>
      <c r="U53" s="49">
        <v>0.79109499999999999</v>
      </c>
      <c r="V53" s="49">
        <v>0.80128299999999997</v>
      </c>
      <c r="W53" s="49">
        <v>0.81547199999999997</v>
      </c>
      <c r="X53" s="49">
        <v>0.83228800000000003</v>
      </c>
      <c r="Y53" s="49">
        <v>0.84999199999999997</v>
      </c>
      <c r="Z53" s="49">
        <v>0.88909300000000002</v>
      </c>
      <c r="AA53" s="49">
        <v>0.93970299999999995</v>
      </c>
      <c r="AB53" s="49">
        <v>0.99310500000000002</v>
      </c>
      <c r="AC53" s="49">
        <v>1.0478639999999999</v>
      </c>
      <c r="AD53" s="49">
        <v>1.1072960000000001</v>
      </c>
      <c r="AE53" s="49">
        <v>1.170156</v>
      </c>
      <c r="AF53" s="49">
        <v>1.237994</v>
      </c>
      <c r="AG53" s="49">
        <v>1.308813</v>
      </c>
      <c r="AH53" s="49">
        <v>1.385572</v>
      </c>
      <c r="AI53" s="49">
        <v>1.4630669999999999</v>
      </c>
      <c r="AJ53" s="49">
        <v>1.5471550000000001</v>
      </c>
      <c r="AK53" s="50">
        <v>4.6138999999999999E-2</v>
      </c>
    </row>
    <row r="55" spans="1:37" ht="15" customHeight="1" x14ac:dyDescent="0.45">
      <c r="A55" s="43" t="s">
        <v>203</v>
      </c>
      <c r="B55" s="45" t="s">
        <v>204</v>
      </c>
      <c r="C55" s="46">
        <v>960.14685099999997</v>
      </c>
      <c r="D55" s="46">
        <v>917.64831500000003</v>
      </c>
      <c r="E55" s="46">
        <v>1039.9399410000001</v>
      </c>
      <c r="F55" s="46">
        <v>861.38769500000001</v>
      </c>
      <c r="G55" s="46">
        <v>864.63275099999998</v>
      </c>
      <c r="H55" s="46">
        <v>921.43585199999995</v>
      </c>
      <c r="I55" s="46">
        <v>932.80645800000002</v>
      </c>
      <c r="J55" s="46">
        <v>938.77172900000005</v>
      </c>
      <c r="K55" s="46">
        <v>944.17797900000005</v>
      </c>
      <c r="L55" s="46">
        <v>940.25952099999995</v>
      </c>
      <c r="M55" s="46">
        <v>937.01995799999997</v>
      </c>
      <c r="N55" s="46">
        <v>935.38958700000001</v>
      </c>
      <c r="O55" s="46">
        <v>937.24493399999994</v>
      </c>
      <c r="P55" s="46">
        <v>929.83154300000001</v>
      </c>
      <c r="Q55" s="46">
        <v>929.154358</v>
      </c>
      <c r="R55" s="46">
        <v>928.99780299999998</v>
      </c>
      <c r="S55" s="46">
        <v>929.02294900000004</v>
      </c>
      <c r="T55" s="46">
        <v>928.19122300000004</v>
      </c>
      <c r="U55" s="46">
        <v>914.26904300000001</v>
      </c>
      <c r="V55" s="46">
        <v>913.76849400000003</v>
      </c>
      <c r="W55" s="46">
        <v>910.80358899999999</v>
      </c>
      <c r="X55" s="46">
        <v>910.24292000000003</v>
      </c>
      <c r="Y55" s="46">
        <v>909.77551300000005</v>
      </c>
      <c r="Z55" s="46">
        <v>909.51110800000004</v>
      </c>
      <c r="AA55" s="46">
        <v>908.90014599999995</v>
      </c>
      <c r="AB55" s="46">
        <v>907.31933600000002</v>
      </c>
      <c r="AC55" s="46">
        <v>914.15081799999996</v>
      </c>
      <c r="AD55" s="46">
        <v>907.85168499999997</v>
      </c>
      <c r="AE55" s="46">
        <v>908.36199999999997</v>
      </c>
      <c r="AF55" s="46">
        <v>905.30816700000003</v>
      </c>
      <c r="AG55" s="46">
        <v>905.43853799999999</v>
      </c>
      <c r="AH55" s="46">
        <v>905.90100099999995</v>
      </c>
      <c r="AI55" s="46">
        <v>907.053406</v>
      </c>
      <c r="AJ55" s="46">
        <v>907.21014400000001</v>
      </c>
      <c r="AK55" s="47">
        <v>-3.57E-4</v>
      </c>
    </row>
    <row r="56" spans="1:37" ht="15" customHeight="1" x14ac:dyDescent="0.45">
      <c r="A56" s="43" t="s">
        <v>205</v>
      </c>
      <c r="B56" s="48" t="s">
        <v>157</v>
      </c>
      <c r="C56" s="49">
        <v>285.263306</v>
      </c>
      <c r="D56" s="49">
        <v>284.82601899999997</v>
      </c>
      <c r="E56" s="49">
        <v>373.96890300000001</v>
      </c>
      <c r="F56" s="49">
        <v>494.09884599999998</v>
      </c>
      <c r="G56" s="49">
        <v>391.50769000000003</v>
      </c>
      <c r="H56" s="49">
        <v>314.95715300000001</v>
      </c>
      <c r="I56" s="49">
        <v>296.20208700000001</v>
      </c>
      <c r="J56" s="49">
        <v>285.24069200000002</v>
      </c>
      <c r="K56" s="49">
        <v>278.031769</v>
      </c>
      <c r="L56" s="49">
        <v>281.650757</v>
      </c>
      <c r="M56" s="49">
        <v>280.631348</v>
      </c>
      <c r="N56" s="49">
        <v>281.71130399999998</v>
      </c>
      <c r="O56" s="49">
        <v>280.30639600000001</v>
      </c>
      <c r="P56" s="49">
        <v>288.04791299999999</v>
      </c>
      <c r="Q56" s="49">
        <v>286.99865699999998</v>
      </c>
      <c r="R56" s="49">
        <v>286.33151199999998</v>
      </c>
      <c r="S56" s="49">
        <v>286.49920700000001</v>
      </c>
      <c r="T56" s="49">
        <v>287.07067899999998</v>
      </c>
      <c r="U56" s="49">
        <v>301.24890099999999</v>
      </c>
      <c r="V56" s="49">
        <v>300.15228300000001</v>
      </c>
      <c r="W56" s="49">
        <v>303.86437999999998</v>
      </c>
      <c r="X56" s="49">
        <v>303.56253099999998</v>
      </c>
      <c r="Y56" s="49">
        <v>302.87805200000003</v>
      </c>
      <c r="Z56" s="49">
        <v>303.27157599999998</v>
      </c>
      <c r="AA56" s="49">
        <v>303.63647500000002</v>
      </c>
      <c r="AB56" s="49">
        <v>303.445312</v>
      </c>
      <c r="AC56" s="49">
        <v>298.36987299999998</v>
      </c>
      <c r="AD56" s="49">
        <v>307.66924999999998</v>
      </c>
      <c r="AE56" s="49">
        <v>309.144409</v>
      </c>
      <c r="AF56" s="49">
        <v>315.045593</v>
      </c>
      <c r="AG56" s="49">
        <v>317.74377399999997</v>
      </c>
      <c r="AH56" s="49">
        <v>321.20062300000001</v>
      </c>
      <c r="AI56" s="49">
        <v>323.933899</v>
      </c>
      <c r="AJ56" s="49">
        <v>326.75662199999999</v>
      </c>
      <c r="AK56" s="50">
        <v>4.3010000000000001E-3</v>
      </c>
    </row>
    <row r="57" spans="1:37" ht="15" customHeight="1" x14ac:dyDescent="0.45">
      <c r="A57" s="43" t="s">
        <v>206</v>
      </c>
      <c r="B57" s="48" t="s">
        <v>200</v>
      </c>
      <c r="C57" s="49">
        <v>674.88354500000003</v>
      </c>
      <c r="D57" s="49">
        <v>625.86169400000006</v>
      </c>
      <c r="E57" s="49">
        <v>652.02740500000004</v>
      </c>
      <c r="F57" s="49">
        <v>349.82702599999999</v>
      </c>
      <c r="G57" s="49">
        <v>422.30859400000003</v>
      </c>
      <c r="H57" s="49">
        <v>564.66162099999997</v>
      </c>
      <c r="I57" s="49">
        <v>591.87237500000003</v>
      </c>
      <c r="J57" s="49">
        <v>605.63671899999997</v>
      </c>
      <c r="K57" s="49">
        <v>618.08343500000001</v>
      </c>
      <c r="L57" s="49">
        <v>607.13555899999994</v>
      </c>
      <c r="M57" s="49">
        <v>597.92907700000001</v>
      </c>
      <c r="N57" s="49">
        <v>592.59442100000001</v>
      </c>
      <c r="O57" s="49">
        <v>596.05401600000005</v>
      </c>
      <c r="P57" s="49">
        <v>575.94140600000003</v>
      </c>
      <c r="Q57" s="49">
        <v>572.93042000000003</v>
      </c>
      <c r="R57" s="49">
        <v>571.26422100000002</v>
      </c>
      <c r="S57" s="49">
        <v>570.04894999999999</v>
      </c>
      <c r="T57" s="49">
        <v>566.61694299999999</v>
      </c>
      <c r="U57" s="49">
        <v>530.089111</v>
      </c>
      <c r="V57" s="49">
        <v>527.55548099999999</v>
      </c>
      <c r="W57" s="49">
        <v>518.73828100000003</v>
      </c>
      <c r="X57" s="49">
        <v>516.01593000000003</v>
      </c>
      <c r="Y57" s="49">
        <v>513.54736300000002</v>
      </c>
      <c r="Z57" s="49">
        <v>511.546967</v>
      </c>
      <c r="AA57" s="49">
        <v>508.67346199999997</v>
      </c>
      <c r="AB57" s="49">
        <v>503.50537100000003</v>
      </c>
      <c r="AC57" s="49">
        <v>519.27526899999998</v>
      </c>
      <c r="AD57" s="49">
        <v>502.11007699999999</v>
      </c>
      <c r="AE57" s="49">
        <v>501.87503099999998</v>
      </c>
      <c r="AF57" s="49">
        <v>492.98715199999998</v>
      </c>
      <c r="AG57" s="49">
        <v>492.03060900000003</v>
      </c>
      <c r="AH57" s="49">
        <v>491.98278800000003</v>
      </c>
      <c r="AI57" s="49">
        <v>493.63382000000001</v>
      </c>
      <c r="AJ57" s="49">
        <v>492.72683699999999</v>
      </c>
      <c r="AK57" s="50">
        <v>-7.4460000000000004E-3</v>
      </c>
    </row>
    <row r="58" spans="1:37" ht="15" customHeight="1" x14ac:dyDescent="0.45">
      <c r="A58" s="43" t="s">
        <v>207</v>
      </c>
      <c r="B58" s="48" t="s">
        <v>193</v>
      </c>
      <c r="C58" s="49">
        <v>0</v>
      </c>
      <c r="D58" s="49">
        <v>0</v>
      </c>
      <c r="E58" s="49">
        <v>0</v>
      </c>
      <c r="F58" s="49">
        <v>0</v>
      </c>
      <c r="G58" s="49">
        <v>0</v>
      </c>
      <c r="H58" s="49">
        <v>0</v>
      </c>
      <c r="I58" s="49">
        <v>0</v>
      </c>
      <c r="J58" s="49">
        <v>0</v>
      </c>
      <c r="K58" s="49">
        <v>0</v>
      </c>
      <c r="L58" s="49">
        <v>0</v>
      </c>
      <c r="M58" s="49">
        <v>0</v>
      </c>
      <c r="N58" s="49">
        <v>0</v>
      </c>
      <c r="O58" s="49">
        <v>0</v>
      </c>
      <c r="P58" s="49">
        <v>0</v>
      </c>
      <c r="Q58" s="49">
        <v>0</v>
      </c>
      <c r="R58" s="49">
        <v>0</v>
      </c>
      <c r="S58" s="49">
        <v>0</v>
      </c>
      <c r="T58" s="49">
        <v>0</v>
      </c>
      <c r="U58" s="49">
        <v>0</v>
      </c>
      <c r="V58" s="49">
        <v>0</v>
      </c>
      <c r="W58" s="49">
        <v>0</v>
      </c>
      <c r="X58" s="49">
        <v>0</v>
      </c>
      <c r="Y58" s="49">
        <v>0</v>
      </c>
      <c r="Z58" s="49">
        <v>0</v>
      </c>
      <c r="AA58" s="49">
        <v>0</v>
      </c>
      <c r="AB58" s="49">
        <v>0</v>
      </c>
      <c r="AC58" s="49">
        <v>0</v>
      </c>
      <c r="AD58" s="49">
        <v>0</v>
      </c>
      <c r="AE58" s="49">
        <v>0</v>
      </c>
      <c r="AF58" s="49">
        <v>0</v>
      </c>
      <c r="AG58" s="49">
        <v>0</v>
      </c>
      <c r="AH58" s="49">
        <v>0</v>
      </c>
      <c r="AI58" s="49">
        <v>0</v>
      </c>
      <c r="AJ58" s="49">
        <v>0</v>
      </c>
      <c r="AK58" s="50" t="s">
        <v>174</v>
      </c>
    </row>
    <row r="59" spans="1:37" ht="15" customHeight="1" x14ac:dyDescent="0.45">
      <c r="A59" s="43" t="s">
        <v>208</v>
      </c>
      <c r="B59" s="48" t="s">
        <v>195</v>
      </c>
      <c r="C59" s="49">
        <v>0</v>
      </c>
      <c r="D59" s="49">
        <v>6.9605560000000004</v>
      </c>
      <c r="E59" s="49">
        <v>13.943656000000001</v>
      </c>
      <c r="F59" s="49">
        <v>17.461791999999999</v>
      </c>
      <c r="G59" s="49">
        <v>50.816451999999998</v>
      </c>
      <c r="H59" s="49">
        <v>41.817055000000003</v>
      </c>
      <c r="I59" s="49">
        <v>44.731971999999999</v>
      </c>
      <c r="J59" s="49">
        <v>47.894317999999998</v>
      </c>
      <c r="K59" s="49">
        <v>48.062716999999999</v>
      </c>
      <c r="L59" s="49">
        <v>51.473216999999998</v>
      </c>
      <c r="M59" s="49">
        <v>58.459518000000003</v>
      </c>
      <c r="N59" s="49">
        <v>61.083857999999999</v>
      </c>
      <c r="O59" s="49">
        <v>60.884529000000001</v>
      </c>
      <c r="P59" s="49">
        <v>65.842254999999994</v>
      </c>
      <c r="Q59" s="49">
        <v>69.225288000000006</v>
      </c>
      <c r="R59" s="49">
        <v>71.402107000000001</v>
      </c>
      <c r="S59" s="49">
        <v>72.474823000000001</v>
      </c>
      <c r="T59" s="49">
        <v>74.503608999999997</v>
      </c>
      <c r="U59" s="49">
        <v>82.931045999999995</v>
      </c>
      <c r="V59" s="49">
        <v>86.060730000000007</v>
      </c>
      <c r="W59" s="49">
        <v>88.200905000000006</v>
      </c>
      <c r="X59" s="49">
        <v>90.664412999999996</v>
      </c>
      <c r="Y59" s="49">
        <v>93.350127999999998</v>
      </c>
      <c r="Z59" s="49">
        <v>94.692588999999998</v>
      </c>
      <c r="AA59" s="49">
        <v>96.590179000000006</v>
      </c>
      <c r="AB59" s="49">
        <v>100.36863700000001</v>
      </c>
      <c r="AC59" s="49">
        <v>96.505661000000003</v>
      </c>
      <c r="AD59" s="49">
        <v>98.072402999999994</v>
      </c>
      <c r="AE59" s="49">
        <v>97.342567000000003</v>
      </c>
      <c r="AF59" s="49">
        <v>97.275435999999999</v>
      </c>
      <c r="AG59" s="49">
        <v>95.664139000000006</v>
      </c>
      <c r="AH59" s="49">
        <v>92.717597999999995</v>
      </c>
      <c r="AI59" s="49">
        <v>89.485657000000003</v>
      </c>
      <c r="AJ59" s="49">
        <v>87.726692</v>
      </c>
      <c r="AK59" s="50">
        <v>8.2405999999999993E-2</v>
      </c>
    </row>
    <row r="61" spans="1:37" ht="15" customHeight="1" x14ac:dyDescent="0.45">
      <c r="A61" s="43" t="s">
        <v>209</v>
      </c>
      <c r="B61" s="45" t="s">
        <v>210</v>
      </c>
      <c r="C61" s="46">
        <v>2523.8835450000001</v>
      </c>
      <c r="D61" s="46">
        <v>2543.4819339999999</v>
      </c>
      <c r="E61" s="46">
        <v>2581.4345699999999</v>
      </c>
      <c r="F61" s="46">
        <v>2614.51001</v>
      </c>
      <c r="G61" s="46">
        <v>2639.6379390000002</v>
      </c>
      <c r="H61" s="46">
        <v>2662.8723140000002</v>
      </c>
      <c r="I61" s="46">
        <v>2688.826172</v>
      </c>
      <c r="J61" s="46">
        <v>2716.3872070000002</v>
      </c>
      <c r="K61" s="46">
        <v>2747.7563479999999</v>
      </c>
      <c r="L61" s="46">
        <v>2778.9208979999999</v>
      </c>
      <c r="M61" s="46">
        <v>2807.338135</v>
      </c>
      <c r="N61" s="46">
        <v>2845.0900879999999</v>
      </c>
      <c r="O61" s="46">
        <v>2875.0952149999998</v>
      </c>
      <c r="P61" s="46">
        <v>2905.7216800000001</v>
      </c>
      <c r="Q61" s="46">
        <v>2937.7036130000001</v>
      </c>
      <c r="R61" s="46">
        <v>2968.9704590000001</v>
      </c>
      <c r="S61" s="46">
        <v>3000.345703</v>
      </c>
      <c r="T61" s="46">
        <v>3033.1635740000002</v>
      </c>
      <c r="U61" s="46">
        <v>3065.0688479999999</v>
      </c>
      <c r="V61" s="46">
        <v>3096.1477049999999</v>
      </c>
      <c r="W61" s="46">
        <v>3127.6625979999999</v>
      </c>
      <c r="X61" s="46">
        <v>3159.907471</v>
      </c>
      <c r="Y61" s="46">
        <v>3191.2871089999999</v>
      </c>
      <c r="Z61" s="46">
        <v>3223.0402829999998</v>
      </c>
      <c r="AA61" s="46">
        <v>3254.7138669999999</v>
      </c>
      <c r="AB61" s="46">
        <v>3286.7016600000002</v>
      </c>
      <c r="AC61" s="46">
        <v>3321.4682619999999</v>
      </c>
      <c r="AD61" s="46">
        <v>3356.641846</v>
      </c>
      <c r="AE61" s="46">
        <v>3394.1916500000002</v>
      </c>
      <c r="AF61" s="46">
        <v>3431.6545409999999</v>
      </c>
      <c r="AG61" s="46">
        <v>3470.7895509999998</v>
      </c>
      <c r="AH61" s="46">
        <v>3509.7302249999998</v>
      </c>
      <c r="AI61" s="46">
        <v>3548.4204100000002</v>
      </c>
      <c r="AJ61" s="46">
        <v>3586.2966310000002</v>
      </c>
      <c r="AK61" s="47">
        <v>1.0795000000000001E-2</v>
      </c>
    </row>
    <row r="62" spans="1:37" ht="15" customHeight="1" x14ac:dyDescent="0.45">
      <c r="A62" s="43" t="s">
        <v>211</v>
      </c>
      <c r="B62" s="48" t="s">
        <v>212</v>
      </c>
      <c r="C62" s="49">
        <v>2501.3615719999998</v>
      </c>
      <c r="D62" s="49">
        <v>2520.9882809999999</v>
      </c>
      <c r="E62" s="49">
        <v>2558.9643550000001</v>
      </c>
      <c r="F62" s="49">
        <v>2592.0590820000002</v>
      </c>
      <c r="G62" s="49">
        <v>2617.203125</v>
      </c>
      <c r="H62" s="49">
        <v>2640.4506839999999</v>
      </c>
      <c r="I62" s="49">
        <v>2666.4155270000001</v>
      </c>
      <c r="J62" s="49">
        <v>2693.985596</v>
      </c>
      <c r="K62" s="49">
        <v>2725.3623050000001</v>
      </c>
      <c r="L62" s="49">
        <v>2756.533203</v>
      </c>
      <c r="M62" s="49">
        <v>2784.9555660000001</v>
      </c>
      <c r="N62" s="49">
        <v>2822.7116700000001</v>
      </c>
      <c r="O62" s="49">
        <v>2852.7202149999998</v>
      </c>
      <c r="P62" s="49">
        <v>2883.3496089999999</v>
      </c>
      <c r="Q62" s="49">
        <v>2915.3339839999999</v>
      </c>
      <c r="R62" s="49">
        <v>2946.6027829999998</v>
      </c>
      <c r="S62" s="49">
        <v>2977.9797359999998</v>
      </c>
      <c r="T62" s="49">
        <v>3010.7990719999998</v>
      </c>
      <c r="U62" s="49">
        <v>3042.7053219999998</v>
      </c>
      <c r="V62" s="49">
        <v>3073.7851559999999</v>
      </c>
      <c r="W62" s="49">
        <v>3105.3007809999999</v>
      </c>
      <c r="X62" s="49">
        <v>3137.5463869999999</v>
      </c>
      <c r="Y62" s="49">
        <v>3168.9265140000002</v>
      </c>
      <c r="Z62" s="49">
        <v>3200.6801759999998</v>
      </c>
      <c r="AA62" s="49">
        <v>3232.3542480000001</v>
      </c>
      <c r="AB62" s="49">
        <v>3264.3422850000002</v>
      </c>
      <c r="AC62" s="49">
        <v>3299.1091310000002</v>
      </c>
      <c r="AD62" s="49">
        <v>3334.2829590000001</v>
      </c>
      <c r="AE62" s="49">
        <v>3371.8327640000002</v>
      </c>
      <c r="AF62" s="49">
        <v>3409.2958979999999</v>
      </c>
      <c r="AG62" s="49">
        <v>3448.4309079999998</v>
      </c>
      <c r="AH62" s="49">
        <v>3487.3718260000001</v>
      </c>
      <c r="AI62" s="49">
        <v>3526.0620119999999</v>
      </c>
      <c r="AJ62" s="49">
        <v>3563.938232</v>
      </c>
      <c r="AK62" s="50">
        <v>1.0878000000000001E-2</v>
      </c>
    </row>
    <row r="63" spans="1:37" ht="15" customHeight="1" x14ac:dyDescent="0.45">
      <c r="A63" s="43" t="s">
        <v>213</v>
      </c>
      <c r="B63" s="48" t="s">
        <v>214</v>
      </c>
      <c r="C63" s="49">
        <v>22.522085000000001</v>
      </c>
      <c r="D63" s="49">
        <v>22.493759000000001</v>
      </c>
      <c r="E63" s="49">
        <v>22.470324000000002</v>
      </c>
      <c r="F63" s="49">
        <v>22.450932999999999</v>
      </c>
      <c r="G63" s="49">
        <v>22.434891</v>
      </c>
      <c r="H63" s="49">
        <v>22.421617999999999</v>
      </c>
      <c r="I63" s="49">
        <v>22.410634999999999</v>
      </c>
      <c r="J63" s="49">
        <v>22.401547999999998</v>
      </c>
      <c r="K63" s="49">
        <v>22.394031999999999</v>
      </c>
      <c r="L63" s="49">
        <v>22.387812</v>
      </c>
      <c r="M63" s="49">
        <v>22.382666</v>
      </c>
      <c r="N63" s="49">
        <v>22.378406999999999</v>
      </c>
      <c r="O63" s="49">
        <v>22.374884000000002</v>
      </c>
      <c r="P63" s="49">
        <v>22.371969</v>
      </c>
      <c r="Q63" s="49">
        <v>22.369558000000001</v>
      </c>
      <c r="R63" s="49">
        <v>22.367563000000001</v>
      </c>
      <c r="S63" s="49">
        <v>22.365911000000001</v>
      </c>
      <c r="T63" s="49">
        <v>22.364546000000001</v>
      </c>
      <c r="U63" s="49">
        <v>22.363416999999998</v>
      </c>
      <c r="V63" s="49">
        <v>22.362480000000001</v>
      </c>
      <c r="W63" s="49">
        <v>22.361708</v>
      </c>
      <c r="X63" s="49">
        <v>22.361066999999998</v>
      </c>
      <c r="Y63" s="49">
        <v>22.360537999999998</v>
      </c>
      <c r="Z63" s="49">
        <v>22.360099999999999</v>
      </c>
      <c r="AA63" s="49">
        <v>22.359736999999999</v>
      </c>
      <c r="AB63" s="49">
        <v>22.359438000000001</v>
      </c>
      <c r="AC63" s="49">
        <v>22.359190000000002</v>
      </c>
      <c r="AD63" s="49">
        <v>22.358984</v>
      </c>
      <c r="AE63" s="49">
        <v>22.358813999999999</v>
      </c>
      <c r="AF63" s="49">
        <v>22.358673</v>
      </c>
      <c r="AG63" s="49">
        <v>22.358557000000001</v>
      </c>
      <c r="AH63" s="49">
        <v>22.358460999999998</v>
      </c>
      <c r="AI63" s="49">
        <v>22.358381000000001</v>
      </c>
      <c r="AJ63" s="49">
        <v>22.358315000000001</v>
      </c>
      <c r="AK63" s="50">
        <v>-1.8900000000000001E-4</v>
      </c>
    </row>
    <row r="65" spans="1:37" ht="15" customHeight="1" x14ac:dyDescent="0.45">
      <c r="A65" s="43" t="s">
        <v>215</v>
      </c>
      <c r="B65" s="45" t="s">
        <v>216</v>
      </c>
      <c r="C65" s="46">
        <v>535.69592299999999</v>
      </c>
      <c r="D65" s="46">
        <v>557.78417999999999</v>
      </c>
      <c r="E65" s="46">
        <v>587.65661599999999</v>
      </c>
      <c r="F65" s="46">
        <v>589.98644999999999</v>
      </c>
      <c r="G65" s="46">
        <v>581.88269000000003</v>
      </c>
      <c r="H65" s="46">
        <v>575.97540300000003</v>
      </c>
      <c r="I65" s="46">
        <v>559.00671399999999</v>
      </c>
      <c r="J65" s="46">
        <v>548.074524</v>
      </c>
      <c r="K65" s="46">
        <v>546.87756300000001</v>
      </c>
      <c r="L65" s="46">
        <v>545.98315400000001</v>
      </c>
      <c r="M65" s="46">
        <v>546.44183299999997</v>
      </c>
      <c r="N65" s="46">
        <v>550.221497</v>
      </c>
      <c r="O65" s="46">
        <v>551.22302200000001</v>
      </c>
      <c r="P65" s="46">
        <v>551.82995600000004</v>
      </c>
      <c r="Q65" s="46">
        <v>552.40789800000005</v>
      </c>
      <c r="R65" s="46">
        <v>552.957764</v>
      </c>
      <c r="S65" s="46">
        <v>553.48303199999998</v>
      </c>
      <c r="T65" s="46">
        <v>553.98565699999995</v>
      </c>
      <c r="U65" s="46">
        <v>554.464966</v>
      </c>
      <c r="V65" s="46">
        <v>554.93469200000004</v>
      </c>
      <c r="W65" s="46">
        <v>555.39172399999995</v>
      </c>
      <c r="X65" s="46">
        <v>555.83734100000004</v>
      </c>
      <c r="Y65" s="46">
        <v>556.27050799999995</v>
      </c>
      <c r="Z65" s="46">
        <v>556.69116199999996</v>
      </c>
      <c r="AA65" s="46">
        <v>557.09832800000004</v>
      </c>
      <c r="AB65" s="46">
        <v>557.49182099999996</v>
      </c>
      <c r="AC65" s="46">
        <v>557.87426800000003</v>
      </c>
      <c r="AD65" s="46">
        <v>558.23791500000004</v>
      </c>
      <c r="AE65" s="46">
        <v>558.589294</v>
      </c>
      <c r="AF65" s="46">
        <v>558.92456100000004</v>
      </c>
      <c r="AG65" s="46">
        <v>559.245361</v>
      </c>
      <c r="AH65" s="46">
        <v>559.550659</v>
      </c>
      <c r="AI65" s="46">
        <v>559.27002000000005</v>
      </c>
      <c r="AJ65" s="46">
        <v>559.03436299999998</v>
      </c>
      <c r="AK65" s="47">
        <v>6.9999999999999994E-5</v>
      </c>
    </row>
    <row r="66" spans="1:37" ht="15" customHeight="1" x14ac:dyDescent="0.45">
      <c r="A66" s="43" t="s">
        <v>217</v>
      </c>
      <c r="B66" s="48" t="s">
        <v>218</v>
      </c>
      <c r="C66" s="49">
        <v>411.78094499999997</v>
      </c>
      <c r="D66" s="49">
        <v>429.67706299999998</v>
      </c>
      <c r="E66" s="49">
        <v>447.25524899999999</v>
      </c>
      <c r="F66" s="49">
        <v>451.317047</v>
      </c>
      <c r="G66" s="49">
        <v>447.31091300000003</v>
      </c>
      <c r="H66" s="49">
        <v>442.75149499999998</v>
      </c>
      <c r="I66" s="49">
        <v>429.70361300000002</v>
      </c>
      <c r="J66" s="49">
        <v>421.29785199999998</v>
      </c>
      <c r="K66" s="49">
        <v>420.37631199999998</v>
      </c>
      <c r="L66" s="49">
        <v>419.68908699999997</v>
      </c>
      <c r="M66" s="49">
        <v>420.04205300000001</v>
      </c>
      <c r="N66" s="49">
        <v>422.947632</v>
      </c>
      <c r="O66" s="49">
        <v>423.71697999999998</v>
      </c>
      <c r="P66" s="49">
        <v>424.18457000000001</v>
      </c>
      <c r="Q66" s="49">
        <v>424.62884500000001</v>
      </c>
      <c r="R66" s="49">
        <v>425.051422</v>
      </c>
      <c r="S66" s="49">
        <v>425.45495599999998</v>
      </c>
      <c r="T66" s="49">
        <v>425.84115600000001</v>
      </c>
      <c r="U66" s="49">
        <v>426.212402</v>
      </c>
      <c r="V66" s="49">
        <v>426.57330300000001</v>
      </c>
      <c r="W66" s="49">
        <v>426.92501800000002</v>
      </c>
      <c r="X66" s="49">
        <v>427.267517</v>
      </c>
      <c r="Y66" s="49">
        <v>427.60040300000003</v>
      </c>
      <c r="Z66" s="49">
        <v>427.92352299999999</v>
      </c>
      <c r="AA66" s="49">
        <v>428.23648100000003</v>
      </c>
      <c r="AB66" s="49">
        <v>428.539062</v>
      </c>
      <c r="AC66" s="49">
        <v>428.83099399999998</v>
      </c>
      <c r="AD66" s="49">
        <v>429.11193800000001</v>
      </c>
      <c r="AE66" s="49">
        <v>429.38171399999999</v>
      </c>
      <c r="AF66" s="49">
        <v>429.64001500000001</v>
      </c>
      <c r="AG66" s="49">
        <v>429.88656600000002</v>
      </c>
      <c r="AH66" s="49">
        <v>430.12118500000003</v>
      </c>
      <c r="AI66" s="49">
        <v>429.90521200000001</v>
      </c>
      <c r="AJ66" s="49">
        <v>429.724152</v>
      </c>
      <c r="AK66" s="50">
        <v>3.0000000000000001E-6</v>
      </c>
    </row>
    <row r="67" spans="1:37" ht="15" customHeight="1" x14ac:dyDescent="0.45">
      <c r="A67" s="43" t="s">
        <v>219</v>
      </c>
      <c r="B67" s="48" t="s">
        <v>191</v>
      </c>
      <c r="C67" s="49">
        <v>19.091374999999999</v>
      </c>
      <c r="D67" s="49">
        <v>18.727858999999999</v>
      </c>
      <c r="E67" s="49">
        <v>26.547353999999999</v>
      </c>
      <c r="F67" s="49">
        <v>23.781448000000001</v>
      </c>
      <c r="G67" s="49">
        <v>20.703631999999999</v>
      </c>
      <c r="H67" s="49">
        <v>20.51643</v>
      </c>
      <c r="I67" s="49">
        <v>19.917072000000001</v>
      </c>
      <c r="J67" s="49">
        <v>19.530453000000001</v>
      </c>
      <c r="K67" s="49">
        <v>19.489598999999998</v>
      </c>
      <c r="L67" s="49">
        <v>19.457395999999999</v>
      </c>
      <c r="M67" s="49">
        <v>19.473237999999998</v>
      </c>
      <c r="N67" s="49">
        <v>19.607624000000001</v>
      </c>
      <c r="O67" s="49">
        <v>19.644047</v>
      </c>
      <c r="P67" s="49">
        <v>19.664268</v>
      </c>
      <c r="Q67" s="49">
        <v>19.684888999999998</v>
      </c>
      <c r="R67" s="49">
        <v>19.704618</v>
      </c>
      <c r="S67" s="49">
        <v>19.723618999999999</v>
      </c>
      <c r="T67" s="49">
        <v>19.741726</v>
      </c>
      <c r="U67" s="49">
        <v>19.755281</v>
      </c>
      <c r="V67" s="49">
        <v>19.772219</v>
      </c>
      <c r="W67" s="49">
        <v>19.788031</v>
      </c>
      <c r="X67" s="49">
        <v>19.803954999999998</v>
      </c>
      <c r="Y67" s="49">
        <v>19.819462000000001</v>
      </c>
      <c r="Z67" s="49">
        <v>19.834751000000001</v>
      </c>
      <c r="AA67" s="49">
        <v>19.849299999999999</v>
      </c>
      <c r="AB67" s="49">
        <v>19.863184</v>
      </c>
      <c r="AC67" s="49">
        <v>19.879411999999999</v>
      </c>
      <c r="AD67" s="49">
        <v>19.890582999999999</v>
      </c>
      <c r="AE67" s="49">
        <v>19.90353</v>
      </c>
      <c r="AF67" s="49">
        <v>19.914705000000001</v>
      </c>
      <c r="AG67" s="49">
        <v>19.926200999999999</v>
      </c>
      <c r="AH67" s="49">
        <v>19.93713</v>
      </c>
      <c r="AI67" s="49">
        <v>19.92745</v>
      </c>
      <c r="AJ67" s="49">
        <v>19.918989</v>
      </c>
      <c r="AK67" s="50">
        <v>1.9289999999999999E-3</v>
      </c>
    </row>
    <row r="68" spans="1:37" ht="15" customHeight="1" x14ac:dyDescent="0.45">
      <c r="A68" s="43" t="s">
        <v>220</v>
      </c>
      <c r="B68" s="48" t="s">
        <v>221</v>
      </c>
      <c r="C68" s="49">
        <v>104.823593</v>
      </c>
      <c r="D68" s="49">
        <v>109.379265</v>
      </c>
      <c r="E68" s="49">
        <v>113.853996</v>
      </c>
      <c r="F68" s="49">
        <v>114.88797</v>
      </c>
      <c r="G68" s="49">
        <v>113.86816399999999</v>
      </c>
      <c r="H68" s="49">
        <v>112.707504</v>
      </c>
      <c r="I68" s="49">
        <v>109.386002</v>
      </c>
      <c r="J68" s="49">
        <v>107.24623099999999</v>
      </c>
      <c r="K68" s="49">
        <v>107.011635</v>
      </c>
      <c r="L68" s="49">
        <v>106.83669999999999</v>
      </c>
      <c r="M68" s="49">
        <v>106.926537</v>
      </c>
      <c r="N68" s="49">
        <v>107.666206</v>
      </c>
      <c r="O68" s="49">
        <v>107.86203</v>
      </c>
      <c r="P68" s="49">
        <v>107.98107899999999</v>
      </c>
      <c r="Q68" s="49">
        <v>108.094154</v>
      </c>
      <c r="R68" s="49">
        <v>108.201736</v>
      </c>
      <c r="S68" s="49">
        <v>108.30444300000001</v>
      </c>
      <c r="T68" s="49">
        <v>108.402771</v>
      </c>
      <c r="U68" s="49">
        <v>108.497276</v>
      </c>
      <c r="V68" s="49">
        <v>108.58914900000001</v>
      </c>
      <c r="W68" s="49">
        <v>108.678696</v>
      </c>
      <c r="X68" s="49">
        <v>108.765869</v>
      </c>
      <c r="Y68" s="49">
        <v>108.850616</v>
      </c>
      <c r="Z68" s="49">
        <v>108.932877</v>
      </c>
      <c r="AA68" s="49">
        <v>109.012535</v>
      </c>
      <c r="AB68" s="49">
        <v>109.08955400000001</v>
      </c>
      <c r="AC68" s="49">
        <v>109.16387899999999</v>
      </c>
      <c r="AD68" s="49">
        <v>109.235382</v>
      </c>
      <c r="AE68" s="49">
        <v>109.304062</v>
      </c>
      <c r="AF68" s="49">
        <v>109.369827</v>
      </c>
      <c r="AG68" s="49">
        <v>109.43259399999999</v>
      </c>
      <c r="AH68" s="49">
        <v>109.49231</v>
      </c>
      <c r="AI68" s="49">
        <v>109.437332</v>
      </c>
      <c r="AJ68" s="49">
        <v>109.391251</v>
      </c>
      <c r="AK68" s="50">
        <v>3.0000000000000001E-6</v>
      </c>
    </row>
    <row r="70" spans="1:37" ht="15" customHeight="1" x14ac:dyDescent="0.45">
      <c r="A70" s="43" t="s">
        <v>222</v>
      </c>
      <c r="B70" s="45" t="s">
        <v>223</v>
      </c>
      <c r="C70" s="46">
        <v>236.25900300000001</v>
      </c>
      <c r="D70" s="46">
        <v>237.060562</v>
      </c>
      <c r="E70" s="46">
        <v>237.76503</v>
      </c>
      <c r="F70" s="46">
        <v>238.43888899999999</v>
      </c>
      <c r="G70" s="46">
        <v>239.09854100000001</v>
      </c>
      <c r="H70" s="46">
        <v>239.711578</v>
      </c>
      <c r="I70" s="46">
        <v>240.24525499999999</v>
      </c>
      <c r="J70" s="46">
        <v>240.77427700000001</v>
      </c>
      <c r="K70" s="46">
        <v>241.35845900000001</v>
      </c>
      <c r="L70" s="46">
        <v>241.871948</v>
      </c>
      <c r="M70" s="46">
        <v>242.303009</v>
      </c>
      <c r="N70" s="46">
        <v>242.66445899999999</v>
      </c>
      <c r="O70" s="46">
        <v>242.87593100000001</v>
      </c>
      <c r="P70" s="46">
        <v>242.82252500000001</v>
      </c>
      <c r="Q70" s="46">
        <v>242.45755</v>
      </c>
      <c r="R70" s="46">
        <v>241.58320599999999</v>
      </c>
      <c r="S70" s="46">
        <v>239.52969400000001</v>
      </c>
      <c r="T70" s="46">
        <v>238.89334099999999</v>
      </c>
      <c r="U70" s="46">
        <v>239.29054300000001</v>
      </c>
      <c r="V70" s="46">
        <v>239.64343299999999</v>
      </c>
      <c r="W70" s="46">
        <v>239.95526100000001</v>
      </c>
      <c r="X70" s="46">
        <v>240.22555500000001</v>
      </c>
      <c r="Y70" s="46">
        <v>240.45410200000001</v>
      </c>
      <c r="Z70" s="46">
        <v>240.64004499999999</v>
      </c>
      <c r="AA70" s="46">
        <v>240.77984599999999</v>
      </c>
      <c r="AB70" s="46">
        <v>240.87922699999999</v>
      </c>
      <c r="AC70" s="46">
        <v>240.942139</v>
      </c>
      <c r="AD70" s="46">
        <v>240.973816</v>
      </c>
      <c r="AE70" s="46">
        <v>240.986816</v>
      </c>
      <c r="AF70" s="46">
        <v>240.99580399999999</v>
      </c>
      <c r="AG70" s="46">
        <v>241.02160599999999</v>
      </c>
      <c r="AH70" s="46">
        <v>241.08538799999999</v>
      </c>
      <c r="AI70" s="46">
        <v>241.20442199999999</v>
      </c>
      <c r="AJ70" s="46">
        <v>241.39595</v>
      </c>
      <c r="AK70" s="47">
        <v>5.6599999999999999E-4</v>
      </c>
    </row>
    <row r="71" spans="1:37" ht="15" customHeight="1" x14ac:dyDescent="0.45">
      <c r="A71" s="43" t="s">
        <v>224</v>
      </c>
      <c r="B71" s="48" t="s">
        <v>225</v>
      </c>
      <c r="C71" s="49">
        <v>99.369827000000001</v>
      </c>
      <c r="D71" s="49">
        <v>99.438713000000007</v>
      </c>
      <c r="E71" s="49">
        <v>99.472228999999999</v>
      </c>
      <c r="F71" s="49">
        <v>99.505584999999996</v>
      </c>
      <c r="G71" s="49">
        <v>99.526343999999995</v>
      </c>
      <c r="H71" s="49">
        <v>99.541695000000004</v>
      </c>
      <c r="I71" s="49">
        <v>99.557747000000006</v>
      </c>
      <c r="J71" s="49">
        <v>99.547966000000002</v>
      </c>
      <c r="K71" s="49">
        <v>99.476646000000002</v>
      </c>
      <c r="L71" s="49">
        <v>99.396361999999996</v>
      </c>
      <c r="M71" s="49">
        <v>99.302657999999994</v>
      </c>
      <c r="N71" s="49">
        <v>99.182693</v>
      </c>
      <c r="O71" s="49">
        <v>99.048500000000004</v>
      </c>
      <c r="P71" s="49">
        <v>98.863533000000004</v>
      </c>
      <c r="Q71" s="49">
        <v>98.658394000000001</v>
      </c>
      <c r="R71" s="49">
        <v>98.430015999999995</v>
      </c>
      <c r="S71" s="49">
        <v>98.194892999999993</v>
      </c>
      <c r="T71" s="49">
        <v>97.939284999999998</v>
      </c>
      <c r="U71" s="49">
        <v>97.662361000000004</v>
      </c>
      <c r="V71" s="49">
        <v>97.363181999999995</v>
      </c>
      <c r="W71" s="49">
        <v>97.038230999999996</v>
      </c>
      <c r="X71" s="49">
        <v>96.680710000000005</v>
      </c>
      <c r="Y71" s="49">
        <v>96.284087999999997</v>
      </c>
      <c r="Z71" s="49">
        <v>95.842406999999994</v>
      </c>
      <c r="AA71" s="49">
        <v>95.347617999999997</v>
      </c>
      <c r="AB71" s="49">
        <v>94.802689000000001</v>
      </c>
      <c r="AC71" s="49">
        <v>94.208138000000005</v>
      </c>
      <c r="AD71" s="49">
        <v>93.565513999999993</v>
      </c>
      <c r="AE71" s="49">
        <v>92.884490999999997</v>
      </c>
      <c r="AF71" s="49">
        <v>92.177802999999997</v>
      </c>
      <c r="AG71" s="49">
        <v>91.466164000000006</v>
      </c>
      <c r="AH71" s="49">
        <v>90.772598000000002</v>
      </c>
      <c r="AI71" s="49">
        <v>90.117621999999997</v>
      </c>
      <c r="AJ71" s="49">
        <v>89.522925999999998</v>
      </c>
      <c r="AK71" s="50">
        <v>-3.277E-3</v>
      </c>
    </row>
    <row r="72" spans="1:37" ht="15" customHeight="1" x14ac:dyDescent="0.45">
      <c r="A72" s="43" t="s">
        <v>226</v>
      </c>
      <c r="B72" s="48" t="s">
        <v>227</v>
      </c>
      <c r="C72" s="49">
        <v>11.445287</v>
      </c>
      <c r="D72" s="49">
        <v>11.466092</v>
      </c>
      <c r="E72" s="49">
        <v>11.482542</v>
      </c>
      <c r="F72" s="49">
        <v>11.498786000000001</v>
      </c>
      <c r="G72" s="49">
        <v>11.513481000000001</v>
      </c>
      <c r="H72" s="49">
        <v>11.527476</v>
      </c>
      <c r="I72" s="49">
        <v>11.541475</v>
      </c>
      <c r="J72" s="49">
        <v>11.552413</v>
      </c>
      <c r="K72" s="49">
        <v>11.556156</v>
      </c>
      <c r="L72" s="49">
        <v>11.558802999999999</v>
      </c>
      <c r="M72" s="49">
        <v>11.55983</v>
      </c>
      <c r="N72" s="49">
        <v>11.557747000000001</v>
      </c>
      <c r="O72" s="49">
        <v>11.553972999999999</v>
      </c>
      <c r="P72" s="49">
        <v>11.544259</v>
      </c>
      <c r="Q72" s="49">
        <v>11.532173999999999</v>
      </c>
      <c r="R72" s="49">
        <v>11.517338000000001</v>
      </c>
      <c r="S72" s="49">
        <v>11.501655</v>
      </c>
      <c r="T72" s="49">
        <v>11.483509</v>
      </c>
      <c r="U72" s="49">
        <v>11.4628</v>
      </c>
      <c r="V72" s="49">
        <v>11.439425999999999</v>
      </c>
      <c r="W72" s="49">
        <v>11.412993999999999</v>
      </c>
      <c r="X72" s="49">
        <v>11.382687000000001</v>
      </c>
      <c r="Y72" s="49">
        <v>11.347727000000001</v>
      </c>
      <c r="Z72" s="49">
        <v>11.307388</v>
      </c>
      <c r="AA72" s="49">
        <v>11.260698</v>
      </c>
      <c r="AB72" s="49">
        <v>11.207986999999999</v>
      </c>
      <c r="AC72" s="49">
        <v>11.149298</v>
      </c>
      <c r="AD72" s="49">
        <v>11.084787</v>
      </c>
      <c r="AE72" s="49">
        <v>11.015580999999999</v>
      </c>
      <c r="AF72" s="49">
        <v>10.943103000000001</v>
      </c>
      <c r="AG72" s="49">
        <v>10.869602</v>
      </c>
      <c r="AH72" s="49">
        <v>10.797935000000001</v>
      </c>
      <c r="AI72" s="49">
        <v>10.730744</v>
      </c>
      <c r="AJ72" s="49">
        <v>10.670596</v>
      </c>
      <c r="AK72" s="50">
        <v>-2.2439999999999999E-3</v>
      </c>
    </row>
    <row r="73" spans="1:37" ht="15" customHeight="1" x14ac:dyDescent="0.45">
      <c r="A73" s="43" t="s">
        <v>228</v>
      </c>
      <c r="B73" s="48" t="s">
        <v>229</v>
      </c>
      <c r="C73" s="49">
        <v>1.4615E-2</v>
      </c>
      <c r="D73" s="49">
        <v>1.4637000000000001E-2</v>
      </c>
      <c r="E73" s="49">
        <v>1.4656000000000001E-2</v>
      </c>
      <c r="F73" s="49">
        <v>1.4678E-2</v>
      </c>
      <c r="G73" s="49">
        <v>1.4699E-2</v>
      </c>
      <c r="H73" s="49">
        <v>1.472E-2</v>
      </c>
      <c r="I73" s="49">
        <v>1.4742E-2</v>
      </c>
      <c r="J73" s="49">
        <v>1.4761E-2</v>
      </c>
      <c r="K73" s="49">
        <v>1.477E-2</v>
      </c>
      <c r="L73" s="49">
        <v>1.4777999999999999E-2</v>
      </c>
      <c r="M73" s="49">
        <v>1.4784E-2</v>
      </c>
      <c r="N73" s="49">
        <v>1.4785E-2</v>
      </c>
      <c r="O73" s="49">
        <v>1.4782999999999999E-2</v>
      </c>
      <c r="P73" s="49">
        <v>1.4774000000000001E-2</v>
      </c>
      <c r="Q73" s="49">
        <v>1.4761E-2</v>
      </c>
      <c r="R73" s="49">
        <v>1.4744E-2</v>
      </c>
      <c r="S73" s="49">
        <v>1.4725E-2</v>
      </c>
      <c r="T73" s="49">
        <v>1.4703000000000001E-2</v>
      </c>
      <c r="U73" s="49">
        <v>1.4677000000000001E-2</v>
      </c>
      <c r="V73" s="49">
        <v>1.4647E-2</v>
      </c>
      <c r="W73" s="49">
        <v>1.4612999999999999E-2</v>
      </c>
      <c r="X73" s="49">
        <v>1.4574E-2</v>
      </c>
      <c r="Y73" s="49">
        <v>1.4527999999999999E-2</v>
      </c>
      <c r="Z73" s="49">
        <v>1.4474000000000001E-2</v>
      </c>
      <c r="AA73" s="49">
        <v>1.4411999999999999E-2</v>
      </c>
      <c r="AB73" s="49">
        <v>1.4341E-2</v>
      </c>
      <c r="AC73" s="49">
        <v>1.4262E-2</v>
      </c>
      <c r="AD73" s="49">
        <v>1.4175E-2</v>
      </c>
      <c r="AE73" s="49">
        <v>1.4081E-2</v>
      </c>
      <c r="AF73" s="49">
        <v>1.3983000000000001E-2</v>
      </c>
      <c r="AG73" s="49">
        <v>1.3886000000000001E-2</v>
      </c>
      <c r="AH73" s="49">
        <v>1.3792E-2</v>
      </c>
      <c r="AI73" s="49">
        <v>1.3705E-2</v>
      </c>
      <c r="AJ73" s="49">
        <v>1.3627999999999999E-2</v>
      </c>
      <c r="AK73" s="50">
        <v>-2.2290000000000001E-3</v>
      </c>
    </row>
    <row r="74" spans="1:37" ht="15" customHeight="1" x14ac:dyDescent="0.45">
      <c r="A74" s="43" t="s">
        <v>230</v>
      </c>
      <c r="B74" s="48" t="s">
        <v>231</v>
      </c>
      <c r="C74" s="49">
        <v>63.032871</v>
      </c>
      <c r="D74" s="49">
        <v>62.981273999999999</v>
      </c>
      <c r="E74" s="49">
        <v>62.897621000000001</v>
      </c>
      <c r="F74" s="49">
        <v>62.801979000000003</v>
      </c>
      <c r="G74" s="49">
        <v>62.683661999999998</v>
      </c>
      <c r="H74" s="49">
        <v>62.542931000000003</v>
      </c>
      <c r="I74" s="49">
        <v>62.378132000000001</v>
      </c>
      <c r="J74" s="49">
        <v>62.165900999999998</v>
      </c>
      <c r="K74" s="49">
        <v>61.875275000000002</v>
      </c>
      <c r="L74" s="49">
        <v>61.527450999999999</v>
      </c>
      <c r="M74" s="49">
        <v>61.103484999999999</v>
      </c>
      <c r="N74" s="49">
        <v>60.572758</v>
      </c>
      <c r="O74" s="49">
        <v>59.908130999999997</v>
      </c>
      <c r="P74" s="49">
        <v>59.032299000000002</v>
      </c>
      <c r="Q74" s="49">
        <v>57.865509000000003</v>
      </c>
      <c r="R74" s="49">
        <v>56.198985999999998</v>
      </c>
      <c r="S74" s="49">
        <v>53.456135000000003</v>
      </c>
      <c r="T74" s="49">
        <v>52.173183000000002</v>
      </c>
      <c r="U74" s="49">
        <v>51.962135000000004</v>
      </c>
      <c r="V74" s="49">
        <v>51.739505999999999</v>
      </c>
      <c r="W74" s="49">
        <v>51.502856999999999</v>
      </c>
      <c r="X74" s="49">
        <v>51.248618999999998</v>
      </c>
      <c r="Y74" s="49">
        <v>50.973309</v>
      </c>
      <c r="Z74" s="49">
        <v>50.673667999999999</v>
      </c>
      <c r="AA74" s="49">
        <v>50.345627</v>
      </c>
      <c r="AB74" s="49">
        <v>49.990929000000001</v>
      </c>
      <c r="AC74" s="49">
        <v>49.610050000000001</v>
      </c>
      <c r="AD74" s="49">
        <v>49.204002000000003</v>
      </c>
      <c r="AE74" s="49">
        <v>48.778145000000002</v>
      </c>
      <c r="AF74" s="49">
        <v>48.340107000000003</v>
      </c>
      <c r="AG74" s="49">
        <v>47.902363000000001</v>
      </c>
      <c r="AH74" s="49">
        <v>47.477080999999998</v>
      </c>
      <c r="AI74" s="49">
        <v>47.073569999999997</v>
      </c>
      <c r="AJ74" s="49">
        <v>46.701732999999997</v>
      </c>
      <c r="AK74" s="50">
        <v>-9.3019999999999995E-3</v>
      </c>
    </row>
    <row r="75" spans="1:37" ht="15" customHeight="1" x14ac:dyDescent="0.45">
      <c r="A75" s="43" t="s">
        <v>232</v>
      </c>
      <c r="B75" s="48" t="s">
        <v>233</v>
      </c>
      <c r="C75" s="49">
        <v>22.909573000000002</v>
      </c>
      <c r="D75" s="49">
        <v>22.948392999999999</v>
      </c>
      <c r="E75" s="49">
        <v>22.977685999999999</v>
      </c>
      <c r="F75" s="49">
        <v>23.005244999999999</v>
      </c>
      <c r="G75" s="49">
        <v>23.027850999999998</v>
      </c>
      <c r="H75" s="49">
        <v>23.047478000000002</v>
      </c>
      <c r="I75" s="49">
        <v>23.065909999999999</v>
      </c>
      <c r="J75" s="49">
        <v>23.077224999999999</v>
      </c>
      <c r="K75" s="49">
        <v>23.073387</v>
      </c>
      <c r="L75" s="49">
        <v>23.066811000000001</v>
      </c>
      <c r="M75" s="49">
        <v>23.056746</v>
      </c>
      <c r="N75" s="49">
        <v>23.040264000000001</v>
      </c>
      <c r="O75" s="49">
        <v>23.020389999999999</v>
      </c>
      <c r="P75" s="49">
        <v>22.988669999999999</v>
      </c>
      <c r="Q75" s="49">
        <v>22.952103000000001</v>
      </c>
      <c r="R75" s="49">
        <v>22.909908000000001</v>
      </c>
      <c r="S75" s="49">
        <v>22.865794999999999</v>
      </c>
      <c r="T75" s="49">
        <v>22.816597000000002</v>
      </c>
      <c r="U75" s="49">
        <v>22.762229999999999</v>
      </c>
      <c r="V75" s="49">
        <v>22.702724</v>
      </c>
      <c r="W75" s="49">
        <v>22.637530999999999</v>
      </c>
      <c r="X75" s="49">
        <v>22.565052000000001</v>
      </c>
      <c r="Y75" s="49">
        <v>22.483809999999998</v>
      </c>
      <c r="Z75" s="49">
        <v>22.392496000000001</v>
      </c>
      <c r="AA75" s="49">
        <v>22.289165000000001</v>
      </c>
      <c r="AB75" s="49">
        <v>22.174461000000001</v>
      </c>
      <c r="AC75" s="49">
        <v>22.048438999999998</v>
      </c>
      <c r="AD75" s="49">
        <v>21.911407000000001</v>
      </c>
      <c r="AE75" s="49">
        <v>21.765518</v>
      </c>
      <c r="AF75" s="49">
        <v>21.613475999999999</v>
      </c>
      <c r="AG75" s="49">
        <v>21.45956</v>
      </c>
      <c r="AH75" s="49">
        <v>21.308823</v>
      </c>
      <c r="AI75" s="49">
        <v>21.166450999999999</v>
      </c>
      <c r="AJ75" s="49">
        <v>21.038235</v>
      </c>
      <c r="AK75" s="50">
        <v>-2.712E-3</v>
      </c>
    </row>
    <row r="76" spans="1:37" ht="15" customHeight="1" x14ac:dyDescent="0.45">
      <c r="A76" s="43" t="s">
        <v>234</v>
      </c>
      <c r="B76" s="48" t="s">
        <v>235</v>
      </c>
      <c r="C76" s="49">
        <v>1.462669</v>
      </c>
      <c r="D76" s="49">
        <v>1.4672320000000001</v>
      </c>
      <c r="E76" s="49">
        <v>1.4711719999999999</v>
      </c>
      <c r="F76" s="49">
        <v>1.474985</v>
      </c>
      <c r="G76" s="49">
        <v>1.478472</v>
      </c>
      <c r="H76" s="49">
        <v>1.481765</v>
      </c>
      <c r="I76" s="49">
        <v>1.484974</v>
      </c>
      <c r="J76" s="49">
        <v>1.4877100000000001</v>
      </c>
      <c r="K76" s="49">
        <v>1.489452</v>
      </c>
      <c r="L76" s="49">
        <v>1.4910000000000001</v>
      </c>
      <c r="M76" s="49">
        <v>1.492302</v>
      </c>
      <c r="N76" s="49">
        <v>1.493169</v>
      </c>
      <c r="O76" s="49">
        <v>1.4937929999999999</v>
      </c>
      <c r="P76" s="49">
        <v>1.4936259999999999</v>
      </c>
      <c r="Q76" s="49">
        <v>1.4931209999999999</v>
      </c>
      <c r="R76" s="49">
        <v>1.4922260000000001</v>
      </c>
      <c r="S76" s="49">
        <v>1.4911779999999999</v>
      </c>
      <c r="T76" s="49">
        <v>1.489771</v>
      </c>
      <c r="U76" s="49">
        <v>1.488</v>
      </c>
      <c r="V76" s="49">
        <v>1.4858659999999999</v>
      </c>
      <c r="W76" s="49">
        <v>1.4833400000000001</v>
      </c>
      <c r="X76" s="49">
        <v>1.4803170000000001</v>
      </c>
      <c r="Y76" s="49">
        <v>1.4766999999999999</v>
      </c>
      <c r="Z76" s="49">
        <v>1.472399</v>
      </c>
      <c r="AA76" s="49">
        <v>1.467285</v>
      </c>
      <c r="AB76" s="49">
        <v>1.4613959999999999</v>
      </c>
      <c r="AC76" s="49">
        <v>1.454731</v>
      </c>
      <c r="AD76" s="49">
        <v>1.4473069999999999</v>
      </c>
      <c r="AE76" s="49">
        <v>1.4392640000000001</v>
      </c>
      <c r="AF76" s="49">
        <v>1.430741</v>
      </c>
      <c r="AG76" s="49">
        <v>1.4219539999999999</v>
      </c>
      <c r="AH76" s="49">
        <v>1.413276</v>
      </c>
      <c r="AI76" s="49">
        <v>1.405116</v>
      </c>
      <c r="AJ76" s="49">
        <v>1.3978870000000001</v>
      </c>
      <c r="AK76" s="50">
        <v>-1.5120000000000001E-3</v>
      </c>
    </row>
    <row r="77" spans="1:37" ht="15" customHeight="1" x14ac:dyDescent="0.45">
      <c r="A77" s="43" t="s">
        <v>236</v>
      </c>
      <c r="B77" s="48" t="s">
        <v>237</v>
      </c>
      <c r="C77" s="49">
        <v>0.49046699999999999</v>
      </c>
      <c r="D77" s="49">
        <v>0.54665799999999998</v>
      </c>
      <c r="E77" s="49">
        <v>0.61404999999999998</v>
      </c>
      <c r="F77" s="49">
        <v>0.69532799999999995</v>
      </c>
      <c r="G77" s="49">
        <v>0.793516</v>
      </c>
      <c r="H77" s="49">
        <v>0.91260799999999997</v>
      </c>
      <c r="I77" s="49">
        <v>1.057723</v>
      </c>
      <c r="J77" s="49">
        <v>1.2351000000000001</v>
      </c>
      <c r="K77" s="49">
        <v>1.4527060000000001</v>
      </c>
      <c r="L77" s="49">
        <v>1.7225729999999999</v>
      </c>
      <c r="M77" s="49">
        <v>2.060505</v>
      </c>
      <c r="N77" s="49">
        <v>2.4889230000000002</v>
      </c>
      <c r="O77" s="49">
        <v>3.0423460000000002</v>
      </c>
      <c r="P77" s="49">
        <v>3.7747869999999999</v>
      </c>
      <c r="Q77" s="49">
        <v>4.7855939999999997</v>
      </c>
      <c r="R77" s="49">
        <v>6.2816559999999999</v>
      </c>
      <c r="S77" s="49">
        <v>8.8502270000000003</v>
      </c>
      <c r="T77" s="49">
        <v>9.9463259999999991</v>
      </c>
      <c r="U77" s="49">
        <v>9.9573160000000005</v>
      </c>
      <c r="V77" s="49">
        <v>9.9657990000000005</v>
      </c>
      <c r="W77" s="49">
        <v>9.9716830000000005</v>
      </c>
      <c r="X77" s="49">
        <v>9.9742409999999992</v>
      </c>
      <c r="Y77" s="49">
        <v>9.9728019999999997</v>
      </c>
      <c r="Z77" s="49">
        <v>9.9667870000000001</v>
      </c>
      <c r="AA77" s="49">
        <v>9.9552619999999994</v>
      </c>
      <c r="AB77" s="49">
        <v>9.9384370000000004</v>
      </c>
      <c r="AC77" s="49">
        <v>9.9162520000000001</v>
      </c>
      <c r="AD77" s="49">
        <v>9.8887789999999995</v>
      </c>
      <c r="AE77" s="49">
        <v>9.8569019999999998</v>
      </c>
      <c r="AF77" s="49">
        <v>9.8214330000000007</v>
      </c>
      <c r="AG77" s="49">
        <v>9.7839189999999991</v>
      </c>
      <c r="AH77" s="49">
        <v>9.7468699999999995</v>
      </c>
      <c r="AI77" s="49">
        <v>9.7132710000000007</v>
      </c>
      <c r="AJ77" s="49">
        <v>9.6861160000000002</v>
      </c>
      <c r="AK77" s="50">
        <v>9.3991000000000005E-2</v>
      </c>
    </row>
    <row r="78" spans="1:37" ht="15" customHeight="1" x14ac:dyDescent="0.45">
      <c r="A78" s="43" t="s">
        <v>238</v>
      </c>
      <c r="B78" s="48" t="s">
        <v>239</v>
      </c>
      <c r="C78" s="49">
        <v>1.4345E-2</v>
      </c>
      <c r="D78" s="49">
        <v>1.4429000000000001E-2</v>
      </c>
      <c r="E78" s="49">
        <v>1.4507000000000001E-2</v>
      </c>
      <c r="F78" s="49">
        <v>1.4583E-2</v>
      </c>
      <c r="G78" s="49">
        <v>1.4655E-2</v>
      </c>
      <c r="H78" s="49">
        <v>1.4723999999999999E-2</v>
      </c>
      <c r="I78" s="49">
        <v>1.4792E-2</v>
      </c>
      <c r="J78" s="49">
        <v>1.4853999999999999E-2</v>
      </c>
      <c r="K78" s="49">
        <v>1.4905E-2</v>
      </c>
      <c r="L78" s="49">
        <v>1.4954E-2</v>
      </c>
      <c r="M78" s="49">
        <v>1.4999999999999999E-2</v>
      </c>
      <c r="N78" s="49">
        <v>1.5041000000000001E-2</v>
      </c>
      <c r="O78" s="49">
        <v>1.508E-2</v>
      </c>
      <c r="P78" s="49">
        <v>1.511E-2</v>
      </c>
      <c r="Q78" s="49">
        <v>1.5136999999999999E-2</v>
      </c>
      <c r="R78" s="49">
        <v>1.516E-2</v>
      </c>
      <c r="S78" s="49">
        <v>1.5180000000000001E-2</v>
      </c>
      <c r="T78" s="49">
        <v>1.5195999999999999E-2</v>
      </c>
      <c r="U78" s="49">
        <v>1.5209E-2</v>
      </c>
      <c r="V78" s="49">
        <v>1.5217E-2</v>
      </c>
      <c r="W78" s="49">
        <v>1.5221E-2</v>
      </c>
      <c r="X78" s="49">
        <v>1.5221E-2</v>
      </c>
      <c r="Y78" s="49">
        <v>1.5214E-2</v>
      </c>
      <c r="Z78" s="49">
        <v>1.52E-2</v>
      </c>
      <c r="AA78" s="49">
        <v>1.5178000000000001E-2</v>
      </c>
      <c r="AB78" s="49">
        <v>1.5148E-2</v>
      </c>
      <c r="AC78" s="49">
        <v>1.5108999999999999E-2</v>
      </c>
      <c r="AD78" s="49">
        <v>1.5063E-2</v>
      </c>
      <c r="AE78" s="49">
        <v>1.5009E-2</v>
      </c>
      <c r="AF78" s="49">
        <v>1.4951000000000001E-2</v>
      </c>
      <c r="AG78" s="49">
        <v>1.4888999999999999E-2</v>
      </c>
      <c r="AH78" s="49">
        <v>1.4827E-2</v>
      </c>
      <c r="AI78" s="49">
        <v>1.4770999999999999E-2</v>
      </c>
      <c r="AJ78" s="49">
        <v>1.4725E-2</v>
      </c>
      <c r="AK78" s="50">
        <v>6.3500000000000004E-4</v>
      </c>
    </row>
    <row r="79" spans="1:37" ht="15" customHeight="1" x14ac:dyDescent="0.45">
      <c r="A79" s="43" t="s">
        <v>240</v>
      </c>
      <c r="B79" s="48" t="s">
        <v>241</v>
      </c>
      <c r="C79" s="49">
        <v>32.039715000000001</v>
      </c>
      <c r="D79" s="49">
        <v>32.314650999999998</v>
      </c>
      <c r="E79" s="49">
        <v>32.579014000000001</v>
      </c>
      <c r="F79" s="49">
        <v>32.846046000000001</v>
      </c>
      <c r="G79" s="49">
        <v>33.110317000000002</v>
      </c>
      <c r="H79" s="49">
        <v>33.374206999999998</v>
      </c>
      <c r="I79" s="49">
        <v>33.639603000000001</v>
      </c>
      <c r="J79" s="49">
        <v>33.897376999999999</v>
      </c>
      <c r="K79" s="49">
        <v>34.139076000000003</v>
      </c>
      <c r="L79" s="49">
        <v>34.378258000000002</v>
      </c>
      <c r="M79" s="49">
        <v>34.613281000000001</v>
      </c>
      <c r="N79" s="49">
        <v>34.839770999999999</v>
      </c>
      <c r="O79" s="49">
        <v>35.061768000000001</v>
      </c>
      <c r="P79" s="49">
        <v>35.280872000000002</v>
      </c>
      <c r="Q79" s="49">
        <v>35.495044999999998</v>
      </c>
      <c r="R79" s="49">
        <v>35.703170999999998</v>
      </c>
      <c r="S79" s="49">
        <v>35.912951999999997</v>
      </c>
      <c r="T79" s="49">
        <v>36.119307999999997</v>
      </c>
      <c r="U79" s="49">
        <v>36.321995000000001</v>
      </c>
      <c r="V79" s="49">
        <v>36.520729000000003</v>
      </c>
      <c r="W79" s="49">
        <v>36.715229000000001</v>
      </c>
      <c r="X79" s="49">
        <v>36.905312000000002</v>
      </c>
      <c r="Y79" s="49">
        <v>37.090851000000001</v>
      </c>
      <c r="Z79" s="49">
        <v>37.271832000000003</v>
      </c>
      <c r="AA79" s="49">
        <v>37.44838</v>
      </c>
      <c r="AB79" s="49">
        <v>37.620724000000003</v>
      </c>
      <c r="AC79" s="49">
        <v>37.789070000000002</v>
      </c>
      <c r="AD79" s="49">
        <v>37.953735000000002</v>
      </c>
      <c r="AE79" s="49">
        <v>38.115043999999997</v>
      </c>
      <c r="AF79" s="49">
        <v>38.273403000000002</v>
      </c>
      <c r="AG79" s="49">
        <v>38.429110999999999</v>
      </c>
      <c r="AH79" s="49">
        <v>38.582664000000001</v>
      </c>
      <c r="AI79" s="49">
        <v>38.734631</v>
      </c>
      <c r="AJ79" s="49">
        <v>38.885581999999999</v>
      </c>
      <c r="AK79" s="50">
        <v>5.8009999999999997E-3</v>
      </c>
    </row>
    <row r="80" spans="1:37" ht="15" customHeight="1" x14ac:dyDescent="0.45">
      <c r="A80" s="43" t="s">
        <v>242</v>
      </c>
      <c r="B80" s="48" t="s">
        <v>227</v>
      </c>
      <c r="C80" s="49">
        <v>0</v>
      </c>
      <c r="D80" s="49">
        <v>0</v>
      </c>
      <c r="E80" s="49">
        <v>0</v>
      </c>
      <c r="F80" s="49">
        <v>0</v>
      </c>
      <c r="G80" s="49">
        <v>0</v>
      </c>
      <c r="H80" s="49">
        <v>0</v>
      </c>
      <c r="I80" s="49">
        <v>0</v>
      </c>
      <c r="J80" s="49">
        <v>0</v>
      </c>
      <c r="K80" s="49">
        <v>0</v>
      </c>
      <c r="L80" s="49">
        <v>0</v>
      </c>
      <c r="M80" s="49">
        <v>0</v>
      </c>
      <c r="N80" s="49">
        <v>0</v>
      </c>
      <c r="O80" s="49">
        <v>0</v>
      </c>
      <c r="P80" s="49">
        <v>0</v>
      </c>
      <c r="Q80" s="49">
        <v>0</v>
      </c>
      <c r="R80" s="49">
        <v>0</v>
      </c>
      <c r="S80" s="49">
        <v>0</v>
      </c>
      <c r="T80" s="49">
        <v>0</v>
      </c>
      <c r="U80" s="49">
        <v>0</v>
      </c>
      <c r="V80" s="49">
        <v>0</v>
      </c>
      <c r="W80" s="49">
        <v>0</v>
      </c>
      <c r="X80" s="49">
        <v>0</v>
      </c>
      <c r="Y80" s="49">
        <v>0</v>
      </c>
      <c r="Z80" s="49">
        <v>0</v>
      </c>
      <c r="AA80" s="49">
        <v>0</v>
      </c>
      <c r="AB80" s="49">
        <v>0</v>
      </c>
      <c r="AC80" s="49">
        <v>0</v>
      </c>
      <c r="AD80" s="49">
        <v>0</v>
      </c>
      <c r="AE80" s="49">
        <v>0</v>
      </c>
      <c r="AF80" s="49">
        <v>0</v>
      </c>
      <c r="AG80" s="49">
        <v>0</v>
      </c>
      <c r="AH80" s="49">
        <v>0</v>
      </c>
      <c r="AI80" s="49">
        <v>0</v>
      </c>
      <c r="AJ80" s="49">
        <v>0</v>
      </c>
      <c r="AK80" s="50" t="s">
        <v>174</v>
      </c>
    </row>
    <row r="81" spans="1:37" ht="15" customHeight="1" x14ac:dyDescent="0.45">
      <c r="A81" s="43" t="s">
        <v>243</v>
      </c>
      <c r="B81" s="48" t="s">
        <v>229</v>
      </c>
      <c r="C81" s="49">
        <v>0</v>
      </c>
      <c r="D81" s="49">
        <v>0</v>
      </c>
      <c r="E81" s="49">
        <v>0</v>
      </c>
      <c r="F81" s="49">
        <v>0</v>
      </c>
      <c r="G81" s="49">
        <v>0</v>
      </c>
      <c r="H81" s="49">
        <v>0</v>
      </c>
      <c r="I81" s="49">
        <v>0</v>
      </c>
      <c r="J81" s="49">
        <v>0</v>
      </c>
      <c r="K81" s="49">
        <v>0</v>
      </c>
      <c r="L81" s="49">
        <v>0</v>
      </c>
      <c r="M81" s="49">
        <v>0</v>
      </c>
      <c r="N81" s="49">
        <v>0</v>
      </c>
      <c r="O81" s="49">
        <v>0</v>
      </c>
      <c r="P81" s="49">
        <v>0</v>
      </c>
      <c r="Q81" s="49">
        <v>0</v>
      </c>
      <c r="R81" s="49">
        <v>0</v>
      </c>
      <c r="S81" s="49">
        <v>0</v>
      </c>
      <c r="T81" s="49">
        <v>0</v>
      </c>
      <c r="U81" s="49">
        <v>0</v>
      </c>
      <c r="V81" s="49">
        <v>0</v>
      </c>
      <c r="W81" s="49">
        <v>0</v>
      </c>
      <c r="X81" s="49">
        <v>0</v>
      </c>
      <c r="Y81" s="49">
        <v>0</v>
      </c>
      <c r="Z81" s="49">
        <v>0</v>
      </c>
      <c r="AA81" s="49">
        <v>0</v>
      </c>
      <c r="AB81" s="49">
        <v>0</v>
      </c>
      <c r="AC81" s="49">
        <v>0</v>
      </c>
      <c r="AD81" s="49">
        <v>0</v>
      </c>
      <c r="AE81" s="49">
        <v>0</v>
      </c>
      <c r="AF81" s="49">
        <v>0</v>
      </c>
      <c r="AG81" s="49">
        <v>0</v>
      </c>
      <c r="AH81" s="49">
        <v>0</v>
      </c>
      <c r="AI81" s="49">
        <v>0</v>
      </c>
      <c r="AJ81" s="49">
        <v>0</v>
      </c>
      <c r="AK81" s="50" t="s">
        <v>174</v>
      </c>
    </row>
    <row r="82" spans="1:37" ht="15" customHeight="1" x14ac:dyDescent="0.45">
      <c r="A82" s="43" t="s">
        <v>244</v>
      </c>
      <c r="B82" s="48" t="s">
        <v>231</v>
      </c>
      <c r="C82" s="49">
        <v>32.039715000000001</v>
      </c>
      <c r="D82" s="49">
        <v>32.314650999999998</v>
      </c>
      <c r="E82" s="49">
        <v>32.579014000000001</v>
      </c>
      <c r="F82" s="49">
        <v>32.846046000000001</v>
      </c>
      <c r="G82" s="49">
        <v>33.110317000000002</v>
      </c>
      <c r="H82" s="49">
        <v>33.374206999999998</v>
      </c>
      <c r="I82" s="49">
        <v>33.639603000000001</v>
      </c>
      <c r="J82" s="49">
        <v>33.897376999999999</v>
      </c>
      <c r="K82" s="49">
        <v>34.139076000000003</v>
      </c>
      <c r="L82" s="49">
        <v>34.378258000000002</v>
      </c>
      <c r="M82" s="49">
        <v>34.613281000000001</v>
      </c>
      <c r="N82" s="49">
        <v>34.839770999999999</v>
      </c>
      <c r="O82" s="49">
        <v>35.061768000000001</v>
      </c>
      <c r="P82" s="49">
        <v>35.280872000000002</v>
      </c>
      <c r="Q82" s="49">
        <v>35.495044999999998</v>
      </c>
      <c r="R82" s="49">
        <v>35.703170999999998</v>
      </c>
      <c r="S82" s="49">
        <v>35.912951999999997</v>
      </c>
      <c r="T82" s="49">
        <v>36.119307999999997</v>
      </c>
      <c r="U82" s="49">
        <v>36.321995000000001</v>
      </c>
      <c r="V82" s="49">
        <v>36.520729000000003</v>
      </c>
      <c r="W82" s="49">
        <v>36.715229000000001</v>
      </c>
      <c r="X82" s="49">
        <v>36.905312000000002</v>
      </c>
      <c r="Y82" s="49">
        <v>37.090851000000001</v>
      </c>
      <c r="Z82" s="49">
        <v>37.271832000000003</v>
      </c>
      <c r="AA82" s="49">
        <v>37.44838</v>
      </c>
      <c r="AB82" s="49">
        <v>37.620724000000003</v>
      </c>
      <c r="AC82" s="49">
        <v>37.789070000000002</v>
      </c>
      <c r="AD82" s="49">
        <v>37.953735000000002</v>
      </c>
      <c r="AE82" s="49">
        <v>38.115043999999997</v>
      </c>
      <c r="AF82" s="49">
        <v>38.273403000000002</v>
      </c>
      <c r="AG82" s="49">
        <v>38.429110999999999</v>
      </c>
      <c r="AH82" s="49">
        <v>38.582664000000001</v>
      </c>
      <c r="AI82" s="49">
        <v>38.734631</v>
      </c>
      <c r="AJ82" s="49">
        <v>38.885581999999999</v>
      </c>
      <c r="AK82" s="50">
        <v>5.8009999999999997E-3</v>
      </c>
    </row>
    <row r="83" spans="1:37" ht="15" customHeight="1" x14ac:dyDescent="0.45">
      <c r="A83" s="43" t="s">
        <v>245</v>
      </c>
      <c r="B83" s="48" t="s">
        <v>233</v>
      </c>
      <c r="C83" s="49">
        <v>0</v>
      </c>
      <c r="D83" s="49">
        <v>0</v>
      </c>
      <c r="E83" s="49">
        <v>0</v>
      </c>
      <c r="F83" s="49">
        <v>0</v>
      </c>
      <c r="G83" s="49">
        <v>0</v>
      </c>
      <c r="H83" s="49">
        <v>0</v>
      </c>
      <c r="I83" s="49">
        <v>0</v>
      </c>
      <c r="J83" s="49">
        <v>0</v>
      </c>
      <c r="K83" s="49">
        <v>0</v>
      </c>
      <c r="L83" s="49">
        <v>0</v>
      </c>
      <c r="M83" s="49">
        <v>0</v>
      </c>
      <c r="N83" s="49">
        <v>0</v>
      </c>
      <c r="O83" s="49">
        <v>0</v>
      </c>
      <c r="P83" s="49">
        <v>0</v>
      </c>
      <c r="Q83" s="49">
        <v>0</v>
      </c>
      <c r="R83" s="49">
        <v>0</v>
      </c>
      <c r="S83" s="49">
        <v>0</v>
      </c>
      <c r="T83" s="49">
        <v>0</v>
      </c>
      <c r="U83" s="49">
        <v>0</v>
      </c>
      <c r="V83" s="49">
        <v>0</v>
      </c>
      <c r="W83" s="49">
        <v>0</v>
      </c>
      <c r="X83" s="49">
        <v>0</v>
      </c>
      <c r="Y83" s="49">
        <v>0</v>
      </c>
      <c r="Z83" s="49">
        <v>0</v>
      </c>
      <c r="AA83" s="49">
        <v>0</v>
      </c>
      <c r="AB83" s="49">
        <v>0</v>
      </c>
      <c r="AC83" s="49">
        <v>0</v>
      </c>
      <c r="AD83" s="49">
        <v>0</v>
      </c>
      <c r="AE83" s="49">
        <v>0</v>
      </c>
      <c r="AF83" s="49">
        <v>0</v>
      </c>
      <c r="AG83" s="49">
        <v>0</v>
      </c>
      <c r="AH83" s="49">
        <v>0</v>
      </c>
      <c r="AI83" s="49">
        <v>0</v>
      </c>
      <c r="AJ83" s="49">
        <v>0</v>
      </c>
      <c r="AK83" s="50" t="s">
        <v>174</v>
      </c>
    </row>
    <row r="84" spans="1:37" ht="15" customHeight="1" x14ac:dyDescent="0.45">
      <c r="A84" s="43" t="s">
        <v>246</v>
      </c>
      <c r="B84" s="48" t="s">
        <v>235</v>
      </c>
      <c r="C84" s="49">
        <v>0</v>
      </c>
      <c r="D84" s="49">
        <v>0</v>
      </c>
      <c r="E84" s="49">
        <v>0</v>
      </c>
      <c r="F84" s="49">
        <v>0</v>
      </c>
      <c r="G84" s="49">
        <v>0</v>
      </c>
      <c r="H84" s="49">
        <v>0</v>
      </c>
      <c r="I84" s="49">
        <v>0</v>
      </c>
      <c r="J84" s="49">
        <v>0</v>
      </c>
      <c r="K84" s="49">
        <v>0</v>
      </c>
      <c r="L84" s="49">
        <v>0</v>
      </c>
      <c r="M84" s="49">
        <v>0</v>
      </c>
      <c r="N84" s="49">
        <v>0</v>
      </c>
      <c r="O84" s="49">
        <v>0</v>
      </c>
      <c r="P84" s="49">
        <v>0</v>
      </c>
      <c r="Q84" s="49">
        <v>0</v>
      </c>
      <c r="R84" s="49">
        <v>0</v>
      </c>
      <c r="S84" s="49">
        <v>0</v>
      </c>
      <c r="T84" s="49">
        <v>0</v>
      </c>
      <c r="U84" s="49">
        <v>0</v>
      </c>
      <c r="V84" s="49">
        <v>0</v>
      </c>
      <c r="W84" s="49">
        <v>0</v>
      </c>
      <c r="X84" s="49">
        <v>0</v>
      </c>
      <c r="Y84" s="49">
        <v>0</v>
      </c>
      <c r="Z84" s="49">
        <v>0</v>
      </c>
      <c r="AA84" s="49">
        <v>0</v>
      </c>
      <c r="AB84" s="49">
        <v>0</v>
      </c>
      <c r="AC84" s="49">
        <v>0</v>
      </c>
      <c r="AD84" s="49">
        <v>0</v>
      </c>
      <c r="AE84" s="49">
        <v>0</v>
      </c>
      <c r="AF84" s="49">
        <v>0</v>
      </c>
      <c r="AG84" s="49">
        <v>0</v>
      </c>
      <c r="AH84" s="49">
        <v>0</v>
      </c>
      <c r="AI84" s="49">
        <v>0</v>
      </c>
      <c r="AJ84" s="49">
        <v>0</v>
      </c>
      <c r="AK84" s="50" t="s">
        <v>174</v>
      </c>
    </row>
    <row r="85" spans="1:37" ht="15" customHeight="1" x14ac:dyDescent="0.45">
      <c r="A85" s="43" t="s">
        <v>247</v>
      </c>
      <c r="B85" s="48" t="s">
        <v>237</v>
      </c>
      <c r="C85" s="49">
        <v>0</v>
      </c>
      <c r="D85" s="49">
        <v>0</v>
      </c>
      <c r="E85" s="49">
        <v>0</v>
      </c>
      <c r="F85" s="49">
        <v>0</v>
      </c>
      <c r="G85" s="49">
        <v>0</v>
      </c>
      <c r="H85" s="49">
        <v>0</v>
      </c>
      <c r="I85" s="49">
        <v>0</v>
      </c>
      <c r="J85" s="49">
        <v>0</v>
      </c>
      <c r="K85" s="49">
        <v>0</v>
      </c>
      <c r="L85" s="49">
        <v>0</v>
      </c>
      <c r="M85" s="49">
        <v>0</v>
      </c>
      <c r="N85" s="49">
        <v>0</v>
      </c>
      <c r="O85" s="49">
        <v>0</v>
      </c>
      <c r="P85" s="49">
        <v>0</v>
      </c>
      <c r="Q85" s="49">
        <v>0</v>
      </c>
      <c r="R85" s="49">
        <v>0</v>
      </c>
      <c r="S85" s="49">
        <v>0</v>
      </c>
      <c r="T85" s="49">
        <v>0</v>
      </c>
      <c r="U85" s="49">
        <v>0</v>
      </c>
      <c r="V85" s="49">
        <v>0</v>
      </c>
      <c r="W85" s="49">
        <v>0</v>
      </c>
      <c r="X85" s="49">
        <v>0</v>
      </c>
      <c r="Y85" s="49">
        <v>0</v>
      </c>
      <c r="Z85" s="49">
        <v>0</v>
      </c>
      <c r="AA85" s="49">
        <v>0</v>
      </c>
      <c r="AB85" s="49">
        <v>0</v>
      </c>
      <c r="AC85" s="49">
        <v>0</v>
      </c>
      <c r="AD85" s="49">
        <v>0</v>
      </c>
      <c r="AE85" s="49">
        <v>0</v>
      </c>
      <c r="AF85" s="49">
        <v>0</v>
      </c>
      <c r="AG85" s="49">
        <v>0</v>
      </c>
      <c r="AH85" s="49">
        <v>0</v>
      </c>
      <c r="AI85" s="49">
        <v>0</v>
      </c>
      <c r="AJ85" s="49">
        <v>0</v>
      </c>
      <c r="AK85" s="50" t="s">
        <v>174</v>
      </c>
    </row>
    <row r="86" spans="1:37" ht="15" customHeight="1" x14ac:dyDescent="0.45">
      <c r="A86" s="43" t="s">
        <v>248</v>
      </c>
      <c r="B86" s="48" t="s">
        <v>239</v>
      </c>
      <c r="C86" s="49">
        <v>0</v>
      </c>
      <c r="D86" s="49">
        <v>0</v>
      </c>
      <c r="E86" s="49">
        <v>0</v>
      </c>
      <c r="F86" s="49">
        <v>0</v>
      </c>
      <c r="G86" s="49">
        <v>0</v>
      </c>
      <c r="H86" s="49">
        <v>0</v>
      </c>
      <c r="I86" s="49">
        <v>0</v>
      </c>
      <c r="J86" s="49">
        <v>0</v>
      </c>
      <c r="K86" s="49">
        <v>0</v>
      </c>
      <c r="L86" s="49">
        <v>0</v>
      </c>
      <c r="M86" s="49">
        <v>0</v>
      </c>
      <c r="N86" s="49">
        <v>0</v>
      </c>
      <c r="O86" s="49">
        <v>0</v>
      </c>
      <c r="P86" s="49">
        <v>0</v>
      </c>
      <c r="Q86" s="49">
        <v>0</v>
      </c>
      <c r="R86" s="49">
        <v>0</v>
      </c>
      <c r="S86" s="49">
        <v>0</v>
      </c>
      <c r="T86" s="49">
        <v>0</v>
      </c>
      <c r="U86" s="49">
        <v>0</v>
      </c>
      <c r="V86" s="49">
        <v>0</v>
      </c>
      <c r="W86" s="49">
        <v>0</v>
      </c>
      <c r="X86" s="49">
        <v>0</v>
      </c>
      <c r="Y86" s="49">
        <v>0</v>
      </c>
      <c r="Z86" s="49">
        <v>0</v>
      </c>
      <c r="AA86" s="49">
        <v>0</v>
      </c>
      <c r="AB86" s="49">
        <v>0</v>
      </c>
      <c r="AC86" s="49">
        <v>0</v>
      </c>
      <c r="AD86" s="49">
        <v>0</v>
      </c>
      <c r="AE86" s="49">
        <v>0</v>
      </c>
      <c r="AF86" s="49">
        <v>0</v>
      </c>
      <c r="AG86" s="49">
        <v>0</v>
      </c>
      <c r="AH86" s="49">
        <v>0</v>
      </c>
      <c r="AI86" s="49">
        <v>0</v>
      </c>
      <c r="AJ86" s="49">
        <v>0</v>
      </c>
      <c r="AK86" s="50" t="s">
        <v>174</v>
      </c>
    </row>
    <row r="87" spans="1:37" ht="15" customHeight="1" x14ac:dyDescent="0.45">
      <c r="A87" s="43" t="s">
        <v>249</v>
      </c>
      <c r="B87" s="48" t="s">
        <v>250</v>
      </c>
      <c r="C87" s="49">
        <v>105.36889600000001</v>
      </c>
      <c r="D87" s="49">
        <v>105.882927</v>
      </c>
      <c r="E87" s="49">
        <v>106.356987</v>
      </c>
      <c r="F87" s="49">
        <v>106.811852</v>
      </c>
      <c r="G87" s="49">
        <v>107.284744</v>
      </c>
      <c r="H87" s="49">
        <v>107.73774</v>
      </c>
      <c r="I87" s="49">
        <v>108.135147</v>
      </c>
      <c r="J87" s="49">
        <v>108.59365099999999</v>
      </c>
      <c r="K87" s="49">
        <v>109.225121</v>
      </c>
      <c r="L87" s="49">
        <v>109.849632</v>
      </c>
      <c r="M87" s="49">
        <v>110.47736399999999</v>
      </c>
      <c r="N87" s="49">
        <v>111.160736</v>
      </c>
      <c r="O87" s="49">
        <v>111.83788300000001</v>
      </c>
      <c r="P87" s="49">
        <v>112.48278000000001</v>
      </c>
      <c r="Q87" s="49">
        <v>113.11958300000001</v>
      </c>
      <c r="R87" s="49">
        <v>113.761589</v>
      </c>
      <c r="S87" s="49">
        <v>114.301987</v>
      </c>
      <c r="T87" s="49">
        <v>114.810982</v>
      </c>
      <c r="U87" s="49">
        <v>115.29338799999999</v>
      </c>
      <c r="V87" s="49">
        <v>115.75518</v>
      </c>
      <c r="W87" s="49">
        <v>116.203316</v>
      </c>
      <c r="X87" s="49">
        <v>116.64357</v>
      </c>
      <c r="Y87" s="49">
        <v>117.081703</v>
      </c>
      <c r="Z87" s="49">
        <v>117.522255</v>
      </c>
      <c r="AA87" s="49">
        <v>117.968689</v>
      </c>
      <c r="AB87" s="49">
        <v>118.42372899999999</v>
      </c>
      <c r="AC87" s="49">
        <v>118.890556</v>
      </c>
      <c r="AD87" s="49">
        <v>119.372574</v>
      </c>
      <c r="AE87" s="49">
        <v>119.87326</v>
      </c>
      <c r="AF87" s="49">
        <v>120.394981</v>
      </c>
      <c r="AG87" s="49">
        <v>120.93901099999999</v>
      </c>
      <c r="AH87" s="49">
        <v>121.5056</v>
      </c>
      <c r="AI87" s="49">
        <v>122.093918</v>
      </c>
      <c r="AJ87" s="49">
        <v>122.70192</v>
      </c>
      <c r="AK87" s="50">
        <v>4.6179999999999997E-3</v>
      </c>
    </row>
    <row r="88" spans="1:37" ht="15" customHeight="1" x14ac:dyDescent="0.45">
      <c r="A88" s="43" t="s">
        <v>251</v>
      </c>
      <c r="B88" s="48" t="s">
        <v>227</v>
      </c>
      <c r="C88" s="49">
        <v>11.694694</v>
      </c>
      <c r="D88" s="49">
        <v>11.751745</v>
      </c>
      <c r="E88" s="49">
        <v>11.804358000000001</v>
      </c>
      <c r="F88" s="49">
        <v>11.854843000000001</v>
      </c>
      <c r="G88" s="49">
        <v>11.90733</v>
      </c>
      <c r="H88" s="49">
        <v>11.957606</v>
      </c>
      <c r="I88" s="49">
        <v>12.001713000000001</v>
      </c>
      <c r="J88" s="49">
        <v>12.052602</v>
      </c>
      <c r="K88" s="49">
        <v>12.122687000000001</v>
      </c>
      <c r="L88" s="49">
        <v>12.192</v>
      </c>
      <c r="M88" s="49">
        <v>12.261673</v>
      </c>
      <c r="N88" s="49">
        <v>12.337517</v>
      </c>
      <c r="O88" s="49">
        <v>12.412673</v>
      </c>
      <c r="P88" s="49">
        <v>12.484251</v>
      </c>
      <c r="Q88" s="49">
        <v>12.554926999999999</v>
      </c>
      <c r="R88" s="49">
        <v>12.626182</v>
      </c>
      <c r="S88" s="49">
        <v>12.686161</v>
      </c>
      <c r="T88" s="49">
        <v>12.742651</v>
      </c>
      <c r="U88" s="49">
        <v>12.796194</v>
      </c>
      <c r="V88" s="49">
        <v>12.847446</v>
      </c>
      <c r="W88" s="49">
        <v>12.897185</v>
      </c>
      <c r="X88" s="49">
        <v>12.946047</v>
      </c>
      <c r="Y88" s="49">
        <v>12.994674</v>
      </c>
      <c r="Z88" s="49">
        <v>13.043573</v>
      </c>
      <c r="AA88" s="49">
        <v>13.093121</v>
      </c>
      <c r="AB88" s="49">
        <v>13.143623</v>
      </c>
      <c r="AC88" s="49">
        <v>13.195437</v>
      </c>
      <c r="AD88" s="49">
        <v>13.248934999999999</v>
      </c>
      <c r="AE88" s="49">
        <v>13.304506</v>
      </c>
      <c r="AF88" s="49">
        <v>13.362410000000001</v>
      </c>
      <c r="AG88" s="49">
        <v>13.422791</v>
      </c>
      <c r="AH88" s="49">
        <v>13.485676</v>
      </c>
      <c r="AI88" s="49">
        <v>13.550972</v>
      </c>
      <c r="AJ88" s="49">
        <v>13.618452</v>
      </c>
      <c r="AK88" s="50">
        <v>4.6179999999999997E-3</v>
      </c>
    </row>
    <row r="89" spans="1:37" ht="15" customHeight="1" x14ac:dyDescent="0.45">
      <c r="A89" s="43" t="s">
        <v>252</v>
      </c>
      <c r="B89" s="48" t="s">
        <v>229</v>
      </c>
      <c r="C89" s="49">
        <v>0</v>
      </c>
      <c r="D89" s="49">
        <v>0</v>
      </c>
      <c r="E89" s="49">
        <v>0</v>
      </c>
      <c r="F89" s="49">
        <v>0</v>
      </c>
      <c r="G89" s="49">
        <v>0</v>
      </c>
      <c r="H89" s="49">
        <v>0</v>
      </c>
      <c r="I89" s="49">
        <v>0</v>
      </c>
      <c r="J89" s="49">
        <v>0</v>
      </c>
      <c r="K89" s="49">
        <v>0</v>
      </c>
      <c r="L89" s="49">
        <v>0</v>
      </c>
      <c r="M89" s="49">
        <v>0</v>
      </c>
      <c r="N89" s="49">
        <v>0</v>
      </c>
      <c r="O89" s="49">
        <v>0</v>
      </c>
      <c r="P89" s="49">
        <v>0</v>
      </c>
      <c r="Q89" s="49">
        <v>0</v>
      </c>
      <c r="R89" s="49">
        <v>0</v>
      </c>
      <c r="S89" s="49">
        <v>0</v>
      </c>
      <c r="T89" s="49">
        <v>0</v>
      </c>
      <c r="U89" s="49">
        <v>0</v>
      </c>
      <c r="V89" s="49">
        <v>0</v>
      </c>
      <c r="W89" s="49">
        <v>0</v>
      </c>
      <c r="X89" s="49">
        <v>0</v>
      </c>
      <c r="Y89" s="49">
        <v>0</v>
      </c>
      <c r="Z89" s="49">
        <v>0</v>
      </c>
      <c r="AA89" s="49">
        <v>0</v>
      </c>
      <c r="AB89" s="49">
        <v>0</v>
      </c>
      <c r="AC89" s="49">
        <v>0</v>
      </c>
      <c r="AD89" s="49">
        <v>0</v>
      </c>
      <c r="AE89" s="49">
        <v>0</v>
      </c>
      <c r="AF89" s="49">
        <v>0</v>
      </c>
      <c r="AG89" s="49">
        <v>0</v>
      </c>
      <c r="AH89" s="49">
        <v>0</v>
      </c>
      <c r="AI89" s="49">
        <v>0</v>
      </c>
      <c r="AJ89" s="49">
        <v>0</v>
      </c>
      <c r="AK89" s="50" t="s">
        <v>174</v>
      </c>
    </row>
    <row r="90" spans="1:37" ht="15" customHeight="1" x14ac:dyDescent="0.45">
      <c r="A90" s="43" t="s">
        <v>253</v>
      </c>
      <c r="B90" s="48" t="s">
        <v>231</v>
      </c>
      <c r="C90" s="49">
        <v>92.708397000000005</v>
      </c>
      <c r="D90" s="49">
        <v>93.138869999999997</v>
      </c>
      <c r="E90" s="49">
        <v>93.535438999999997</v>
      </c>
      <c r="F90" s="49">
        <v>93.910033999999996</v>
      </c>
      <c r="G90" s="49">
        <v>94.299271000000005</v>
      </c>
      <c r="H90" s="49">
        <v>94.670967000000005</v>
      </c>
      <c r="I90" s="49">
        <v>94.992751999999996</v>
      </c>
      <c r="J90" s="49">
        <v>95.366325000000003</v>
      </c>
      <c r="K90" s="49">
        <v>95.890761999999995</v>
      </c>
      <c r="L90" s="49">
        <v>96.408051</v>
      </c>
      <c r="M90" s="49">
        <v>96.925147999999993</v>
      </c>
      <c r="N90" s="49">
        <v>97.489684999999994</v>
      </c>
      <c r="O90" s="49">
        <v>98.050026000000003</v>
      </c>
      <c r="P90" s="49">
        <v>98.580726999999996</v>
      </c>
      <c r="Q90" s="49">
        <v>99.103240999999997</v>
      </c>
      <c r="R90" s="49">
        <v>99.628829999999994</v>
      </c>
      <c r="S90" s="49">
        <v>100.06416299999999</v>
      </c>
      <c r="T90" s="49">
        <v>100.471107</v>
      </c>
      <c r="U90" s="49">
        <v>100.85348500000001</v>
      </c>
      <c r="V90" s="49">
        <v>101.216263</v>
      </c>
      <c r="W90" s="49">
        <v>101.566948</v>
      </c>
      <c r="X90" s="49">
        <v>101.909584</v>
      </c>
      <c r="Y90" s="49">
        <v>102.24928300000001</v>
      </c>
      <c r="Z90" s="49">
        <v>102.590256</v>
      </c>
      <c r="AA90" s="49">
        <v>102.93573000000001</v>
      </c>
      <c r="AB90" s="49">
        <v>103.28775</v>
      </c>
      <c r="AC90" s="49">
        <v>103.64975</v>
      </c>
      <c r="AD90" s="49">
        <v>104.02514600000001</v>
      </c>
      <c r="AE90" s="49">
        <v>104.416489</v>
      </c>
      <c r="AF90" s="49">
        <v>104.826347</v>
      </c>
      <c r="AG90" s="49">
        <v>105.255989</v>
      </c>
      <c r="AH90" s="49">
        <v>105.704948</v>
      </c>
      <c r="AI90" s="49">
        <v>106.173073</v>
      </c>
      <c r="AJ90" s="49">
        <v>106.658134</v>
      </c>
      <c r="AK90" s="50">
        <v>4.2449999999999996E-3</v>
      </c>
    </row>
    <row r="91" spans="1:37" ht="15" customHeight="1" x14ac:dyDescent="0.45">
      <c r="A91" s="43" t="s">
        <v>254</v>
      </c>
      <c r="B91" s="48" t="s">
        <v>233</v>
      </c>
      <c r="C91" s="49">
        <v>0.875552</v>
      </c>
      <c r="D91" s="49">
        <v>0.90161800000000003</v>
      </c>
      <c r="E91" s="49">
        <v>0.92608699999999999</v>
      </c>
      <c r="F91" s="49">
        <v>0.95548200000000005</v>
      </c>
      <c r="G91" s="49">
        <v>0.98624800000000001</v>
      </c>
      <c r="H91" s="49">
        <v>1.0168809999999999</v>
      </c>
      <c r="I91" s="49">
        <v>1.048062</v>
      </c>
      <c r="J91" s="49">
        <v>1.081704</v>
      </c>
      <c r="K91" s="49">
        <v>1.1181099999999999</v>
      </c>
      <c r="L91" s="49">
        <v>1.1554880000000001</v>
      </c>
      <c r="M91" s="49">
        <v>1.1959169999999999</v>
      </c>
      <c r="N91" s="49">
        <v>1.238321</v>
      </c>
      <c r="O91" s="49">
        <v>1.279385</v>
      </c>
      <c r="P91" s="49">
        <v>1.3214600000000001</v>
      </c>
      <c r="Q91" s="49">
        <v>1.364525</v>
      </c>
      <c r="R91" s="49">
        <v>1.4091359999999999</v>
      </c>
      <c r="S91" s="49">
        <v>1.4537599999999999</v>
      </c>
      <c r="T91" s="49">
        <v>1.498877</v>
      </c>
      <c r="U91" s="49">
        <v>1.5449550000000001</v>
      </c>
      <c r="V91" s="49">
        <v>1.59232</v>
      </c>
      <c r="W91" s="49">
        <v>1.639645</v>
      </c>
      <c r="X91" s="49">
        <v>1.6880310000000001</v>
      </c>
      <c r="Y91" s="49">
        <v>1.7374540000000001</v>
      </c>
      <c r="Z91" s="49">
        <v>1.787768</v>
      </c>
      <c r="AA91" s="49">
        <v>1.838789</v>
      </c>
      <c r="AB91" s="49">
        <v>1.8909260000000001</v>
      </c>
      <c r="AC91" s="49">
        <v>1.943532</v>
      </c>
      <c r="AD91" s="49">
        <v>1.9962500000000001</v>
      </c>
      <c r="AE91" s="49">
        <v>2.0495920000000001</v>
      </c>
      <c r="AF91" s="49">
        <v>2.1030989999999998</v>
      </c>
      <c r="AG91" s="49">
        <v>2.1566429999999999</v>
      </c>
      <c r="AH91" s="49">
        <v>2.2109000000000001</v>
      </c>
      <c r="AI91" s="49">
        <v>2.265298</v>
      </c>
      <c r="AJ91" s="49">
        <v>2.320227</v>
      </c>
      <c r="AK91" s="50">
        <v>2.9978999999999999E-2</v>
      </c>
    </row>
    <row r="92" spans="1:37" ht="15" customHeight="1" x14ac:dyDescent="0.45">
      <c r="A92" s="43" t="s">
        <v>255</v>
      </c>
      <c r="B92" s="48" t="s">
        <v>235</v>
      </c>
      <c r="C92" s="49">
        <v>9.0253E-2</v>
      </c>
      <c r="D92" s="49">
        <v>9.0692999999999996E-2</v>
      </c>
      <c r="E92" s="49">
        <v>9.1098999999999999E-2</v>
      </c>
      <c r="F92" s="49">
        <v>9.1489000000000001E-2</v>
      </c>
      <c r="G92" s="49">
        <v>9.1894000000000003E-2</v>
      </c>
      <c r="H92" s="49">
        <v>9.2282000000000003E-2</v>
      </c>
      <c r="I92" s="49">
        <v>9.2621999999999996E-2</v>
      </c>
      <c r="J92" s="49">
        <v>9.3015E-2</v>
      </c>
      <c r="K92" s="49">
        <v>9.3556E-2</v>
      </c>
      <c r="L92" s="49">
        <v>9.4090999999999994E-2</v>
      </c>
      <c r="M92" s="49">
        <v>9.4629000000000005E-2</v>
      </c>
      <c r="N92" s="49">
        <v>9.5213999999999993E-2</v>
      </c>
      <c r="O92" s="49">
        <v>9.5794000000000004E-2</v>
      </c>
      <c r="P92" s="49">
        <v>9.6346000000000001E-2</v>
      </c>
      <c r="Q92" s="49">
        <v>9.6892000000000006E-2</v>
      </c>
      <c r="R92" s="49">
        <v>9.7442000000000001E-2</v>
      </c>
      <c r="S92" s="49">
        <v>9.7905000000000006E-2</v>
      </c>
      <c r="T92" s="49">
        <v>9.8340999999999998E-2</v>
      </c>
      <c r="U92" s="49">
        <v>9.8753999999999995E-2</v>
      </c>
      <c r="V92" s="49">
        <v>9.9149000000000001E-2</v>
      </c>
      <c r="W92" s="49">
        <v>9.9532999999999996E-2</v>
      </c>
      <c r="X92" s="49">
        <v>9.9909999999999999E-2</v>
      </c>
      <c r="Y92" s="49">
        <v>0.100286</v>
      </c>
      <c r="Z92" s="49">
        <v>0.100663</v>
      </c>
      <c r="AA92" s="49">
        <v>0.101045</v>
      </c>
      <c r="AB92" s="49">
        <v>0.101435</v>
      </c>
      <c r="AC92" s="49">
        <v>0.10183499999999999</v>
      </c>
      <c r="AD92" s="49">
        <v>0.10224800000000001</v>
      </c>
      <c r="AE92" s="49">
        <v>0.102677</v>
      </c>
      <c r="AF92" s="49">
        <v>0.10312399999999999</v>
      </c>
      <c r="AG92" s="49">
        <v>0.10359</v>
      </c>
      <c r="AH92" s="49">
        <v>0.104075</v>
      </c>
      <c r="AI92" s="49">
        <v>0.10457900000000001</v>
      </c>
      <c r="AJ92" s="49">
        <v>0.105099</v>
      </c>
      <c r="AK92" s="50">
        <v>4.6179999999999997E-3</v>
      </c>
    </row>
    <row r="93" spans="1:37" ht="15" customHeight="1" x14ac:dyDescent="0.45">
      <c r="A93" s="43" t="s">
        <v>256</v>
      </c>
      <c r="B93" s="48" t="s">
        <v>237</v>
      </c>
      <c r="C93" s="49">
        <v>0</v>
      </c>
      <c r="D93" s="49">
        <v>0</v>
      </c>
      <c r="E93" s="49">
        <v>0</v>
      </c>
      <c r="F93" s="49">
        <v>0</v>
      </c>
      <c r="G93" s="49">
        <v>0</v>
      </c>
      <c r="H93" s="49">
        <v>0</v>
      </c>
      <c r="I93" s="49">
        <v>0</v>
      </c>
      <c r="J93" s="49">
        <v>0</v>
      </c>
      <c r="K93" s="49">
        <v>0</v>
      </c>
      <c r="L93" s="49">
        <v>0</v>
      </c>
      <c r="M93" s="49">
        <v>0</v>
      </c>
      <c r="N93" s="49">
        <v>0</v>
      </c>
      <c r="O93" s="49">
        <v>0</v>
      </c>
      <c r="P93" s="49">
        <v>0</v>
      </c>
      <c r="Q93" s="49">
        <v>0</v>
      </c>
      <c r="R93" s="49">
        <v>0</v>
      </c>
      <c r="S93" s="49">
        <v>0</v>
      </c>
      <c r="T93" s="49">
        <v>0</v>
      </c>
      <c r="U93" s="49">
        <v>0</v>
      </c>
      <c r="V93" s="49">
        <v>0</v>
      </c>
      <c r="W93" s="49">
        <v>0</v>
      </c>
      <c r="X93" s="49">
        <v>0</v>
      </c>
      <c r="Y93" s="49">
        <v>0</v>
      </c>
      <c r="Z93" s="49">
        <v>0</v>
      </c>
      <c r="AA93" s="49">
        <v>0</v>
      </c>
      <c r="AB93" s="49">
        <v>0</v>
      </c>
      <c r="AC93" s="49">
        <v>0</v>
      </c>
      <c r="AD93" s="49">
        <v>0</v>
      </c>
      <c r="AE93" s="49">
        <v>0</v>
      </c>
      <c r="AF93" s="49">
        <v>0</v>
      </c>
      <c r="AG93" s="49">
        <v>0</v>
      </c>
      <c r="AH93" s="49">
        <v>0</v>
      </c>
      <c r="AI93" s="49">
        <v>0</v>
      </c>
      <c r="AJ93" s="49">
        <v>0</v>
      </c>
      <c r="AK93" s="50" t="s">
        <v>174</v>
      </c>
    </row>
    <row r="94" spans="1:37" ht="15" customHeight="1" x14ac:dyDescent="0.45">
      <c r="A94" s="43" t="s">
        <v>257</v>
      </c>
      <c r="B94" s="48" t="s">
        <v>239</v>
      </c>
      <c r="C94" s="49">
        <v>0</v>
      </c>
      <c r="D94" s="49">
        <v>0</v>
      </c>
      <c r="E94" s="49">
        <v>0</v>
      </c>
      <c r="F94" s="49">
        <v>0</v>
      </c>
      <c r="G94" s="49">
        <v>0</v>
      </c>
      <c r="H94" s="49">
        <v>0</v>
      </c>
      <c r="I94" s="49">
        <v>0</v>
      </c>
      <c r="J94" s="49">
        <v>0</v>
      </c>
      <c r="K94" s="49">
        <v>0</v>
      </c>
      <c r="L94" s="49">
        <v>0</v>
      </c>
      <c r="M94" s="49">
        <v>0</v>
      </c>
      <c r="N94" s="49">
        <v>0</v>
      </c>
      <c r="O94" s="49">
        <v>0</v>
      </c>
      <c r="P94" s="49">
        <v>0</v>
      </c>
      <c r="Q94" s="49">
        <v>0</v>
      </c>
      <c r="R94" s="49">
        <v>0</v>
      </c>
      <c r="S94" s="49">
        <v>0</v>
      </c>
      <c r="T94" s="49">
        <v>0</v>
      </c>
      <c r="U94" s="49">
        <v>0</v>
      </c>
      <c r="V94" s="49">
        <v>0</v>
      </c>
      <c r="W94" s="49">
        <v>0</v>
      </c>
      <c r="X94" s="49">
        <v>0</v>
      </c>
      <c r="Y94" s="49">
        <v>0</v>
      </c>
      <c r="Z94" s="49">
        <v>0</v>
      </c>
      <c r="AA94" s="49">
        <v>0</v>
      </c>
      <c r="AB94" s="49">
        <v>0</v>
      </c>
      <c r="AC94" s="49">
        <v>0</v>
      </c>
      <c r="AD94" s="49">
        <v>0</v>
      </c>
      <c r="AE94" s="49">
        <v>0</v>
      </c>
      <c r="AF94" s="49">
        <v>0</v>
      </c>
      <c r="AG94" s="49">
        <v>0</v>
      </c>
      <c r="AH94" s="49">
        <v>0</v>
      </c>
      <c r="AI94" s="49">
        <v>0</v>
      </c>
      <c r="AJ94" s="49">
        <v>0</v>
      </c>
      <c r="AK94" s="50" t="s">
        <v>174</v>
      </c>
    </row>
    <row r="95" spans="1:37" ht="15" customHeight="1" x14ac:dyDescent="0.45">
      <c r="A95" s="43" t="s">
        <v>258</v>
      </c>
      <c r="B95" s="45" t="s">
        <v>259</v>
      </c>
      <c r="C95" s="46">
        <v>46.543182000000002</v>
      </c>
      <c r="D95" s="46">
        <v>46.795616000000003</v>
      </c>
      <c r="E95" s="46">
        <v>47.529716000000001</v>
      </c>
      <c r="F95" s="46">
        <v>48.111797000000003</v>
      </c>
      <c r="G95" s="46">
        <v>48.721862999999999</v>
      </c>
      <c r="H95" s="46">
        <v>49.294060000000002</v>
      </c>
      <c r="I95" s="46">
        <v>49.853828</v>
      </c>
      <c r="J95" s="46">
        <v>50.421309999999998</v>
      </c>
      <c r="K95" s="46">
        <v>51.025573999999999</v>
      </c>
      <c r="L95" s="46">
        <v>51.643791</v>
      </c>
      <c r="M95" s="46">
        <v>52.195735999999997</v>
      </c>
      <c r="N95" s="46">
        <v>52.874577000000002</v>
      </c>
      <c r="O95" s="46">
        <v>53.353012</v>
      </c>
      <c r="P95" s="46">
        <v>53.960861000000001</v>
      </c>
      <c r="Q95" s="46">
        <v>54.52364</v>
      </c>
      <c r="R95" s="46">
        <v>55.095329</v>
      </c>
      <c r="S95" s="46">
        <v>55.691116000000001</v>
      </c>
      <c r="T95" s="46">
        <v>56.268394000000001</v>
      </c>
      <c r="U95" s="46">
        <v>56.838782999999999</v>
      </c>
      <c r="V95" s="46">
        <v>57.379852</v>
      </c>
      <c r="W95" s="46">
        <v>57.961891000000001</v>
      </c>
      <c r="X95" s="46">
        <v>58.514735999999999</v>
      </c>
      <c r="Y95" s="46">
        <v>59.055999999999997</v>
      </c>
      <c r="Z95" s="46">
        <v>59.589581000000003</v>
      </c>
      <c r="AA95" s="46">
        <v>60.132506999999997</v>
      </c>
      <c r="AB95" s="46">
        <v>60.652596000000003</v>
      </c>
      <c r="AC95" s="46">
        <v>61.198776000000002</v>
      </c>
      <c r="AD95" s="46">
        <v>61.744979999999998</v>
      </c>
      <c r="AE95" s="46">
        <v>62.277622000000001</v>
      </c>
      <c r="AF95" s="46">
        <v>62.803744999999999</v>
      </c>
      <c r="AG95" s="46">
        <v>63.347011999999999</v>
      </c>
      <c r="AH95" s="46">
        <v>63.862675000000003</v>
      </c>
      <c r="AI95" s="46">
        <v>64.386002000000005</v>
      </c>
      <c r="AJ95" s="46">
        <v>64.878013999999993</v>
      </c>
      <c r="AK95" s="47">
        <v>1.0262E-2</v>
      </c>
    </row>
    <row r="96" spans="1:37" ht="15" customHeight="1" x14ac:dyDescent="0.45">
      <c r="A96" s="43" t="s">
        <v>260</v>
      </c>
      <c r="B96" s="48" t="s">
        <v>261</v>
      </c>
      <c r="C96" s="49">
        <v>10.186204</v>
      </c>
      <c r="D96" s="49">
        <v>10.297212999999999</v>
      </c>
      <c r="E96" s="49">
        <v>10.405301</v>
      </c>
      <c r="F96" s="49">
        <v>10.514687</v>
      </c>
      <c r="G96" s="49">
        <v>10.623635</v>
      </c>
      <c r="H96" s="49">
        <v>10.732908999999999</v>
      </c>
      <c r="I96" s="49">
        <v>10.843113000000001</v>
      </c>
      <c r="J96" s="49">
        <v>10.951307</v>
      </c>
      <c r="K96" s="49">
        <v>11.054736999999999</v>
      </c>
      <c r="L96" s="49">
        <v>11.157768000000001</v>
      </c>
      <c r="M96" s="49">
        <v>11.25986</v>
      </c>
      <c r="N96" s="49">
        <v>11.359583000000001</v>
      </c>
      <c r="O96" s="49">
        <v>11.458235999999999</v>
      </c>
      <c r="P96" s="49">
        <v>11.556338</v>
      </c>
      <c r="Q96" s="49">
        <v>11.653212</v>
      </c>
      <c r="R96" s="49">
        <v>11.748480000000001</v>
      </c>
      <c r="S96" s="49">
        <v>11.844671999999999</v>
      </c>
      <c r="T96" s="49">
        <v>11.940115</v>
      </c>
      <c r="U96" s="49">
        <v>12.034717000000001</v>
      </c>
      <c r="V96" s="49">
        <v>12.128380999999999</v>
      </c>
      <c r="W96" s="49">
        <v>12.221003</v>
      </c>
      <c r="X96" s="49">
        <v>12.312512999999999</v>
      </c>
      <c r="Y96" s="49">
        <v>12.40286</v>
      </c>
      <c r="Z96" s="49">
        <v>12.492032999999999</v>
      </c>
      <c r="AA96" s="49">
        <v>12.580064</v>
      </c>
      <c r="AB96" s="49">
        <v>12.667017</v>
      </c>
      <c r="AC96" s="49">
        <v>12.752957</v>
      </c>
      <c r="AD96" s="49">
        <v>12.837978</v>
      </c>
      <c r="AE96" s="49">
        <v>12.922190000000001</v>
      </c>
      <c r="AF96" s="49">
        <v>13.005718999999999</v>
      </c>
      <c r="AG96" s="49">
        <v>13.088661</v>
      </c>
      <c r="AH96" s="49">
        <v>13.171181000000001</v>
      </c>
      <c r="AI96" s="49">
        <v>13.25347</v>
      </c>
      <c r="AJ96" s="49">
        <v>13.335722000000001</v>
      </c>
      <c r="AK96" s="50">
        <v>8.1130000000000004E-3</v>
      </c>
    </row>
    <row r="97" spans="1:37" ht="15" customHeight="1" x14ac:dyDescent="0.45">
      <c r="A97" s="43" t="s">
        <v>262</v>
      </c>
      <c r="B97" s="48" t="s">
        <v>237</v>
      </c>
      <c r="C97" s="49">
        <v>1.679244</v>
      </c>
      <c r="D97" s="49">
        <v>1.6975439999999999</v>
      </c>
      <c r="E97" s="49">
        <v>1.7153640000000001</v>
      </c>
      <c r="F97" s="49">
        <v>1.7333970000000001</v>
      </c>
      <c r="G97" s="49">
        <v>1.7513570000000001</v>
      </c>
      <c r="H97" s="49">
        <v>1.769371</v>
      </c>
      <c r="I97" s="49">
        <v>1.787539</v>
      </c>
      <c r="J97" s="49">
        <v>1.805375</v>
      </c>
      <c r="K97" s="49">
        <v>1.8224260000000001</v>
      </c>
      <c r="L97" s="49">
        <v>1.839412</v>
      </c>
      <c r="M97" s="49">
        <v>1.856241</v>
      </c>
      <c r="N97" s="49">
        <v>1.872682</v>
      </c>
      <c r="O97" s="49">
        <v>1.8889450000000001</v>
      </c>
      <c r="P97" s="49">
        <v>1.9051169999999999</v>
      </c>
      <c r="Q97" s="49">
        <v>1.921087</v>
      </c>
      <c r="R97" s="49">
        <v>1.936793</v>
      </c>
      <c r="S97" s="49">
        <v>1.9526509999999999</v>
      </c>
      <c r="T97" s="49">
        <v>1.9683850000000001</v>
      </c>
      <c r="U97" s="49">
        <v>1.9839800000000001</v>
      </c>
      <c r="V97" s="49">
        <v>1.9994209999999999</v>
      </c>
      <c r="W97" s="49">
        <v>2.0146899999999999</v>
      </c>
      <c r="X97" s="49">
        <v>2.0297770000000002</v>
      </c>
      <c r="Y97" s="49">
        <v>2.04467</v>
      </c>
      <c r="Z97" s="49">
        <v>2.0593710000000001</v>
      </c>
      <c r="AA97" s="49">
        <v>2.0738829999999999</v>
      </c>
      <c r="AB97" s="49">
        <v>2.0882179999999999</v>
      </c>
      <c r="AC97" s="49">
        <v>2.1023860000000001</v>
      </c>
      <c r="AD97" s="49">
        <v>2.1164019999999999</v>
      </c>
      <c r="AE97" s="49">
        <v>2.1302840000000001</v>
      </c>
      <c r="AF97" s="49">
        <v>2.1440540000000001</v>
      </c>
      <c r="AG97" s="49">
        <v>2.1577280000000001</v>
      </c>
      <c r="AH97" s="49">
        <v>2.171332</v>
      </c>
      <c r="AI97" s="49">
        <v>2.1848969999999999</v>
      </c>
      <c r="AJ97" s="49">
        <v>2.198458</v>
      </c>
      <c r="AK97" s="50">
        <v>8.1130000000000004E-3</v>
      </c>
    </row>
    <row r="98" spans="1:37" ht="15" customHeight="1" x14ac:dyDescent="0.45">
      <c r="A98" s="43" t="s">
        <v>263</v>
      </c>
      <c r="B98" s="48" t="s">
        <v>264</v>
      </c>
      <c r="C98" s="49">
        <v>8.5069599999999994</v>
      </c>
      <c r="D98" s="49">
        <v>8.5996690000000005</v>
      </c>
      <c r="E98" s="49">
        <v>8.6899379999999997</v>
      </c>
      <c r="F98" s="49">
        <v>8.7812900000000003</v>
      </c>
      <c r="G98" s="49">
        <v>8.8722779999999997</v>
      </c>
      <c r="H98" s="49">
        <v>8.9635379999999998</v>
      </c>
      <c r="I98" s="49">
        <v>9.055574</v>
      </c>
      <c r="J98" s="49">
        <v>9.1459320000000002</v>
      </c>
      <c r="K98" s="49">
        <v>9.2323109999999993</v>
      </c>
      <c r="L98" s="49">
        <v>9.3183570000000007</v>
      </c>
      <c r="M98" s="49">
        <v>9.4036190000000008</v>
      </c>
      <c r="N98" s="49">
        <v>9.4869009999999996</v>
      </c>
      <c r="O98" s="49">
        <v>9.5692909999999998</v>
      </c>
      <c r="P98" s="49">
        <v>9.6512209999999996</v>
      </c>
      <c r="Q98" s="49">
        <v>9.7321240000000007</v>
      </c>
      <c r="R98" s="49">
        <v>9.8116869999999992</v>
      </c>
      <c r="S98" s="49">
        <v>9.8920209999999997</v>
      </c>
      <c r="T98" s="49">
        <v>9.9717300000000009</v>
      </c>
      <c r="U98" s="49">
        <v>10.050736000000001</v>
      </c>
      <c r="V98" s="49">
        <v>10.128959999999999</v>
      </c>
      <c r="W98" s="49">
        <v>10.206312</v>
      </c>
      <c r="X98" s="49">
        <v>10.282736999999999</v>
      </c>
      <c r="Y98" s="49">
        <v>10.35819</v>
      </c>
      <c r="Z98" s="49">
        <v>10.432662000000001</v>
      </c>
      <c r="AA98" s="49">
        <v>10.506181</v>
      </c>
      <c r="AB98" s="49">
        <v>10.578799</v>
      </c>
      <c r="AC98" s="49">
        <v>10.650572</v>
      </c>
      <c r="AD98" s="49">
        <v>10.721577</v>
      </c>
      <c r="AE98" s="49">
        <v>10.791905</v>
      </c>
      <c r="AF98" s="49">
        <v>10.861665</v>
      </c>
      <c r="AG98" s="49">
        <v>10.930933</v>
      </c>
      <c r="AH98" s="49">
        <v>10.999848</v>
      </c>
      <c r="AI98" s="49">
        <v>11.068573000000001</v>
      </c>
      <c r="AJ98" s="49">
        <v>11.137264</v>
      </c>
      <c r="AK98" s="50">
        <v>8.1130000000000004E-3</v>
      </c>
    </row>
    <row r="99" spans="1:37" ht="15" customHeight="1" x14ac:dyDescent="0.45">
      <c r="A99" s="43" t="s">
        <v>265</v>
      </c>
      <c r="B99" s="48" t="s">
        <v>266</v>
      </c>
      <c r="C99" s="49">
        <v>0</v>
      </c>
      <c r="D99" s="49">
        <v>0</v>
      </c>
      <c r="E99" s="49">
        <v>0</v>
      </c>
      <c r="F99" s="49">
        <v>0</v>
      </c>
      <c r="G99" s="49">
        <v>0</v>
      </c>
      <c r="H99" s="49">
        <v>0</v>
      </c>
      <c r="I99" s="49">
        <v>0</v>
      </c>
      <c r="J99" s="49">
        <v>0</v>
      </c>
      <c r="K99" s="49">
        <v>0</v>
      </c>
      <c r="L99" s="49">
        <v>0</v>
      </c>
      <c r="M99" s="49">
        <v>0</v>
      </c>
      <c r="N99" s="49">
        <v>0</v>
      </c>
      <c r="O99" s="49">
        <v>0</v>
      </c>
      <c r="P99" s="49">
        <v>0</v>
      </c>
      <c r="Q99" s="49">
        <v>0</v>
      </c>
      <c r="R99" s="49">
        <v>0</v>
      </c>
      <c r="S99" s="49">
        <v>0</v>
      </c>
      <c r="T99" s="49">
        <v>0</v>
      </c>
      <c r="U99" s="49">
        <v>0</v>
      </c>
      <c r="V99" s="49">
        <v>0</v>
      </c>
      <c r="W99" s="49">
        <v>0</v>
      </c>
      <c r="X99" s="49">
        <v>0</v>
      </c>
      <c r="Y99" s="49">
        <v>0</v>
      </c>
      <c r="Z99" s="49">
        <v>0</v>
      </c>
      <c r="AA99" s="49">
        <v>0</v>
      </c>
      <c r="AB99" s="49">
        <v>0</v>
      </c>
      <c r="AC99" s="49">
        <v>0</v>
      </c>
      <c r="AD99" s="49">
        <v>0</v>
      </c>
      <c r="AE99" s="49">
        <v>0</v>
      </c>
      <c r="AF99" s="49">
        <v>0</v>
      </c>
      <c r="AG99" s="49">
        <v>0</v>
      </c>
      <c r="AH99" s="49">
        <v>0</v>
      </c>
      <c r="AI99" s="49">
        <v>0</v>
      </c>
      <c r="AJ99" s="49">
        <v>0</v>
      </c>
      <c r="AK99" s="50" t="s">
        <v>174</v>
      </c>
    </row>
    <row r="100" spans="1:37" ht="15" customHeight="1" x14ac:dyDescent="0.45">
      <c r="A100" s="43" t="s">
        <v>267</v>
      </c>
      <c r="B100" s="48" t="s">
        <v>268</v>
      </c>
      <c r="C100" s="49">
        <v>0</v>
      </c>
      <c r="D100" s="49">
        <v>0</v>
      </c>
      <c r="E100" s="49">
        <v>0</v>
      </c>
      <c r="F100" s="49">
        <v>0</v>
      </c>
      <c r="G100" s="49">
        <v>0</v>
      </c>
      <c r="H100" s="49">
        <v>0</v>
      </c>
      <c r="I100" s="49">
        <v>0</v>
      </c>
      <c r="J100" s="49">
        <v>0</v>
      </c>
      <c r="K100" s="49">
        <v>0</v>
      </c>
      <c r="L100" s="49">
        <v>0</v>
      </c>
      <c r="M100" s="49">
        <v>0</v>
      </c>
      <c r="N100" s="49">
        <v>0</v>
      </c>
      <c r="O100" s="49">
        <v>0</v>
      </c>
      <c r="P100" s="49">
        <v>0</v>
      </c>
      <c r="Q100" s="49">
        <v>0</v>
      </c>
      <c r="R100" s="49">
        <v>0</v>
      </c>
      <c r="S100" s="49">
        <v>0</v>
      </c>
      <c r="T100" s="49">
        <v>0</v>
      </c>
      <c r="U100" s="49">
        <v>0</v>
      </c>
      <c r="V100" s="49">
        <v>0</v>
      </c>
      <c r="W100" s="49">
        <v>0</v>
      </c>
      <c r="X100" s="49">
        <v>0</v>
      </c>
      <c r="Y100" s="49">
        <v>0</v>
      </c>
      <c r="Z100" s="49">
        <v>0</v>
      </c>
      <c r="AA100" s="49">
        <v>0</v>
      </c>
      <c r="AB100" s="49">
        <v>0</v>
      </c>
      <c r="AC100" s="49">
        <v>0</v>
      </c>
      <c r="AD100" s="49">
        <v>0</v>
      </c>
      <c r="AE100" s="49">
        <v>0</v>
      </c>
      <c r="AF100" s="49">
        <v>0</v>
      </c>
      <c r="AG100" s="49">
        <v>0</v>
      </c>
      <c r="AH100" s="49">
        <v>0</v>
      </c>
      <c r="AI100" s="49">
        <v>0</v>
      </c>
      <c r="AJ100" s="49">
        <v>0</v>
      </c>
      <c r="AK100" s="50" t="s">
        <v>174</v>
      </c>
    </row>
    <row r="101" spans="1:37" ht="15" customHeight="1" x14ac:dyDescent="0.45">
      <c r="A101" s="43" t="s">
        <v>269</v>
      </c>
      <c r="B101" s="48" t="s">
        <v>270</v>
      </c>
      <c r="C101" s="49">
        <v>15.999097000000001</v>
      </c>
      <c r="D101" s="49">
        <v>16.130721999999999</v>
      </c>
      <c r="E101" s="49">
        <v>16.316534000000001</v>
      </c>
      <c r="F101" s="49">
        <v>16.481345999999998</v>
      </c>
      <c r="G101" s="49">
        <v>16.641085</v>
      </c>
      <c r="H101" s="49">
        <v>16.795180999999999</v>
      </c>
      <c r="I101" s="49">
        <v>16.949228000000002</v>
      </c>
      <c r="J101" s="49">
        <v>17.103591999999999</v>
      </c>
      <c r="K101" s="49">
        <v>17.257421000000001</v>
      </c>
      <c r="L101" s="49">
        <v>17.411604000000001</v>
      </c>
      <c r="M101" s="49">
        <v>17.557075999999999</v>
      </c>
      <c r="N101" s="49">
        <v>17.719833000000001</v>
      </c>
      <c r="O101" s="49">
        <v>17.849571000000001</v>
      </c>
      <c r="P101" s="49">
        <v>17.987839000000001</v>
      </c>
      <c r="Q101" s="49">
        <v>18.116645999999999</v>
      </c>
      <c r="R101" s="49">
        <v>18.243845</v>
      </c>
      <c r="S101" s="49">
        <v>18.372828999999999</v>
      </c>
      <c r="T101" s="49">
        <v>18.497709</v>
      </c>
      <c r="U101" s="49">
        <v>18.617874</v>
      </c>
      <c r="V101" s="49">
        <v>18.729818000000002</v>
      </c>
      <c r="W101" s="49">
        <v>18.843767</v>
      </c>
      <c r="X101" s="49">
        <v>18.949031999999999</v>
      </c>
      <c r="Y101" s="49">
        <v>19.047654999999999</v>
      </c>
      <c r="Z101" s="49">
        <v>19.140422999999998</v>
      </c>
      <c r="AA101" s="49">
        <v>19.225750000000001</v>
      </c>
      <c r="AB101" s="49">
        <v>19.303459</v>
      </c>
      <c r="AC101" s="49">
        <v>19.379301000000002</v>
      </c>
      <c r="AD101" s="49">
        <v>19.451170000000001</v>
      </c>
      <c r="AE101" s="49">
        <v>19.519166999999999</v>
      </c>
      <c r="AF101" s="49">
        <v>19.590423999999999</v>
      </c>
      <c r="AG101" s="49">
        <v>19.670580000000001</v>
      </c>
      <c r="AH101" s="49">
        <v>19.757104999999999</v>
      </c>
      <c r="AI101" s="49">
        <v>19.856714</v>
      </c>
      <c r="AJ101" s="49">
        <v>19.965975</v>
      </c>
      <c r="AK101" s="50">
        <v>6.6880000000000004E-3</v>
      </c>
    </row>
    <row r="102" spans="1:37" ht="15" customHeight="1" x14ac:dyDescent="0.45">
      <c r="A102" s="43" t="s">
        <v>271</v>
      </c>
      <c r="B102" s="48" t="s">
        <v>237</v>
      </c>
      <c r="C102" s="49">
        <v>15.999097000000001</v>
      </c>
      <c r="D102" s="49">
        <v>16.130721999999999</v>
      </c>
      <c r="E102" s="49">
        <v>16.316534000000001</v>
      </c>
      <c r="F102" s="49">
        <v>16.481345999999998</v>
      </c>
      <c r="G102" s="49">
        <v>16.641085</v>
      </c>
      <c r="H102" s="49">
        <v>16.795180999999999</v>
      </c>
      <c r="I102" s="49">
        <v>16.949228000000002</v>
      </c>
      <c r="J102" s="49">
        <v>17.103591999999999</v>
      </c>
      <c r="K102" s="49">
        <v>17.257421000000001</v>
      </c>
      <c r="L102" s="49">
        <v>17.411604000000001</v>
      </c>
      <c r="M102" s="49">
        <v>17.557075999999999</v>
      </c>
      <c r="N102" s="49">
        <v>17.719833000000001</v>
      </c>
      <c r="O102" s="49">
        <v>17.849571000000001</v>
      </c>
      <c r="P102" s="49">
        <v>17.987839000000001</v>
      </c>
      <c r="Q102" s="49">
        <v>18.116645999999999</v>
      </c>
      <c r="R102" s="49">
        <v>18.243845</v>
      </c>
      <c r="S102" s="49">
        <v>18.372828999999999</v>
      </c>
      <c r="T102" s="49">
        <v>18.497709</v>
      </c>
      <c r="U102" s="49">
        <v>18.617874</v>
      </c>
      <c r="V102" s="49">
        <v>18.729818000000002</v>
      </c>
      <c r="W102" s="49">
        <v>18.843767</v>
      </c>
      <c r="X102" s="49">
        <v>18.949031999999999</v>
      </c>
      <c r="Y102" s="49">
        <v>19.047654999999999</v>
      </c>
      <c r="Z102" s="49">
        <v>19.140422999999998</v>
      </c>
      <c r="AA102" s="49">
        <v>19.225750000000001</v>
      </c>
      <c r="AB102" s="49">
        <v>19.303459</v>
      </c>
      <c r="AC102" s="49">
        <v>19.379301000000002</v>
      </c>
      <c r="AD102" s="49">
        <v>19.451170000000001</v>
      </c>
      <c r="AE102" s="49">
        <v>19.519166999999999</v>
      </c>
      <c r="AF102" s="49">
        <v>19.590423999999999</v>
      </c>
      <c r="AG102" s="49">
        <v>19.670580000000001</v>
      </c>
      <c r="AH102" s="49">
        <v>19.757104999999999</v>
      </c>
      <c r="AI102" s="49">
        <v>19.856714</v>
      </c>
      <c r="AJ102" s="49">
        <v>19.965975</v>
      </c>
      <c r="AK102" s="50">
        <v>6.6880000000000004E-3</v>
      </c>
    </row>
    <row r="103" spans="1:37" ht="15" customHeight="1" x14ac:dyDescent="0.45">
      <c r="A103" s="43" t="s">
        <v>272</v>
      </c>
      <c r="B103" s="48" t="s">
        <v>273</v>
      </c>
      <c r="C103" s="49">
        <v>20.357882</v>
      </c>
      <c r="D103" s="49">
        <v>20.36768</v>
      </c>
      <c r="E103" s="49">
        <v>20.807881999999999</v>
      </c>
      <c r="F103" s="49">
        <v>21.115765</v>
      </c>
      <c r="G103" s="49">
        <v>21.457144</v>
      </c>
      <c r="H103" s="49">
        <v>21.765969999999999</v>
      </c>
      <c r="I103" s="49">
        <v>22.061487</v>
      </c>
      <c r="J103" s="49">
        <v>22.366409000000001</v>
      </c>
      <c r="K103" s="49">
        <v>22.713412999999999</v>
      </c>
      <c r="L103" s="49">
        <v>23.074417</v>
      </c>
      <c r="M103" s="49">
        <v>23.378798</v>
      </c>
      <c r="N103" s="49">
        <v>23.795158000000001</v>
      </c>
      <c r="O103" s="49">
        <v>24.045202</v>
      </c>
      <c r="P103" s="49">
        <v>24.416687</v>
      </c>
      <c r="Q103" s="49">
        <v>24.753779999999999</v>
      </c>
      <c r="R103" s="49">
        <v>25.103003999999999</v>
      </c>
      <c r="S103" s="49">
        <v>25.473616</v>
      </c>
      <c r="T103" s="49">
        <v>25.830566000000001</v>
      </c>
      <c r="U103" s="49">
        <v>26.186191999999998</v>
      </c>
      <c r="V103" s="49">
        <v>26.521656</v>
      </c>
      <c r="W103" s="49">
        <v>26.897117999999999</v>
      </c>
      <c r="X103" s="49">
        <v>27.253191000000001</v>
      </c>
      <c r="Y103" s="49">
        <v>27.605484000000001</v>
      </c>
      <c r="Z103" s="49">
        <v>27.957125000000001</v>
      </c>
      <c r="AA103" s="49">
        <v>28.326695999999998</v>
      </c>
      <c r="AB103" s="49">
        <v>28.682119</v>
      </c>
      <c r="AC103" s="49">
        <v>29.066517000000001</v>
      </c>
      <c r="AD103" s="49">
        <v>29.455832000000001</v>
      </c>
      <c r="AE103" s="49">
        <v>29.836265999999998</v>
      </c>
      <c r="AF103" s="49">
        <v>30.207602999999999</v>
      </c>
      <c r="AG103" s="49">
        <v>30.587774</v>
      </c>
      <c r="AH103" s="49">
        <v>30.934388999999999</v>
      </c>
      <c r="AI103" s="49">
        <v>31.275814</v>
      </c>
      <c r="AJ103" s="49">
        <v>31.576312999999999</v>
      </c>
      <c r="AK103" s="50">
        <v>1.3795999999999999E-2</v>
      </c>
    </row>
    <row r="104" spans="1:37" ht="15" customHeight="1" x14ac:dyDescent="0.45">
      <c r="A104" s="43" t="s">
        <v>274</v>
      </c>
      <c r="B104" s="48" t="s">
        <v>237</v>
      </c>
      <c r="C104" s="49">
        <v>6.1437689999999998</v>
      </c>
      <c r="D104" s="49">
        <v>6.1830299999999996</v>
      </c>
      <c r="E104" s="49">
        <v>6.2875100000000002</v>
      </c>
      <c r="F104" s="49">
        <v>6.3673109999999999</v>
      </c>
      <c r="G104" s="49">
        <v>6.4455299999999998</v>
      </c>
      <c r="H104" s="49">
        <v>6.5159200000000004</v>
      </c>
      <c r="I104" s="49">
        <v>6.58683</v>
      </c>
      <c r="J104" s="49">
        <v>6.6612499999999999</v>
      </c>
      <c r="K104" s="49">
        <v>6.7441789999999999</v>
      </c>
      <c r="L104" s="49">
        <v>6.8294620000000004</v>
      </c>
      <c r="M104" s="49">
        <v>6.9060769999999998</v>
      </c>
      <c r="N104" s="49">
        <v>7.0030939999999999</v>
      </c>
      <c r="O104" s="49">
        <v>7.0842109999999998</v>
      </c>
      <c r="P104" s="49">
        <v>7.1679539999999999</v>
      </c>
      <c r="Q104" s="49">
        <v>7.2483979999999999</v>
      </c>
      <c r="R104" s="49">
        <v>7.3287519999999997</v>
      </c>
      <c r="S104" s="49">
        <v>7.411416</v>
      </c>
      <c r="T104" s="49">
        <v>7.4921049999999996</v>
      </c>
      <c r="U104" s="49">
        <v>7.5701780000000003</v>
      </c>
      <c r="V104" s="49">
        <v>7.6451849999999997</v>
      </c>
      <c r="W104" s="49">
        <v>7.7242959999999998</v>
      </c>
      <c r="X104" s="49">
        <v>7.8019730000000003</v>
      </c>
      <c r="Y104" s="49">
        <v>7.8781879999999997</v>
      </c>
      <c r="Z104" s="49">
        <v>7.9546950000000001</v>
      </c>
      <c r="AA104" s="49">
        <v>8.0337180000000004</v>
      </c>
      <c r="AB104" s="49">
        <v>8.1115209999999998</v>
      </c>
      <c r="AC104" s="49">
        <v>8.1914429999999996</v>
      </c>
      <c r="AD104" s="49">
        <v>8.2707499999999996</v>
      </c>
      <c r="AE104" s="49">
        <v>8.3484610000000004</v>
      </c>
      <c r="AF104" s="49">
        <v>8.424042</v>
      </c>
      <c r="AG104" s="49">
        <v>8.5011919999999996</v>
      </c>
      <c r="AH104" s="49">
        <v>8.5732330000000001</v>
      </c>
      <c r="AI104" s="49">
        <v>8.6404800000000002</v>
      </c>
      <c r="AJ104" s="49">
        <v>8.6977449999999994</v>
      </c>
      <c r="AK104" s="50">
        <v>1.0721E-2</v>
      </c>
    </row>
    <row r="105" spans="1:37" ht="15" customHeight="1" x14ac:dyDescent="0.45">
      <c r="A105" s="43" t="s">
        <v>275</v>
      </c>
      <c r="B105" s="48" t="s">
        <v>264</v>
      </c>
      <c r="C105" s="49">
        <v>14.214112</v>
      </c>
      <c r="D105" s="49">
        <v>14.184649</v>
      </c>
      <c r="E105" s="49">
        <v>14.520372</v>
      </c>
      <c r="F105" s="49">
        <v>14.748454000000001</v>
      </c>
      <c r="G105" s="49">
        <v>15.011614</v>
      </c>
      <c r="H105" s="49">
        <v>15.250050999999999</v>
      </c>
      <c r="I105" s="49">
        <v>15.474657000000001</v>
      </c>
      <c r="J105" s="49">
        <v>15.705159999999999</v>
      </c>
      <c r="K105" s="49">
        <v>15.969234</v>
      </c>
      <c r="L105" s="49">
        <v>16.244955000000001</v>
      </c>
      <c r="M105" s="49">
        <v>16.472721</v>
      </c>
      <c r="N105" s="49">
        <v>16.792065000000001</v>
      </c>
      <c r="O105" s="49">
        <v>16.960991</v>
      </c>
      <c r="P105" s="49">
        <v>17.248732</v>
      </c>
      <c r="Q105" s="49">
        <v>17.505382999999998</v>
      </c>
      <c r="R105" s="49">
        <v>17.774252000000001</v>
      </c>
      <c r="S105" s="49">
        <v>18.062201000000002</v>
      </c>
      <c r="T105" s="49">
        <v>18.338460999999999</v>
      </c>
      <c r="U105" s="49">
        <v>18.616014</v>
      </c>
      <c r="V105" s="49">
        <v>18.876470999999999</v>
      </c>
      <c r="W105" s="49">
        <v>19.172823000000001</v>
      </c>
      <c r="X105" s="49">
        <v>19.451218000000001</v>
      </c>
      <c r="Y105" s="49">
        <v>19.727297</v>
      </c>
      <c r="Z105" s="49">
        <v>20.00243</v>
      </c>
      <c r="AA105" s="49">
        <v>20.292978000000002</v>
      </c>
      <c r="AB105" s="49">
        <v>20.570599000000001</v>
      </c>
      <c r="AC105" s="49">
        <v>20.875071999999999</v>
      </c>
      <c r="AD105" s="49">
        <v>21.185081</v>
      </c>
      <c r="AE105" s="49">
        <v>21.487804000000001</v>
      </c>
      <c r="AF105" s="49">
        <v>21.783562</v>
      </c>
      <c r="AG105" s="49">
        <v>22.086582</v>
      </c>
      <c r="AH105" s="49">
        <v>22.361156000000001</v>
      </c>
      <c r="AI105" s="49">
        <v>22.635334</v>
      </c>
      <c r="AJ105" s="49">
        <v>22.878568999999999</v>
      </c>
      <c r="AK105" s="50">
        <v>1.5051E-2</v>
      </c>
    </row>
    <row r="106" spans="1:37" ht="15" customHeight="1" x14ac:dyDescent="0.45">
      <c r="A106" s="43" t="s">
        <v>276</v>
      </c>
      <c r="B106" s="48" t="s">
        <v>266</v>
      </c>
      <c r="C106" s="49">
        <v>0</v>
      </c>
      <c r="D106" s="49">
        <v>0</v>
      </c>
      <c r="E106" s="49">
        <v>0</v>
      </c>
      <c r="F106" s="49">
        <v>0</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c r="AE106" s="49">
        <v>0</v>
      </c>
      <c r="AF106" s="49">
        <v>0</v>
      </c>
      <c r="AG106" s="49">
        <v>0</v>
      </c>
      <c r="AH106" s="49">
        <v>0</v>
      </c>
      <c r="AI106" s="49">
        <v>0</v>
      </c>
      <c r="AJ106" s="49">
        <v>0</v>
      </c>
      <c r="AK106" s="50" t="s">
        <v>174</v>
      </c>
    </row>
    <row r="107" spans="1:37" ht="15" customHeight="1" x14ac:dyDescent="0.45">
      <c r="A107" s="43" t="s">
        <v>277</v>
      </c>
      <c r="B107" s="48" t="s">
        <v>268</v>
      </c>
      <c r="C107" s="49">
        <v>0</v>
      </c>
      <c r="D107" s="49">
        <v>0</v>
      </c>
      <c r="E107" s="49">
        <v>0</v>
      </c>
      <c r="F107" s="49">
        <v>0</v>
      </c>
      <c r="G107" s="49">
        <v>0</v>
      </c>
      <c r="H107" s="49">
        <v>0</v>
      </c>
      <c r="I107" s="49">
        <v>0</v>
      </c>
      <c r="J107" s="49">
        <v>0</v>
      </c>
      <c r="K107" s="49">
        <v>0</v>
      </c>
      <c r="L107" s="49">
        <v>0</v>
      </c>
      <c r="M107" s="49">
        <v>0</v>
      </c>
      <c r="N107" s="49">
        <v>0</v>
      </c>
      <c r="O107" s="49">
        <v>0</v>
      </c>
      <c r="P107" s="49">
        <v>0</v>
      </c>
      <c r="Q107" s="49">
        <v>0</v>
      </c>
      <c r="R107" s="49">
        <v>0</v>
      </c>
      <c r="S107" s="49">
        <v>0</v>
      </c>
      <c r="T107" s="49">
        <v>0</v>
      </c>
      <c r="U107" s="49">
        <v>0</v>
      </c>
      <c r="V107" s="49">
        <v>0</v>
      </c>
      <c r="W107" s="49">
        <v>0</v>
      </c>
      <c r="X107" s="49">
        <v>0</v>
      </c>
      <c r="Y107" s="49">
        <v>0</v>
      </c>
      <c r="Z107" s="49">
        <v>0</v>
      </c>
      <c r="AA107" s="49">
        <v>0</v>
      </c>
      <c r="AB107" s="49">
        <v>0</v>
      </c>
      <c r="AC107" s="49">
        <v>0</v>
      </c>
      <c r="AD107" s="49">
        <v>0</v>
      </c>
      <c r="AE107" s="49">
        <v>0</v>
      </c>
      <c r="AF107" s="49">
        <v>0</v>
      </c>
      <c r="AG107" s="49">
        <v>0</v>
      </c>
      <c r="AH107" s="49">
        <v>0</v>
      </c>
      <c r="AI107" s="49">
        <v>0</v>
      </c>
      <c r="AJ107" s="49">
        <v>0</v>
      </c>
      <c r="AK107" s="50" t="s">
        <v>174</v>
      </c>
    </row>
    <row r="109" spans="1:37" ht="15" customHeight="1" x14ac:dyDescent="0.45">
      <c r="A109" s="43" t="s">
        <v>278</v>
      </c>
      <c r="B109" s="45" t="s">
        <v>279</v>
      </c>
      <c r="C109" s="46">
        <v>242.86506700000001</v>
      </c>
      <c r="D109" s="46">
        <v>242.79818700000001</v>
      </c>
      <c r="E109" s="46">
        <v>243.499268</v>
      </c>
      <c r="F109" s="46">
        <v>243.797821</v>
      </c>
      <c r="G109" s="46">
        <v>244.15794399999999</v>
      </c>
      <c r="H109" s="46">
        <v>244.39501999999999</v>
      </c>
      <c r="I109" s="46">
        <v>244.57638499999999</v>
      </c>
      <c r="J109" s="46">
        <v>244.720505</v>
      </c>
      <c r="K109" s="46">
        <v>244.89648399999999</v>
      </c>
      <c r="L109" s="46">
        <v>245.08663899999999</v>
      </c>
      <c r="M109" s="46">
        <v>245.121307</v>
      </c>
      <c r="N109" s="46">
        <v>245.346497</v>
      </c>
      <c r="O109" s="46">
        <v>245.31044</v>
      </c>
      <c r="P109" s="46">
        <v>245.287949</v>
      </c>
      <c r="Q109" s="46">
        <v>245.21646100000001</v>
      </c>
      <c r="R109" s="46">
        <v>245.07678200000001</v>
      </c>
      <c r="S109" s="46">
        <v>244.892517</v>
      </c>
      <c r="T109" s="46">
        <v>244.69248999999999</v>
      </c>
      <c r="U109" s="46">
        <v>244.41064499999999</v>
      </c>
      <c r="V109" s="46">
        <v>244.05093400000001</v>
      </c>
      <c r="W109" s="46">
        <v>243.70379600000001</v>
      </c>
      <c r="X109" s="46">
        <v>243.28808599999999</v>
      </c>
      <c r="Y109" s="46">
        <v>242.82324199999999</v>
      </c>
      <c r="Z109" s="46">
        <v>242.323669</v>
      </c>
      <c r="AA109" s="46">
        <v>241.79251099999999</v>
      </c>
      <c r="AB109" s="46">
        <v>241.21249399999999</v>
      </c>
      <c r="AC109" s="46">
        <v>240.62974500000001</v>
      </c>
      <c r="AD109" s="46">
        <v>240.037994</v>
      </c>
      <c r="AE109" s="46">
        <v>239.40690599999999</v>
      </c>
      <c r="AF109" s="46">
        <v>238.78274500000001</v>
      </c>
      <c r="AG109" s="46">
        <v>238.14810199999999</v>
      </c>
      <c r="AH109" s="46">
        <v>237.453339</v>
      </c>
      <c r="AI109" s="46">
        <v>236.735229</v>
      </c>
      <c r="AJ109" s="46">
        <v>235.958923</v>
      </c>
      <c r="AK109" s="47">
        <v>-8.9300000000000002E-4</v>
      </c>
    </row>
    <row r="110" spans="1:37" ht="15" customHeight="1" x14ac:dyDescent="0.45">
      <c r="A110" s="43" t="s">
        <v>280</v>
      </c>
      <c r="B110" s="48" t="s">
        <v>281</v>
      </c>
      <c r="C110" s="49">
        <v>191.36454800000001</v>
      </c>
      <c r="D110" s="49">
        <v>190.832367</v>
      </c>
      <c r="E110" s="49">
        <v>190.20715300000001</v>
      </c>
      <c r="F110" s="49">
        <v>189.55967699999999</v>
      </c>
      <c r="G110" s="49">
        <v>188.87768600000001</v>
      </c>
      <c r="H110" s="49">
        <v>188.15933200000001</v>
      </c>
      <c r="I110" s="49">
        <v>187.40133700000001</v>
      </c>
      <c r="J110" s="49">
        <v>186.602295</v>
      </c>
      <c r="K110" s="49">
        <v>185.76179500000001</v>
      </c>
      <c r="L110" s="49">
        <v>184.88085899999999</v>
      </c>
      <c r="M110" s="49">
        <v>183.956131</v>
      </c>
      <c r="N110" s="49">
        <v>182.98594700000001</v>
      </c>
      <c r="O110" s="49">
        <v>181.96875</v>
      </c>
      <c r="P110" s="49">
        <v>180.90400700000001</v>
      </c>
      <c r="Q110" s="49">
        <v>179.79145800000001</v>
      </c>
      <c r="R110" s="49">
        <v>178.63125600000001</v>
      </c>
      <c r="S110" s="49">
        <v>177.424194</v>
      </c>
      <c r="T110" s="49">
        <v>176.17131000000001</v>
      </c>
      <c r="U110" s="49">
        <v>174.87384</v>
      </c>
      <c r="V110" s="49">
        <v>173.53327899999999</v>
      </c>
      <c r="W110" s="49">
        <v>172.15123</v>
      </c>
      <c r="X110" s="49">
        <v>170.729401</v>
      </c>
      <c r="Y110" s="49">
        <v>169.26956200000001</v>
      </c>
      <c r="Z110" s="49">
        <v>167.77354399999999</v>
      </c>
      <c r="AA110" s="49">
        <v>166.24323999999999</v>
      </c>
      <c r="AB110" s="49">
        <v>164.68083200000001</v>
      </c>
      <c r="AC110" s="49">
        <v>163.08828700000001</v>
      </c>
      <c r="AD110" s="49">
        <v>161.46795700000001</v>
      </c>
      <c r="AE110" s="49">
        <v>159.82218900000001</v>
      </c>
      <c r="AF110" s="49">
        <v>158.15313699999999</v>
      </c>
      <c r="AG110" s="49">
        <v>156.46227999999999</v>
      </c>
      <c r="AH110" s="49">
        <v>154.75143399999999</v>
      </c>
      <c r="AI110" s="49">
        <v>153.02230800000001</v>
      </c>
      <c r="AJ110" s="49">
        <v>151.27630600000001</v>
      </c>
      <c r="AK110" s="50">
        <v>-7.2329999999999998E-3</v>
      </c>
    </row>
    <row r="111" spans="1:37" ht="15" customHeight="1" x14ac:dyDescent="0.45">
      <c r="A111" s="43" t="s">
        <v>282</v>
      </c>
      <c r="B111" s="48" t="s">
        <v>157</v>
      </c>
      <c r="C111" s="49">
        <v>51.500518999999997</v>
      </c>
      <c r="D111" s="49">
        <v>51.965815999999997</v>
      </c>
      <c r="E111" s="49">
        <v>53.292121999999999</v>
      </c>
      <c r="F111" s="49">
        <v>54.238151999999999</v>
      </c>
      <c r="G111" s="49">
        <v>55.280253999999999</v>
      </c>
      <c r="H111" s="49">
        <v>56.235686999999999</v>
      </c>
      <c r="I111" s="49">
        <v>57.175052999999998</v>
      </c>
      <c r="J111" s="49">
        <v>58.118209999999998</v>
      </c>
      <c r="K111" s="49">
        <v>59.134692999999999</v>
      </c>
      <c r="L111" s="49">
        <v>60.205787999999998</v>
      </c>
      <c r="M111" s="49">
        <v>61.165173000000003</v>
      </c>
      <c r="N111" s="49">
        <v>62.360554</v>
      </c>
      <c r="O111" s="49">
        <v>63.341693999999997</v>
      </c>
      <c r="P111" s="49">
        <v>64.383942000000005</v>
      </c>
      <c r="Q111" s="49">
        <v>65.425003000000004</v>
      </c>
      <c r="R111" s="49">
        <v>66.445526000000001</v>
      </c>
      <c r="S111" s="49">
        <v>67.468329999999995</v>
      </c>
      <c r="T111" s="49">
        <v>68.521179000000004</v>
      </c>
      <c r="U111" s="49">
        <v>69.536811999999998</v>
      </c>
      <c r="V111" s="49">
        <v>70.517662000000001</v>
      </c>
      <c r="W111" s="49">
        <v>71.552566999999996</v>
      </c>
      <c r="X111" s="49">
        <v>72.558678</v>
      </c>
      <c r="Y111" s="49">
        <v>73.55368</v>
      </c>
      <c r="Z111" s="49">
        <v>74.550117</v>
      </c>
      <c r="AA111" s="49">
        <v>75.549271000000005</v>
      </c>
      <c r="AB111" s="49">
        <v>76.531661999999997</v>
      </c>
      <c r="AC111" s="49">
        <v>77.541458000000006</v>
      </c>
      <c r="AD111" s="49">
        <v>78.570044999999993</v>
      </c>
      <c r="AE111" s="49">
        <v>79.584716999999998</v>
      </c>
      <c r="AF111" s="49">
        <v>80.629600999999994</v>
      </c>
      <c r="AG111" s="49">
        <v>81.685828999999998</v>
      </c>
      <c r="AH111" s="49">
        <v>82.701911999999993</v>
      </c>
      <c r="AI111" s="49">
        <v>83.712913999999998</v>
      </c>
      <c r="AJ111" s="49">
        <v>84.682616999999993</v>
      </c>
      <c r="AK111" s="50">
        <v>1.5377E-2</v>
      </c>
    </row>
    <row r="113" spans="1:37" ht="15" customHeight="1" x14ac:dyDescent="0.45">
      <c r="A113" s="43" t="s">
        <v>283</v>
      </c>
      <c r="B113" s="48" t="s">
        <v>284</v>
      </c>
      <c r="C113" s="49">
        <v>135.31770299999999</v>
      </c>
      <c r="D113" s="49">
        <v>134.27882399999999</v>
      </c>
      <c r="E113" s="49">
        <v>133.616714</v>
      </c>
      <c r="F113" s="49">
        <v>133.108994</v>
      </c>
      <c r="G113" s="49">
        <v>132.632172</v>
      </c>
      <c r="H113" s="49">
        <v>131.97607400000001</v>
      </c>
      <c r="I113" s="49">
        <v>131.40249600000001</v>
      </c>
      <c r="J113" s="49">
        <v>130.875092</v>
      </c>
      <c r="K113" s="49">
        <v>130.32766699999999</v>
      </c>
      <c r="L113" s="49">
        <v>129.819489</v>
      </c>
      <c r="M113" s="49">
        <v>129.33656300000001</v>
      </c>
      <c r="N113" s="49">
        <v>128.91828899999999</v>
      </c>
      <c r="O113" s="49">
        <v>128.549362</v>
      </c>
      <c r="P113" s="49">
        <v>128.27327</v>
      </c>
      <c r="Q113" s="49">
        <v>128.137878</v>
      </c>
      <c r="R113" s="49">
        <v>127.990532</v>
      </c>
      <c r="S113" s="49">
        <v>127.88732899999999</v>
      </c>
      <c r="T113" s="49">
        <v>127.90370900000001</v>
      </c>
      <c r="U113" s="49">
        <v>127.907028</v>
      </c>
      <c r="V113" s="49">
        <v>127.89865899999999</v>
      </c>
      <c r="W113" s="49">
        <v>127.921967</v>
      </c>
      <c r="X113" s="49">
        <v>127.96122</v>
      </c>
      <c r="Y113" s="49">
        <v>127.98297100000001</v>
      </c>
      <c r="Z113" s="49">
        <v>128.01707500000001</v>
      </c>
      <c r="AA113" s="49">
        <v>128.05204800000001</v>
      </c>
      <c r="AB113" s="49">
        <v>128.12657200000001</v>
      </c>
      <c r="AC113" s="49">
        <v>128.19894400000001</v>
      </c>
      <c r="AD113" s="49">
        <v>128.31225599999999</v>
      </c>
      <c r="AE113" s="49">
        <v>128.43161000000001</v>
      </c>
      <c r="AF113" s="49">
        <v>128.538681</v>
      </c>
      <c r="AG113" s="49">
        <v>128.60691800000001</v>
      </c>
      <c r="AH113" s="49">
        <v>128.635727</v>
      </c>
      <c r="AI113" s="49">
        <v>128.67669699999999</v>
      </c>
      <c r="AJ113" s="49">
        <v>128.71118200000001</v>
      </c>
      <c r="AK113" s="50">
        <v>-1.323E-3</v>
      </c>
    </row>
    <row r="114" spans="1:37" ht="15" customHeight="1" x14ac:dyDescent="0.45">
      <c r="A114" s="43" t="s">
        <v>285</v>
      </c>
      <c r="B114" s="48" t="s">
        <v>286</v>
      </c>
      <c r="C114" s="49">
        <v>679.153503</v>
      </c>
      <c r="D114" s="49">
        <v>704.263733</v>
      </c>
      <c r="E114" s="49">
        <v>690.70654300000001</v>
      </c>
      <c r="F114" s="49">
        <v>673.19164999999998</v>
      </c>
      <c r="G114" s="49">
        <v>660.01245100000006</v>
      </c>
      <c r="H114" s="49">
        <v>647.85308799999996</v>
      </c>
      <c r="I114" s="49">
        <v>640.444885</v>
      </c>
      <c r="J114" s="49">
        <v>641.46557600000006</v>
      </c>
      <c r="K114" s="49">
        <v>653.29547100000002</v>
      </c>
      <c r="L114" s="49">
        <v>657.33300799999995</v>
      </c>
      <c r="M114" s="49">
        <v>664.64691200000004</v>
      </c>
      <c r="N114" s="49">
        <v>673.61926300000005</v>
      </c>
      <c r="O114" s="49">
        <v>680.86157200000002</v>
      </c>
      <c r="P114" s="49">
        <v>682.96490500000004</v>
      </c>
      <c r="Q114" s="49">
        <v>685.36377000000005</v>
      </c>
      <c r="R114" s="49">
        <v>692.49523899999997</v>
      </c>
      <c r="S114" s="49">
        <v>693.11206100000004</v>
      </c>
      <c r="T114" s="49">
        <v>696.35351600000001</v>
      </c>
      <c r="U114" s="49">
        <v>697.71765100000005</v>
      </c>
      <c r="V114" s="49">
        <v>700.13562000000002</v>
      </c>
      <c r="W114" s="49">
        <v>700.378784</v>
      </c>
      <c r="X114" s="49">
        <v>703.28393600000004</v>
      </c>
      <c r="Y114" s="49">
        <v>706.42126499999995</v>
      </c>
      <c r="Z114" s="49">
        <v>711.11010699999997</v>
      </c>
      <c r="AA114" s="49">
        <v>715.57800299999997</v>
      </c>
      <c r="AB114" s="49">
        <v>721.45178199999998</v>
      </c>
      <c r="AC114" s="49">
        <v>725.307861</v>
      </c>
      <c r="AD114" s="49">
        <v>731.30902100000003</v>
      </c>
      <c r="AE114" s="49">
        <v>736.50280799999996</v>
      </c>
      <c r="AF114" s="49">
        <v>740.35290499999996</v>
      </c>
      <c r="AG114" s="49">
        <v>745.32843000000003</v>
      </c>
      <c r="AH114" s="49">
        <v>751.28027299999997</v>
      </c>
      <c r="AI114" s="49">
        <v>757.93084699999997</v>
      </c>
      <c r="AJ114" s="49">
        <v>764.31817599999999</v>
      </c>
      <c r="AK114" s="50">
        <v>2.5600000000000002E-3</v>
      </c>
    </row>
    <row r="116" spans="1:37" ht="15" customHeight="1" x14ac:dyDescent="0.45">
      <c r="A116" s="43" t="s">
        <v>287</v>
      </c>
      <c r="B116" s="45" t="s">
        <v>288</v>
      </c>
      <c r="C116" s="46">
        <v>27942.273438</v>
      </c>
      <c r="D116" s="46">
        <v>28028.386718999998</v>
      </c>
      <c r="E116" s="46">
        <v>28231.378906000002</v>
      </c>
      <c r="F116" s="46">
        <v>27907.550781000002</v>
      </c>
      <c r="G116" s="46">
        <v>27649.613281000002</v>
      </c>
      <c r="H116" s="46">
        <v>27413.679688</v>
      </c>
      <c r="I116" s="46">
        <v>27081.539062</v>
      </c>
      <c r="J116" s="46">
        <v>26737.728515999999</v>
      </c>
      <c r="K116" s="46">
        <v>26403.916015999999</v>
      </c>
      <c r="L116" s="46">
        <v>26130.222656000002</v>
      </c>
      <c r="M116" s="46">
        <v>25866.310547000001</v>
      </c>
      <c r="N116" s="46">
        <v>25650.449218999998</v>
      </c>
      <c r="O116" s="46">
        <v>25419.376952999999</v>
      </c>
      <c r="P116" s="46">
        <v>25192.322265999999</v>
      </c>
      <c r="Q116" s="46">
        <v>24995.238281000002</v>
      </c>
      <c r="R116" s="46">
        <v>24816.873047000001</v>
      </c>
      <c r="S116" s="46">
        <v>24656.070312</v>
      </c>
      <c r="T116" s="46">
        <v>24529.458984000001</v>
      </c>
      <c r="U116" s="46">
        <v>24422.037109000001</v>
      </c>
      <c r="V116" s="46">
        <v>24372.001952999999</v>
      </c>
      <c r="W116" s="46">
        <v>24351.914062</v>
      </c>
      <c r="X116" s="46">
        <v>24362.824218999998</v>
      </c>
      <c r="Y116" s="46">
        <v>24386.867188</v>
      </c>
      <c r="Z116" s="46">
        <v>24422.039062</v>
      </c>
      <c r="AA116" s="46">
        <v>24479.832031000002</v>
      </c>
      <c r="AB116" s="46">
        <v>24551.398438</v>
      </c>
      <c r="AC116" s="46">
        <v>24650.125</v>
      </c>
      <c r="AD116" s="46">
        <v>24759.980468999998</v>
      </c>
      <c r="AE116" s="46">
        <v>24889.339843999998</v>
      </c>
      <c r="AF116" s="46">
        <v>25021.359375</v>
      </c>
      <c r="AG116" s="46">
        <v>25169.119140999999</v>
      </c>
      <c r="AH116" s="46">
        <v>25320.494140999999</v>
      </c>
      <c r="AI116" s="46">
        <v>25468.285156000002</v>
      </c>
      <c r="AJ116" s="46">
        <v>25620.25</v>
      </c>
      <c r="AK116" s="47">
        <v>-2.8029999999999999E-3</v>
      </c>
    </row>
    <row r="117" spans="1:37" ht="15" customHeight="1" thickBot="1" x14ac:dyDescent="0.5"/>
    <row r="118" spans="1:37" ht="15" customHeight="1" x14ac:dyDescent="0.45">
      <c r="B118" s="63" t="s">
        <v>289</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row>
    <row r="119" spans="1:37" ht="15" customHeight="1" x14ac:dyDescent="0.45">
      <c r="B119" s="51" t="s">
        <v>290</v>
      </c>
    </row>
    <row r="120" spans="1:37" ht="15" customHeight="1" x14ac:dyDescent="0.45">
      <c r="B120" s="51" t="s">
        <v>291</v>
      </c>
    </row>
    <row r="121" spans="1:37" ht="15" customHeight="1" x14ac:dyDescent="0.45">
      <c r="B121" s="51" t="s">
        <v>292</v>
      </c>
    </row>
    <row r="122" spans="1:37" ht="15" customHeight="1" x14ac:dyDescent="0.45">
      <c r="B122" s="51" t="s">
        <v>293</v>
      </c>
    </row>
    <row r="123" spans="1:37" ht="15" customHeight="1" x14ac:dyDescent="0.45">
      <c r="B123" s="51" t="s">
        <v>294</v>
      </c>
    </row>
    <row r="124" spans="1:37" ht="15" customHeight="1" x14ac:dyDescent="0.45">
      <c r="B124" s="51" t="s">
        <v>295</v>
      </c>
    </row>
    <row r="125" spans="1:37" ht="15" customHeight="1" x14ac:dyDescent="0.45">
      <c r="B125" s="51" t="s">
        <v>296</v>
      </c>
    </row>
    <row r="126" spans="1:37" ht="15" customHeight="1" x14ac:dyDescent="0.45">
      <c r="B126" s="51" t="s">
        <v>297</v>
      </c>
    </row>
    <row r="127" spans="1:37" ht="15" customHeight="1" x14ac:dyDescent="0.45">
      <c r="B127" s="51" t="s">
        <v>298</v>
      </c>
    </row>
    <row r="128" spans="1:37" ht="15" customHeight="1" x14ac:dyDescent="0.45">
      <c r="B128" s="51" t="s">
        <v>299</v>
      </c>
    </row>
    <row r="129" spans="2:2" ht="15" customHeight="1" x14ac:dyDescent="0.45">
      <c r="B129" s="51" t="s">
        <v>300</v>
      </c>
    </row>
    <row r="130" spans="2:2" ht="15" customHeight="1" x14ac:dyDescent="0.45">
      <c r="B130" s="51" t="s">
        <v>301</v>
      </c>
    </row>
    <row r="131" spans="2:2" ht="15" customHeight="1" x14ac:dyDescent="0.45">
      <c r="B131" s="51" t="s">
        <v>302</v>
      </c>
    </row>
    <row r="132" spans="2:2" ht="15" customHeight="1" x14ac:dyDescent="0.45">
      <c r="B132" s="51" t="s">
        <v>303</v>
      </c>
    </row>
  </sheetData>
  <mergeCells count="1">
    <mergeCell ref="B118:AK118"/>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3"/>
  <sheetViews>
    <sheetView workbookViewId="0">
      <selection activeCell="H14" sqref="H14"/>
    </sheetView>
  </sheetViews>
  <sheetFormatPr defaultRowHeight="14.25" x14ac:dyDescent="0.45"/>
  <cols>
    <col min="1" max="1" width="22.59765625" customWidth="1"/>
    <col min="2" max="3" width="10.86328125" customWidth="1"/>
    <col min="4" max="4" width="9.730468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s="2">
        <f>('Results (On-road psgr) Brazil'!C54+'Results (On-road psgr) Brazil'!C56)/(SUM('Results (On-road psgr) Brazil'!C54:C57))</f>
        <v>0.79912265334415777</v>
      </c>
      <c r="C4" s="2">
        <f>('Results (On-road psgr) Brazil'!D54+'Results (On-road psgr) Brazil'!D56)/(SUM('Results (On-road psgr) Brazil'!D54:D57))</f>
        <v>0.79414220620703868</v>
      </c>
      <c r="D4" s="2">
        <f>('Results (On-road psgr) Brazil'!E54+'Results (On-road psgr) Brazil'!E56)/(SUM('Results (On-road psgr) Brazil'!E54:E57))</f>
        <v>0.7900775875091729</v>
      </c>
      <c r="E4" s="2">
        <f>('Results (On-road psgr) Brazil'!F54+'Results (On-road psgr) Brazil'!F56)/(SUM('Results (On-road psgr) Brazil'!F54:F57))</f>
        <v>0.78673758629006396</v>
      </c>
      <c r="F4" s="2">
        <f>('Results (On-road psgr) Brazil'!G54+'Results (On-road psgr) Brazil'!G56)/(SUM('Results (On-road psgr) Brazil'!G54:G57))</f>
        <v>0.78397800054148159</v>
      </c>
      <c r="G4" s="2">
        <f>('Results (On-road psgr) Brazil'!H54+'Results (On-road psgr) Brazil'!H56)/(SUM('Results (On-road psgr) Brazil'!H54:H57))</f>
        <v>0.78169618466938484</v>
      </c>
      <c r="H4" s="2">
        <f>('Results (On-road psgr) Brazil'!I54+'Results (On-road psgr) Brazil'!I56)/(SUM('Results (On-road psgr) Brazil'!I54:I57))</f>
        <v>0.77981356759099396</v>
      </c>
      <c r="I4" s="2">
        <f>('Results (On-road psgr) Brazil'!J54+'Results (On-road psgr) Brazil'!J56)/(SUM('Results (On-road psgr) Brazil'!J54:J57))</f>
        <v>0.77825592219943929</v>
      </c>
      <c r="J4" s="2">
        <f>('Results (On-road psgr) Brazil'!K54+'Results (On-road psgr) Brazil'!K56)/(SUM('Results (On-road psgr) Brazil'!K54:K57))</f>
        <v>0.77696720956633436</v>
      </c>
      <c r="K4" s="2">
        <f>('Results (On-road psgr) Brazil'!L54+'Results (On-road psgr) Brazil'!L56)/(SUM('Results (On-road psgr) Brazil'!L54:L57))</f>
        <v>0.77590358593749942</v>
      </c>
      <c r="L4" s="2">
        <f>('Results (On-road psgr) Brazil'!M54+'Results (On-road psgr) Brazil'!M56)/(SUM('Results (On-road psgr) Brazil'!M54:M57))</f>
        <v>0.77503193777154833</v>
      </c>
      <c r="M4" s="2">
        <f>('Results (On-road psgr) Brazil'!N54+'Results (On-road psgr) Brazil'!N56)/(SUM('Results (On-road psgr) Brazil'!N54:N57))</f>
        <v>0.77432558501630755</v>
      </c>
      <c r="N4" s="2">
        <f>('Results (On-road psgr) Brazil'!O54+'Results (On-road psgr) Brazil'!O56)/(SUM('Results (On-road psgr) Brazil'!O54:O57))</f>
        <v>0.77375756280675934</v>
      </c>
      <c r="O4" s="2">
        <f>('Results (On-road psgr) Brazil'!P54+'Results (On-road psgr) Brazil'!P56)/(SUM('Results (On-road psgr) Brazil'!P54:P57))</f>
        <v>0.77330375967745102</v>
      </c>
      <c r="P4" s="2">
        <f>('Results (On-road psgr) Brazil'!Q54+'Results (On-road psgr) Brazil'!Q56)/(SUM('Results (On-road psgr) Brazil'!Q54:Q57))</f>
        <v>0.77294054954259828</v>
      </c>
      <c r="Q4" s="2">
        <f>('Results (On-road psgr) Brazil'!R54+'Results (On-road psgr) Brazil'!R56)/(SUM('Results (On-road psgr) Brazil'!R54:R57))</f>
        <v>0.7726494125469261</v>
      </c>
      <c r="R4" s="2">
        <f>('Results (On-road psgr) Brazil'!S54+'Results (On-road psgr) Brazil'!S56)/(SUM('Results (On-road psgr) Brazil'!S54:S57))</f>
        <v>0.77241830301440351</v>
      </c>
      <c r="S4" s="2">
        <f>('Results (On-road psgr) Brazil'!T54+'Results (On-road psgr) Brazil'!T56)/(SUM('Results (On-road psgr) Brazil'!T54:T57))</f>
        <v>0.7722352858632896</v>
      </c>
      <c r="T4" s="2">
        <f>('Results (On-road psgr) Brazil'!U54+'Results (On-road psgr) Brazil'!U56)/(SUM('Results (On-road psgr) Brazil'!U54:U57))</f>
        <v>0.77209021770408093</v>
      </c>
      <c r="U4" s="2">
        <f>('Results (On-road psgr) Brazil'!V54+'Results (On-road psgr) Brazil'!V56)/(SUM('Results (On-road psgr) Brazil'!V54:V57))</f>
        <v>0.77197666144120369</v>
      </c>
      <c r="V4" s="2">
        <f>('Results (On-road psgr) Brazil'!W54+'Results (On-road psgr) Brazil'!W56)/(SUM('Results (On-road psgr) Brazil'!W54:W57))</f>
        <v>0.7718883451743348</v>
      </c>
      <c r="W4" s="2">
        <f>('Results (On-road psgr) Brazil'!X54+'Results (On-road psgr) Brazil'!X56)/(SUM('Results (On-road psgr) Brazil'!X54:X57))</f>
        <v>0.77181953722302765</v>
      </c>
      <c r="X4" s="2">
        <f>('Results (On-road psgr) Brazil'!Y54+'Results (On-road psgr) Brazil'!Y56)/(SUM('Results (On-road psgr) Brazil'!Y54:Y57))</f>
        <v>0.77176473594817219</v>
      </c>
      <c r="Y4" s="2">
        <f>('Results (On-road psgr) Brazil'!Z54+'Results (On-road psgr) Brazil'!Z56)/(SUM('Results (On-road psgr) Brazil'!Z54:Z57))</f>
        <v>0.771720771136154</v>
      </c>
      <c r="Z4" s="2">
        <f>('Results (On-road psgr) Brazil'!AA54+'Results (On-road psgr) Brazil'!AA56)/(SUM('Results (On-road psgr) Brazil'!AA54:AA57))</f>
        <v>0.77168639344087442</v>
      </c>
      <c r="AA4" s="2">
        <f>('Results (On-road psgr) Brazil'!AB54+'Results (On-road psgr) Brazil'!AB56)/(SUM('Results (On-road psgr) Brazil'!AB54:AB57))</f>
        <v>0.7716627081617613</v>
      </c>
      <c r="AB4" s="2">
        <f>('Results (On-road psgr) Brazil'!AC54+'Results (On-road psgr) Brazil'!AC56)/(SUM('Results (On-road psgr) Brazil'!AC54:AC57))</f>
        <v>0.77164827267404101</v>
      </c>
      <c r="AC4" s="2">
        <f>('Results (On-road psgr) Brazil'!AD54+'Results (On-road psgr) Brazil'!AD56)/(SUM('Results (On-road psgr) Brazil'!AD54:AD57))</f>
        <v>0.77163866198327724</v>
      </c>
      <c r="AD4" s="2">
        <f>('Results (On-road psgr) Brazil'!AE54+'Results (On-road psgr) Brazil'!AE56)/(SUM('Results (On-road psgr) Brazil'!AE54:AE57))</f>
        <v>0.77163042520161074</v>
      </c>
      <c r="AE4" s="2">
        <f>('Results (On-road psgr) Brazil'!AF54+'Results (On-road psgr) Brazil'!AF56)/(SUM('Results (On-road psgr) Brazil'!AF54:AF57))</f>
        <v>0.77162346270809778</v>
      </c>
      <c r="AF4" s="2">
        <f>('Results (On-road psgr) Brazil'!AG54+'Results (On-road psgr) Brazil'!AG56)/(SUM('Results (On-road psgr) Brazil'!AG54:AG57))</f>
        <v>0.771617206313995</v>
      </c>
      <c r="AG4" s="2">
        <f>('Results (On-road psgr) Brazil'!AH54+'Results (On-road psgr) Brazil'!AH56)/(SUM('Results (On-road psgr) Brazil'!AH54:AH57))</f>
        <v>0.77161142288606077</v>
      </c>
      <c r="AH4" s="2">
        <f>('Results (On-road psgr) Brazil'!AI54+'Results (On-road psgr) Brazil'!AI56)/(SUM('Results (On-road psgr) Brazil'!AI54:AI57))</f>
        <v>0.77160657150407219</v>
      </c>
      <c r="AI4" s="2">
        <f>('Results (On-road psgr) Brazil'!AJ54+'Results (On-road psgr) Brazil'!AJ56)/(SUM('Results (On-road psgr) Brazil'!AJ54:AJ57))</f>
        <v>0.77160263527099426</v>
      </c>
      <c r="AJ4" s="2">
        <f>('Results (On-road psgr) Brazil'!AK54+'Results (On-road psgr) Brazil'!AK56)/(SUM('Results (On-road psgr) Brazil'!AK54:AK57))</f>
        <v>0.77159918883214751</v>
      </c>
      <c r="AK4" s="2">
        <f>('Results (On-road psgr) Brazil'!AL54+'Results (On-road psgr) Brazil'!AL56)/(SUM('Results (On-road psgr) Brazil'!AL54:AL57))</f>
        <v>0.77159609818230168</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s="2">
        <f>('Results (On-road psgr) Brazil'!C55+'Results (On-road psgr) Brazil'!C57)/(SUM('Results (On-road psgr) Brazil'!C54:C57))</f>
        <v>0.20087734665584217</v>
      </c>
      <c r="C6" s="2">
        <f>('Results (On-road psgr) Brazil'!D55+'Results (On-road psgr) Brazil'!D57)/(SUM('Results (On-road psgr) Brazil'!D54:D57))</f>
        <v>0.20585779379296129</v>
      </c>
      <c r="D6" s="2">
        <f>('Results (On-road psgr) Brazil'!E55+'Results (On-road psgr) Brazil'!E57)/(SUM('Results (On-road psgr) Brazil'!E54:E57))</f>
        <v>0.20992241249082719</v>
      </c>
      <c r="E6" s="2">
        <f>('Results (On-road psgr) Brazil'!F55+'Results (On-road psgr) Brazil'!F57)/(SUM('Results (On-road psgr) Brazil'!F54:F57))</f>
        <v>0.21326241370993612</v>
      </c>
      <c r="F6" s="2">
        <f>('Results (On-road psgr) Brazil'!G55+'Results (On-road psgr) Brazil'!G57)/(SUM('Results (On-road psgr) Brazil'!G54:G57))</f>
        <v>0.21602199945851841</v>
      </c>
      <c r="G6" s="2">
        <f>('Results (On-road psgr) Brazil'!H55+'Results (On-road psgr) Brazil'!H57)/(SUM('Results (On-road psgr) Brazil'!H54:H57))</f>
        <v>0.21830381533061494</v>
      </c>
      <c r="H6" s="2">
        <f>('Results (On-road psgr) Brazil'!I55+'Results (On-road psgr) Brazil'!I57)/(SUM('Results (On-road psgr) Brazil'!I54:I57))</f>
        <v>0.22018643240900609</v>
      </c>
      <c r="I6" s="2">
        <f>('Results (On-road psgr) Brazil'!J55+'Results (On-road psgr) Brazil'!J57)/(SUM('Results (On-road psgr) Brazil'!J54:J57))</f>
        <v>0.22174407780056082</v>
      </c>
      <c r="J6" s="2">
        <f>('Results (On-road psgr) Brazil'!K55+'Results (On-road psgr) Brazil'!K57)/(SUM('Results (On-road psgr) Brazil'!K54:K57))</f>
        <v>0.22303279043366564</v>
      </c>
      <c r="K6" s="2">
        <f>('Results (On-road psgr) Brazil'!L55+'Results (On-road psgr) Brazil'!L57)/(SUM('Results (On-road psgr) Brazil'!L54:L57))</f>
        <v>0.22409641406250047</v>
      </c>
      <c r="L6" s="2">
        <f>('Results (On-road psgr) Brazil'!M55+'Results (On-road psgr) Brazil'!M57)/(SUM('Results (On-road psgr) Brazil'!M54:M57))</f>
        <v>0.22496806222845167</v>
      </c>
      <c r="M6" s="2">
        <f>('Results (On-road psgr) Brazil'!N55+'Results (On-road psgr) Brazil'!N57)/(SUM('Results (On-road psgr) Brazil'!N54:N57))</f>
        <v>0.22567441498369237</v>
      </c>
      <c r="N6" s="2">
        <f>('Results (On-road psgr) Brazil'!O55+'Results (On-road psgr) Brazil'!O57)/(SUM('Results (On-road psgr) Brazil'!O54:O57))</f>
        <v>0.22624243719324061</v>
      </c>
      <c r="O6" s="2">
        <f>('Results (On-road psgr) Brazil'!P55+'Results (On-road psgr) Brazil'!P57)/(SUM('Results (On-road psgr) Brazil'!P54:P57))</f>
        <v>0.2266962403225489</v>
      </c>
      <c r="P6" s="2">
        <f>('Results (On-road psgr) Brazil'!Q55+'Results (On-road psgr) Brazil'!Q57)/(SUM('Results (On-road psgr) Brazil'!Q54:Q57))</f>
        <v>0.22705945045740178</v>
      </c>
      <c r="Q6" s="2">
        <f>('Results (On-road psgr) Brazil'!R55+'Results (On-road psgr) Brazil'!R57)/(SUM('Results (On-road psgr) Brazil'!R54:R57))</f>
        <v>0.22735058745307393</v>
      </c>
      <c r="R6" s="2">
        <f>('Results (On-road psgr) Brazil'!S55+'Results (On-road psgr) Brazil'!S57)/(SUM('Results (On-road psgr) Brazil'!S54:S57))</f>
        <v>0.22758169698559652</v>
      </c>
      <c r="S6" s="2">
        <f>('Results (On-road psgr) Brazil'!T55+'Results (On-road psgr) Brazil'!T57)/(SUM('Results (On-road psgr) Brazil'!T54:T57))</f>
        <v>0.22776471413671032</v>
      </c>
      <c r="T6" s="2">
        <f>('Results (On-road psgr) Brazil'!U55+'Results (On-road psgr) Brazil'!U57)/(SUM('Results (On-road psgr) Brazil'!U54:U57))</f>
        <v>0.22790978229591902</v>
      </c>
      <c r="U6" s="2">
        <f>('Results (On-road psgr) Brazil'!V55+'Results (On-road psgr) Brazil'!V57)/(SUM('Results (On-road psgr) Brazil'!V54:V57))</f>
        <v>0.22802333855879631</v>
      </c>
      <c r="V6" s="2">
        <f>('Results (On-road psgr) Brazil'!W55+'Results (On-road psgr) Brazil'!W57)/(SUM('Results (On-road psgr) Brazil'!W54:W57))</f>
        <v>0.22811165482566514</v>
      </c>
      <c r="W6" s="2">
        <f>('Results (On-road psgr) Brazil'!X55+'Results (On-road psgr) Brazil'!X57)/(SUM('Results (On-road psgr) Brazil'!X54:X57))</f>
        <v>0.22818046277697235</v>
      </c>
      <c r="X6" s="2">
        <f>('Results (On-road psgr) Brazil'!Y55+'Results (On-road psgr) Brazil'!Y57)/(SUM('Results (On-road psgr) Brazil'!Y54:Y57))</f>
        <v>0.22823526405182767</v>
      </c>
      <c r="Y6" s="2">
        <f>('Results (On-road psgr) Brazil'!Z55+'Results (On-road psgr) Brazil'!Z57)/(SUM('Results (On-road psgr) Brazil'!Z54:Z57))</f>
        <v>0.22827922886384608</v>
      </c>
      <c r="Z6" s="2">
        <f>('Results (On-road psgr) Brazil'!AA55+'Results (On-road psgr) Brazil'!AA57)/(SUM('Results (On-road psgr) Brazil'!AA54:AA57))</f>
        <v>0.22831360655912569</v>
      </c>
      <c r="AA6" s="2">
        <f>('Results (On-road psgr) Brazil'!AB55+'Results (On-road psgr) Brazil'!AB57)/(SUM('Results (On-road psgr) Brazil'!AB54:AB57))</f>
        <v>0.22833729183823859</v>
      </c>
      <c r="AB6" s="2">
        <f>('Results (On-road psgr) Brazil'!AC55+'Results (On-road psgr) Brazil'!AC57)/(SUM('Results (On-road psgr) Brazil'!AC54:AC57))</f>
        <v>0.22835172732595901</v>
      </c>
      <c r="AC6" s="2">
        <f>('Results (On-road psgr) Brazil'!AD55+'Results (On-road psgr) Brazil'!AD57)/(SUM('Results (On-road psgr) Brazil'!AD54:AD57))</f>
        <v>0.22836133801672262</v>
      </c>
      <c r="AD6" s="2">
        <f>('Results (On-road psgr) Brazil'!AE55+'Results (On-road psgr) Brazil'!AE57)/(SUM('Results (On-road psgr) Brazil'!AE54:AE57))</f>
        <v>0.22836957479838926</v>
      </c>
      <c r="AE6" s="2">
        <f>('Results (On-road psgr) Brazil'!AF55+'Results (On-road psgr) Brazil'!AF57)/(SUM('Results (On-road psgr) Brazil'!AF54:AF57))</f>
        <v>0.22837653729190235</v>
      </c>
      <c r="AF6" s="2">
        <f>('Results (On-road psgr) Brazil'!AG55+'Results (On-road psgr) Brazil'!AG57)/(SUM('Results (On-road psgr) Brazil'!AG54:AG57))</f>
        <v>0.228382793686005</v>
      </c>
      <c r="AG6" s="2">
        <f>('Results (On-road psgr) Brazil'!AH55+'Results (On-road psgr) Brazil'!AH57)/(SUM('Results (On-road psgr) Brazil'!AH54:AH57))</f>
        <v>0.2283885771139392</v>
      </c>
      <c r="AH6" s="2">
        <f>('Results (On-road psgr) Brazil'!AI55+'Results (On-road psgr) Brazil'!AI57)/(SUM('Results (On-road psgr) Brazil'!AI54:AI57))</f>
        <v>0.22839342849592789</v>
      </c>
      <c r="AI6" s="2">
        <f>('Results (On-road psgr) Brazil'!AJ55+'Results (On-road psgr) Brazil'!AJ57)/(SUM('Results (On-road psgr) Brazil'!AJ54:AJ57))</f>
        <v>0.22839736472900557</v>
      </c>
      <c r="AJ6" s="2">
        <f>('Results (On-road psgr) Brazil'!AK55+'Results (On-road psgr) Brazil'!AK57)/(SUM('Results (On-road psgr) Brazil'!AK54:AK57))</f>
        <v>0.22840081116785252</v>
      </c>
      <c r="AK6" s="2">
        <f>('Results (On-road psgr) Brazil'!AL55+'Results (On-road psgr) Brazil'!AL57)/(SUM('Results (On-road psgr) Brazil'!AL54:AL57))</f>
        <v>0.22840390181769818</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8" x14ac:dyDescent="0.45">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row>
    <row r="13" spans="1:38" x14ac:dyDescent="0.45">
      <c r="A13" s="27"/>
      <c r="B13" s="27"/>
      <c r="C13" s="27"/>
    </row>
  </sheetData>
  <pageMargins left="0.7" right="0.7" top="0.75" bottom="0.75" header="0.3" footer="0.3"/>
  <ignoredErrors>
    <ignoredError sqref="D5"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3"/>
  <sheetViews>
    <sheetView workbookViewId="0">
      <selection activeCell="D16" sqref="D16"/>
    </sheetView>
  </sheetViews>
  <sheetFormatPr defaultRowHeight="14.25" x14ac:dyDescent="0.45"/>
  <cols>
    <col min="1" max="1" width="22.59765625" customWidth="1"/>
    <col min="2" max="3" width="12"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f>1-B7</f>
        <v>0.92999999999999994</v>
      </c>
      <c r="C5">
        <f>1-C7</f>
        <v>0.92999999999999994</v>
      </c>
      <c r="D5">
        <f>1-D7</f>
        <v>0.92</v>
      </c>
      <c r="E5">
        <f>1-E7</f>
        <v>0.9</v>
      </c>
      <c r="F5">
        <f t="shared" ref="F5:AK5" si="0">1-F7</f>
        <v>0.89</v>
      </c>
      <c r="G5">
        <f t="shared" si="0"/>
        <v>0.88</v>
      </c>
      <c r="H5">
        <f t="shared" si="0"/>
        <v>0.87</v>
      </c>
      <c r="I5">
        <f t="shared" si="0"/>
        <v>0.86</v>
      </c>
      <c r="J5">
        <f t="shared" si="0"/>
        <v>0.85</v>
      </c>
      <c r="K5">
        <f t="shared" si="0"/>
        <v>0.85</v>
      </c>
      <c r="L5">
        <f t="shared" si="0"/>
        <v>0.85</v>
      </c>
      <c r="M5">
        <f t="shared" si="0"/>
        <v>0.85</v>
      </c>
      <c r="N5">
        <f t="shared" si="0"/>
        <v>0.85</v>
      </c>
      <c r="O5">
        <f t="shared" si="0"/>
        <v>0.85</v>
      </c>
      <c r="P5">
        <f t="shared" si="0"/>
        <v>0.85</v>
      </c>
      <c r="Q5">
        <f t="shared" si="0"/>
        <v>0.85</v>
      </c>
      <c r="R5">
        <f t="shared" si="0"/>
        <v>0.85</v>
      </c>
      <c r="S5">
        <f t="shared" si="0"/>
        <v>0.85</v>
      </c>
      <c r="T5">
        <f t="shared" si="0"/>
        <v>0.85</v>
      </c>
      <c r="U5">
        <f t="shared" si="0"/>
        <v>0.85</v>
      </c>
      <c r="V5">
        <f t="shared" si="0"/>
        <v>0.85</v>
      </c>
      <c r="W5">
        <f t="shared" si="0"/>
        <v>0.85</v>
      </c>
      <c r="X5">
        <f t="shared" si="0"/>
        <v>0.85</v>
      </c>
      <c r="Y5">
        <f t="shared" si="0"/>
        <v>0.85</v>
      </c>
      <c r="Z5">
        <f t="shared" si="0"/>
        <v>0.85</v>
      </c>
      <c r="AA5">
        <f t="shared" si="0"/>
        <v>0.85</v>
      </c>
      <c r="AB5">
        <f t="shared" si="0"/>
        <v>0.85</v>
      </c>
      <c r="AC5">
        <f t="shared" si="0"/>
        <v>0.85</v>
      </c>
      <c r="AD5">
        <f t="shared" si="0"/>
        <v>0.85</v>
      </c>
      <c r="AE5">
        <f t="shared" si="0"/>
        <v>0.85</v>
      </c>
      <c r="AF5">
        <f t="shared" si="0"/>
        <v>0.85</v>
      </c>
      <c r="AG5">
        <f t="shared" si="0"/>
        <v>0.85</v>
      </c>
      <c r="AH5">
        <f t="shared" si="0"/>
        <v>0.85</v>
      </c>
      <c r="AI5">
        <f t="shared" si="0"/>
        <v>0.85</v>
      </c>
      <c r="AJ5">
        <f t="shared" si="0"/>
        <v>0.85</v>
      </c>
      <c r="AK5">
        <f t="shared" si="0"/>
        <v>0.85</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3" spans="1:37" x14ac:dyDescent="0.45">
      <c r="A13" s="27"/>
      <c r="B13" s="27"/>
      <c r="C13" s="2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F13" sqref="F13"/>
    </sheetView>
  </sheetViews>
  <sheetFormatPr defaultRowHeight="14.25" x14ac:dyDescent="0.45"/>
  <cols>
    <col min="1" max="1" width="22.59765625" customWidth="1"/>
    <col min="2" max="3" width="11.2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f>'BPoEFUbVT-LDVs-psgr-plghyb'!B2</f>
        <v>0</v>
      </c>
      <c r="C2">
        <f>'BPoEFUbVT-LDVs-psgr-plghyb'!C2</f>
        <v>0</v>
      </c>
      <c r="D2">
        <f>'BPoEFUbVT-LDVs-psgr-plghyb'!D2</f>
        <v>0</v>
      </c>
      <c r="E2">
        <f>'BPoEFUbVT-LDVs-psgr-plghyb'!E2</f>
        <v>0</v>
      </c>
      <c r="F2">
        <f>'BPoEFUbVT-LDVs-psgr-plghyb'!F2</f>
        <v>0</v>
      </c>
      <c r="G2">
        <f>'BPoEFUbVT-LDVs-psgr-plghyb'!G2</f>
        <v>0</v>
      </c>
      <c r="H2">
        <f>'BPoEFUbVT-LDVs-psgr-plghyb'!H2</f>
        <v>0</v>
      </c>
      <c r="I2">
        <f>'BPoEFUbVT-LDVs-psgr-plghyb'!I2</f>
        <v>0</v>
      </c>
      <c r="J2">
        <f>'BPoEFUbVT-LDVs-psgr-plghyb'!J2</f>
        <v>0</v>
      </c>
      <c r="K2">
        <f>'BPoEFUbVT-LDVs-psgr-plghyb'!K2</f>
        <v>0</v>
      </c>
      <c r="L2">
        <f>'BPoEFUbVT-LDVs-psgr-plghyb'!L2</f>
        <v>0</v>
      </c>
      <c r="M2">
        <f>'BPoEFUbVT-LDVs-psgr-plghyb'!M2</f>
        <v>0</v>
      </c>
      <c r="N2">
        <f>'BPoEFUbVT-LDVs-psgr-plghyb'!N2</f>
        <v>0</v>
      </c>
      <c r="O2">
        <f>'BPoEFUbVT-LDVs-psgr-plghyb'!O2</f>
        <v>0</v>
      </c>
      <c r="P2">
        <f>'BPoEFUbVT-LDVs-psgr-plghyb'!P2</f>
        <v>0</v>
      </c>
      <c r="Q2">
        <f>'BPoEFUbVT-LDVs-psgr-plghyb'!Q2</f>
        <v>0</v>
      </c>
      <c r="R2">
        <f>'BPoEFUbVT-LDVs-psgr-plghyb'!R2</f>
        <v>0</v>
      </c>
      <c r="S2">
        <f>'BPoEFUbVT-LDVs-psgr-plghyb'!S2</f>
        <v>0</v>
      </c>
      <c r="T2">
        <f>'BPoEFUbVT-LDVs-psgr-plghyb'!T2</f>
        <v>0</v>
      </c>
      <c r="U2">
        <f>'BPoEFUbVT-LDVs-psgr-plghyb'!U2</f>
        <v>0</v>
      </c>
      <c r="V2">
        <f>'BPoEFUbVT-LDVs-psgr-plghyb'!V2</f>
        <v>0</v>
      </c>
      <c r="W2">
        <f>'BPoEFUbVT-LDVs-psgr-plghyb'!W2</f>
        <v>0</v>
      </c>
      <c r="X2">
        <f>'BPoEFUbVT-LDVs-psgr-plghyb'!X2</f>
        <v>0</v>
      </c>
      <c r="Y2">
        <f>'BPoEFUbVT-LDVs-psgr-plghyb'!Y2</f>
        <v>0</v>
      </c>
      <c r="Z2">
        <f>'BPoEFUbVT-LDVs-psgr-plghyb'!Z2</f>
        <v>0</v>
      </c>
      <c r="AA2">
        <f>'BPoEFUbVT-LDVs-psgr-plghyb'!AA2</f>
        <v>0</v>
      </c>
      <c r="AB2">
        <f>'BPoEFUbVT-LDVs-psgr-plghyb'!AB2</f>
        <v>0</v>
      </c>
      <c r="AC2">
        <f>'BPoEFUbVT-LDVs-psgr-plghyb'!AC2</f>
        <v>0</v>
      </c>
      <c r="AD2">
        <f>'BPoEFUbVT-LDVs-psgr-plghyb'!AD2</f>
        <v>0</v>
      </c>
      <c r="AE2">
        <f>'BPoEFUbVT-LDVs-psgr-plghyb'!AE2</f>
        <v>0</v>
      </c>
      <c r="AF2">
        <f>'BPoEFUbVT-LDVs-psgr-plghyb'!AF2</f>
        <v>0</v>
      </c>
      <c r="AG2">
        <f>'BPoEFUbVT-LDVs-psgr-plghyb'!AG2</f>
        <v>0</v>
      </c>
      <c r="AH2">
        <f>'BPoEFUbVT-LDVs-psgr-plghyb'!AH2</f>
        <v>0</v>
      </c>
      <c r="AI2">
        <f>'BPoEFUbVT-LDVs-psgr-plghyb'!AI2</f>
        <v>0</v>
      </c>
      <c r="AJ2">
        <f>'BPoEFUbVT-LDVs-psgr-plghyb'!AJ2</f>
        <v>0</v>
      </c>
      <c r="AK2">
        <f>'BPoEFUbVT-LDVs-psgr-plghyb'!AK2</f>
        <v>0</v>
      </c>
    </row>
    <row r="3" spans="1:38" x14ac:dyDescent="0.45">
      <c r="A3" t="s">
        <v>3</v>
      </c>
      <c r="B3">
        <f>'BPoEFUbVT-LDVs-psgr-plghyb'!B3</f>
        <v>0</v>
      </c>
      <c r="C3">
        <f>'BPoEFUbVT-LDVs-psgr-plghyb'!C3</f>
        <v>0</v>
      </c>
      <c r="D3">
        <f>'BPoEFUbVT-LDVs-psgr-plghyb'!D3</f>
        <v>0</v>
      </c>
      <c r="E3">
        <f>'BPoEFUbVT-LDVs-psgr-plghyb'!E3</f>
        <v>0</v>
      </c>
      <c r="F3">
        <f>'BPoEFUbVT-LDVs-psgr-plghyb'!F3</f>
        <v>0</v>
      </c>
      <c r="G3">
        <f>'BPoEFUbVT-LDVs-psgr-plghyb'!G3</f>
        <v>0</v>
      </c>
      <c r="H3">
        <f>'BPoEFUbVT-LDVs-psgr-plghyb'!H3</f>
        <v>0</v>
      </c>
      <c r="I3">
        <f>'BPoEFUbVT-LDVs-psgr-plghyb'!I3</f>
        <v>0</v>
      </c>
      <c r="J3">
        <f>'BPoEFUbVT-LDVs-psgr-plghyb'!J3</f>
        <v>0</v>
      </c>
      <c r="K3">
        <f>'BPoEFUbVT-LDVs-psgr-plghyb'!K3</f>
        <v>0</v>
      </c>
      <c r="L3">
        <f>'BPoEFUbVT-LDVs-psgr-plghyb'!L3</f>
        <v>0</v>
      </c>
      <c r="M3">
        <f>'BPoEFUbVT-LDVs-psgr-plghyb'!M3</f>
        <v>0</v>
      </c>
      <c r="N3">
        <f>'BPoEFUbVT-LDVs-psgr-plghyb'!N3</f>
        <v>0</v>
      </c>
      <c r="O3">
        <f>'BPoEFUbVT-LDVs-psgr-plghyb'!O3</f>
        <v>0</v>
      </c>
      <c r="P3">
        <f>'BPoEFUbVT-LDVs-psgr-plghyb'!P3</f>
        <v>0</v>
      </c>
      <c r="Q3">
        <f>'BPoEFUbVT-LDVs-psgr-plghyb'!Q3</f>
        <v>0</v>
      </c>
      <c r="R3">
        <f>'BPoEFUbVT-LDVs-psgr-plghyb'!R3</f>
        <v>0</v>
      </c>
      <c r="S3">
        <f>'BPoEFUbVT-LDVs-psgr-plghyb'!S3</f>
        <v>0</v>
      </c>
      <c r="T3">
        <f>'BPoEFUbVT-LDVs-psgr-plghyb'!T3</f>
        <v>0</v>
      </c>
      <c r="U3">
        <f>'BPoEFUbVT-LDVs-psgr-plghyb'!U3</f>
        <v>0</v>
      </c>
      <c r="V3">
        <f>'BPoEFUbVT-LDVs-psgr-plghyb'!V3</f>
        <v>0</v>
      </c>
      <c r="W3">
        <f>'BPoEFUbVT-LDVs-psgr-plghyb'!W3</f>
        <v>0</v>
      </c>
      <c r="X3">
        <f>'BPoEFUbVT-LDVs-psgr-plghyb'!X3</f>
        <v>0</v>
      </c>
      <c r="Y3">
        <f>'BPoEFUbVT-LDVs-psgr-plghyb'!Y3</f>
        <v>0</v>
      </c>
      <c r="Z3">
        <f>'BPoEFUbVT-LDVs-psgr-plghyb'!Z3</f>
        <v>0</v>
      </c>
      <c r="AA3">
        <f>'BPoEFUbVT-LDVs-psgr-plghyb'!AA3</f>
        <v>0</v>
      </c>
      <c r="AB3">
        <f>'BPoEFUbVT-LDVs-psgr-plghyb'!AB3</f>
        <v>0</v>
      </c>
      <c r="AC3">
        <f>'BPoEFUbVT-LDVs-psgr-plghyb'!AC3</f>
        <v>0</v>
      </c>
      <c r="AD3">
        <f>'BPoEFUbVT-LDVs-psgr-plghyb'!AD3</f>
        <v>0</v>
      </c>
      <c r="AE3">
        <f>'BPoEFUbVT-LDVs-psgr-plghyb'!AE3</f>
        <v>0</v>
      </c>
      <c r="AF3">
        <f>'BPoEFUbVT-LDVs-psgr-plghyb'!AF3</f>
        <v>0</v>
      </c>
      <c r="AG3">
        <f>'BPoEFUbVT-LDVs-psgr-plghyb'!AG3</f>
        <v>0</v>
      </c>
      <c r="AH3">
        <f>'BPoEFUbVT-LDVs-psgr-plghyb'!AH3</f>
        <v>0</v>
      </c>
      <c r="AI3">
        <f>'BPoEFUbVT-LDVs-psgr-plghyb'!AI3</f>
        <v>0</v>
      </c>
      <c r="AJ3">
        <f>'BPoEFUbVT-LDVs-psgr-plghyb'!AJ3</f>
        <v>0</v>
      </c>
      <c r="AK3">
        <f>'BPoEFUbVT-LDVs-psgr-plghyb'!AK3</f>
        <v>0</v>
      </c>
    </row>
    <row r="4" spans="1:38" x14ac:dyDescent="0.45">
      <c r="A4" t="s">
        <v>4</v>
      </c>
      <c r="B4" s="2">
        <f>'BPoEFUbVT-LDVs-psgr-plghyb'!B4</f>
        <v>0.71110043379719656</v>
      </c>
      <c r="C4" s="2">
        <f>'BPoEFUbVT-LDVs-psgr-plghyb'!C4</f>
        <v>0.71110043379719656</v>
      </c>
      <c r="D4">
        <f>'BPoEFUbVT-LDVs-psgr-plghyb'!D4</f>
        <v>0.71110043379719656</v>
      </c>
      <c r="E4">
        <f>'BPoEFUbVT-LDVs-psgr-plghyb'!E4</f>
        <v>0.71110043379719656</v>
      </c>
      <c r="F4">
        <f>'BPoEFUbVT-LDVs-psgr-plghyb'!F4</f>
        <v>0.71110043379719656</v>
      </c>
      <c r="G4">
        <f>'BPoEFUbVT-LDVs-psgr-plghyb'!G4</f>
        <v>0.71110043379719656</v>
      </c>
      <c r="H4">
        <f>'BPoEFUbVT-LDVs-psgr-plghyb'!H4</f>
        <v>0.71110043379719667</v>
      </c>
      <c r="I4">
        <f>'BPoEFUbVT-LDVs-psgr-plghyb'!I4</f>
        <v>0.71110043379719656</v>
      </c>
      <c r="J4">
        <f>'BPoEFUbVT-LDVs-psgr-plghyb'!J4</f>
        <v>0.71110043379719656</v>
      </c>
      <c r="K4">
        <f>'BPoEFUbVT-LDVs-psgr-plghyb'!K4</f>
        <v>0.71110043379719656</v>
      </c>
      <c r="L4">
        <f>'BPoEFUbVT-LDVs-psgr-plghyb'!L4</f>
        <v>0.71110043379719656</v>
      </c>
      <c r="M4">
        <f>'BPoEFUbVT-LDVs-psgr-plghyb'!M4</f>
        <v>0.71110043379719656</v>
      </c>
      <c r="N4">
        <f>'BPoEFUbVT-LDVs-psgr-plghyb'!N4</f>
        <v>0.71110043379719645</v>
      </c>
      <c r="O4">
        <f>'BPoEFUbVT-LDVs-psgr-plghyb'!O4</f>
        <v>0.71110043379719667</v>
      </c>
      <c r="P4">
        <f>'BPoEFUbVT-LDVs-psgr-plghyb'!P4</f>
        <v>0.71110043379719656</v>
      </c>
      <c r="Q4">
        <f>'BPoEFUbVT-LDVs-psgr-plghyb'!Q4</f>
        <v>0.71110043379719656</v>
      </c>
      <c r="R4">
        <f>'BPoEFUbVT-LDVs-psgr-plghyb'!R4</f>
        <v>0.71110043379719656</v>
      </c>
      <c r="S4">
        <f>'BPoEFUbVT-LDVs-psgr-plghyb'!S4</f>
        <v>0.71110043379719656</v>
      </c>
      <c r="T4">
        <f>'BPoEFUbVT-LDVs-psgr-plghyb'!T4</f>
        <v>0.71110043379719667</v>
      </c>
      <c r="U4">
        <f>'BPoEFUbVT-LDVs-psgr-plghyb'!U4</f>
        <v>0.71110043379719667</v>
      </c>
      <c r="V4">
        <f>'BPoEFUbVT-LDVs-psgr-plghyb'!V4</f>
        <v>0.71110043379719667</v>
      </c>
      <c r="W4">
        <f>'BPoEFUbVT-LDVs-psgr-plghyb'!W4</f>
        <v>0.71110043379719667</v>
      </c>
      <c r="X4">
        <f>'BPoEFUbVT-LDVs-psgr-plghyb'!X4</f>
        <v>0.71110043379719656</v>
      </c>
      <c r="Y4">
        <f>'BPoEFUbVT-LDVs-psgr-plghyb'!Y4</f>
        <v>0.71110043379719656</v>
      </c>
      <c r="Z4">
        <f>'BPoEFUbVT-LDVs-psgr-plghyb'!Z4</f>
        <v>0.71110043379719656</v>
      </c>
      <c r="AA4">
        <f>'BPoEFUbVT-LDVs-psgr-plghyb'!AA4</f>
        <v>0.71110043379719667</v>
      </c>
      <c r="AB4">
        <f>'BPoEFUbVT-LDVs-psgr-plghyb'!AB4</f>
        <v>0.71110043379719656</v>
      </c>
      <c r="AC4">
        <f>'BPoEFUbVT-LDVs-psgr-plghyb'!AC4</f>
        <v>0.71110043379719656</v>
      </c>
      <c r="AD4">
        <f>'BPoEFUbVT-LDVs-psgr-plghyb'!AD4</f>
        <v>0.71110043379719656</v>
      </c>
      <c r="AE4">
        <f>'BPoEFUbVT-LDVs-psgr-plghyb'!AE4</f>
        <v>0.71110043379719667</v>
      </c>
      <c r="AF4">
        <f>'BPoEFUbVT-LDVs-psgr-plghyb'!AF4</f>
        <v>0.71110043379719656</v>
      </c>
      <c r="AG4">
        <f>'BPoEFUbVT-LDVs-psgr-plghyb'!AG4</f>
        <v>0.71110043379719645</v>
      </c>
      <c r="AH4">
        <f>'BPoEFUbVT-LDVs-psgr-plghyb'!AH4</f>
        <v>0.71110043379719656</v>
      </c>
      <c r="AI4">
        <f>'BPoEFUbVT-LDVs-psgr-plghyb'!AI4</f>
        <v>0.71110043379719656</v>
      </c>
      <c r="AJ4">
        <f>'BPoEFUbVT-LDVs-psgr-plghyb'!AJ4</f>
        <v>0.71110043379719667</v>
      </c>
      <c r="AK4">
        <f>'BPoEFUbVT-LDVs-psgr-plghyb'!AK4</f>
        <v>0.71110043379719656</v>
      </c>
      <c r="AL4" s="2"/>
    </row>
    <row r="5" spans="1:38" x14ac:dyDescent="0.45">
      <c r="A5" t="s">
        <v>5</v>
      </c>
      <c r="B5" s="54">
        <f>'BPoEFUbVT-LDVs-psgr-plghyb'!B5</f>
        <v>0</v>
      </c>
      <c r="C5" s="54">
        <f>'BPoEFUbVT-LDVs-psgr-plghyb'!C5</f>
        <v>0</v>
      </c>
      <c r="D5">
        <f>'BPoEFUbVT-LDVs-psgr-plghyb'!D5</f>
        <v>0</v>
      </c>
      <c r="E5">
        <f>'BPoEFUbVT-LDVs-psgr-plghyb'!E5</f>
        <v>0</v>
      </c>
      <c r="F5">
        <f>'BPoEFUbVT-LDVs-psgr-plghyb'!F5</f>
        <v>0</v>
      </c>
      <c r="G5">
        <f>'BPoEFUbVT-LDVs-psgr-plghyb'!G5</f>
        <v>0</v>
      </c>
      <c r="H5">
        <f>'BPoEFUbVT-LDVs-psgr-plghyb'!H5</f>
        <v>0</v>
      </c>
      <c r="I5">
        <f>'BPoEFUbVT-LDVs-psgr-plghyb'!I5</f>
        <v>0</v>
      </c>
      <c r="J5">
        <f>'BPoEFUbVT-LDVs-psgr-plghyb'!J5</f>
        <v>0</v>
      </c>
      <c r="K5">
        <f>'BPoEFUbVT-LDVs-psgr-plghyb'!K5</f>
        <v>0</v>
      </c>
      <c r="L5">
        <f>'BPoEFUbVT-LDVs-psgr-plghyb'!L5</f>
        <v>0</v>
      </c>
      <c r="M5">
        <f>'BPoEFUbVT-LDVs-psgr-plghyb'!M5</f>
        <v>0</v>
      </c>
      <c r="N5">
        <f>'BPoEFUbVT-LDVs-psgr-plghyb'!N5</f>
        <v>0</v>
      </c>
      <c r="O5">
        <f>'BPoEFUbVT-LDVs-psgr-plghyb'!O5</f>
        <v>0</v>
      </c>
      <c r="P5">
        <f>'BPoEFUbVT-LDVs-psgr-plghyb'!P5</f>
        <v>0</v>
      </c>
      <c r="Q5">
        <f>'BPoEFUbVT-LDVs-psgr-plghyb'!Q5</f>
        <v>0</v>
      </c>
      <c r="R5">
        <f>'BPoEFUbVT-LDVs-psgr-plghyb'!R5</f>
        <v>0</v>
      </c>
      <c r="S5">
        <f>'BPoEFUbVT-LDVs-psgr-plghyb'!S5</f>
        <v>0</v>
      </c>
      <c r="T5">
        <f>'BPoEFUbVT-LDVs-psgr-plghyb'!T5</f>
        <v>0</v>
      </c>
      <c r="U5">
        <f>'BPoEFUbVT-LDVs-psgr-plghyb'!U5</f>
        <v>0</v>
      </c>
      <c r="V5">
        <f>'BPoEFUbVT-LDVs-psgr-plghyb'!V5</f>
        <v>0</v>
      </c>
      <c r="W5">
        <f>'BPoEFUbVT-LDVs-psgr-plghyb'!W5</f>
        <v>0</v>
      </c>
      <c r="X5">
        <f>'BPoEFUbVT-LDVs-psgr-plghyb'!X5</f>
        <v>0</v>
      </c>
      <c r="Y5">
        <f>'BPoEFUbVT-LDVs-psgr-plghyb'!Y5</f>
        <v>0</v>
      </c>
      <c r="Z5">
        <f>'BPoEFUbVT-LDVs-psgr-plghyb'!Z5</f>
        <v>0</v>
      </c>
      <c r="AA5">
        <f>'BPoEFUbVT-LDVs-psgr-plghyb'!AA5</f>
        <v>0</v>
      </c>
      <c r="AB5">
        <f>'BPoEFUbVT-LDVs-psgr-plghyb'!AB5</f>
        <v>0</v>
      </c>
      <c r="AC5">
        <f>'BPoEFUbVT-LDVs-psgr-plghyb'!AC5</f>
        <v>0</v>
      </c>
      <c r="AD5">
        <f>'BPoEFUbVT-LDVs-psgr-plghyb'!AD5</f>
        <v>0</v>
      </c>
      <c r="AE5">
        <f>'BPoEFUbVT-LDVs-psgr-plghyb'!AE5</f>
        <v>0</v>
      </c>
      <c r="AF5">
        <f>'BPoEFUbVT-LDVs-psgr-plghyb'!AF5</f>
        <v>0</v>
      </c>
      <c r="AG5">
        <f>'BPoEFUbVT-LDVs-psgr-plghyb'!AG5</f>
        <v>0</v>
      </c>
      <c r="AH5">
        <f>'BPoEFUbVT-LDVs-psgr-plghyb'!AH5</f>
        <v>0</v>
      </c>
      <c r="AI5">
        <f>'BPoEFUbVT-LDVs-psgr-plghyb'!AI5</f>
        <v>0</v>
      </c>
      <c r="AJ5">
        <f>'BPoEFUbVT-LDVs-psgr-plghyb'!AJ5</f>
        <v>0</v>
      </c>
      <c r="AK5">
        <f>'BPoEFUbVT-LDVs-psgr-plghyb'!AK5</f>
        <v>0</v>
      </c>
    </row>
    <row r="6" spans="1:38" x14ac:dyDescent="0.45">
      <c r="A6" t="s">
        <v>6</v>
      </c>
      <c r="B6" s="2">
        <f>'BPoEFUbVT-LDVs-psgr-plghyb'!B6</f>
        <v>0.28889956620280338</v>
      </c>
      <c r="C6" s="2">
        <f>'BPoEFUbVT-LDVs-psgr-plghyb'!C6</f>
        <v>0.28889956620280338</v>
      </c>
      <c r="D6">
        <f>'BPoEFUbVT-LDVs-psgr-plghyb'!D6</f>
        <v>0.28889956620280338</v>
      </c>
      <c r="E6">
        <f>'BPoEFUbVT-LDVs-psgr-plghyb'!E6</f>
        <v>0.28889956620280338</v>
      </c>
      <c r="F6">
        <f>'BPoEFUbVT-LDVs-psgr-plghyb'!F6</f>
        <v>0.28889956620280338</v>
      </c>
      <c r="G6">
        <f>'BPoEFUbVT-LDVs-psgr-plghyb'!G6</f>
        <v>0.28889956620280338</v>
      </c>
      <c r="H6">
        <f>'BPoEFUbVT-LDVs-psgr-plghyb'!H6</f>
        <v>0.28889956620280344</v>
      </c>
      <c r="I6">
        <f>'BPoEFUbVT-LDVs-psgr-plghyb'!I6</f>
        <v>0.28889956620280344</v>
      </c>
      <c r="J6">
        <f>'BPoEFUbVT-LDVs-psgr-plghyb'!J6</f>
        <v>0.28889956620280344</v>
      </c>
      <c r="K6">
        <f>'BPoEFUbVT-LDVs-psgr-plghyb'!K6</f>
        <v>0.28889956620280338</v>
      </c>
      <c r="L6">
        <f>'BPoEFUbVT-LDVs-psgr-plghyb'!L6</f>
        <v>0.28889956620280349</v>
      </c>
      <c r="M6">
        <f>'BPoEFUbVT-LDVs-psgr-plghyb'!M6</f>
        <v>0.28889956620280349</v>
      </c>
      <c r="N6">
        <f>'BPoEFUbVT-LDVs-psgr-plghyb'!N6</f>
        <v>0.28889956620280344</v>
      </c>
      <c r="O6">
        <f>'BPoEFUbVT-LDVs-psgr-plghyb'!O6</f>
        <v>0.28889956620280344</v>
      </c>
      <c r="P6">
        <f>'BPoEFUbVT-LDVs-psgr-plghyb'!P6</f>
        <v>0.28889956620280344</v>
      </c>
      <c r="Q6">
        <f>'BPoEFUbVT-LDVs-psgr-plghyb'!Q6</f>
        <v>0.28889956620280338</v>
      </c>
      <c r="R6">
        <f>'BPoEFUbVT-LDVs-psgr-plghyb'!R6</f>
        <v>0.28889956620280344</v>
      </c>
      <c r="S6">
        <f>'BPoEFUbVT-LDVs-psgr-plghyb'!S6</f>
        <v>0.28889956620280344</v>
      </c>
      <c r="T6">
        <f>'BPoEFUbVT-LDVs-psgr-plghyb'!T6</f>
        <v>0.28889956620280344</v>
      </c>
      <c r="U6">
        <f>'BPoEFUbVT-LDVs-psgr-plghyb'!U6</f>
        <v>0.28889956620280338</v>
      </c>
      <c r="V6">
        <f>'BPoEFUbVT-LDVs-psgr-plghyb'!V6</f>
        <v>0.28889956620280338</v>
      </c>
      <c r="W6">
        <f>'BPoEFUbVT-LDVs-psgr-plghyb'!W6</f>
        <v>0.28889956620280338</v>
      </c>
      <c r="X6">
        <f>'BPoEFUbVT-LDVs-psgr-plghyb'!X6</f>
        <v>0.28889956620280338</v>
      </c>
      <c r="Y6">
        <f>'BPoEFUbVT-LDVs-psgr-plghyb'!Y6</f>
        <v>0.28889956620280338</v>
      </c>
      <c r="Z6">
        <f>'BPoEFUbVT-LDVs-psgr-plghyb'!Z6</f>
        <v>0.28889956620280333</v>
      </c>
      <c r="AA6">
        <f>'BPoEFUbVT-LDVs-psgr-plghyb'!AA6</f>
        <v>0.28889956620280344</v>
      </c>
      <c r="AB6">
        <f>'BPoEFUbVT-LDVs-psgr-plghyb'!AB6</f>
        <v>0.28889956620280338</v>
      </c>
      <c r="AC6">
        <f>'BPoEFUbVT-LDVs-psgr-plghyb'!AC6</f>
        <v>0.28889956620280338</v>
      </c>
      <c r="AD6">
        <f>'BPoEFUbVT-LDVs-psgr-plghyb'!AD6</f>
        <v>0.28889956620280344</v>
      </c>
      <c r="AE6">
        <f>'BPoEFUbVT-LDVs-psgr-plghyb'!AE6</f>
        <v>0.28889956620280344</v>
      </c>
      <c r="AF6">
        <f>'BPoEFUbVT-LDVs-psgr-plghyb'!AF6</f>
        <v>0.28889956620280338</v>
      </c>
      <c r="AG6">
        <f>'BPoEFUbVT-LDVs-psgr-plghyb'!AG6</f>
        <v>0.28889956620280344</v>
      </c>
      <c r="AH6">
        <f>'BPoEFUbVT-LDVs-psgr-plghyb'!AH6</f>
        <v>0.28889956620280338</v>
      </c>
      <c r="AI6">
        <f>'BPoEFUbVT-LDVs-psgr-plghyb'!AI6</f>
        <v>0.28889956620280349</v>
      </c>
      <c r="AJ6">
        <f>'BPoEFUbVT-LDVs-psgr-plghyb'!AJ6</f>
        <v>0.28889956620280338</v>
      </c>
      <c r="AK6">
        <f>'BPoEFUbVT-LDVs-psgr-plghyb'!AK6</f>
        <v>0.28889956620280338</v>
      </c>
      <c r="AL6" s="2"/>
    </row>
    <row r="7" spans="1:38" x14ac:dyDescent="0.45">
      <c r="A7" t="s">
        <v>8</v>
      </c>
      <c r="B7">
        <f>'BPoEFUbVT-LDVs-psgr-plghyb'!B7</f>
        <v>0</v>
      </c>
      <c r="C7">
        <f>'BPoEFUbVT-LDVs-psgr-plghyb'!C7</f>
        <v>0</v>
      </c>
      <c r="D7">
        <f>'BPoEFUbVT-LDVs-psgr-plghyb'!D7</f>
        <v>0</v>
      </c>
      <c r="E7">
        <f>'BPoEFUbVT-LDVs-psgr-plghyb'!E7</f>
        <v>0</v>
      </c>
      <c r="F7">
        <f>'BPoEFUbVT-LDVs-psgr-plghyb'!F7</f>
        <v>0</v>
      </c>
      <c r="G7">
        <f>'BPoEFUbVT-LDVs-psgr-plghyb'!G7</f>
        <v>0</v>
      </c>
      <c r="H7">
        <f>'BPoEFUbVT-LDVs-psgr-plghyb'!H7</f>
        <v>0</v>
      </c>
      <c r="I7">
        <f>'BPoEFUbVT-LDVs-psgr-plghyb'!I7</f>
        <v>0</v>
      </c>
      <c r="J7">
        <f>'BPoEFUbVT-LDVs-psgr-plghyb'!J7</f>
        <v>0</v>
      </c>
      <c r="K7">
        <f>'BPoEFUbVT-LDVs-psgr-plghyb'!K7</f>
        <v>0</v>
      </c>
      <c r="L7">
        <f>'BPoEFUbVT-LDVs-psgr-plghyb'!L7</f>
        <v>0</v>
      </c>
      <c r="M7">
        <f>'BPoEFUbVT-LDVs-psgr-plghyb'!M7</f>
        <v>0</v>
      </c>
      <c r="N7">
        <f>'BPoEFUbVT-LDVs-psgr-plghyb'!N7</f>
        <v>0</v>
      </c>
      <c r="O7">
        <f>'BPoEFUbVT-LDVs-psgr-plghyb'!O7</f>
        <v>0</v>
      </c>
      <c r="P7">
        <f>'BPoEFUbVT-LDVs-psgr-plghyb'!P7</f>
        <v>0</v>
      </c>
      <c r="Q7">
        <f>'BPoEFUbVT-LDVs-psgr-plghyb'!Q7</f>
        <v>0</v>
      </c>
      <c r="R7">
        <f>'BPoEFUbVT-LDVs-psgr-plghyb'!R7</f>
        <v>0</v>
      </c>
      <c r="S7">
        <f>'BPoEFUbVT-LDVs-psgr-plghyb'!S7</f>
        <v>0</v>
      </c>
      <c r="T7">
        <f>'BPoEFUbVT-LDVs-psgr-plghyb'!T7</f>
        <v>0</v>
      </c>
      <c r="U7">
        <f>'BPoEFUbVT-LDVs-psgr-plghyb'!U7</f>
        <v>0</v>
      </c>
      <c r="V7">
        <f>'BPoEFUbVT-LDVs-psgr-plghyb'!V7</f>
        <v>0</v>
      </c>
      <c r="W7">
        <f>'BPoEFUbVT-LDVs-psgr-plghyb'!W7</f>
        <v>0</v>
      </c>
      <c r="X7">
        <f>'BPoEFUbVT-LDVs-psgr-plghyb'!X7</f>
        <v>0</v>
      </c>
      <c r="Y7">
        <f>'BPoEFUbVT-LDVs-psgr-plghyb'!Y7</f>
        <v>0</v>
      </c>
      <c r="Z7">
        <f>'BPoEFUbVT-LDVs-psgr-plghyb'!Z7</f>
        <v>0</v>
      </c>
      <c r="AA7">
        <f>'BPoEFUbVT-LDVs-psgr-plghyb'!AA7</f>
        <v>0</v>
      </c>
      <c r="AB7">
        <f>'BPoEFUbVT-LDVs-psgr-plghyb'!AB7</f>
        <v>0</v>
      </c>
      <c r="AC7">
        <f>'BPoEFUbVT-LDVs-psgr-plghyb'!AC7</f>
        <v>0</v>
      </c>
      <c r="AD7">
        <f>'BPoEFUbVT-LDVs-psgr-plghyb'!AD7</f>
        <v>0</v>
      </c>
      <c r="AE7">
        <f>'BPoEFUbVT-LDVs-psgr-plghyb'!AE7</f>
        <v>0</v>
      </c>
      <c r="AF7">
        <f>'BPoEFUbVT-LDVs-psgr-plghyb'!AF7</f>
        <v>0</v>
      </c>
      <c r="AG7">
        <f>'BPoEFUbVT-LDVs-psgr-plghyb'!AG7</f>
        <v>0</v>
      </c>
      <c r="AH7">
        <f>'BPoEFUbVT-LDVs-psgr-plghyb'!AH7</f>
        <v>0</v>
      </c>
      <c r="AI7">
        <f>'BPoEFUbVT-LDVs-psgr-plghyb'!AI7</f>
        <v>0</v>
      </c>
      <c r="AJ7">
        <f>'BPoEFUbVT-LDVs-psgr-plghyb'!AJ7</f>
        <v>0</v>
      </c>
      <c r="AK7">
        <f>'BPoEFUbVT-LDVs-psgr-plghyb'!AK7</f>
        <v>0</v>
      </c>
    </row>
    <row r="8" spans="1:38" x14ac:dyDescent="0.45">
      <c r="A8" t="s">
        <v>7</v>
      </c>
      <c r="B8">
        <f>'BPoEFUbVT-LDVs-psgr-plghyb'!B8</f>
        <v>0</v>
      </c>
      <c r="C8">
        <f>'BPoEFUbVT-LDVs-psgr-plghyb'!C8</f>
        <v>0</v>
      </c>
      <c r="D8">
        <f>'BPoEFUbVT-LDVs-psgr-plghyb'!D8</f>
        <v>0</v>
      </c>
      <c r="E8">
        <f>'BPoEFUbVT-LDVs-psgr-plghyb'!E8</f>
        <v>0</v>
      </c>
      <c r="F8">
        <f>'BPoEFUbVT-LDVs-psgr-plghyb'!F8</f>
        <v>0</v>
      </c>
      <c r="G8">
        <f>'BPoEFUbVT-LDVs-psgr-plghyb'!G8</f>
        <v>0</v>
      </c>
      <c r="H8">
        <f>'BPoEFUbVT-LDVs-psgr-plghyb'!H8</f>
        <v>0</v>
      </c>
      <c r="I8">
        <f>'BPoEFUbVT-LDVs-psgr-plghyb'!I8</f>
        <v>0</v>
      </c>
      <c r="J8">
        <f>'BPoEFUbVT-LDVs-psgr-plghyb'!J8</f>
        <v>0</v>
      </c>
      <c r="K8">
        <f>'BPoEFUbVT-LDVs-psgr-plghyb'!K8</f>
        <v>0</v>
      </c>
      <c r="L8">
        <f>'BPoEFUbVT-LDVs-psgr-plghyb'!L8</f>
        <v>0</v>
      </c>
      <c r="M8">
        <f>'BPoEFUbVT-LDVs-psgr-plghyb'!M8</f>
        <v>0</v>
      </c>
      <c r="N8">
        <f>'BPoEFUbVT-LDVs-psgr-plghyb'!N8</f>
        <v>0</v>
      </c>
      <c r="O8">
        <f>'BPoEFUbVT-LDVs-psgr-plghyb'!O8</f>
        <v>0</v>
      </c>
      <c r="P8">
        <f>'BPoEFUbVT-LDVs-psgr-plghyb'!P8</f>
        <v>0</v>
      </c>
      <c r="Q8">
        <f>'BPoEFUbVT-LDVs-psgr-plghyb'!Q8</f>
        <v>0</v>
      </c>
      <c r="R8">
        <f>'BPoEFUbVT-LDVs-psgr-plghyb'!R8</f>
        <v>0</v>
      </c>
      <c r="S8">
        <f>'BPoEFUbVT-LDVs-psgr-plghyb'!S8</f>
        <v>0</v>
      </c>
      <c r="T8">
        <f>'BPoEFUbVT-LDVs-psgr-plghyb'!T8</f>
        <v>0</v>
      </c>
      <c r="U8">
        <f>'BPoEFUbVT-LDVs-psgr-plghyb'!U8</f>
        <v>0</v>
      </c>
      <c r="V8">
        <f>'BPoEFUbVT-LDVs-psgr-plghyb'!V8</f>
        <v>0</v>
      </c>
      <c r="W8">
        <f>'BPoEFUbVT-LDVs-psgr-plghyb'!W8</f>
        <v>0</v>
      </c>
      <c r="X8">
        <f>'BPoEFUbVT-LDVs-psgr-plghyb'!X8</f>
        <v>0</v>
      </c>
      <c r="Y8">
        <f>'BPoEFUbVT-LDVs-psgr-plghyb'!Y8</f>
        <v>0</v>
      </c>
      <c r="Z8">
        <f>'BPoEFUbVT-LDVs-psgr-plghyb'!Z8</f>
        <v>0</v>
      </c>
      <c r="AA8">
        <f>'BPoEFUbVT-LDVs-psgr-plghyb'!AA8</f>
        <v>0</v>
      </c>
      <c r="AB8">
        <f>'BPoEFUbVT-LDVs-psgr-plghyb'!AB8</f>
        <v>0</v>
      </c>
      <c r="AC8">
        <f>'BPoEFUbVT-LDVs-psgr-plghyb'!AC8</f>
        <v>0</v>
      </c>
      <c r="AD8">
        <f>'BPoEFUbVT-LDVs-psgr-plghyb'!AD8</f>
        <v>0</v>
      </c>
      <c r="AE8">
        <f>'BPoEFUbVT-LDVs-psgr-plghyb'!AE8</f>
        <v>0</v>
      </c>
      <c r="AF8">
        <f>'BPoEFUbVT-LDVs-psgr-plghyb'!AF8</f>
        <v>0</v>
      </c>
      <c r="AG8">
        <f>'BPoEFUbVT-LDVs-psgr-plghyb'!AG8</f>
        <v>0</v>
      </c>
      <c r="AH8">
        <f>'BPoEFUbVT-LDVs-psgr-plghyb'!AH8</f>
        <v>0</v>
      </c>
      <c r="AI8">
        <f>'BPoEFUbVT-LDVs-psgr-plghyb'!AI8</f>
        <v>0</v>
      </c>
      <c r="AJ8">
        <f>'BPoEFUbVT-LDVs-psgr-plghyb'!AJ8</f>
        <v>0</v>
      </c>
      <c r="AK8">
        <f>'BPoEFUbVT-LDVs-psgr-plghyb'!AK8</f>
        <v>0</v>
      </c>
    </row>
    <row r="9" spans="1:38" x14ac:dyDescent="0.45">
      <c r="A9" t="s">
        <v>9</v>
      </c>
      <c r="B9">
        <f>'BPoEFUbVT-LDVs-psgr-plghyb'!B9</f>
        <v>0</v>
      </c>
      <c r="C9">
        <f>'BPoEFUbVT-LDVs-psgr-plghyb'!C9</f>
        <v>0</v>
      </c>
      <c r="D9">
        <f>'BPoEFUbVT-LDVs-psgr-plghyb'!D9</f>
        <v>0</v>
      </c>
      <c r="E9">
        <f>'BPoEFUbVT-LDVs-psgr-plghyb'!E9</f>
        <v>0</v>
      </c>
      <c r="F9">
        <f>'BPoEFUbVT-LDVs-psgr-plghyb'!F9</f>
        <v>0</v>
      </c>
      <c r="G9">
        <f>'BPoEFUbVT-LDVs-psgr-plghyb'!G9</f>
        <v>0</v>
      </c>
      <c r="H9">
        <f>'BPoEFUbVT-LDVs-psgr-plghyb'!H9</f>
        <v>0</v>
      </c>
      <c r="I9">
        <f>'BPoEFUbVT-LDVs-psgr-plghyb'!I9</f>
        <v>0</v>
      </c>
      <c r="J9">
        <f>'BPoEFUbVT-LDVs-psgr-plghyb'!J9</f>
        <v>0</v>
      </c>
      <c r="K9">
        <f>'BPoEFUbVT-LDVs-psgr-plghyb'!K9</f>
        <v>0</v>
      </c>
      <c r="L9">
        <f>'BPoEFUbVT-LDVs-psgr-plghyb'!L9</f>
        <v>0</v>
      </c>
      <c r="M9">
        <f>'BPoEFUbVT-LDVs-psgr-plghyb'!M9</f>
        <v>0</v>
      </c>
      <c r="N9">
        <f>'BPoEFUbVT-LDVs-psgr-plghyb'!N9</f>
        <v>0</v>
      </c>
      <c r="O9">
        <f>'BPoEFUbVT-LDVs-psgr-plghyb'!O9</f>
        <v>0</v>
      </c>
      <c r="P9">
        <f>'BPoEFUbVT-LDVs-psgr-plghyb'!P9</f>
        <v>0</v>
      </c>
      <c r="Q9">
        <f>'BPoEFUbVT-LDVs-psgr-plghyb'!Q9</f>
        <v>0</v>
      </c>
      <c r="R9">
        <f>'BPoEFUbVT-LDVs-psgr-plghyb'!R9</f>
        <v>0</v>
      </c>
      <c r="S9">
        <f>'BPoEFUbVT-LDVs-psgr-plghyb'!S9</f>
        <v>0</v>
      </c>
      <c r="T9">
        <f>'BPoEFUbVT-LDVs-psgr-plghyb'!T9</f>
        <v>0</v>
      </c>
      <c r="U9">
        <f>'BPoEFUbVT-LDVs-psgr-plghyb'!U9</f>
        <v>0</v>
      </c>
      <c r="V9">
        <f>'BPoEFUbVT-LDVs-psgr-plghyb'!V9</f>
        <v>0</v>
      </c>
      <c r="W9">
        <f>'BPoEFUbVT-LDVs-psgr-plghyb'!W9</f>
        <v>0</v>
      </c>
      <c r="X9">
        <f>'BPoEFUbVT-LDVs-psgr-plghyb'!X9</f>
        <v>0</v>
      </c>
      <c r="Y9">
        <f>'BPoEFUbVT-LDVs-psgr-plghyb'!Y9</f>
        <v>0</v>
      </c>
      <c r="Z9">
        <f>'BPoEFUbVT-LDVs-psgr-plghyb'!Z9</f>
        <v>0</v>
      </c>
      <c r="AA9">
        <f>'BPoEFUbVT-LDVs-psgr-plghyb'!AA9</f>
        <v>0</v>
      </c>
      <c r="AB9">
        <f>'BPoEFUbVT-LDVs-psgr-plghyb'!AB9</f>
        <v>0</v>
      </c>
      <c r="AC9">
        <f>'BPoEFUbVT-LDVs-psgr-plghyb'!AC9</f>
        <v>0</v>
      </c>
      <c r="AD9">
        <f>'BPoEFUbVT-LDVs-psgr-plghyb'!AD9</f>
        <v>0</v>
      </c>
      <c r="AE9">
        <f>'BPoEFUbVT-LDVs-psgr-plghyb'!AE9</f>
        <v>0</v>
      </c>
      <c r="AF9">
        <f>'BPoEFUbVT-LDVs-psgr-plghyb'!AF9</f>
        <v>0</v>
      </c>
      <c r="AG9">
        <f>'BPoEFUbVT-LDVs-psgr-plghyb'!AG9</f>
        <v>0</v>
      </c>
      <c r="AH9">
        <f>'BPoEFUbVT-LDVs-psgr-plghyb'!AH9</f>
        <v>0</v>
      </c>
      <c r="AI9">
        <f>'BPoEFUbVT-LDVs-psgr-plghyb'!AI9</f>
        <v>0</v>
      </c>
      <c r="AJ9">
        <f>'BPoEFUbVT-LDVs-psgr-plghyb'!AJ9</f>
        <v>0</v>
      </c>
      <c r="AK9">
        <f>'BPoEFUbVT-LDVs-psgr-plghyb'!AK9</f>
        <v>0</v>
      </c>
    </row>
    <row r="10" spans="1:38" x14ac:dyDescent="0.45">
      <c r="A10" t="s">
        <v>10</v>
      </c>
      <c r="B10">
        <f>'BPoEFUbVT-LDVs-psgr-plghyb'!B10</f>
        <v>0</v>
      </c>
      <c r="C10">
        <f>'BPoEFUbVT-LDVs-psgr-plghyb'!C10</f>
        <v>0</v>
      </c>
      <c r="D10">
        <f>'BPoEFUbVT-LDVs-psgr-plghyb'!D10</f>
        <v>0</v>
      </c>
      <c r="E10">
        <f>'BPoEFUbVT-LDVs-psgr-plghyb'!E10</f>
        <v>0</v>
      </c>
      <c r="F10">
        <f>'BPoEFUbVT-LDVs-psgr-plghyb'!F10</f>
        <v>0</v>
      </c>
      <c r="G10">
        <f>'BPoEFUbVT-LDVs-psgr-plghyb'!G10</f>
        <v>0</v>
      </c>
      <c r="H10">
        <f>'BPoEFUbVT-LDVs-psgr-plghyb'!H10</f>
        <v>0</v>
      </c>
      <c r="I10">
        <f>'BPoEFUbVT-LDVs-psgr-plghyb'!I10</f>
        <v>0</v>
      </c>
      <c r="J10">
        <f>'BPoEFUbVT-LDVs-psgr-plghyb'!J10</f>
        <v>0</v>
      </c>
      <c r="K10">
        <f>'BPoEFUbVT-LDVs-psgr-plghyb'!K10</f>
        <v>0</v>
      </c>
      <c r="L10">
        <f>'BPoEFUbVT-LDVs-psgr-plghyb'!L10</f>
        <v>0</v>
      </c>
      <c r="M10">
        <f>'BPoEFUbVT-LDVs-psgr-plghyb'!M10</f>
        <v>0</v>
      </c>
      <c r="N10">
        <f>'BPoEFUbVT-LDVs-psgr-plghyb'!N10</f>
        <v>0</v>
      </c>
      <c r="O10">
        <f>'BPoEFUbVT-LDVs-psgr-plghyb'!O10</f>
        <v>0</v>
      </c>
      <c r="P10">
        <f>'BPoEFUbVT-LDVs-psgr-plghyb'!P10</f>
        <v>0</v>
      </c>
      <c r="Q10">
        <f>'BPoEFUbVT-LDVs-psgr-plghyb'!Q10</f>
        <v>0</v>
      </c>
      <c r="R10">
        <f>'BPoEFUbVT-LDVs-psgr-plghyb'!R10</f>
        <v>0</v>
      </c>
      <c r="S10">
        <f>'BPoEFUbVT-LDVs-psgr-plghyb'!S10</f>
        <v>0</v>
      </c>
      <c r="T10">
        <f>'BPoEFUbVT-LDVs-psgr-plghyb'!T10</f>
        <v>0</v>
      </c>
      <c r="U10">
        <f>'BPoEFUbVT-LDVs-psgr-plghyb'!U10</f>
        <v>0</v>
      </c>
      <c r="V10">
        <f>'BPoEFUbVT-LDVs-psgr-plghyb'!V10</f>
        <v>0</v>
      </c>
      <c r="W10">
        <f>'BPoEFUbVT-LDVs-psgr-plghyb'!W10</f>
        <v>0</v>
      </c>
      <c r="X10">
        <f>'BPoEFUbVT-LDVs-psgr-plghyb'!X10</f>
        <v>0</v>
      </c>
      <c r="Y10">
        <f>'BPoEFUbVT-LDVs-psgr-plghyb'!Y10</f>
        <v>0</v>
      </c>
      <c r="Z10">
        <f>'BPoEFUbVT-LDVs-psgr-plghyb'!Z10</f>
        <v>0</v>
      </c>
      <c r="AA10">
        <f>'BPoEFUbVT-LDVs-psgr-plghyb'!AA10</f>
        <v>0</v>
      </c>
      <c r="AB10">
        <f>'BPoEFUbVT-LDVs-psgr-plghyb'!AB10</f>
        <v>0</v>
      </c>
      <c r="AC10">
        <f>'BPoEFUbVT-LDVs-psgr-plghyb'!AC10</f>
        <v>0</v>
      </c>
      <c r="AD10">
        <f>'BPoEFUbVT-LDVs-psgr-plghyb'!AD10</f>
        <v>0</v>
      </c>
      <c r="AE10">
        <f>'BPoEFUbVT-LDVs-psgr-plghyb'!AE10</f>
        <v>0</v>
      </c>
      <c r="AF10">
        <f>'BPoEFUbVT-LDVs-psgr-plghyb'!AF10</f>
        <v>0</v>
      </c>
      <c r="AG10">
        <f>'BPoEFUbVT-LDVs-psgr-plghyb'!AG10</f>
        <v>0</v>
      </c>
      <c r="AH10">
        <f>'BPoEFUbVT-LDVs-psgr-plghyb'!AH10</f>
        <v>0</v>
      </c>
      <c r="AI10">
        <f>'BPoEFUbVT-LDVs-psgr-plghyb'!AI10</f>
        <v>0</v>
      </c>
      <c r="AJ10">
        <f>'BPoEFUbVT-LDVs-psgr-plghyb'!AJ10</f>
        <v>0</v>
      </c>
      <c r="AK10">
        <f>'BPoEFUbVT-LDVs-psgr-plghyb'!AK10</f>
        <v>0</v>
      </c>
    </row>
    <row r="11" spans="1:38" x14ac:dyDescent="0.45">
      <c r="A11" t="s">
        <v>11</v>
      </c>
      <c r="B11">
        <f>'BPoEFUbVT-LDVs-psgr-plghyb'!B11</f>
        <v>0</v>
      </c>
      <c r="C11">
        <f>'BPoEFUbVT-LDVs-psgr-plghyb'!C11</f>
        <v>0</v>
      </c>
      <c r="D11">
        <f>'BPoEFUbVT-LDVs-psgr-plghyb'!D11</f>
        <v>0</v>
      </c>
      <c r="E11">
        <f>'BPoEFUbVT-LDVs-psgr-plghyb'!E11</f>
        <v>0</v>
      </c>
      <c r="F11">
        <f>'BPoEFUbVT-LDVs-psgr-plghyb'!F11</f>
        <v>0</v>
      </c>
      <c r="G11">
        <f>'BPoEFUbVT-LDVs-psgr-plghyb'!G11</f>
        <v>0</v>
      </c>
      <c r="H11">
        <f>'BPoEFUbVT-LDVs-psgr-plghyb'!H11</f>
        <v>0</v>
      </c>
      <c r="I11">
        <f>'BPoEFUbVT-LDVs-psgr-plghyb'!I11</f>
        <v>0</v>
      </c>
      <c r="J11">
        <f>'BPoEFUbVT-LDVs-psgr-plghyb'!J11</f>
        <v>0</v>
      </c>
      <c r="K11">
        <f>'BPoEFUbVT-LDVs-psgr-plghyb'!K11</f>
        <v>0</v>
      </c>
      <c r="L11">
        <f>'BPoEFUbVT-LDVs-psgr-plghyb'!L11</f>
        <v>0</v>
      </c>
      <c r="M11">
        <f>'BPoEFUbVT-LDVs-psgr-plghyb'!M11</f>
        <v>0</v>
      </c>
      <c r="N11">
        <f>'BPoEFUbVT-LDVs-psgr-plghyb'!N11</f>
        <v>0</v>
      </c>
      <c r="O11">
        <f>'BPoEFUbVT-LDVs-psgr-plghyb'!O11</f>
        <v>0</v>
      </c>
      <c r="P11">
        <f>'BPoEFUbVT-LDVs-psgr-plghyb'!P11</f>
        <v>0</v>
      </c>
      <c r="Q11">
        <f>'BPoEFUbVT-LDVs-psgr-plghyb'!Q11</f>
        <v>0</v>
      </c>
      <c r="R11">
        <f>'BPoEFUbVT-LDVs-psgr-plghyb'!R11</f>
        <v>0</v>
      </c>
      <c r="S11">
        <f>'BPoEFUbVT-LDVs-psgr-plghyb'!S11</f>
        <v>0</v>
      </c>
      <c r="T11">
        <f>'BPoEFUbVT-LDVs-psgr-plghyb'!T11</f>
        <v>0</v>
      </c>
      <c r="U11">
        <f>'BPoEFUbVT-LDVs-psgr-plghyb'!U11</f>
        <v>0</v>
      </c>
      <c r="V11">
        <f>'BPoEFUbVT-LDVs-psgr-plghyb'!V11</f>
        <v>0</v>
      </c>
      <c r="W11">
        <f>'BPoEFUbVT-LDVs-psgr-plghyb'!W11</f>
        <v>0</v>
      </c>
      <c r="X11">
        <f>'BPoEFUbVT-LDVs-psgr-plghyb'!X11</f>
        <v>0</v>
      </c>
      <c r="Y11">
        <f>'BPoEFUbVT-LDVs-psgr-plghyb'!Y11</f>
        <v>0</v>
      </c>
      <c r="Z11">
        <f>'BPoEFUbVT-LDVs-psgr-plghyb'!Z11</f>
        <v>0</v>
      </c>
      <c r="AA11">
        <f>'BPoEFUbVT-LDVs-psgr-plghyb'!AA11</f>
        <v>0</v>
      </c>
      <c r="AB11">
        <f>'BPoEFUbVT-LDVs-psgr-plghyb'!AB11</f>
        <v>0</v>
      </c>
      <c r="AC11">
        <f>'BPoEFUbVT-LDVs-psgr-plghyb'!AC11</f>
        <v>0</v>
      </c>
      <c r="AD11">
        <f>'BPoEFUbVT-LDVs-psgr-plghyb'!AD11</f>
        <v>0</v>
      </c>
      <c r="AE11">
        <f>'BPoEFUbVT-LDVs-psgr-plghyb'!AE11</f>
        <v>0</v>
      </c>
      <c r="AF11">
        <f>'BPoEFUbVT-LDVs-psgr-plghyb'!AF11</f>
        <v>0</v>
      </c>
      <c r="AG11">
        <f>'BPoEFUbVT-LDVs-psgr-plghyb'!AG11</f>
        <v>0</v>
      </c>
      <c r="AH11">
        <f>'BPoEFUbVT-LDVs-psgr-plghyb'!AH11</f>
        <v>0</v>
      </c>
      <c r="AI11">
        <f>'BPoEFUbVT-LDVs-psgr-plghyb'!AI11</f>
        <v>0</v>
      </c>
      <c r="AJ11">
        <f>'BPoEFUbVT-LDVs-psgr-plghyb'!AJ11</f>
        <v>0</v>
      </c>
      <c r="AK11">
        <f>'BPoEFUbVT-LDVs-psgr-plghyb'!AK11</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E14" sqref="E14"/>
    </sheetView>
  </sheetViews>
  <sheetFormatPr defaultRowHeight="14.25" x14ac:dyDescent="0.45"/>
  <cols>
    <col min="1" max="1" width="22.59765625" customWidth="1"/>
    <col min="2" max="3" width="9.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E19" sqref="E19"/>
    </sheetView>
  </sheetViews>
  <sheetFormatPr defaultRowHeight="14.25" x14ac:dyDescent="0.45"/>
  <cols>
    <col min="1" max="1" width="22.59765625" customWidth="1"/>
    <col min="2" max="3" width="11.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E13" sqref="E13"/>
    </sheetView>
  </sheetViews>
  <sheetFormatPr defaultRowHeight="14.25" x14ac:dyDescent="0.45"/>
  <cols>
    <col min="1" max="1" width="22.59765625" customWidth="1"/>
    <col min="2" max="3" width="9.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39843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5" sqref="D15"/>
    </sheetView>
  </sheetViews>
  <sheetFormatPr defaultRowHeight="14.25" x14ac:dyDescent="0.45"/>
  <cols>
    <col min="1" max="1" width="22.59765625" customWidth="1"/>
    <col min="2" max="3" width="11.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5" sqref="D15"/>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f>1-B7</f>
        <v>0.92999999999999994</v>
      </c>
      <c r="C5">
        <f t="shared" ref="C5" si="0">1-C7</f>
        <v>0.92999999999999994</v>
      </c>
      <c r="D5">
        <f>1-D7</f>
        <v>0.92</v>
      </c>
      <c r="E5">
        <f t="shared" ref="E5:AK5" si="1">1-E7</f>
        <v>0.9</v>
      </c>
      <c r="F5">
        <f t="shared" si="1"/>
        <v>0.89</v>
      </c>
      <c r="G5">
        <f t="shared" si="1"/>
        <v>0.88</v>
      </c>
      <c r="H5">
        <f t="shared" si="1"/>
        <v>0.87</v>
      </c>
      <c r="I5">
        <f t="shared" si="1"/>
        <v>0.86</v>
      </c>
      <c r="J5">
        <f t="shared" si="1"/>
        <v>0.85</v>
      </c>
      <c r="K5">
        <f t="shared" si="1"/>
        <v>0.85</v>
      </c>
      <c r="L5">
        <f t="shared" si="1"/>
        <v>0.85</v>
      </c>
      <c r="M5">
        <f t="shared" si="1"/>
        <v>0.85</v>
      </c>
      <c r="N5">
        <f t="shared" si="1"/>
        <v>0.85</v>
      </c>
      <c r="O5">
        <f t="shared" si="1"/>
        <v>0.85</v>
      </c>
      <c r="P5">
        <f t="shared" si="1"/>
        <v>0.85</v>
      </c>
      <c r="Q5">
        <f t="shared" si="1"/>
        <v>0.85</v>
      </c>
      <c r="R5">
        <f t="shared" si="1"/>
        <v>0.85</v>
      </c>
      <c r="S5">
        <f t="shared" si="1"/>
        <v>0.85</v>
      </c>
      <c r="T5">
        <f t="shared" si="1"/>
        <v>0.85</v>
      </c>
      <c r="U5">
        <f t="shared" si="1"/>
        <v>0.85</v>
      </c>
      <c r="V5">
        <f t="shared" si="1"/>
        <v>0.85</v>
      </c>
      <c r="W5">
        <f t="shared" si="1"/>
        <v>0.85</v>
      </c>
      <c r="X5">
        <f t="shared" si="1"/>
        <v>0.85</v>
      </c>
      <c r="Y5">
        <f t="shared" si="1"/>
        <v>0.85</v>
      </c>
      <c r="Z5">
        <f t="shared" si="1"/>
        <v>0.85</v>
      </c>
      <c r="AA5">
        <f t="shared" si="1"/>
        <v>0.85</v>
      </c>
      <c r="AB5">
        <f t="shared" si="1"/>
        <v>0.85</v>
      </c>
      <c r="AC5">
        <f t="shared" si="1"/>
        <v>0.85</v>
      </c>
      <c r="AD5">
        <f t="shared" si="1"/>
        <v>0.85</v>
      </c>
      <c r="AE5">
        <f t="shared" si="1"/>
        <v>0.85</v>
      </c>
      <c r="AF5">
        <f t="shared" si="1"/>
        <v>0.85</v>
      </c>
      <c r="AG5">
        <f t="shared" si="1"/>
        <v>0.85</v>
      </c>
      <c r="AH5">
        <f t="shared" si="1"/>
        <v>0.85</v>
      </c>
      <c r="AI5">
        <f t="shared" si="1"/>
        <v>0.85</v>
      </c>
      <c r="AJ5">
        <f t="shared" si="1"/>
        <v>0.85</v>
      </c>
      <c r="AK5">
        <f t="shared" si="1"/>
        <v>0.85</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3"/>
  <sheetViews>
    <sheetView workbookViewId="0">
      <pane xSplit="2" ySplit="1" topLeftCell="C2" activePane="bottomRight" state="frozen"/>
      <selection pane="topRight" activeCell="C1" sqref="C1"/>
      <selection pane="bottomLeft" activeCell="A2" sqref="A2"/>
      <selection pane="bottomRight" activeCell="F19" sqref="F19"/>
    </sheetView>
  </sheetViews>
  <sheetFormatPr defaultRowHeight="15" customHeight="1" x14ac:dyDescent="0.45"/>
  <cols>
    <col min="1" max="1" width="20.86328125" hidden="1" customWidth="1"/>
    <col min="2" max="2" width="45.73046875" customWidth="1"/>
    <col min="38" max="38" width="8" customWidth="1"/>
  </cols>
  <sheetData>
    <row r="1" spans="1:37" ht="15" customHeight="1" thickBot="1" x14ac:dyDescent="0.5">
      <c r="B1" s="40" t="s">
        <v>135</v>
      </c>
      <c r="C1" s="41">
        <v>2017</v>
      </c>
      <c r="D1" s="41">
        <v>2018</v>
      </c>
      <c r="E1" s="41">
        <v>2019</v>
      </c>
      <c r="F1" s="41">
        <v>2020</v>
      </c>
      <c r="G1" s="41">
        <v>2021</v>
      </c>
      <c r="H1" s="41">
        <v>2022</v>
      </c>
      <c r="I1" s="41">
        <v>2023</v>
      </c>
      <c r="J1" s="41">
        <v>2024</v>
      </c>
      <c r="K1" s="41">
        <v>2025</v>
      </c>
      <c r="L1" s="41">
        <v>2026</v>
      </c>
      <c r="M1" s="41">
        <v>2027</v>
      </c>
      <c r="N1" s="41">
        <v>2028</v>
      </c>
      <c r="O1" s="41">
        <v>2029</v>
      </c>
      <c r="P1" s="41">
        <v>2030</v>
      </c>
      <c r="Q1" s="41">
        <v>2031</v>
      </c>
      <c r="R1" s="41">
        <v>2032</v>
      </c>
      <c r="S1" s="41">
        <v>2033</v>
      </c>
      <c r="T1" s="41">
        <v>2034</v>
      </c>
      <c r="U1" s="41">
        <v>2035</v>
      </c>
      <c r="V1" s="41">
        <v>2036</v>
      </c>
      <c r="W1" s="41">
        <v>2037</v>
      </c>
      <c r="X1" s="41">
        <v>2038</v>
      </c>
      <c r="Y1" s="41">
        <v>2039</v>
      </c>
      <c r="Z1" s="41">
        <v>2040</v>
      </c>
      <c r="AA1" s="41">
        <v>2041</v>
      </c>
      <c r="AB1" s="41">
        <v>2042</v>
      </c>
      <c r="AC1" s="41">
        <v>2043</v>
      </c>
      <c r="AD1" s="41">
        <v>2044</v>
      </c>
      <c r="AE1" s="41">
        <v>2045</v>
      </c>
      <c r="AF1" s="41">
        <v>2046</v>
      </c>
      <c r="AG1" s="41">
        <v>2047</v>
      </c>
      <c r="AH1" s="41">
        <v>2048</v>
      </c>
      <c r="AI1" s="41">
        <v>2049</v>
      </c>
      <c r="AJ1" s="41">
        <v>2050</v>
      </c>
    </row>
    <row r="2" spans="1:37" ht="15" customHeight="1" thickTop="1" x14ac:dyDescent="0.45"/>
    <row r="3" spans="1:37" ht="15" customHeight="1" x14ac:dyDescent="0.45">
      <c r="C3" s="42" t="s">
        <v>136</v>
      </c>
      <c r="D3" s="42" t="s">
        <v>99</v>
      </c>
      <c r="E3" s="42"/>
      <c r="F3" s="42"/>
      <c r="G3" s="42"/>
    </row>
    <row r="4" spans="1:37" ht="15" customHeight="1" x14ac:dyDescent="0.45">
      <c r="C4" s="42" t="s">
        <v>137</v>
      </c>
      <c r="D4" s="42" t="s">
        <v>138</v>
      </c>
      <c r="E4" s="42"/>
      <c r="F4" s="42"/>
      <c r="G4" s="42" t="s">
        <v>139</v>
      </c>
    </row>
    <row r="5" spans="1:37" ht="15" customHeight="1" x14ac:dyDescent="0.45">
      <c r="C5" s="42" t="s">
        <v>140</v>
      </c>
      <c r="D5" s="42" t="s">
        <v>141</v>
      </c>
      <c r="E5" s="42"/>
      <c r="F5" s="42"/>
      <c r="G5" s="42"/>
    </row>
    <row r="6" spans="1:37" ht="15" customHeight="1" x14ac:dyDescent="0.45">
      <c r="C6" s="42" t="s">
        <v>142</v>
      </c>
      <c r="D6" s="42"/>
      <c r="E6" s="42" t="s">
        <v>143</v>
      </c>
      <c r="F6" s="42"/>
      <c r="G6" s="42"/>
    </row>
    <row r="10" spans="1:37" ht="15" customHeight="1" x14ac:dyDescent="0.5">
      <c r="A10" s="43" t="s">
        <v>304</v>
      </c>
      <c r="B10" s="44" t="s">
        <v>305</v>
      </c>
    </row>
    <row r="11" spans="1:37" ht="15" customHeight="1" x14ac:dyDescent="0.45">
      <c r="B11" s="40" t="s">
        <v>306</v>
      </c>
    </row>
    <row r="12" spans="1:37" ht="15" customHeight="1" x14ac:dyDescent="0.45">
      <c r="B12" s="40" t="s">
        <v>147</v>
      </c>
      <c r="C12" s="4" t="s">
        <v>147</v>
      </c>
      <c r="D12" s="4" t="s">
        <v>147</v>
      </c>
      <c r="E12" s="4" t="s">
        <v>147</v>
      </c>
      <c r="F12" s="4" t="s">
        <v>147</v>
      </c>
      <c r="G12" s="4" t="s">
        <v>147</v>
      </c>
      <c r="H12" s="4" t="s">
        <v>147</v>
      </c>
      <c r="I12" s="4" t="s">
        <v>147</v>
      </c>
      <c r="J12" s="4" t="s">
        <v>147</v>
      </c>
      <c r="K12" s="4" t="s">
        <v>147</v>
      </c>
      <c r="L12" s="4" t="s">
        <v>147</v>
      </c>
      <c r="M12" s="4" t="s">
        <v>147</v>
      </c>
      <c r="N12" s="4" t="s">
        <v>147</v>
      </c>
      <c r="O12" s="4" t="s">
        <v>147</v>
      </c>
      <c r="P12" s="4" t="s">
        <v>147</v>
      </c>
      <c r="Q12" s="4" t="s">
        <v>147</v>
      </c>
      <c r="R12" s="4" t="s">
        <v>147</v>
      </c>
      <c r="S12" s="4" t="s">
        <v>147</v>
      </c>
      <c r="T12" s="4" t="s">
        <v>147</v>
      </c>
      <c r="U12" s="4" t="s">
        <v>147</v>
      </c>
      <c r="V12" s="4" t="s">
        <v>147</v>
      </c>
      <c r="W12" s="4" t="s">
        <v>147</v>
      </c>
      <c r="X12" s="4" t="s">
        <v>147</v>
      </c>
      <c r="Y12" s="4" t="s">
        <v>147</v>
      </c>
      <c r="Z12" s="4" t="s">
        <v>147</v>
      </c>
      <c r="AA12" s="4" t="s">
        <v>147</v>
      </c>
      <c r="AB12" s="4" t="s">
        <v>147</v>
      </c>
      <c r="AC12" s="4" t="s">
        <v>147</v>
      </c>
      <c r="AD12" s="4" t="s">
        <v>147</v>
      </c>
      <c r="AE12" s="4" t="s">
        <v>147</v>
      </c>
      <c r="AF12" s="4" t="s">
        <v>147</v>
      </c>
      <c r="AG12" s="4" t="s">
        <v>147</v>
      </c>
      <c r="AH12" s="4" t="s">
        <v>147</v>
      </c>
      <c r="AI12" s="4" t="s">
        <v>147</v>
      </c>
      <c r="AJ12" s="4" t="s">
        <v>147</v>
      </c>
      <c r="AK12" s="4" t="s">
        <v>148</v>
      </c>
    </row>
    <row r="13" spans="1:37" ht="15" customHeight="1" thickBot="1" x14ac:dyDescent="0.5">
      <c r="B13" s="41" t="s">
        <v>307</v>
      </c>
      <c r="C13" s="41">
        <v>2017</v>
      </c>
      <c r="D13" s="41">
        <v>2018</v>
      </c>
      <c r="E13" s="41">
        <v>2019</v>
      </c>
      <c r="F13" s="41">
        <v>2020</v>
      </c>
      <c r="G13" s="41">
        <v>2021</v>
      </c>
      <c r="H13" s="41">
        <v>2022</v>
      </c>
      <c r="I13" s="41">
        <v>2023</v>
      </c>
      <c r="J13" s="41">
        <v>2024</v>
      </c>
      <c r="K13" s="41">
        <v>2025</v>
      </c>
      <c r="L13" s="41">
        <v>2026</v>
      </c>
      <c r="M13" s="41">
        <v>2027</v>
      </c>
      <c r="N13" s="41">
        <v>2028</v>
      </c>
      <c r="O13" s="41">
        <v>2029</v>
      </c>
      <c r="P13" s="41">
        <v>2030</v>
      </c>
      <c r="Q13" s="41">
        <v>2031</v>
      </c>
      <c r="R13" s="41">
        <v>2032</v>
      </c>
      <c r="S13" s="41">
        <v>2033</v>
      </c>
      <c r="T13" s="41">
        <v>2034</v>
      </c>
      <c r="U13" s="41">
        <v>2035</v>
      </c>
      <c r="V13" s="41">
        <v>2036</v>
      </c>
      <c r="W13" s="41">
        <v>2037</v>
      </c>
      <c r="X13" s="41">
        <v>2038</v>
      </c>
      <c r="Y13" s="41">
        <v>2039</v>
      </c>
      <c r="Z13" s="41">
        <v>2040</v>
      </c>
      <c r="AA13" s="41">
        <v>2041</v>
      </c>
      <c r="AB13" s="41">
        <v>2042</v>
      </c>
      <c r="AC13" s="41">
        <v>2043</v>
      </c>
      <c r="AD13" s="41">
        <v>2044</v>
      </c>
      <c r="AE13" s="41">
        <v>2045</v>
      </c>
      <c r="AF13" s="41">
        <v>2046</v>
      </c>
      <c r="AG13" s="41">
        <v>2047</v>
      </c>
      <c r="AH13" s="41">
        <v>2048</v>
      </c>
      <c r="AI13" s="41">
        <v>2049</v>
      </c>
      <c r="AJ13" s="41">
        <v>2050</v>
      </c>
      <c r="AK13" s="41">
        <v>2050</v>
      </c>
    </row>
    <row r="14" spans="1:37" ht="15" customHeight="1" thickTop="1" x14ac:dyDescent="0.45"/>
    <row r="15" spans="1:37" ht="15" customHeight="1" x14ac:dyDescent="0.45">
      <c r="B15" s="45" t="s">
        <v>308</v>
      </c>
    </row>
    <row r="17" spans="1:37" ht="15" customHeight="1" x14ac:dyDescent="0.45">
      <c r="A17" s="43" t="s">
        <v>309</v>
      </c>
      <c r="B17" s="45" t="s">
        <v>310</v>
      </c>
      <c r="C17" s="52">
        <v>0.36779099999999998</v>
      </c>
      <c r="D17" s="52">
        <v>0.43935099999999999</v>
      </c>
      <c r="E17" s="52">
        <v>0.45001000000000002</v>
      </c>
      <c r="F17" s="52">
        <v>0.43674099999999999</v>
      </c>
      <c r="G17" s="52">
        <v>0.43218499999999999</v>
      </c>
      <c r="H17" s="52">
        <v>0.42646099999999998</v>
      </c>
      <c r="I17" s="52">
        <v>0.42180899999999999</v>
      </c>
      <c r="J17" s="52">
        <v>0.41986600000000002</v>
      </c>
      <c r="K17" s="52">
        <v>0.41866900000000001</v>
      </c>
      <c r="L17" s="52">
        <v>0.41746100000000003</v>
      </c>
      <c r="M17" s="52">
        <v>0.417209</v>
      </c>
      <c r="N17" s="52">
        <v>0.41549399999999997</v>
      </c>
      <c r="O17" s="52">
        <v>0.41375400000000001</v>
      </c>
      <c r="P17" s="52">
        <v>0.41073500000000002</v>
      </c>
      <c r="Q17" s="52">
        <v>0.407439</v>
      </c>
      <c r="R17" s="52">
        <v>0.40410699999999999</v>
      </c>
      <c r="S17" s="52">
        <v>0.40121499999999999</v>
      </c>
      <c r="T17" s="52">
        <v>0.39747399999999999</v>
      </c>
      <c r="U17" s="52">
        <v>0.39365699999999998</v>
      </c>
      <c r="V17" s="52">
        <v>0.39057700000000001</v>
      </c>
      <c r="W17" s="52">
        <v>0.386517</v>
      </c>
      <c r="X17" s="52">
        <v>0.38256499999999999</v>
      </c>
      <c r="Y17" s="52">
        <v>0.37885200000000002</v>
      </c>
      <c r="Z17" s="52">
        <v>0.37545200000000001</v>
      </c>
      <c r="AA17" s="52">
        <v>0.37187999999999999</v>
      </c>
      <c r="AB17" s="52">
        <v>0.36877900000000002</v>
      </c>
      <c r="AC17" s="52">
        <v>0.36540899999999998</v>
      </c>
      <c r="AD17" s="52">
        <v>0.36173</v>
      </c>
      <c r="AE17" s="52">
        <v>0.35827500000000001</v>
      </c>
      <c r="AF17" s="52">
        <v>0.35487400000000002</v>
      </c>
      <c r="AG17" s="52">
        <v>0.35142400000000001</v>
      </c>
      <c r="AH17" s="52">
        <v>0.34817599999999999</v>
      </c>
      <c r="AI17" s="52">
        <v>0.34471400000000002</v>
      </c>
      <c r="AJ17" s="52">
        <v>0.34121899999999999</v>
      </c>
      <c r="AK17" s="47">
        <v>-7.868E-3</v>
      </c>
    </row>
    <row r="19" spans="1:37" ht="15" customHeight="1" x14ac:dyDescent="0.45">
      <c r="A19" s="43" t="s">
        <v>311</v>
      </c>
      <c r="B19" s="45" t="s">
        <v>312</v>
      </c>
      <c r="C19" s="52">
        <v>0.141097</v>
      </c>
      <c r="D19" s="52">
        <v>0.141097</v>
      </c>
      <c r="E19" s="52">
        <v>0.141097</v>
      </c>
      <c r="F19" s="52">
        <v>0.141097</v>
      </c>
      <c r="G19" s="52">
        <v>0.141097</v>
      </c>
      <c r="H19" s="52">
        <v>0.141097</v>
      </c>
      <c r="I19" s="52">
        <v>0.141097</v>
      </c>
      <c r="J19" s="52">
        <v>0.141097</v>
      </c>
      <c r="K19" s="52">
        <v>0.141097</v>
      </c>
      <c r="L19" s="52">
        <v>0.141097</v>
      </c>
      <c r="M19" s="52">
        <v>0.141097</v>
      </c>
      <c r="N19" s="52">
        <v>0.141097</v>
      </c>
      <c r="O19" s="52">
        <v>0.141097</v>
      </c>
      <c r="P19" s="52">
        <v>0.141097</v>
      </c>
      <c r="Q19" s="52">
        <v>0.141097</v>
      </c>
      <c r="R19" s="52">
        <v>0.141097</v>
      </c>
      <c r="S19" s="52">
        <v>0.141097</v>
      </c>
      <c r="T19" s="52">
        <v>0.141097</v>
      </c>
      <c r="U19" s="52">
        <v>0.141097</v>
      </c>
      <c r="V19" s="52">
        <v>0.141097</v>
      </c>
      <c r="W19" s="52">
        <v>0.141097</v>
      </c>
      <c r="X19" s="52">
        <v>0.141097</v>
      </c>
      <c r="Y19" s="52">
        <v>0.141097</v>
      </c>
      <c r="Z19" s="52">
        <v>0.141097</v>
      </c>
      <c r="AA19" s="52">
        <v>0.141097</v>
      </c>
      <c r="AB19" s="52">
        <v>0.141097</v>
      </c>
      <c r="AC19" s="52">
        <v>0.141097</v>
      </c>
      <c r="AD19" s="52">
        <v>0.141097</v>
      </c>
      <c r="AE19" s="52">
        <v>0.141097</v>
      </c>
      <c r="AF19" s="52">
        <v>0.141097</v>
      </c>
      <c r="AG19" s="52">
        <v>0.141097</v>
      </c>
      <c r="AH19" s="52">
        <v>0.141097</v>
      </c>
      <c r="AI19" s="52">
        <v>0.141097</v>
      </c>
      <c r="AJ19" s="52">
        <v>0.141097</v>
      </c>
      <c r="AK19" s="47">
        <v>0</v>
      </c>
    </row>
    <row r="21" spans="1:37" ht="15" customHeight="1" x14ac:dyDescent="0.45">
      <c r="A21" s="43" t="s">
        <v>313</v>
      </c>
      <c r="B21" s="45" t="s">
        <v>314</v>
      </c>
      <c r="C21" s="52">
        <v>2.4297200000000001</v>
      </c>
      <c r="D21" s="52">
        <v>2.4196249999999999</v>
      </c>
      <c r="E21" s="52">
        <v>2.3815750000000002</v>
      </c>
      <c r="F21" s="52">
        <v>2.452521</v>
      </c>
      <c r="G21" s="52">
        <v>2.4915479999999999</v>
      </c>
      <c r="H21" s="52">
        <v>2.5232329999999998</v>
      </c>
      <c r="I21" s="52">
        <v>2.5566270000000002</v>
      </c>
      <c r="J21" s="52">
        <v>2.5929440000000001</v>
      </c>
      <c r="K21" s="52">
        <v>2.6297869999999999</v>
      </c>
      <c r="L21" s="52">
        <v>2.658995</v>
      </c>
      <c r="M21" s="52">
        <v>2.6780819999999999</v>
      </c>
      <c r="N21" s="52">
        <v>2.7071329999999998</v>
      </c>
      <c r="O21" s="52">
        <v>2.7312050000000001</v>
      </c>
      <c r="P21" s="52">
        <v>2.7504270000000002</v>
      </c>
      <c r="Q21" s="52">
        <v>2.7655409999999998</v>
      </c>
      <c r="R21" s="52">
        <v>2.7900839999999998</v>
      </c>
      <c r="S21" s="52">
        <v>2.818441</v>
      </c>
      <c r="T21" s="52">
        <v>2.8538019999999999</v>
      </c>
      <c r="U21" s="52">
        <v>2.8880059999999999</v>
      </c>
      <c r="V21" s="52">
        <v>2.92428</v>
      </c>
      <c r="W21" s="52">
        <v>2.9608780000000001</v>
      </c>
      <c r="X21" s="52">
        <v>2.9964569999999999</v>
      </c>
      <c r="Y21" s="52">
        <v>3.0250949999999999</v>
      </c>
      <c r="Z21" s="52">
        <v>3.0551520000000001</v>
      </c>
      <c r="AA21" s="52">
        <v>3.08711</v>
      </c>
      <c r="AB21" s="52">
        <v>3.111275</v>
      </c>
      <c r="AC21" s="52">
        <v>3.1336870000000001</v>
      </c>
      <c r="AD21" s="52">
        <v>3.1650209999999999</v>
      </c>
      <c r="AE21" s="52">
        <v>3.1975579999999999</v>
      </c>
      <c r="AF21" s="52">
        <v>3.2325050000000002</v>
      </c>
      <c r="AG21" s="52">
        <v>3.267655</v>
      </c>
      <c r="AH21" s="52">
        <v>3.3011910000000002</v>
      </c>
      <c r="AI21" s="52">
        <v>3.3316110000000001</v>
      </c>
      <c r="AJ21" s="52">
        <v>3.3626930000000002</v>
      </c>
      <c r="AK21" s="47">
        <v>1.0338E-2</v>
      </c>
    </row>
    <row r="22" spans="1:37" ht="15" customHeight="1" x14ac:dyDescent="0.45">
      <c r="A22" s="43" t="s">
        <v>315</v>
      </c>
      <c r="B22" s="48" t="s">
        <v>316</v>
      </c>
      <c r="C22" s="53">
        <v>5.2400000000000005E-4</v>
      </c>
      <c r="D22" s="53">
        <v>1.1069999999999999E-3</v>
      </c>
      <c r="E22" s="53">
        <v>1.1069999999999999E-3</v>
      </c>
      <c r="F22" s="53">
        <v>1.1069999999999999E-3</v>
      </c>
      <c r="G22" s="53">
        <v>1.1069999999999999E-3</v>
      </c>
      <c r="H22" s="53">
        <v>1.1069999999999999E-3</v>
      </c>
      <c r="I22" s="53">
        <v>1.1069999999999999E-3</v>
      </c>
      <c r="J22" s="53">
        <v>1.1069999999999999E-3</v>
      </c>
      <c r="K22" s="53">
        <v>1.1069999999999999E-3</v>
      </c>
      <c r="L22" s="53">
        <v>1.1069999999999999E-3</v>
      </c>
      <c r="M22" s="53">
        <v>1.1069999999999999E-3</v>
      </c>
      <c r="N22" s="53">
        <v>1.1069999999999999E-3</v>
      </c>
      <c r="O22" s="53">
        <v>1.1069999999999999E-3</v>
      </c>
      <c r="P22" s="53">
        <v>1.1069999999999999E-3</v>
      </c>
      <c r="Q22" s="53">
        <v>1.1069999999999999E-3</v>
      </c>
      <c r="R22" s="53">
        <v>1.1069999999999999E-3</v>
      </c>
      <c r="S22" s="53">
        <v>1.1069999999999999E-3</v>
      </c>
      <c r="T22" s="53">
        <v>1.1069999999999999E-3</v>
      </c>
      <c r="U22" s="53">
        <v>1.1069999999999999E-3</v>
      </c>
      <c r="V22" s="53">
        <v>1.1069999999999999E-3</v>
      </c>
      <c r="W22" s="53">
        <v>1.1069999999999999E-3</v>
      </c>
      <c r="X22" s="53">
        <v>1.1069999999999999E-3</v>
      </c>
      <c r="Y22" s="53">
        <v>1.1069999999999999E-3</v>
      </c>
      <c r="Z22" s="53">
        <v>1.1069999999999999E-3</v>
      </c>
      <c r="AA22" s="53">
        <v>1.1069999999999999E-3</v>
      </c>
      <c r="AB22" s="53">
        <v>1.1069999999999999E-3</v>
      </c>
      <c r="AC22" s="53">
        <v>1.1069999999999999E-3</v>
      </c>
      <c r="AD22" s="53">
        <v>1.1069999999999999E-3</v>
      </c>
      <c r="AE22" s="53">
        <v>1.1069999999999999E-3</v>
      </c>
      <c r="AF22" s="53">
        <v>1.1069999999999999E-3</v>
      </c>
      <c r="AG22" s="53">
        <v>1.1069999999999999E-3</v>
      </c>
      <c r="AH22" s="53">
        <v>1.1069999999999999E-3</v>
      </c>
      <c r="AI22" s="53">
        <v>1.1069999999999999E-3</v>
      </c>
      <c r="AJ22" s="53">
        <v>1.1069999999999999E-3</v>
      </c>
      <c r="AK22" s="50">
        <v>0</v>
      </c>
    </row>
    <row r="23" spans="1:37" ht="15" customHeight="1" x14ac:dyDescent="0.45">
      <c r="A23" s="43" t="s">
        <v>317</v>
      </c>
      <c r="B23" s="48" t="s">
        <v>318</v>
      </c>
      <c r="C23" s="53">
        <v>0.1653</v>
      </c>
      <c r="D23" s="53">
        <v>0.16800000000000001</v>
      </c>
      <c r="E23" s="53">
        <v>0.16569999999999999</v>
      </c>
      <c r="F23" s="53">
        <v>0.168131</v>
      </c>
      <c r="G23" s="53">
        <v>0.16961200000000001</v>
      </c>
      <c r="H23" s="53">
        <v>0.17074700000000001</v>
      </c>
      <c r="I23" s="53">
        <v>0.17207500000000001</v>
      </c>
      <c r="J23" s="53">
        <v>0.17333000000000001</v>
      </c>
      <c r="K23" s="53">
        <v>0.17433899999999999</v>
      </c>
      <c r="L23" s="53">
        <v>0.17558000000000001</v>
      </c>
      <c r="M23" s="53">
        <v>0.176872</v>
      </c>
      <c r="N23" s="53">
        <v>0.178534</v>
      </c>
      <c r="O23" s="53">
        <v>0.180342</v>
      </c>
      <c r="P23" s="53">
        <v>0.18242</v>
      </c>
      <c r="Q23" s="53">
        <v>0.18548300000000001</v>
      </c>
      <c r="R23" s="53">
        <v>0.18857499999999999</v>
      </c>
      <c r="S23" s="53">
        <v>0.19183800000000001</v>
      </c>
      <c r="T23" s="53">
        <v>0.19487299999999999</v>
      </c>
      <c r="U23" s="53">
        <v>0.19441800000000001</v>
      </c>
      <c r="V23" s="53">
        <v>0.198411</v>
      </c>
      <c r="W23" s="53">
        <v>0.20252700000000001</v>
      </c>
      <c r="X23" s="53">
        <v>0.20587</v>
      </c>
      <c r="Y23" s="53">
        <v>0.208754</v>
      </c>
      <c r="Z23" s="53">
        <v>0.21177399999999999</v>
      </c>
      <c r="AA23" s="53">
        <v>0.21485499999999999</v>
      </c>
      <c r="AB23" s="53">
        <v>0.217802</v>
      </c>
      <c r="AC23" s="53">
        <v>0.22120000000000001</v>
      </c>
      <c r="AD23" s="53">
        <v>0.22437000000000001</v>
      </c>
      <c r="AE23" s="53">
        <v>0.22791400000000001</v>
      </c>
      <c r="AF23" s="53">
        <v>0.23105700000000001</v>
      </c>
      <c r="AG23" s="53">
        <v>0.234491</v>
      </c>
      <c r="AH23" s="53">
        <v>0.23798900000000001</v>
      </c>
      <c r="AI23" s="53">
        <v>0.241503</v>
      </c>
      <c r="AJ23" s="53">
        <v>0.24495900000000001</v>
      </c>
      <c r="AK23" s="50">
        <v>1.1854999999999999E-2</v>
      </c>
    </row>
    <row r="24" spans="1:37" ht="15" customHeight="1" x14ac:dyDescent="0.45">
      <c r="A24" s="43" t="s">
        <v>319</v>
      </c>
      <c r="B24" s="48" t="s">
        <v>320</v>
      </c>
      <c r="C24" s="53">
        <v>1.4799</v>
      </c>
      <c r="D24" s="53">
        <v>1.4681</v>
      </c>
      <c r="E24" s="53">
        <v>1.4119999999999999</v>
      </c>
      <c r="F24" s="53">
        <v>1.4456519999999999</v>
      </c>
      <c r="G24" s="53">
        <v>1.4818819999999999</v>
      </c>
      <c r="H24" s="53">
        <v>1.511198</v>
      </c>
      <c r="I24" s="53">
        <v>1.5421290000000001</v>
      </c>
      <c r="J24" s="53">
        <v>1.5739730000000001</v>
      </c>
      <c r="K24" s="53">
        <v>1.6087359999999999</v>
      </c>
      <c r="L24" s="53">
        <v>1.636406</v>
      </c>
      <c r="M24" s="53">
        <v>1.653985</v>
      </c>
      <c r="N24" s="53">
        <v>1.675962</v>
      </c>
      <c r="O24" s="53">
        <v>1.696925</v>
      </c>
      <c r="P24" s="53">
        <v>1.7115750000000001</v>
      </c>
      <c r="Q24" s="53">
        <v>1.7325649999999999</v>
      </c>
      <c r="R24" s="53">
        <v>1.7530950000000001</v>
      </c>
      <c r="S24" s="53">
        <v>1.77705</v>
      </c>
      <c r="T24" s="53">
        <v>1.8090930000000001</v>
      </c>
      <c r="U24" s="53">
        <v>1.843707</v>
      </c>
      <c r="V24" s="53">
        <v>1.875982</v>
      </c>
      <c r="W24" s="53">
        <v>1.9084719999999999</v>
      </c>
      <c r="X24" s="53">
        <v>1.940734</v>
      </c>
      <c r="Y24" s="53">
        <v>1.9665079999999999</v>
      </c>
      <c r="Z24" s="53">
        <v>1.993574</v>
      </c>
      <c r="AA24" s="53">
        <v>2.0224449999999998</v>
      </c>
      <c r="AB24" s="53">
        <v>2.0478550000000002</v>
      </c>
      <c r="AC24" s="53">
        <v>2.071272</v>
      </c>
      <c r="AD24" s="53">
        <v>2.1006079999999998</v>
      </c>
      <c r="AE24" s="53">
        <v>2.131291</v>
      </c>
      <c r="AF24" s="53">
        <v>2.1631010000000002</v>
      </c>
      <c r="AG24" s="53">
        <v>2.1948300000000001</v>
      </c>
      <c r="AH24" s="53">
        <v>2.2248790000000001</v>
      </c>
      <c r="AI24" s="53">
        <v>2.2517960000000001</v>
      </c>
      <c r="AJ24" s="53">
        <v>2.279433</v>
      </c>
      <c r="AK24" s="50">
        <v>1.3844E-2</v>
      </c>
    </row>
    <row r="25" spans="1:37" ht="15" customHeight="1" x14ac:dyDescent="0.45">
      <c r="A25" s="43" t="s">
        <v>321</v>
      </c>
      <c r="B25" s="48" t="s">
        <v>322</v>
      </c>
      <c r="C25" s="53">
        <v>0.78399600000000003</v>
      </c>
      <c r="D25" s="53">
        <v>0.78241799999999995</v>
      </c>
      <c r="E25" s="53">
        <v>0.80276800000000004</v>
      </c>
      <c r="F25" s="53">
        <v>0.83763100000000001</v>
      </c>
      <c r="G25" s="53">
        <v>0.838947</v>
      </c>
      <c r="H25" s="53">
        <v>0.84018099999999996</v>
      </c>
      <c r="I25" s="53">
        <v>0.84131699999999998</v>
      </c>
      <c r="J25" s="53">
        <v>0.84453400000000001</v>
      </c>
      <c r="K25" s="53">
        <v>0.84560500000000005</v>
      </c>
      <c r="L25" s="53">
        <v>0.84590200000000004</v>
      </c>
      <c r="M25" s="53">
        <v>0.84611800000000004</v>
      </c>
      <c r="N25" s="53">
        <v>0.85153000000000001</v>
      </c>
      <c r="O25" s="53">
        <v>0.85283100000000001</v>
      </c>
      <c r="P25" s="53">
        <v>0.855325</v>
      </c>
      <c r="Q25" s="53">
        <v>0.84638599999999997</v>
      </c>
      <c r="R25" s="53">
        <v>0.84730700000000003</v>
      </c>
      <c r="S25" s="53">
        <v>0.84844600000000003</v>
      </c>
      <c r="T25" s="53">
        <v>0.84872800000000004</v>
      </c>
      <c r="U25" s="53">
        <v>0.84877400000000003</v>
      </c>
      <c r="V25" s="53">
        <v>0.84877999999999998</v>
      </c>
      <c r="W25" s="53">
        <v>0.84877199999999997</v>
      </c>
      <c r="X25" s="53">
        <v>0.84874700000000003</v>
      </c>
      <c r="Y25" s="53">
        <v>0.84872599999999998</v>
      </c>
      <c r="Z25" s="53">
        <v>0.84869799999999995</v>
      </c>
      <c r="AA25" s="53">
        <v>0.84870299999999999</v>
      </c>
      <c r="AB25" s="53">
        <v>0.84451200000000004</v>
      </c>
      <c r="AC25" s="53">
        <v>0.84010700000000005</v>
      </c>
      <c r="AD25" s="53">
        <v>0.83893600000000002</v>
      </c>
      <c r="AE25" s="53">
        <v>0.83724600000000005</v>
      </c>
      <c r="AF25" s="53">
        <v>0.83723999999999998</v>
      </c>
      <c r="AG25" s="53">
        <v>0.83722700000000005</v>
      </c>
      <c r="AH25" s="53">
        <v>0.83721599999999996</v>
      </c>
      <c r="AI25" s="53">
        <v>0.83720600000000001</v>
      </c>
      <c r="AJ25" s="53">
        <v>0.83719399999999999</v>
      </c>
      <c r="AK25" s="50">
        <v>2.117E-3</v>
      </c>
    </row>
    <row r="27" spans="1:37" ht="15" customHeight="1" x14ac:dyDescent="0.45">
      <c r="A27" s="43" t="s">
        <v>323</v>
      </c>
      <c r="B27" s="45" t="s">
        <v>324</v>
      </c>
      <c r="C27" s="52">
        <v>1.519158</v>
      </c>
      <c r="D27" s="52">
        <v>1.5506930000000001</v>
      </c>
      <c r="E27" s="52">
        <v>1.626606</v>
      </c>
      <c r="F27" s="52">
        <v>1.5415140000000001</v>
      </c>
      <c r="G27" s="52">
        <v>1.5371680000000001</v>
      </c>
      <c r="H27" s="52">
        <v>1.5337259999999999</v>
      </c>
      <c r="I27" s="52">
        <v>1.5297689999999999</v>
      </c>
      <c r="J27" s="52">
        <v>1.524526</v>
      </c>
      <c r="K27" s="52">
        <v>1.5214829999999999</v>
      </c>
      <c r="L27" s="52">
        <v>1.504621</v>
      </c>
      <c r="M27" s="52">
        <v>1.4975179999999999</v>
      </c>
      <c r="N27" s="52">
        <v>1.4916849999999999</v>
      </c>
      <c r="O27" s="52">
        <v>1.4844729999999999</v>
      </c>
      <c r="P27" s="52">
        <v>1.4793149999999999</v>
      </c>
      <c r="Q27" s="52">
        <v>1.47163</v>
      </c>
      <c r="R27" s="52">
        <v>1.46448</v>
      </c>
      <c r="S27" s="52">
        <v>1.459767</v>
      </c>
      <c r="T27" s="52">
        <v>1.459095</v>
      </c>
      <c r="U27" s="52">
        <v>1.460348</v>
      </c>
      <c r="V27" s="52">
        <v>1.460645</v>
      </c>
      <c r="W27" s="52">
        <v>1.461049</v>
      </c>
      <c r="X27" s="52">
        <v>1.4614069999999999</v>
      </c>
      <c r="Y27" s="52">
        <v>1.4617530000000001</v>
      </c>
      <c r="Z27" s="52">
        <v>1.4620299999999999</v>
      </c>
      <c r="AA27" s="52">
        <v>1.462593</v>
      </c>
      <c r="AB27" s="52">
        <v>1.463095</v>
      </c>
      <c r="AC27" s="52">
        <v>1.463819</v>
      </c>
      <c r="AD27" s="52">
        <v>1.4656229999999999</v>
      </c>
      <c r="AE27" s="52">
        <v>1.4677100000000001</v>
      </c>
      <c r="AF27" s="52">
        <v>1.468162</v>
      </c>
      <c r="AG27" s="52">
        <v>1.468583</v>
      </c>
      <c r="AH27" s="52">
        <v>1.4771080000000001</v>
      </c>
      <c r="AI27" s="52">
        <v>1.496218</v>
      </c>
      <c r="AJ27" s="52">
        <v>1.500353</v>
      </c>
      <c r="AK27" s="47">
        <v>-1.031E-3</v>
      </c>
    </row>
    <row r="28" spans="1:37" ht="15" customHeight="1" x14ac:dyDescent="0.45">
      <c r="A28" s="43" t="s">
        <v>325</v>
      </c>
      <c r="B28" s="48" t="s">
        <v>326</v>
      </c>
      <c r="C28" s="53">
        <v>6.0400000000000002E-3</v>
      </c>
      <c r="D28" s="53">
        <v>2.7022999999999998E-2</v>
      </c>
      <c r="E28" s="53">
        <v>2.801E-2</v>
      </c>
      <c r="F28" s="53">
        <v>3.3047E-2</v>
      </c>
      <c r="G28" s="53">
        <v>3.9897000000000002E-2</v>
      </c>
      <c r="H28" s="53">
        <v>4.4943999999999998E-2</v>
      </c>
      <c r="I28" s="53">
        <v>4.8377999999999997E-2</v>
      </c>
      <c r="J28" s="53">
        <v>6.5796999999999994E-2</v>
      </c>
      <c r="K28" s="53">
        <v>9.0340000000000004E-2</v>
      </c>
      <c r="L28" s="53">
        <v>9.2521000000000006E-2</v>
      </c>
      <c r="M28" s="53">
        <v>0.104587</v>
      </c>
      <c r="N28" s="53">
        <v>0.11401600000000001</v>
      </c>
      <c r="O28" s="53">
        <v>0.123679</v>
      </c>
      <c r="P28" s="53">
        <v>0.13633799999999999</v>
      </c>
      <c r="Q28" s="53">
        <v>0.13958599999999999</v>
      </c>
      <c r="R28" s="53">
        <v>0.141266</v>
      </c>
      <c r="S28" s="53">
        <v>0.145374</v>
      </c>
      <c r="T28" s="53">
        <v>0.15299499999999999</v>
      </c>
      <c r="U28" s="53">
        <v>0.155644</v>
      </c>
      <c r="V28" s="53">
        <v>0.16017400000000001</v>
      </c>
      <c r="W28" s="53">
        <v>0.16369300000000001</v>
      </c>
      <c r="X28" s="53">
        <v>0.165353</v>
      </c>
      <c r="Y28" s="53">
        <v>0.16409899999999999</v>
      </c>
      <c r="Z28" s="53">
        <v>0.16214799999999999</v>
      </c>
      <c r="AA28" s="53">
        <v>0.15495900000000001</v>
      </c>
      <c r="AB28" s="53">
        <v>0.14834700000000001</v>
      </c>
      <c r="AC28" s="53">
        <v>0.13800399999999999</v>
      </c>
      <c r="AD28" s="53">
        <v>0.13094900000000001</v>
      </c>
      <c r="AE28" s="53">
        <v>0.12496599999999999</v>
      </c>
      <c r="AF28" s="53">
        <v>0.10756499999999999</v>
      </c>
      <c r="AG28" s="53">
        <v>8.5834999999999995E-2</v>
      </c>
      <c r="AH28" s="53">
        <v>7.2793999999999998E-2</v>
      </c>
      <c r="AI28" s="53">
        <v>7.2651999999999994E-2</v>
      </c>
      <c r="AJ28" s="53">
        <v>7.2696999999999998E-2</v>
      </c>
      <c r="AK28" s="50">
        <v>3.1408999999999999E-2</v>
      </c>
    </row>
    <row r="29" spans="1:37" ht="15" customHeight="1" x14ac:dyDescent="0.45">
      <c r="A29" s="43" t="s">
        <v>327</v>
      </c>
      <c r="B29" s="48" t="s">
        <v>328</v>
      </c>
      <c r="C29" s="53">
        <v>1.1932579999999999</v>
      </c>
      <c r="D29" s="53">
        <v>1.1600429999999999</v>
      </c>
      <c r="E29" s="53">
        <v>1.1652880000000001</v>
      </c>
      <c r="F29" s="53">
        <v>1.1615850000000001</v>
      </c>
      <c r="G29" s="53">
        <v>1.1471340000000001</v>
      </c>
      <c r="H29" s="53">
        <v>1.1383319999999999</v>
      </c>
      <c r="I29" s="53">
        <v>1.1287320000000001</v>
      </c>
      <c r="J29" s="53">
        <v>1.1038829999999999</v>
      </c>
      <c r="K29" s="53">
        <v>1.0756859999999999</v>
      </c>
      <c r="L29" s="53">
        <v>1.0561320000000001</v>
      </c>
      <c r="M29" s="53">
        <v>1.036859</v>
      </c>
      <c r="N29" s="53">
        <v>1.0197050000000001</v>
      </c>
      <c r="O29" s="53">
        <v>1.0022930000000001</v>
      </c>
      <c r="P29" s="53">
        <v>0.98255899999999996</v>
      </c>
      <c r="Q29" s="53">
        <v>0.96875199999999995</v>
      </c>
      <c r="R29" s="53">
        <v>0.95102200000000003</v>
      </c>
      <c r="S29" s="53">
        <v>0.93233999999999995</v>
      </c>
      <c r="T29" s="53">
        <v>0.92098899999999995</v>
      </c>
      <c r="U29" s="53">
        <v>0.91338799999999998</v>
      </c>
      <c r="V29" s="53">
        <v>0.90847699999999998</v>
      </c>
      <c r="W29" s="53">
        <v>0.90607800000000005</v>
      </c>
      <c r="X29" s="53">
        <v>0.90562399999999998</v>
      </c>
      <c r="Y29" s="53">
        <v>0.90800499999999995</v>
      </c>
      <c r="Z29" s="53">
        <v>0.91248099999999999</v>
      </c>
      <c r="AA29" s="53">
        <v>0.91966000000000003</v>
      </c>
      <c r="AB29" s="53">
        <v>0.92750100000000002</v>
      </c>
      <c r="AC29" s="53">
        <v>0.93915899999999997</v>
      </c>
      <c r="AD29" s="53">
        <v>0.95696300000000001</v>
      </c>
      <c r="AE29" s="53">
        <v>0.97853100000000004</v>
      </c>
      <c r="AF29" s="53">
        <v>0.99595</v>
      </c>
      <c r="AG29" s="53">
        <v>1.017641</v>
      </c>
      <c r="AH29" s="53">
        <v>1.03874</v>
      </c>
      <c r="AI29" s="53">
        <v>1.0576730000000001</v>
      </c>
      <c r="AJ29" s="53">
        <v>1.0612839999999999</v>
      </c>
      <c r="AK29" s="50">
        <v>-2.777E-3</v>
      </c>
    </row>
    <row r="30" spans="1:37" ht="15" customHeight="1" x14ac:dyDescent="0.45">
      <c r="A30" s="43" t="s">
        <v>329</v>
      </c>
      <c r="B30" s="48" t="s">
        <v>330</v>
      </c>
      <c r="C30" s="53">
        <v>0.26588699999999998</v>
      </c>
      <c r="D30" s="53">
        <v>0.295344</v>
      </c>
      <c r="E30" s="53">
        <v>0.349466</v>
      </c>
      <c r="F30" s="53">
        <v>0.26527899999999999</v>
      </c>
      <c r="G30" s="53">
        <v>0.27168500000000001</v>
      </c>
      <c r="H30" s="53">
        <v>0.245949</v>
      </c>
      <c r="I30" s="53">
        <v>0.24243200000000001</v>
      </c>
      <c r="J30" s="53">
        <v>0.242423</v>
      </c>
      <c r="K30" s="53">
        <v>0.24273700000000001</v>
      </c>
      <c r="L30" s="53">
        <v>0.24340800000000001</v>
      </c>
      <c r="M30" s="53">
        <v>0.24395</v>
      </c>
      <c r="N30" s="53">
        <v>0.24419399999999999</v>
      </c>
      <c r="O30" s="53">
        <v>0.24505399999999999</v>
      </c>
      <c r="P30" s="53">
        <v>0.245473</v>
      </c>
      <c r="Q30" s="53">
        <v>0.246085</v>
      </c>
      <c r="R30" s="53">
        <v>0.245282</v>
      </c>
      <c r="S30" s="53">
        <v>0.24535599999999999</v>
      </c>
      <c r="T30" s="53">
        <v>0.24646100000000001</v>
      </c>
      <c r="U30" s="53">
        <v>0.25047999999999998</v>
      </c>
      <c r="V30" s="53">
        <v>0.25119200000000003</v>
      </c>
      <c r="W30" s="53">
        <v>0.25106200000000001</v>
      </c>
      <c r="X30" s="53">
        <v>0.24965699999999999</v>
      </c>
      <c r="Y30" s="53">
        <v>0.24854000000000001</v>
      </c>
      <c r="Z30" s="53">
        <v>0.246864</v>
      </c>
      <c r="AA30" s="53">
        <v>0.247803</v>
      </c>
      <c r="AB30" s="53">
        <v>0.247533</v>
      </c>
      <c r="AC30" s="53">
        <v>0.24730199999999999</v>
      </c>
      <c r="AD30" s="53">
        <v>0.247419</v>
      </c>
      <c r="AE30" s="53">
        <v>0.24737999999999999</v>
      </c>
      <c r="AF30" s="53">
        <v>0.24738299999999999</v>
      </c>
      <c r="AG30" s="53">
        <v>0.24692600000000001</v>
      </c>
      <c r="AH30" s="53">
        <v>0.24657399999999999</v>
      </c>
      <c r="AI30" s="53">
        <v>0.24609700000000001</v>
      </c>
      <c r="AJ30" s="53">
        <v>0.24587300000000001</v>
      </c>
      <c r="AK30" s="50">
        <v>-5.7130000000000002E-3</v>
      </c>
    </row>
    <row r="31" spans="1:37" ht="15" customHeight="1" x14ac:dyDescent="0.45">
      <c r="A31" s="43" t="s">
        <v>331</v>
      </c>
      <c r="B31" s="48" t="s">
        <v>332</v>
      </c>
      <c r="C31" s="53">
        <v>0</v>
      </c>
      <c r="D31" s="53">
        <v>0</v>
      </c>
      <c r="E31" s="53">
        <v>0</v>
      </c>
      <c r="F31" s="53">
        <v>0</v>
      </c>
      <c r="G31" s="53">
        <v>0</v>
      </c>
      <c r="H31" s="53">
        <v>0</v>
      </c>
      <c r="I31" s="53">
        <v>0</v>
      </c>
      <c r="J31" s="53">
        <v>0</v>
      </c>
      <c r="K31" s="53">
        <v>0</v>
      </c>
      <c r="L31" s="53">
        <v>0</v>
      </c>
      <c r="M31" s="53">
        <v>0</v>
      </c>
      <c r="N31" s="53">
        <v>0</v>
      </c>
      <c r="O31" s="53">
        <v>0</v>
      </c>
      <c r="P31" s="53">
        <v>0</v>
      </c>
      <c r="Q31" s="53">
        <v>3.222E-3</v>
      </c>
      <c r="R31" s="53">
        <v>1.1759E-2</v>
      </c>
      <c r="S31" s="53">
        <v>2.1166000000000001E-2</v>
      </c>
      <c r="T31" s="53">
        <v>2.3424E-2</v>
      </c>
      <c r="U31" s="53">
        <v>2.3424E-2</v>
      </c>
      <c r="V31" s="53">
        <v>2.3424E-2</v>
      </c>
      <c r="W31" s="53">
        <v>2.3424E-2</v>
      </c>
      <c r="X31" s="53">
        <v>2.3424E-2</v>
      </c>
      <c r="Y31" s="53">
        <v>2.3424E-2</v>
      </c>
      <c r="Z31" s="53">
        <v>2.3424E-2</v>
      </c>
      <c r="AA31" s="53">
        <v>2.3424E-2</v>
      </c>
      <c r="AB31" s="53">
        <v>2.3424E-2</v>
      </c>
      <c r="AC31" s="53">
        <v>2.3424E-2</v>
      </c>
      <c r="AD31" s="53">
        <v>1.3849999999999999E-2</v>
      </c>
      <c r="AE31" s="53">
        <v>0</v>
      </c>
      <c r="AF31" s="53">
        <v>0</v>
      </c>
      <c r="AG31" s="53">
        <v>0</v>
      </c>
      <c r="AH31" s="53">
        <v>0</v>
      </c>
      <c r="AI31" s="53">
        <v>0</v>
      </c>
      <c r="AJ31" s="53">
        <v>0</v>
      </c>
      <c r="AK31" s="50" t="s">
        <v>174</v>
      </c>
    </row>
    <row r="32" spans="1:37" ht="15" customHeight="1" x14ac:dyDescent="0.45">
      <c r="A32" s="43" t="s">
        <v>333</v>
      </c>
      <c r="B32" s="48" t="s">
        <v>334</v>
      </c>
      <c r="C32" s="53">
        <v>0</v>
      </c>
      <c r="D32" s="53">
        <v>3.4099999999999999E-4</v>
      </c>
      <c r="E32" s="53">
        <v>0</v>
      </c>
      <c r="F32" s="53">
        <v>0</v>
      </c>
      <c r="G32" s="53">
        <v>0</v>
      </c>
      <c r="H32" s="53">
        <v>1.12E-4</v>
      </c>
      <c r="I32" s="53">
        <v>1.549E-3</v>
      </c>
      <c r="J32" s="53">
        <v>3.3409999999999998E-3</v>
      </c>
      <c r="K32" s="53">
        <v>3.5760000000000002E-3</v>
      </c>
      <c r="L32" s="53">
        <v>3.5990000000000002E-3</v>
      </c>
      <c r="M32" s="53">
        <v>3.5990000000000002E-3</v>
      </c>
      <c r="N32" s="53">
        <v>5.0159999999999996E-3</v>
      </c>
      <c r="O32" s="53">
        <v>5.3099999999999996E-3</v>
      </c>
      <c r="P32" s="53">
        <v>5.9319999999999998E-3</v>
      </c>
      <c r="Q32" s="53">
        <v>5.9319999999999998E-3</v>
      </c>
      <c r="R32" s="53">
        <v>5.9319999999999998E-3</v>
      </c>
      <c r="S32" s="53">
        <v>5.9319999999999998E-3</v>
      </c>
      <c r="T32" s="53">
        <v>5.9319999999999998E-3</v>
      </c>
      <c r="U32" s="53">
        <v>5.9319999999999998E-3</v>
      </c>
      <c r="V32" s="53">
        <v>5.9319999999999998E-3</v>
      </c>
      <c r="W32" s="53">
        <v>5.9319999999999998E-3</v>
      </c>
      <c r="X32" s="53">
        <v>5.9319999999999998E-3</v>
      </c>
      <c r="Y32" s="53">
        <v>5.9319999999999998E-3</v>
      </c>
      <c r="Z32" s="53">
        <v>5.9319999999999998E-3</v>
      </c>
      <c r="AA32" s="53">
        <v>5.9319999999999998E-3</v>
      </c>
      <c r="AB32" s="53">
        <v>4.7939999999999997E-3</v>
      </c>
      <c r="AC32" s="53">
        <v>3.5990000000000002E-3</v>
      </c>
      <c r="AD32" s="53">
        <v>3.5990000000000002E-3</v>
      </c>
      <c r="AE32" s="53">
        <v>3.5990000000000002E-3</v>
      </c>
      <c r="AF32" s="53">
        <v>3.5990000000000002E-3</v>
      </c>
      <c r="AG32" s="53">
        <v>3.5990000000000002E-3</v>
      </c>
      <c r="AH32" s="53">
        <v>3.5990000000000002E-3</v>
      </c>
      <c r="AI32" s="53">
        <v>3.5990000000000002E-3</v>
      </c>
      <c r="AJ32" s="53">
        <v>3.5990000000000002E-3</v>
      </c>
      <c r="AK32" s="50">
        <v>7.646E-2</v>
      </c>
    </row>
    <row r="33" spans="1:37" ht="15" customHeight="1" x14ac:dyDescent="0.45">
      <c r="A33" s="43" t="s">
        <v>335</v>
      </c>
      <c r="B33" s="48" t="s">
        <v>336</v>
      </c>
      <c r="C33" s="53">
        <v>5.3973E-2</v>
      </c>
      <c r="D33" s="53">
        <v>6.7943000000000003E-2</v>
      </c>
      <c r="E33" s="53">
        <v>8.3842E-2</v>
      </c>
      <c r="F33" s="53">
        <v>8.1601999999999994E-2</v>
      </c>
      <c r="G33" s="53">
        <v>7.8451999999999994E-2</v>
      </c>
      <c r="H33" s="53">
        <v>0.10438799999999999</v>
      </c>
      <c r="I33" s="53">
        <v>0.108678</v>
      </c>
      <c r="J33" s="53">
        <v>0.109082</v>
      </c>
      <c r="K33" s="53">
        <v>0.109144</v>
      </c>
      <c r="L33" s="53">
        <v>0.10896</v>
      </c>
      <c r="M33" s="53">
        <v>0.10852299999999999</v>
      </c>
      <c r="N33" s="53">
        <v>0.108755</v>
      </c>
      <c r="O33" s="53">
        <v>0.108136</v>
      </c>
      <c r="P33" s="53">
        <v>0.109012</v>
      </c>
      <c r="Q33" s="53">
        <v>0.108052</v>
      </c>
      <c r="R33" s="53">
        <v>0.109218</v>
      </c>
      <c r="S33" s="53">
        <v>0.109598</v>
      </c>
      <c r="T33" s="53">
        <v>0.109294</v>
      </c>
      <c r="U33" s="53">
        <v>0.11147899999999999</v>
      </c>
      <c r="V33" s="53">
        <v>0.111445</v>
      </c>
      <c r="W33" s="53">
        <v>0.110858</v>
      </c>
      <c r="X33" s="53">
        <v>0.111416</v>
      </c>
      <c r="Y33" s="53">
        <v>0.11175300000000001</v>
      </c>
      <c r="Z33" s="53">
        <v>0.11118</v>
      </c>
      <c r="AA33" s="53">
        <v>0.110815</v>
      </c>
      <c r="AB33" s="53">
        <v>0.111496</v>
      </c>
      <c r="AC33" s="53">
        <v>0.112331</v>
      </c>
      <c r="AD33" s="53">
        <v>0.112842</v>
      </c>
      <c r="AE33" s="53">
        <v>0.113233</v>
      </c>
      <c r="AF33" s="53">
        <v>0.113665</v>
      </c>
      <c r="AG33" s="53">
        <v>0.114581</v>
      </c>
      <c r="AH33" s="53">
        <v>0.115401</v>
      </c>
      <c r="AI33" s="53">
        <v>0.116198</v>
      </c>
      <c r="AJ33" s="53">
        <v>0.1169</v>
      </c>
      <c r="AK33" s="50">
        <v>1.7101999999999999E-2</v>
      </c>
    </row>
    <row r="35" spans="1:37" ht="15" customHeight="1" x14ac:dyDescent="0.45">
      <c r="A35" s="43" t="s">
        <v>337</v>
      </c>
      <c r="B35" s="45" t="s">
        <v>338</v>
      </c>
      <c r="C35" s="52">
        <v>6.246861</v>
      </c>
      <c r="D35" s="52">
        <v>6.428922</v>
      </c>
      <c r="E35" s="52">
        <v>6.5618809999999996</v>
      </c>
      <c r="F35" s="52">
        <v>7.082808</v>
      </c>
      <c r="G35" s="52">
        <v>7.6077649999999997</v>
      </c>
      <c r="H35" s="52">
        <v>7.793927</v>
      </c>
      <c r="I35" s="52">
        <v>7.971069</v>
      </c>
      <c r="J35" s="52">
        <v>8.0198970000000003</v>
      </c>
      <c r="K35" s="52">
        <v>8.0798109999999994</v>
      </c>
      <c r="L35" s="52">
        <v>8.0899870000000007</v>
      </c>
      <c r="M35" s="52">
        <v>8.1282510000000006</v>
      </c>
      <c r="N35" s="52">
        <v>8.1756320000000002</v>
      </c>
      <c r="O35" s="52">
        <v>8.3022310000000008</v>
      </c>
      <c r="P35" s="52">
        <v>8.3753609999999998</v>
      </c>
      <c r="Q35" s="52">
        <v>8.4668539999999997</v>
      </c>
      <c r="R35" s="52">
        <v>8.4743600000000008</v>
      </c>
      <c r="S35" s="52">
        <v>8.4983229999999992</v>
      </c>
      <c r="T35" s="52">
        <v>8.6022359999999995</v>
      </c>
      <c r="U35" s="52">
        <v>8.7172680000000007</v>
      </c>
      <c r="V35" s="52">
        <v>8.9015350000000009</v>
      </c>
      <c r="W35" s="52">
        <v>9.0658689999999993</v>
      </c>
      <c r="X35" s="52">
        <v>9.2720149999999997</v>
      </c>
      <c r="Y35" s="52">
        <v>9.4888049999999993</v>
      </c>
      <c r="Z35" s="52">
        <v>9.5398650000000007</v>
      </c>
      <c r="AA35" s="52">
        <v>9.7292889999999996</v>
      </c>
      <c r="AB35" s="52">
        <v>9.7815770000000004</v>
      </c>
      <c r="AC35" s="52">
        <v>9.9681280000000001</v>
      </c>
      <c r="AD35" s="52">
        <v>10.043843000000001</v>
      </c>
      <c r="AE35" s="52">
        <v>10.121252999999999</v>
      </c>
      <c r="AF35" s="52">
        <v>10.357103</v>
      </c>
      <c r="AG35" s="52">
        <v>10.629194999999999</v>
      </c>
      <c r="AH35" s="52">
        <v>10.758366000000001</v>
      </c>
      <c r="AI35" s="52">
        <v>11.009126999999999</v>
      </c>
      <c r="AJ35" s="52">
        <v>11.205970000000001</v>
      </c>
      <c r="AK35" s="47">
        <v>1.7514999999999999E-2</v>
      </c>
    </row>
    <row r="36" spans="1:37" ht="15" customHeight="1" x14ac:dyDescent="0.45">
      <c r="A36" s="43" t="s">
        <v>339</v>
      </c>
      <c r="B36" s="48" t="s">
        <v>316</v>
      </c>
      <c r="C36" s="53">
        <v>2.7571279999999998</v>
      </c>
      <c r="D36" s="53">
        <v>2.6098940000000002</v>
      </c>
      <c r="E36" s="53">
        <v>2.5317759999999998</v>
      </c>
      <c r="F36" s="53">
        <v>2.6612179999999999</v>
      </c>
      <c r="G36" s="53">
        <v>2.7755899999999998</v>
      </c>
      <c r="H36" s="53">
        <v>2.7311510000000001</v>
      </c>
      <c r="I36" s="53">
        <v>2.69672</v>
      </c>
      <c r="J36" s="53">
        <v>2.6655850000000001</v>
      </c>
      <c r="K36" s="53">
        <v>2.6508310000000002</v>
      </c>
      <c r="L36" s="53">
        <v>2.6238250000000001</v>
      </c>
      <c r="M36" s="53">
        <v>2.6024389999999999</v>
      </c>
      <c r="N36" s="53">
        <v>2.5839310000000002</v>
      </c>
      <c r="O36" s="53">
        <v>2.568025</v>
      </c>
      <c r="P36" s="53">
        <v>2.5614089999999998</v>
      </c>
      <c r="Q36" s="53">
        <v>2.5407700000000002</v>
      </c>
      <c r="R36" s="53">
        <v>2.5233989999999999</v>
      </c>
      <c r="S36" s="53">
        <v>2.507145</v>
      </c>
      <c r="T36" s="53">
        <v>2.4992649999999998</v>
      </c>
      <c r="U36" s="53">
        <v>2.4881530000000001</v>
      </c>
      <c r="V36" s="53">
        <v>2.473878</v>
      </c>
      <c r="W36" s="53">
        <v>2.463365</v>
      </c>
      <c r="X36" s="53">
        <v>2.4671989999999999</v>
      </c>
      <c r="Y36" s="53">
        <v>2.464213</v>
      </c>
      <c r="Z36" s="53">
        <v>2.4586980000000001</v>
      </c>
      <c r="AA36" s="53">
        <v>2.4560279999999999</v>
      </c>
      <c r="AB36" s="53">
        <v>2.449967</v>
      </c>
      <c r="AC36" s="53">
        <v>2.4424329999999999</v>
      </c>
      <c r="AD36" s="53">
        <v>2.4371659999999999</v>
      </c>
      <c r="AE36" s="53">
        <v>2.4333749999999998</v>
      </c>
      <c r="AF36" s="53">
        <v>2.4294739999999999</v>
      </c>
      <c r="AG36" s="53">
        <v>2.4239799999999998</v>
      </c>
      <c r="AH36" s="53">
        <v>2.4253480000000001</v>
      </c>
      <c r="AI36" s="53">
        <v>2.4207380000000001</v>
      </c>
      <c r="AJ36" s="53">
        <v>2.421751</v>
      </c>
      <c r="AK36" s="50">
        <v>-2.3349999999999998E-3</v>
      </c>
    </row>
    <row r="37" spans="1:37" ht="15" customHeight="1" x14ac:dyDescent="0.45">
      <c r="A37" s="43" t="s">
        <v>340</v>
      </c>
      <c r="B37" s="48" t="s">
        <v>341</v>
      </c>
      <c r="C37" s="53">
        <v>0.14647099999999999</v>
      </c>
      <c r="D37" s="53">
        <v>0.15135499999999999</v>
      </c>
      <c r="E37" s="53">
        <v>0.15134</v>
      </c>
      <c r="F37" s="53">
        <v>0.156917</v>
      </c>
      <c r="G37" s="53">
        <v>0.16292599999999999</v>
      </c>
      <c r="H37" s="53">
        <v>0.17222499999999999</v>
      </c>
      <c r="I37" s="53">
        <v>0.184364</v>
      </c>
      <c r="J37" s="53">
        <v>0.19811000000000001</v>
      </c>
      <c r="K37" s="53">
        <v>0.21446799999999999</v>
      </c>
      <c r="L37" s="53">
        <v>0.22849</v>
      </c>
      <c r="M37" s="53">
        <v>0.24603800000000001</v>
      </c>
      <c r="N37" s="53">
        <v>0.26255499999999998</v>
      </c>
      <c r="O37" s="53">
        <v>0.28116000000000002</v>
      </c>
      <c r="P37" s="53">
        <v>0.30284299999999997</v>
      </c>
      <c r="Q37" s="53">
        <v>0.32512600000000003</v>
      </c>
      <c r="R37" s="53">
        <v>0.34514400000000001</v>
      </c>
      <c r="S37" s="53">
        <v>0.360375</v>
      </c>
      <c r="T37" s="53">
        <v>0.37839299999999998</v>
      </c>
      <c r="U37" s="53">
        <v>0.394511</v>
      </c>
      <c r="V37" s="53">
        <v>0.41655999999999999</v>
      </c>
      <c r="W37" s="53">
        <v>0.42672100000000002</v>
      </c>
      <c r="X37" s="53">
        <v>0.43514000000000003</v>
      </c>
      <c r="Y37" s="53">
        <v>0.44397700000000001</v>
      </c>
      <c r="Z37" s="53">
        <v>0.45124500000000001</v>
      </c>
      <c r="AA37" s="53">
        <v>0.45813500000000001</v>
      </c>
      <c r="AB37" s="53">
        <v>0.46417900000000001</v>
      </c>
      <c r="AC37" s="53">
        <v>0.46979799999999999</v>
      </c>
      <c r="AD37" s="53">
        <v>0.47456199999999998</v>
      </c>
      <c r="AE37" s="53">
        <v>0.48031499999999999</v>
      </c>
      <c r="AF37" s="53">
        <v>0.48530099999999998</v>
      </c>
      <c r="AG37" s="53">
        <v>0.490255</v>
      </c>
      <c r="AH37" s="53">
        <v>0.49465500000000001</v>
      </c>
      <c r="AI37" s="53">
        <v>0.51110500000000003</v>
      </c>
      <c r="AJ37" s="53">
        <v>0.51928099999999999</v>
      </c>
      <c r="AK37" s="50">
        <v>3.9276999999999999E-2</v>
      </c>
    </row>
    <row r="38" spans="1:37" ht="15" customHeight="1" x14ac:dyDescent="0.45">
      <c r="A38" s="43" t="s">
        <v>342</v>
      </c>
      <c r="B38" s="48" t="s">
        <v>343</v>
      </c>
      <c r="C38" s="53">
        <v>0.27030700000000002</v>
      </c>
      <c r="D38" s="53">
        <v>0.30338500000000002</v>
      </c>
      <c r="E38" s="53">
        <v>0.30298900000000001</v>
      </c>
      <c r="F38" s="53">
        <v>0.30481399999999997</v>
      </c>
      <c r="G38" s="53">
        <v>0.302178</v>
      </c>
      <c r="H38" s="53">
        <v>0.30221500000000001</v>
      </c>
      <c r="I38" s="53">
        <v>0.30224800000000002</v>
      </c>
      <c r="J38" s="53">
        <v>0.30323099999999997</v>
      </c>
      <c r="K38" s="53">
        <v>0.30324400000000001</v>
      </c>
      <c r="L38" s="53">
        <v>0.30357000000000001</v>
      </c>
      <c r="M38" s="53">
        <v>0.30454599999999998</v>
      </c>
      <c r="N38" s="53">
        <v>0.30751699999999998</v>
      </c>
      <c r="O38" s="53">
        <v>0.30889</v>
      </c>
      <c r="P38" s="53">
        <v>0.30872300000000003</v>
      </c>
      <c r="Q38" s="53">
        <v>0.30895800000000001</v>
      </c>
      <c r="R38" s="53">
        <v>0.30901800000000001</v>
      </c>
      <c r="S38" s="53">
        <v>0.30932199999999999</v>
      </c>
      <c r="T38" s="53">
        <v>0.31030799999999997</v>
      </c>
      <c r="U38" s="53">
        <v>0.30980099999999999</v>
      </c>
      <c r="V38" s="53">
        <v>0.310033</v>
      </c>
      <c r="W38" s="53">
        <v>0.30879400000000001</v>
      </c>
      <c r="X38" s="53">
        <v>0.30915700000000002</v>
      </c>
      <c r="Y38" s="53">
        <v>0.31015599999999999</v>
      </c>
      <c r="Z38" s="53">
        <v>0.30955199999999999</v>
      </c>
      <c r="AA38" s="53">
        <v>0.310506</v>
      </c>
      <c r="AB38" s="53">
        <v>0.31057400000000002</v>
      </c>
      <c r="AC38" s="53">
        <v>0.31172499999999997</v>
      </c>
      <c r="AD38" s="53">
        <v>0.31107800000000002</v>
      </c>
      <c r="AE38" s="53">
        <v>0.312971</v>
      </c>
      <c r="AF38" s="53">
        <v>0.31304399999999999</v>
      </c>
      <c r="AG38" s="53">
        <v>0.31396200000000002</v>
      </c>
      <c r="AH38" s="53">
        <v>0.31458900000000001</v>
      </c>
      <c r="AI38" s="53">
        <v>0.31812499999999999</v>
      </c>
      <c r="AJ38" s="53">
        <v>0.31903700000000002</v>
      </c>
      <c r="AK38" s="50">
        <v>1.573E-3</v>
      </c>
    </row>
    <row r="39" spans="1:37" ht="15" customHeight="1" x14ac:dyDescent="0.45">
      <c r="A39" s="43" t="s">
        <v>344</v>
      </c>
      <c r="B39" s="48" t="s">
        <v>320</v>
      </c>
      <c r="C39" s="53">
        <v>0.230408</v>
      </c>
      <c r="D39" s="53">
        <v>0.22256999999999999</v>
      </c>
      <c r="E39" s="53">
        <v>0.235288</v>
      </c>
      <c r="F39" s="53">
        <v>0.23564399999999999</v>
      </c>
      <c r="G39" s="53">
        <v>0.23671800000000001</v>
      </c>
      <c r="H39" s="53">
        <v>0.23660999999999999</v>
      </c>
      <c r="I39" s="53">
        <v>0.23667199999999999</v>
      </c>
      <c r="J39" s="53">
        <v>0.236979</v>
      </c>
      <c r="K39" s="53">
        <v>0.23721100000000001</v>
      </c>
      <c r="L39" s="53">
        <v>0.23771100000000001</v>
      </c>
      <c r="M39" s="53">
        <v>0.238871</v>
      </c>
      <c r="N39" s="53">
        <v>0.237648</v>
      </c>
      <c r="O39" s="53">
        <v>0.24479999999999999</v>
      </c>
      <c r="P39" s="53">
        <v>0.24141799999999999</v>
      </c>
      <c r="Q39" s="53">
        <v>0.24291299999999999</v>
      </c>
      <c r="R39" s="53">
        <v>0.24052200000000001</v>
      </c>
      <c r="S39" s="53">
        <v>0.243172</v>
      </c>
      <c r="T39" s="53">
        <v>0.24295</v>
      </c>
      <c r="U39" s="53">
        <v>0.24070900000000001</v>
      </c>
      <c r="V39" s="53">
        <v>0.25083100000000003</v>
      </c>
      <c r="W39" s="53">
        <v>0.24717800000000001</v>
      </c>
      <c r="X39" s="53">
        <v>0.24727399999999999</v>
      </c>
      <c r="Y39" s="53">
        <v>0.24695600000000001</v>
      </c>
      <c r="Z39" s="53">
        <v>0.24684800000000001</v>
      </c>
      <c r="AA39" s="53">
        <v>0.24485399999999999</v>
      </c>
      <c r="AB39" s="53">
        <v>0.24485599999999999</v>
      </c>
      <c r="AC39" s="53">
        <v>0.245312</v>
      </c>
      <c r="AD39" s="53">
        <v>0.24516499999999999</v>
      </c>
      <c r="AE39" s="53">
        <v>0.24709100000000001</v>
      </c>
      <c r="AF39" s="53">
        <v>0.24824199999999999</v>
      </c>
      <c r="AG39" s="53">
        <v>0.25514599999999998</v>
      </c>
      <c r="AH39" s="53">
        <v>0.25351600000000002</v>
      </c>
      <c r="AI39" s="53">
        <v>0.25650499999999998</v>
      </c>
      <c r="AJ39" s="53">
        <v>0.26087900000000003</v>
      </c>
      <c r="AK39" s="50">
        <v>4.9750000000000003E-3</v>
      </c>
    </row>
    <row r="40" spans="1:37" ht="15" customHeight="1" x14ac:dyDescent="0.45">
      <c r="A40" s="43" t="s">
        <v>345</v>
      </c>
      <c r="B40" s="48" t="s">
        <v>346</v>
      </c>
      <c r="C40" s="53">
        <v>0.177645</v>
      </c>
      <c r="D40" s="53">
        <v>0.17693800000000001</v>
      </c>
      <c r="E40" s="53">
        <v>0.190882</v>
      </c>
      <c r="F40" s="53">
        <v>0.19377900000000001</v>
      </c>
      <c r="G40" s="53">
        <v>0.195021</v>
      </c>
      <c r="H40" s="53">
        <v>0.19494</v>
      </c>
      <c r="I40" s="53">
        <v>0.19492000000000001</v>
      </c>
      <c r="J40" s="53">
        <v>0.19520699999999999</v>
      </c>
      <c r="K40" s="53">
        <v>0.19540399999999999</v>
      </c>
      <c r="L40" s="53">
        <v>0.195885</v>
      </c>
      <c r="M40" s="53">
        <v>0.197051</v>
      </c>
      <c r="N40" s="53">
        <v>0.195801</v>
      </c>
      <c r="O40" s="53">
        <v>0.20163900000000001</v>
      </c>
      <c r="P40" s="53">
        <v>0.200236</v>
      </c>
      <c r="Q40" s="53">
        <v>0.20036899999999999</v>
      </c>
      <c r="R40" s="53">
        <v>0.19811599999999999</v>
      </c>
      <c r="S40" s="53">
        <v>0.20061699999999999</v>
      </c>
      <c r="T40" s="53">
        <v>0.20041999999999999</v>
      </c>
      <c r="U40" s="53">
        <v>0.19828100000000001</v>
      </c>
      <c r="V40" s="53">
        <v>0.20568800000000001</v>
      </c>
      <c r="W40" s="53">
        <v>0.20281399999999999</v>
      </c>
      <c r="X40" s="53">
        <v>0.20282500000000001</v>
      </c>
      <c r="Y40" s="53">
        <v>0.20255100000000001</v>
      </c>
      <c r="Z40" s="53">
        <v>0.20242499999999999</v>
      </c>
      <c r="AA40" s="53">
        <v>0.202378</v>
      </c>
      <c r="AB40" s="53">
        <v>0.202408</v>
      </c>
      <c r="AC40" s="53">
        <v>0.202765</v>
      </c>
      <c r="AD40" s="53">
        <v>0.202683</v>
      </c>
      <c r="AE40" s="53">
        <v>0.20452699999999999</v>
      </c>
      <c r="AF40" s="53">
        <v>0.203733</v>
      </c>
      <c r="AG40" s="53">
        <v>0.209365</v>
      </c>
      <c r="AH40" s="53">
        <v>0.20830799999999999</v>
      </c>
      <c r="AI40" s="53">
        <v>0.21062700000000001</v>
      </c>
      <c r="AJ40" s="53">
        <v>0.21415600000000001</v>
      </c>
      <c r="AK40" s="50">
        <v>5.9839999999999997E-3</v>
      </c>
    </row>
    <row r="41" spans="1:37" ht="15" customHeight="1" x14ac:dyDescent="0.45">
      <c r="A41" s="43" t="s">
        <v>347</v>
      </c>
      <c r="B41" s="48" t="s">
        <v>348</v>
      </c>
      <c r="C41" s="53">
        <v>5.2762999999999997E-2</v>
      </c>
      <c r="D41" s="53">
        <v>4.5631999999999999E-2</v>
      </c>
      <c r="E41" s="53">
        <v>4.4406000000000001E-2</v>
      </c>
      <c r="F41" s="53">
        <v>4.1864999999999999E-2</v>
      </c>
      <c r="G41" s="53">
        <v>4.1696999999999998E-2</v>
      </c>
      <c r="H41" s="53">
        <v>4.1669999999999999E-2</v>
      </c>
      <c r="I41" s="53">
        <v>4.1751999999999997E-2</v>
      </c>
      <c r="J41" s="53">
        <v>4.1771999999999997E-2</v>
      </c>
      <c r="K41" s="53">
        <v>4.1806999999999997E-2</v>
      </c>
      <c r="L41" s="53">
        <v>4.1825000000000001E-2</v>
      </c>
      <c r="M41" s="53">
        <v>4.1819000000000002E-2</v>
      </c>
      <c r="N41" s="53">
        <v>4.1847000000000002E-2</v>
      </c>
      <c r="O41" s="53">
        <v>4.3160999999999998E-2</v>
      </c>
      <c r="P41" s="53">
        <v>4.1182000000000003E-2</v>
      </c>
      <c r="Q41" s="53">
        <v>4.2543999999999998E-2</v>
      </c>
      <c r="R41" s="53">
        <v>4.2405999999999999E-2</v>
      </c>
      <c r="S41" s="53">
        <v>4.2555000000000003E-2</v>
      </c>
      <c r="T41" s="53">
        <v>4.2529999999999998E-2</v>
      </c>
      <c r="U41" s="53">
        <v>4.2428E-2</v>
      </c>
      <c r="V41" s="53">
        <v>4.5143999999999997E-2</v>
      </c>
      <c r="W41" s="53">
        <v>4.4364000000000001E-2</v>
      </c>
      <c r="X41" s="53">
        <v>4.4449000000000002E-2</v>
      </c>
      <c r="Y41" s="53">
        <v>4.4406000000000001E-2</v>
      </c>
      <c r="Z41" s="53">
        <v>4.4423999999999998E-2</v>
      </c>
      <c r="AA41" s="53">
        <v>4.2476E-2</v>
      </c>
      <c r="AB41" s="53">
        <v>4.2448E-2</v>
      </c>
      <c r="AC41" s="53">
        <v>4.2547000000000001E-2</v>
      </c>
      <c r="AD41" s="53">
        <v>4.2481999999999999E-2</v>
      </c>
      <c r="AE41" s="53">
        <v>4.2562999999999997E-2</v>
      </c>
      <c r="AF41" s="53">
        <v>4.4509E-2</v>
      </c>
      <c r="AG41" s="53">
        <v>4.5781000000000002E-2</v>
      </c>
      <c r="AH41" s="53">
        <v>4.5207999999999998E-2</v>
      </c>
      <c r="AI41" s="53">
        <v>4.5879000000000003E-2</v>
      </c>
      <c r="AJ41" s="53">
        <v>4.6722E-2</v>
      </c>
      <c r="AK41" s="50">
        <v>7.3800000000000005E-4</v>
      </c>
    </row>
    <row r="42" spans="1:37" ht="15" customHeight="1" x14ac:dyDescent="0.45">
      <c r="A42" s="43" t="s">
        <v>349</v>
      </c>
      <c r="B42" s="48" t="s">
        <v>350</v>
      </c>
      <c r="C42" s="53">
        <v>3.0306E-2</v>
      </c>
      <c r="D42" s="53">
        <v>3.3104000000000001E-2</v>
      </c>
      <c r="E42" s="53">
        <v>3.2924000000000002E-2</v>
      </c>
      <c r="F42" s="53">
        <v>3.1289999999999998E-2</v>
      </c>
      <c r="G42" s="53">
        <v>2.9644E-2</v>
      </c>
      <c r="H42" s="53">
        <v>2.9072000000000001E-2</v>
      </c>
      <c r="I42" s="53">
        <v>2.8649999999999998E-2</v>
      </c>
      <c r="J42" s="53">
        <v>2.8365999999999999E-2</v>
      </c>
      <c r="K42" s="53">
        <v>2.8226999999999999E-2</v>
      </c>
      <c r="L42" s="53">
        <v>2.7956999999999999E-2</v>
      </c>
      <c r="M42" s="53">
        <v>2.7487999999999999E-2</v>
      </c>
      <c r="N42" s="53">
        <v>2.7049E-2</v>
      </c>
      <c r="O42" s="53">
        <v>2.6643E-2</v>
      </c>
      <c r="P42" s="53">
        <v>2.6533999999999999E-2</v>
      </c>
      <c r="Q42" s="53">
        <v>2.6967000000000001E-2</v>
      </c>
      <c r="R42" s="53">
        <v>2.5919999999999999E-2</v>
      </c>
      <c r="S42" s="53">
        <v>2.5704000000000001E-2</v>
      </c>
      <c r="T42" s="53">
        <v>2.6388000000000002E-2</v>
      </c>
      <c r="U42" s="53">
        <v>2.6623000000000001E-2</v>
      </c>
      <c r="V42" s="53">
        <v>2.6571999999999998E-2</v>
      </c>
      <c r="W42" s="53">
        <v>2.6417E-2</v>
      </c>
      <c r="X42" s="53">
        <v>2.5780000000000001E-2</v>
      </c>
      <c r="Y42" s="53">
        <v>2.6127999999999998E-2</v>
      </c>
      <c r="Z42" s="53">
        <v>2.5701999999999999E-2</v>
      </c>
      <c r="AA42" s="53">
        <v>2.6029E-2</v>
      </c>
      <c r="AB42" s="53">
        <v>2.5916999999999999E-2</v>
      </c>
      <c r="AC42" s="53">
        <v>2.6180999999999999E-2</v>
      </c>
      <c r="AD42" s="53">
        <v>2.5774999999999999E-2</v>
      </c>
      <c r="AE42" s="53">
        <v>2.5758E-2</v>
      </c>
      <c r="AF42" s="53">
        <v>2.5634000000000001E-2</v>
      </c>
      <c r="AG42" s="53">
        <v>2.5673999999999999E-2</v>
      </c>
      <c r="AH42" s="53">
        <v>2.5635000000000002E-2</v>
      </c>
      <c r="AI42" s="53">
        <v>2.5516E-2</v>
      </c>
      <c r="AJ42" s="53">
        <v>2.5243000000000002E-2</v>
      </c>
      <c r="AK42" s="50">
        <v>-8.4370000000000001E-3</v>
      </c>
    </row>
    <row r="43" spans="1:37" ht="15" customHeight="1" x14ac:dyDescent="0.45">
      <c r="A43" s="43" t="s">
        <v>351</v>
      </c>
      <c r="B43" s="48" t="s">
        <v>352</v>
      </c>
      <c r="C43" s="53">
        <v>0.46062399999999998</v>
      </c>
      <c r="D43" s="53">
        <v>0.58218800000000004</v>
      </c>
      <c r="E43" s="53">
        <v>0.65843399999999996</v>
      </c>
      <c r="F43" s="53">
        <v>0.76820100000000002</v>
      </c>
      <c r="G43" s="53">
        <v>0.906474</v>
      </c>
      <c r="H43" s="53">
        <v>1.1102609999999999</v>
      </c>
      <c r="I43" s="53">
        <v>1.3428249999999999</v>
      </c>
      <c r="J43" s="53">
        <v>1.4430890000000001</v>
      </c>
      <c r="K43" s="53">
        <v>1.516394</v>
      </c>
      <c r="L43" s="53">
        <v>1.562325</v>
      </c>
      <c r="M43" s="53">
        <v>1.6206469999999999</v>
      </c>
      <c r="N43" s="53">
        <v>1.682855</v>
      </c>
      <c r="O43" s="53">
        <v>1.8110010000000001</v>
      </c>
      <c r="P43" s="53">
        <v>1.854373</v>
      </c>
      <c r="Q43" s="53">
        <v>1.9518960000000001</v>
      </c>
      <c r="R43" s="53">
        <v>1.971617</v>
      </c>
      <c r="S43" s="53">
        <v>2.0161630000000001</v>
      </c>
      <c r="T43" s="53">
        <v>2.1134970000000002</v>
      </c>
      <c r="U43" s="53">
        <v>2.2314889999999998</v>
      </c>
      <c r="V43" s="53">
        <v>2.378012</v>
      </c>
      <c r="W43" s="53">
        <v>2.547844</v>
      </c>
      <c r="X43" s="53">
        <v>2.7414960000000002</v>
      </c>
      <c r="Y43" s="53">
        <v>2.9508649999999998</v>
      </c>
      <c r="Z43" s="53">
        <v>2.997995</v>
      </c>
      <c r="AA43" s="53">
        <v>3.1811250000000002</v>
      </c>
      <c r="AB43" s="53">
        <v>3.2318950000000002</v>
      </c>
      <c r="AC43" s="53">
        <v>3.412982</v>
      </c>
      <c r="AD43" s="53">
        <v>3.4622120000000001</v>
      </c>
      <c r="AE43" s="53">
        <v>3.4908779999999999</v>
      </c>
      <c r="AF43" s="53">
        <v>3.6755640000000001</v>
      </c>
      <c r="AG43" s="53">
        <v>3.9223729999999999</v>
      </c>
      <c r="AH43" s="53">
        <v>3.9880049999999998</v>
      </c>
      <c r="AI43" s="53">
        <v>4.1594749999999996</v>
      </c>
      <c r="AJ43" s="53">
        <v>4.3079929999999997</v>
      </c>
      <c r="AK43" s="50">
        <v>6.4542000000000002E-2</v>
      </c>
    </row>
    <row r="44" spans="1:37" ht="15" customHeight="1" x14ac:dyDescent="0.45">
      <c r="A44" s="43" t="s">
        <v>353</v>
      </c>
      <c r="B44" s="48" t="s">
        <v>354</v>
      </c>
      <c r="C44" s="53">
        <v>2.3516159999999999</v>
      </c>
      <c r="D44" s="53">
        <v>2.5264250000000001</v>
      </c>
      <c r="E44" s="53">
        <v>2.64913</v>
      </c>
      <c r="F44" s="53">
        <v>2.924725</v>
      </c>
      <c r="G44" s="53">
        <v>3.1942339999999998</v>
      </c>
      <c r="H44" s="53">
        <v>3.2123930000000001</v>
      </c>
      <c r="I44" s="53">
        <v>3.179592</v>
      </c>
      <c r="J44" s="53">
        <v>3.1445379999999998</v>
      </c>
      <c r="K44" s="53">
        <v>3.1294369999999998</v>
      </c>
      <c r="L44" s="53">
        <v>3.106109</v>
      </c>
      <c r="M44" s="53">
        <v>3.0882230000000002</v>
      </c>
      <c r="N44" s="53">
        <v>3.0740769999999999</v>
      </c>
      <c r="O44" s="53">
        <v>3.061712</v>
      </c>
      <c r="P44" s="53">
        <v>3.080063</v>
      </c>
      <c r="Q44" s="53">
        <v>3.0702250000000002</v>
      </c>
      <c r="R44" s="53">
        <v>3.0587390000000001</v>
      </c>
      <c r="S44" s="53">
        <v>3.0364429999999998</v>
      </c>
      <c r="T44" s="53">
        <v>3.0314350000000001</v>
      </c>
      <c r="U44" s="53">
        <v>3.0259809999999998</v>
      </c>
      <c r="V44" s="53">
        <v>3.0456479999999999</v>
      </c>
      <c r="W44" s="53">
        <v>3.04555</v>
      </c>
      <c r="X44" s="53">
        <v>3.0459679999999998</v>
      </c>
      <c r="Y44" s="53">
        <v>3.0465100000000001</v>
      </c>
      <c r="Z44" s="53">
        <v>3.0498240000000001</v>
      </c>
      <c r="AA44" s="53">
        <v>3.052613</v>
      </c>
      <c r="AB44" s="53">
        <v>3.054189</v>
      </c>
      <c r="AC44" s="53">
        <v>3.0596969999999999</v>
      </c>
      <c r="AD44" s="53">
        <v>3.0878860000000001</v>
      </c>
      <c r="AE44" s="53">
        <v>3.130865</v>
      </c>
      <c r="AF44" s="53">
        <v>3.1798440000000001</v>
      </c>
      <c r="AG44" s="53">
        <v>3.1978070000000001</v>
      </c>
      <c r="AH44" s="53">
        <v>3.2566169999999999</v>
      </c>
      <c r="AI44" s="53">
        <v>3.317663</v>
      </c>
      <c r="AJ44" s="53">
        <v>3.3517869999999998</v>
      </c>
      <c r="AK44" s="50">
        <v>8.8730000000000007E-3</v>
      </c>
    </row>
    <row r="46" spans="1:37" ht="15" customHeight="1" x14ac:dyDescent="0.45">
      <c r="A46" s="43" t="s">
        <v>355</v>
      </c>
      <c r="B46" s="45" t="s">
        <v>356</v>
      </c>
      <c r="C46" s="52">
        <v>10.704628</v>
      </c>
      <c r="D46" s="52">
        <v>10.979689</v>
      </c>
      <c r="E46" s="52">
        <v>11.161168999999999</v>
      </c>
      <c r="F46" s="52">
        <v>11.654681</v>
      </c>
      <c r="G46" s="52">
        <v>12.209764</v>
      </c>
      <c r="H46" s="52">
        <v>12.418445</v>
      </c>
      <c r="I46" s="52">
        <v>12.620373000000001</v>
      </c>
      <c r="J46" s="52">
        <v>12.698328999999999</v>
      </c>
      <c r="K46" s="52">
        <v>12.790848</v>
      </c>
      <c r="L46" s="52">
        <v>12.81216</v>
      </c>
      <c r="M46" s="52">
        <v>12.862157</v>
      </c>
      <c r="N46" s="52">
        <v>12.931039999999999</v>
      </c>
      <c r="O46" s="52">
        <v>13.072761</v>
      </c>
      <c r="P46" s="52">
        <v>13.156935000000001</v>
      </c>
      <c r="Q46" s="52">
        <v>13.252561999999999</v>
      </c>
      <c r="R46" s="52">
        <v>13.274129</v>
      </c>
      <c r="S46" s="52">
        <v>13.318844</v>
      </c>
      <c r="T46" s="52">
        <v>13.453704999999999</v>
      </c>
      <c r="U46" s="52">
        <v>13.600376000000001</v>
      </c>
      <c r="V46" s="52">
        <v>13.818134000000001</v>
      </c>
      <c r="W46" s="52">
        <v>14.015409</v>
      </c>
      <c r="X46" s="52">
        <v>14.253541</v>
      </c>
      <c r="Y46" s="52">
        <v>14.495602</v>
      </c>
      <c r="Z46" s="52">
        <v>14.573596</v>
      </c>
      <c r="AA46" s="52">
        <v>14.791969</v>
      </c>
      <c r="AB46" s="52">
        <v>14.865824</v>
      </c>
      <c r="AC46" s="52">
        <v>15.072141</v>
      </c>
      <c r="AD46" s="52">
        <v>15.177315</v>
      </c>
      <c r="AE46" s="52">
        <v>15.285894000000001</v>
      </c>
      <c r="AF46" s="52">
        <v>15.553741</v>
      </c>
      <c r="AG46" s="52">
        <v>15.857955</v>
      </c>
      <c r="AH46" s="52">
        <v>16.025938</v>
      </c>
      <c r="AI46" s="52">
        <v>16.322766999999999</v>
      </c>
      <c r="AJ46" s="52">
        <v>16.551331999999999</v>
      </c>
      <c r="AK46" s="47">
        <v>1.2907999999999999E-2</v>
      </c>
    </row>
    <row r="48" spans="1:37" ht="15" customHeight="1" x14ac:dyDescent="0.45">
      <c r="B48" s="45" t="s">
        <v>357</v>
      </c>
    </row>
    <row r="49" spans="1:37" ht="15" customHeight="1" x14ac:dyDescent="0.45">
      <c r="A49" s="43" t="s">
        <v>358</v>
      </c>
      <c r="B49" s="48" t="s">
        <v>359</v>
      </c>
      <c r="C49" s="53">
        <v>1.3092159999999999</v>
      </c>
      <c r="D49" s="53">
        <v>1.3181339999999999</v>
      </c>
      <c r="E49" s="53">
        <v>1.2987249999999999</v>
      </c>
      <c r="F49" s="53">
        <v>1.2633190000000001</v>
      </c>
      <c r="G49" s="53">
        <v>1.263109</v>
      </c>
      <c r="H49" s="53">
        <v>1.262899</v>
      </c>
      <c r="I49" s="53">
        <v>1.262689</v>
      </c>
      <c r="J49" s="53">
        <v>1.26248</v>
      </c>
      <c r="K49" s="53">
        <v>1.26227</v>
      </c>
      <c r="L49" s="53">
        <v>1.26206</v>
      </c>
      <c r="M49" s="53">
        <v>1.2618499999999999</v>
      </c>
      <c r="N49" s="53">
        <v>1.261641</v>
      </c>
      <c r="O49" s="53">
        <v>1.261431</v>
      </c>
      <c r="P49" s="53">
        <v>1.2612209999999999</v>
      </c>
      <c r="Q49" s="53">
        <v>1.24468</v>
      </c>
      <c r="R49" s="53">
        <v>1.2352050000000001</v>
      </c>
      <c r="S49" s="53">
        <v>1.2246539999999999</v>
      </c>
      <c r="T49" s="53">
        <v>1.222121</v>
      </c>
      <c r="U49" s="53">
        <v>1.222121</v>
      </c>
      <c r="V49" s="53">
        <v>1.222121</v>
      </c>
      <c r="W49" s="53">
        <v>1.222121</v>
      </c>
      <c r="X49" s="53">
        <v>1.222121</v>
      </c>
      <c r="Y49" s="53">
        <v>1.222121</v>
      </c>
      <c r="Z49" s="53">
        <v>1.222121</v>
      </c>
      <c r="AA49" s="53">
        <v>1.222121</v>
      </c>
      <c r="AB49" s="53">
        <v>1.222121</v>
      </c>
      <c r="AC49" s="53">
        <v>1.222121</v>
      </c>
      <c r="AD49" s="53">
        <v>1.2328600000000001</v>
      </c>
      <c r="AE49" s="53">
        <v>1.248394</v>
      </c>
      <c r="AF49" s="53">
        <v>1.248394</v>
      </c>
      <c r="AG49" s="53">
        <v>1.248394</v>
      </c>
      <c r="AH49" s="53">
        <v>1.248394</v>
      </c>
      <c r="AI49" s="53">
        <v>1.248394</v>
      </c>
      <c r="AJ49" s="53">
        <v>1.248394</v>
      </c>
      <c r="AK49" s="50">
        <v>-1.6969999999999999E-3</v>
      </c>
    </row>
    <row r="50" spans="1:37" ht="15" customHeight="1" x14ac:dyDescent="0.45">
      <c r="A50" s="43" t="s">
        <v>360</v>
      </c>
      <c r="B50" s="48" t="s">
        <v>361</v>
      </c>
      <c r="C50" s="53">
        <v>7.3800000000000005E-4</v>
      </c>
      <c r="D50" s="53">
        <v>1.8959999999999999E-3</v>
      </c>
      <c r="E50" s="53">
        <v>2.4120000000000001E-3</v>
      </c>
      <c r="F50" s="53">
        <v>2.9009999999999999E-3</v>
      </c>
      <c r="G50" s="53">
        <v>3.6589999999999999E-3</v>
      </c>
      <c r="H50" s="53">
        <v>4.5960000000000003E-3</v>
      </c>
      <c r="I50" s="53">
        <v>4.5960000000000003E-3</v>
      </c>
      <c r="J50" s="53">
        <v>4.5960000000000003E-3</v>
      </c>
      <c r="K50" s="53">
        <v>4.5960000000000003E-3</v>
      </c>
      <c r="L50" s="53">
        <v>4.5960000000000003E-3</v>
      </c>
      <c r="M50" s="53">
        <v>4.5960000000000003E-3</v>
      </c>
      <c r="N50" s="53">
        <v>4.5960000000000003E-3</v>
      </c>
      <c r="O50" s="53">
        <v>4.5960000000000003E-3</v>
      </c>
      <c r="P50" s="53">
        <v>4.5960000000000003E-3</v>
      </c>
      <c r="Q50" s="53">
        <v>4.5960000000000003E-3</v>
      </c>
      <c r="R50" s="53">
        <v>4.5960000000000003E-3</v>
      </c>
      <c r="S50" s="53">
        <v>4.5960000000000003E-3</v>
      </c>
      <c r="T50" s="53">
        <v>4.5960000000000003E-3</v>
      </c>
      <c r="U50" s="53">
        <v>4.5960000000000003E-3</v>
      </c>
      <c r="V50" s="53">
        <v>4.5960000000000003E-3</v>
      </c>
      <c r="W50" s="53">
        <v>4.5960000000000003E-3</v>
      </c>
      <c r="X50" s="53">
        <v>4.5960000000000003E-3</v>
      </c>
      <c r="Y50" s="53">
        <v>4.5960000000000003E-3</v>
      </c>
      <c r="Z50" s="53">
        <v>4.5960000000000003E-3</v>
      </c>
      <c r="AA50" s="53">
        <v>4.5960000000000003E-3</v>
      </c>
      <c r="AB50" s="53">
        <v>4.5960000000000003E-3</v>
      </c>
      <c r="AC50" s="53">
        <v>4.5960000000000003E-3</v>
      </c>
      <c r="AD50" s="53">
        <v>4.5960000000000003E-3</v>
      </c>
      <c r="AE50" s="53">
        <v>4.5960000000000003E-3</v>
      </c>
      <c r="AF50" s="53">
        <v>4.5960000000000003E-3</v>
      </c>
      <c r="AG50" s="53">
        <v>4.5960000000000003E-3</v>
      </c>
      <c r="AH50" s="53">
        <v>4.5960000000000003E-3</v>
      </c>
      <c r="AI50" s="53">
        <v>4.5960000000000003E-3</v>
      </c>
      <c r="AJ50" s="53">
        <v>4.5960000000000003E-3</v>
      </c>
      <c r="AK50" s="50">
        <v>2.8062E-2</v>
      </c>
    </row>
    <row r="51" spans="1:37" ht="15" customHeight="1" x14ac:dyDescent="0.45">
      <c r="A51" s="43" t="s">
        <v>362</v>
      </c>
      <c r="B51" s="48" t="s">
        <v>363</v>
      </c>
      <c r="C51" s="53">
        <v>-0.110655</v>
      </c>
      <c r="D51" s="53">
        <v>-0.132965</v>
      </c>
      <c r="E51" s="53">
        <v>-0.107839</v>
      </c>
      <c r="F51" s="53">
        <v>-7.1587999999999999E-2</v>
      </c>
      <c r="G51" s="53">
        <v>-7.9737000000000002E-2</v>
      </c>
      <c r="H51" s="53">
        <v>-8.4219000000000002E-2</v>
      </c>
      <c r="I51" s="53">
        <v>-9.0176000000000006E-2</v>
      </c>
      <c r="J51" s="53">
        <v>-9.7395999999999996E-2</v>
      </c>
      <c r="K51" s="53">
        <v>-0.10084</v>
      </c>
      <c r="L51" s="53">
        <v>-0.118003</v>
      </c>
      <c r="M51" s="53">
        <v>-0.125</v>
      </c>
      <c r="N51" s="53">
        <v>-0.13251599999999999</v>
      </c>
      <c r="O51" s="53">
        <v>-0.14005400000000001</v>
      </c>
      <c r="P51" s="53">
        <v>-0.14692</v>
      </c>
      <c r="Q51" s="53">
        <v>-0.14093800000000001</v>
      </c>
      <c r="R51" s="53">
        <v>-0.14751300000000001</v>
      </c>
      <c r="S51" s="53">
        <v>-0.151536</v>
      </c>
      <c r="T51" s="53">
        <v>-0.15273400000000001</v>
      </c>
      <c r="U51" s="53">
        <v>-0.15768499999999999</v>
      </c>
      <c r="V51" s="53">
        <v>-0.15806600000000001</v>
      </c>
      <c r="W51" s="53">
        <v>-0.156946</v>
      </c>
      <c r="X51" s="53">
        <v>-0.15573999999999999</v>
      </c>
      <c r="Y51" s="53">
        <v>-0.154614</v>
      </c>
      <c r="Z51" s="53">
        <v>-0.152088</v>
      </c>
      <c r="AA51" s="53">
        <v>-0.15209900000000001</v>
      </c>
      <c r="AB51" s="53">
        <v>-0.15087</v>
      </c>
      <c r="AC51" s="53">
        <v>-0.14955399999999999</v>
      </c>
      <c r="AD51" s="53">
        <v>-0.14954300000000001</v>
      </c>
      <c r="AE51" s="53">
        <v>-0.14949299999999999</v>
      </c>
      <c r="AF51" s="53">
        <v>-0.149476</v>
      </c>
      <c r="AG51" s="53">
        <v>-0.14951400000000001</v>
      </c>
      <c r="AH51" s="53">
        <v>-0.141457</v>
      </c>
      <c r="AI51" s="53">
        <v>-0.122666</v>
      </c>
      <c r="AJ51" s="53">
        <v>-0.119009</v>
      </c>
      <c r="AK51" s="50">
        <v>-3.4589999999999998E-3</v>
      </c>
    </row>
    <row r="52" spans="1:37" ht="15" customHeight="1" x14ac:dyDescent="0.45">
      <c r="A52" s="43" t="s">
        <v>364</v>
      </c>
      <c r="B52" s="45" t="s">
        <v>365</v>
      </c>
      <c r="C52" s="52">
        <v>1.1992989999999999</v>
      </c>
      <c r="D52" s="52">
        <v>1.187066</v>
      </c>
      <c r="E52" s="52">
        <v>1.193298</v>
      </c>
      <c r="F52" s="52">
        <v>1.1946330000000001</v>
      </c>
      <c r="G52" s="52">
        <v>1.1870309999999999</v>
      </c>
      <c r="H52" s="52">
        <v>1.1832769999999999</v>
      </c>
      <c r="I52" s="52">
        <v>1.1771100000000001</v>
      </c>
      <c r="J52" s="52">
        <v>1.1696800000000001</v>
      </c>
      <c r="K52" s="52">
        <v>1.166026</v>
      </c>
      <c r="L52" s="52">
        <v>1.1486540000000001</v>
      </c>
      <c r="M52" s="52">
        <v>1.141446</v>
      </c>
      <c r="N52" s="52">
        <v>1.133721</v>
      </c>
      <c r="O52" s="52">
        <v>1.1259729999999999</v>
      </c>
      <c r="P52" s="52">
        <v>1.1188979999999999</v>
      </c>
      <c r="Q52" s="52">
        <v>1.108339</v>
      </c>
      <c r="R52" s="52">
        <v>1.0922890000000001</v>
      </c>
      <c r="S52" s="52">
        <v>1.0777140000000001</v>
      </c>
      <c r="T52" s="52">
        <v>1.073984</v>
      </c>
      <c r="U52" s="52">
        <v>1.0690329999999999</v>
      </c>
      <c r="V52" s="52">
        <v>1.0686519999999999</v>
      </c>
      <c r="W52" s="52">
        <v>1.0697719999999999</v>
      </c>
      <c r="X52" s="52">
        <v>1.070978</v>
      </c>
      <c r="Y52" s="52">
        <v>1.072103</v>
      </c>
      <c r="Z52" s="52">
        <v>1.07463</v>
      </c>
      <c r="AA52" s="52">
        <v>1.074619</v>
      </c>
      <c r="AB52" s="52">
        <v>1.0758479999999999</v>
      </c>
      <c r="AC52" s="52">
        <v>1.077164</v>
      </c>
      <c r="AD52" s="52">
        <v>1.0879129999999999</v>
      </c>
      <c r="AE52" s="52">
        <v>1.103497</v>
      </c>
      <c r="AF52" s="52">
        <v>1.1035140000000001</v>
      </c>
      <c r="AG52" s="52">
        <v>1.1034759999999999</v>
      </c>
      <c r="AH52" s="52">
        <v>1.111534</v>
      </c>
      <c r="AI52" s="52">
        <v>1.1303240000000001</v>
      </c>
      <c r="AJ52" s="52">
        <v>1.133982</v>
      </c>
      <c r="AK52" s="47">
        <v>-1.4289999999999999E-3</v>
      </c>
    </row>
    <row r="55" spans="1:37" ht="15" customHeight="1" x14ac:dyDescent="0.45">
      <c r="B55" s="45" t="s">
        <v>366</v>
      </c>
    </row>
    <row r="56" spans="1:37" ht="15" customHeight="1" x14ac:dyDescent="0.45">
      <c r="B56" s="45" t="s">
        <v>367</v>
      </c>
    </row>
    <row r="58" spans="1:37" ht="15" customHeight="1" x14ac:dyDescent="0.45">
      <c r="A58" s="43" t="s">
        <v>368</v>
      </c>
      <c r="B58" s="45" t="s">
        <v>369</v>
      </c>
      <c r="C58" s="52">
        <v>0.18323200000000001</v>
      </c>
      <c r="D58" s="52">
        <v>0.229909</v>
      </c>
      <c r="E58" s="52">
        <v>0.26172699999999999</v>
      </c>
      <c r="F58" s="52">
        <v>0.29496499999999998</v>
      </c>
      <c r="G58" s="52">
        <v>0.32480500000000001</v>
      </c>
      <c r="H58" s="52">
        <v>0.34510400000000002</v>
      </c>
      <c r="I58" s="52">
        <v>0.36835099999999998</v>
      </c>
      <c r="J58" s="52">
        <v>0.392567</v>
      </c>
      <c r="K58" s="52">
        <v>0.42205700000000002</v>
      </c>
      <c r="L58" s="52">
        <v>0.44607599999999997</v>
      </c>
      <c r="M58" s="52">
        <v>0.47012100000000001</v>
      </c>
      <c r="N58" s="52">
        <v>0.50070700000000001</v>
      </c>
      <c r="O58" s="52">
        <v>0.53185000000000004</v>
      </c>
      <c r="P58" s="52">
        <v>0.56511</v>
      </c>
      <c r="Q58" s="52">
        <v>0.60079800000000005</v>
      </c>
      <c r="R58" s="52">
        <v>0.63534199999999996</v>
      </c>
      <c r="S58" s="52">
        <v>0.66861300000000001</v>
      </c>
      <c r="T58" s="52">
        <v>0.70875600000000005</v>
      </c>
      <c r="U58" s="52">
        <v>0.74822699999999998</v>
      </c>
      <c r="V58" s="52">
        <v>0.79155600000000004</v>
      </c>
      <c r="W58" s="52">
        <v>0.84206099999999995</v>
      </c>
      <c r="X58" s="52">
        <v>0.885598</v>
      </c>
      <c r="Y58" s="52">
        <v>0.93461899999999998</v>
      </c>
      <c r="Z58" s="52">
        <v>0.98450899999999997</v>
      </c>
      <c r="AA58" s="52">
        <v>1.036224</v>
      </c>
      <c r="AB58" s="52">
        <v>1.0919080000000001</v>
      </c>
      <c r="AC58" s="52">
        <v>1.1475390000000001</v>
      </c>
      <c r="AD58" s="52">
        <v>1.2063470000000001</v>
      </c>
      <c r="AE58" s="52">
        <v>1.2677039999999999</v>
      </c>
      <c r="AF58" s="52">
        <v>1.3302670000000001</v>
      </c>
      <c r="AG58" s="52">
        <v>1.393086</v>
      </c>
      <c r="AH58" s="52">
        <v>1.4650909999999999</v>
      </c>
      <c r="AI58" s="52">
        <v>1.5383420000000001</v>
      </c>
      <c r="AJ58" s="52">
        <v>1.6148709999999999</v>
      </c>
      <c r="AK58" s="47">
        <v>6.2810000000000005E-2</v>
      </c>
    </row>
    <row r="59" spans="1:37" ht="15" customHeight="1" x14ac:dyDescent="0.45">
      <c r="A59" s="43" t="s">
        <v>370</v>
      </c>
      <c r="B59" s="48" t="s">
        <v>371</v>
      </c>
      <c r="C59" s="53">
        <v>2.1384E-2</v>
      </c>
      <c r="D59" s="53">
        <v>2.9434999999999999E-2</v>
      </c>
      <c r="E59" s="53">
        <v>3.6990000000000002E-2</v>
      </c>
      <c r="F59" s="53">
        <v>4.2460999999999999E-2</v>
      </c>
      <c r="G59" s="53">
        <v>4.5676000000000001E-2</v>
      </c>
      <c r="H59" s="53">
        <v>4.5090999999999999E-2</v>
      </c>
      <c r="I59" s="53">
        <v>4.4859999999999997E-2</v>
      </c>
      <c r="J59" s="53">
        <v>4.4794E-2</v>
      </c>
      <c r="K59" s="53">
        <v>4.5038000000000002E-2</v>
      </c>
      <c r="L59" s="53">
        <v>4.4669E-2</v>
      </c>
      <c r="M59" s="53">
        <v>4.4277999999999998E-2</v>
      </c>
      <c r="N59" s="53">
        <v>4.4320999999999999E-2</v>
      </c>
      <c r="O59" s="53">
        <v>4.4375999999999999E-2</v>
      </c>
      <c r="P59" s="53">
        <v>4.4575999999999998E-2</v>
      </c>
      <c r="Q59" s="53">
        <v>4.4742999999999998E-2</v>
      </c>
      <c r="R59" s="53">
        <v>4.4781000000000001E-2</v>
      </c>
      <c r="S59" s="53">
        <v>4.4597999999999999E-2</v>
      </c>
      <c r="T59" s="53">
        <v>4.478E-2</v>
      </c>
      <c r="U59" s="53">
        <v>4.4809000000000002E-2</v>
      </c>
      <c r="V59" s="53">
        <v>4.5009E-2</v>
      </c>
      <c r="W59" s="53">
        <v>4.5379999999999997E-2</v>
      </c>
      <c r="X59" s="53">
        <v>4.5387999999999998E-2</v>
      </c>
      <c r="Y59" s="53">
        <v>4.5554999999999998E-2</v>
      </c>
      <c r="Z59" s="53">
        <v>4.5689E-2</v>
      </c>
      <c r="AA59" s="53">
        <v>4.5851999999999997E-2</v>
      </c>
      <c r="AB59" s="53">
        <v>4.6081999999999998E-2</v>
      </c>
      <c r="AC59" s="53">
        <v>4.6189000000000001E-2</v>
      </c>
      <c r="AD59" s="53">
        <v>4.6370000000000001E-2</v>
      </c>
      <c r="AE59" s="53">
        <v>4.6545999999999997E-2</v>
      </c>
      <c r="AF59" s="53">
        <v>4.6685999999999998E-2</v>
      </c>
      <c r="AG59" s="53">
        <v>4.6744000000000001E-2</v>
      </c>
      <c r="AH59" s="53">
        <v>4.6977999999999999E-2</v>
      </c>
      <c r="AI59" s="53">
        <v>4.7164999999999999E-2</v>
      </c>
      <c r="AJ59" s="53">
        <v>4.7286000000000002E-2</v>
      </c>
      <c r="AK59" s="50">
        <v>1.4924E-2</v>
      </c>
    </row>
    <row r="60" spans="1:37" ht="15" customHeight="1" x14ac:dyDescent="0.45">
      <c r="A60" s="43" t="s">
        <v>372</v>
      </c>
      <c r="B60" s="48" t="s">
        <v>373</v>
      </c>
      <c r="C60" s="53">
        <v>3.2333000000000001E-2</v>
      </c>
      <c r="D60" s="53">
        <v>4.3832999999999997E-2</v>
      </c>
      <c r="E60" s="53">
        <v>4.2453999999999999E-2</v>
      </c>
      <c r="F60" s="53">
        <v>4.3450999999999997E-2</v>
      </c>
      <c r="G60" s="53">
        <v>4.5648000000000001E-2</v>
      </c>
      <c r="H60" s="53">
        <v>4.7236E-2</v>
      </c>
      <c r="I60" s="53">
        <v>4.8620999999999998E-2</v>
      </c>
      <c r="J60" s="53">
        <v>4.9979000000000003E-2</v>
      </c>
      <c r="K60" s="53">
        <v>5.1610000000000003E-2</v>
      </c>
      <c r="L60" s="53">
        <v>5.3137999999999998E-2</v>
      </c>
      <c r="M60" s="53">
        <v>5.4635000000000003E-2</v>
      </c>
      <c r="N60" s="53">
        <v>5.6219999999999999E-2</v>
      </c>
      <c r="O60" s="53">
        <v>5.7915000000000001E-2</v>
      </c>
      <c r="P60" s="53">
        <v>5.9762999999999997E-2</v>
      </c>
      <c r="Q60" s="53">
        <v>6.1637999999999998E-2</v>
      </c>
      <c r="R60" s="53">
        <v>6.3438999999999995E-2</v>
      </c>
      <c r="S60" s="53">
        <v>6.4888000000000001E-2</v>
      </c>
      <c r="T60" s="53">
        <v>6.6781999999999994E-2</v>
      </c>
      <c r="U60" s="53">
        <v>6.8482000000000001E-2</v>
      </c>
      <c r="V60" s="53">
        <v>7.0467000000000002E-2</v>
      </c>
      <c r="W60" s="53">
        <v>7.2356000000000004E-2</v>
      </c>
      <c r="X60" s="53">
        <v>7.4126999999999998E-2</v>
      </c>
      <c r="Y60" s="53">
        <v>7.6034000000000004E-2</v>
      </c>
      <c r="Z60" s="53">
        <v>7.8079999999999997E-2</v>
      </c>
      <c r="AA60" s="53">
        <v>8.0134999999999998E-2</v>
      </c>
      <c r="AB60" s="53">
        <v>8.2236000000000004E-2</v>
      </c>
      <c r="AC60" s="53">
        <v>8.4181000000000006E-2</v>
      </c>
      <c r="AD60" s="53">
        <v>8.6277000000000006E-2</v>
      </c>
      <c r="AE60" s="53">
        <v>8.8452000000000003E-2</v>
      </c>
      <c r="AF60" s="53">
        <v>9.0756000000000003E-2</v>
      </c>
      <c r="AG60" s="53">
        <v>9.3149999999999997E-2</v>
      </c>
      <c r="AH60" s="53">
        <v>9.5658000000000007E-2</v>
      </c>
      <c r="AI60" s="53">
        <v>9.7933000000000006E-2</v>
      </c>
      <c r="AJ60" s="53">
        <v>0.10011299999999999</v>
      </c>
      <c r="AK60" s="50">
        <v>2.6145000000000002E-2</v>
      </c>
    </row>
    <row r="61" spans="1:37" ht="15" customHeight="1" x14ac:dyDescent="0.45">
      <c r="A61" s="43" t="s">
        <v>374</v>
      </c>
      <c r="B61" s="48" t="s">
        <v>352</v>
      </c>
      <c r="C61" s="53">
        <v>0.12917999999999999</v>
      </c>
      <c r="D61" s="53">
        <v>0.15629999999999999</v>
      </c>
      <c r="E61" s="53">
        <v>0.18193999999999999</v>
      </c>
      <c r="F61" s="53">
        <v>0.208704</v>
      </c>
      <c r="G61" s="53">
        <v>0.233128</v>
      </c>
      <c r="H61" s="53">
        <v>0.25242999999999999</v>
      </c>
      <c r="I61" s="53">
        <v>0.27452900000000002</v>
      </c>
      <c r="J61" s="53">
        <v>0.297456</v>
      </c>
      <c r="K61" s="53">
        <v>0.32507200000000003</v>
      </c>
      <c r="L61" s="53">
        <v>0.34793400000000002</v>
      </c>
      <c r="M61" s="53">
        <v>0.37087399999999998</v>
      </c>
      <c r="N61" s="53">
        <v>0.39983400000000002</v>
      </c>
      <c r="O61" s="53">
        <v>0.42922900000000003</v>
      </c>
      <c r="P61" s="53">
        <v>0.46044099999999999</v>
      </c>
      <c r="Q61" s="53">
        <v>0.494087</v>
      </c>
      <c r="R61" s="53">
        <v>0.52671999999999997</v>
      </c>
      <c r="S61" s="53">
        <v>0.55863399999999996</v>
      </c>
      <c r="T61" s="53">
        <v>0.59659300000000004</v>
      </c>
      <c r="U61" s="53">
        <v>0.63422000000000001</v>
      </c>
      <c r="V61" s="53">
        <v>0.675238</v>
      </c>
      <c r="W61" s="53">
        <v>0.72333899999999995</v>
      </c>
      <c r="X61" s="53">
        <v>0.76496299999999995</v>
      </c>
      <c r="Y61" s="53">
        <v>0.81176499999999996</v>
      </c>
      <c r="Z61" s="53">
        <v>0.85932799999999998</v>
      </c>
      <c r="AA61" s="53">
        <v>0.90866800000000003</v>
      </c>
      <c r="AB61" s="53">
        <v>0.96184999999999998</v>
      </c>
      <c r="AC61" s="53">
        <v>1.0152620000000001</v>
      </c>
      <c r="AD61" s="53">
        <v>1.071615</v>
      </c>
      <c r="AE61" s="53">
        <v>1.1304380000000001</v>
      </c>
      <c r="AF61" s="53">
        <v>1.1903600000000001</v>
      </c>
      <c r="AG61" s="53">
        <v>1.2505379999999999</v>
      </c>
      <c r="AH61" s="53">
        <v>1.319585</v>
      </c>
      <c r="AI61" s="53">
        <v>1.3901600000000001</v>
      </c>
      <c r="AJ61" s="53">
        <v>1.4641679999999999</v>
      </c>
      <c r="AK61" s="50">
        <v>7.2416999999999995E-2</v>
      </c>
    </row>
    <row r="62" spans="1:37" ht="15" customHeight="1" x14ac:dyDescent="0.45">
      <c r="A62" s="43" t="s">
        <v>375</v>
      </c>
      <c r="B62" s="48" t="s">
        <v>354</v>
      </c>
      <c r="C62" s="53">
        <v>3.3500000000000001E-4</v>
      </c>
      <c r="D62" s="53">
        <v>3.4099999999999999E-4</v>
      </c>
      <c r="E62" s="53">
        <v>3.4299999999999999E-4</v>
      </c>
      <c r="F62" s="53">
        <v>3.48E-4</v>
      </c>
      <c r="G62" s="53">
        <v>3.5199999999999999E-4</v>
      </c>
      <c r="H62" s="53">
        <v>3.4699999999999998E-4</v>
      </c>
      <c r="I62" s="53">
        <v>3.4200000000000002E-4</v>
      </c>
      <c r="J62" s="53">
        <v>3.39E-4</v>
      </c>
      <c r="K62" s="53">
        <v>3.3700000000000001E-4</v>
      </c>
      <c r="L62" s="53">
        <v>3.3500000000000001E-4</v>
      </c>
      <c r="M62" s="53">
        <v>3.3300000000000002E-4</v>
      </c>
      <c r="N62" s="53">
        <v>3.3199999999999999E-4</v>
      </c>
      <c r="O62" s="53">
        <v>3.3100000000000002E-4</v>
      </c>
      <c r="P62" s="53">
        <v>3.3E-4</v>
      </c>
      <c r="Q62" s="53">
        <v>3.2899999999999997E-4</v>
      </c>
      <c r="R62" s="53">
        <v>4.0299999999999998E-4</v>
      </c>
      <c r="S62" s="53">
        <v>4.9399999999999997E-4</v>
      </c>
      <c r="T62" s="53">
        <v>6.0099999999999997E-4</v>
      </c>
      <c r="U62" s="53">
        <v>7.1599999999999995E-4</v>
      </c>
      <c r="V62" s="53">
        <v>8.4199999999999998E-4</v>
      </c>
      <c r="W62" s="53">
        <v>9.859999999999999E-4</v>
      </c>
      <c r="X62" s="53">
        <v>1.119E-3</v>
      </c>
      <c r="Y62" s="53">
        <v>1.2639999999999999E-3</v>
      </c>
      <c r="Z62" s="53">
        <v>1.4120000000000001E-3</v>
      </c>
      <c r="AA62" s="53">
        <v>1.5690000000000001E-3</v>
      </c>
      <c r="AB62" s="53">
        <v>1.74E-3</v>
      </c>
      <c r="AC62" s="53">
        <v>1.9070000000000001E-3</v>
      </c>
      <c r="AD62" s="53">
        <v>2.085E-3</v>
      </c>
      <c r="AE62" s="53">
        <v>2.2690000000000002E-3</v>
      </c>
      <c r="AF62" s="53">
        <v>2.4659999999999999E-3</v>
      </c>
      <c r="AG62" s="53">
        <v>2.653E-3</v>
      </c>
      <c r="AH62" s="53">
        <v>2.8700000000000002E-3</v>
      </c>
      <c r="AI62" s="53">
        <v>3.0839999999999999E-3</v>
      </c>
      <c r="AJ62" s="53">
        <v>3.3050000000000002E-3</v>
      </c>
      <c r="AK62" s="50">
        <v>7.3528999999999997E-2</v>
      </c>
    </row>
    <row r="64" spans="1:37" ht="15" customHeight="1" x14ac:dyDescent="0.45">
      <c r="A64" s="43" t="s">
        <v>376</v>
      </c>
      <c r="B64" s="45" t="s">
        <v>377</v>
      </c>
      <c r="C64" s="52">
        <v>0.195633</v>
      </c>
      <c r="D64" s="52">
        <v>0.216303</v>
      </c>
      <c r="E64" s="52">
        <v>0.24169399999999999</v>
      </c>
      <c r="F64" s="52">
        <v>0.27034399999999997</v>
      </c>
      <c r="G64" s="52">
        <v>0.29683199999999998</v>
      </c>
      <c r="H64" s="52">
        <v>0.31606000000000001</v>
      </c>
      <c r="I64" s="52">
        <v>0.33266099999999998</v>
      </c>
      <c r="J64" s="52">
        <v>0.34321499999999999</v>
      </c>
      <c r="K64" s="52">
        <v>0.34945399999999999</v>
      </c>
      <c r="L64" s="52">
        <v>0.35246</v>
      </c>
      <c r="M64" s="52">
        <v>0.35611700000000002</v>
      </c>
      <c r="N64" s="52">
        <v>0.36443399999999998</v>
      </c>
      <c r="O64" s="52">
        <v>0.37318800000000002</v>
      </c>
      <c r="P64" s="52">
        <v>0.38296999999999998</v>
      </c>
      <c r="Q64" s="52">
        <v>0.39364100000000002</v>
      </c>
      <c r="R64" s="52">
        <v>0.40345399999999998</v>
      </c>
      <c r="S64" s="52">
        <v>0.41269299999999998</v>
      </c>
      <c r="T64" s="52">
        <v>0.42522799999999999</v>
      </c>
      <c r="U64" s="52">
        <v>0.43725000000000003</v>
      </c>
      <c r="V64" s="52">
        <v>0.45087899999999997</v>
      </c>
      <c r="W64" s="52">
        <v>0.46762999999999999</v>
      </c>
      <c r="X64" s="52">
        <v>0.48048400000000002</v>
      </c>
      <c r="Y64" s="52">
        <v>0.49558099999999999</v>
      </c>
      <c r="Z64" s="52">
        <v>0.51050099999999998</v>
      </c>
      <c r="AA64" s="52">
        <v>0.52574200000000004</v>
      </c>
      <c r="AB64" s="52">
        <v>0.541825</v>
      </c>
      <c r="AC64" s="52">
        <v>0.55688899999999997</v>
      </c>
      <c r="AD64" s="52">
        <v>0.57266600000000001</v>
      </c>
      <c r="AE64" s="52">
        <v>0.58850000000000002</v>
      </c>
      <c r="AF64" s="52">
        <v>0.60408700000000004</v>
      </c>
      <c r="AG64" s="52">
        <v>0.61891399999999996</v>
      </c>
      <c r="AH64" s="52">
        <v>0.63643000000000005</v>
      </c>
      <c r="AI64" s="52">
        <v>0.65345500000000001</v>
      </c>
      <c r="AJ64" s="52">
        <v>0.67044700000000002</v>
      </c>
      <c r="AK64" s="47">
        <v>3.5984000000000002E-2</v>
      </c>
    </row>
    <row r="65" spans="1:37" ht="15" customHeight="1" x14ac:dyDescent="0.45">
      <c r="A65" s="43" t="s">
        <v>378</v>
      </c>
      <c r="B65" s="48" t="s">
        <v>350</v>
      </c>
      <c r="C65" s="53">
        <v>7.3734999999999995E-2</v>
      </c>
      <c r="D65" s="53">
        <v>7.4426999999999993E-2</v>
      </c>
      <c r="E65" s="53">
        <v>7.4362999999999999E-2</v>
      </c>
      <c r="F65" s="53">
        <v>7.4822E-2</v>
      </c>
      <c r="G65" s="53">
        <v>7.4859999999999996E-2</v>
      </c>
      <c r="H65" s="53">
        <v>7.3649999999999993E-2</v>
      </c>
      <c r="I65" s="53">
        <v>7.2864999999999999E-2</v>
      </c>
      <c r="J65" s="53">
        <v>7.1970000000000006E-2</v>
      </c>
      <c r="K65" s="53">
        <v>7.1789000000000006E-2</v>
      </c>
      <c r="L65" s="53">
        <v>7.1124000000000007E-2</v>
      </c>
      <c r="M65" s="53">
        <v>7.0483000000000004E-2</v>
      </c>
      <c r="N65" s="53">
        <v>7.041E-2</v>
      </c>
      <c r="O65" s="53">
        <v>7.0246000000000003E-2</v>
      </c>
      <c r="P65" s="53">
        <v>7.0213999999999999E-2</v>
      </c>
      <c r="Q65" s="53">
        <v>7.0245000000000002E-2</v>
      </c>
      <c r="R65" s="53">
        <v>7.0027000000000006E-2</v>
      </c>
      <c r="S65" s="53">
        <v>6.9669999999999996E-2</v>
      </c>
      <c r="T65" s="53">
        <v>6.9689000000000001E-2</v>
      </c>
      <c r="U65" s="53">
        <v>6.9491999999999998E-2</v>
      </c>
      <c r="V65" s="53">
        <v>6.9454000000000002E-2</v>
      </c>
      <c r="W65" s="53">
        <v>6.9630999999999998E-2</v>
      </c>
      <c r="X65" s="53">
        <v>6.9335999999999995E-2</v>
      </c>
      <c r="Y65" s="53">
        <v>6.9261000000000003E-2</v>
      </c>
      <c r="Z65" s="53">
        <v>6.9191000000000003E-2</v>
      </c>
      <c r="AA65" s="53">
        <v>6.9123000000000004E-2</v>
      </c>
      <c r="AB65" s="53">
        <v>6.9026000000000004E-2</v>
      </c>
      <c r="AC65" s="53">
        <v>6.8892999999999996E-2</v>
      </c>
      <c r="AD65" s="53">
        <v>6.8794999999999995E-2</v>
      </c>
      <c r="AE65" s="53">
        <v>6.8677000000000002E-2</v>
      </c>
      <c r="AF65" s="53">
        <v>6.8565000000000001E-2</v>
      </c>
      <c r="AG65" s="53">
        <v>6.8376000000000006E-2</v>
      </c>
      <c r="AH65" s="53">
        <v>6.8390999999999993E-2</v>
      </c>
      <c r="AI65" s="53">
        <v>6.8328E-2</v>
      </c>
      <c r="AJ65" s="53">
        <v>6.8295999999999996E-2</v>
      </c>
      <c r="AK65" s="50">
        <v>-2.6830000000000001E-3</v>
      </c>
    </row>
    <row r="66" spans="1:37" ht="15" customHeight="1" x14ac:dyDescent="0.45">
      <c r="A66" s="43" t="s">
        <v>379</v>
      </c>
      <c r="B66" s="48" t="s">
        <v>352</v>
      </c>
      <c r="C66" s="53">
        <v>0.114854</v>
      </c>
      <c r="D66" s="53">
        <v>0.13483100000000001</v>
      </c>
      <c r="E66" s="53">
        <v>0.160386</v>
      </c>
      <c r="F66" s="53">
        <v>0.18859300000000001</v>
      </c>
      <c r="G66" s="53">
        <v>0.21507100000000001</v>
      </c>
      <c r="H66" s="53">
        <v>0.235599</v>
      </c>
      <c r="I66" s="53">
        <v>0.253077</v>
      </c>
      <c r="J66" s="53">
        <v>0.2646</v>
      </c>
      <c r="K66" s="53">
        <v>0.27104800000000001</v>
      </c>
      <c r="L66" s="53">
        <v>0.27476499999999998</v>
      </c>
      <c r="M66" s="53">
        <v>0.27910099999999999</v>
      </c>
      <c r="N66" s="53">
        <v>0.28751599999999999</v>
      </c>
      <c r="O66" s="53">
        <v>0.29645199999999999</v>
      </c>
      <c r="P66" s="53">
        <v>0.30627799999999999</v>
      </c>
      <c r="Q66" s="53">
        <v>0.31694</v>
      </c>
      <c r="R66" s="53">
        <v>0.32698100000000002</v>
      </c>
      <c r="S66" s="53">
        <v>0.33655499999999999</v>
      </c>
      <c r="T66" s="53">
        <v>0.34892600000000001</v>
      </c>
      <c r="U66" s="53">
        <v>0.36083399999999999</v>
      </c>
      <c r="V66" s="53">
        <v>0.37396200000000002</v>
      </c>
      <c r="W66" s="53">
        <v>0.389789</v>
      </c>
      <c r="X66" s="53">
        <v>0.40211000000000002</v>
      </c>
      <c r="Y66" s="53">
        <v>0.41636699999999999</v>
      </c>
      <c r="Z66" s="53">
        <v>0.43041200000000002</v>
      </c>
      <c r="AA66" s="53">
        <v>0.44476100000000002</v>
      </c>
      <c r="AB66" s="53">
        <v>0.459955</v>
      </c>
      <c r="AC66" s="53">
        <v>0.47417700000000002</v>
      </c>
      <c r="AD66" s="53">
        <v>0.489064</v>
      </c>
      <c r="AE66" s="53">
        <v>0.50402100000000005</v>
      </c>
      <c r="AF66" s="53">
        <v>0.51871900000000004</v>
      </c>
      <c r="AG66" s="53">
        <v>0.53273700000000002</v>
      </c>
      <c r="AH66" s="53">
        <v>0.54921500000000001</v>
      </c>
      <c r="AI66" s="53">
        <v>0.56529099999999999</v>
      </c>
      <c r="AJ66" s="53">
        <v>0.58131699999999997</v>
      </c>
      <c r="AK66" s="50">
        <v>4.6723000000000001E-2</v>
      </c>
    </row>
    <row r="67" spans="1:37" ht="15" customHeight="1" x14ac:dyDescent="0.45">
      <c r="A67" s="43" t="s">
        <v>380</v>
      </c>
      <c r="B67" s="48" t="s">
        <v>354</v>
      </c>
      <c r="C67" s="53">
        <v>7.0439999999999999E-3</v>
      </c>
      <c r="D67" s="53">
        <v>7.045E-3</v>
      </c>
      <c r="E67" s="53">
        <v>6.9449999999999998E-3</v>
      </c>
      <c r="F67" s="53">
        <v>6.9290000000000003E-3</v>
      </c>
      <c r="G67" s="53">
        <v>6.8999999999999999E-3</v>
      </c>
      <c r="H67" s="53">
        <v>6.8100000000000001E-3</v>
      </c>
      <c r="I67" s="53">
        <v>6.7190000000000001E-3</v>
      </c>
      <c r="J67" s="53">
        <v>6.6449999999999999E-3</v>
      </c>
      <c r="K67" s="53">
        <v>6.6169999999999996E-3</v>
      </c>
      <c r="L67" s="53">
        <v>6.5719999999999997E-3</v>
      </c>
      <c r="M67" s="53">
        <v>6.5329999999999997E-3</v>
      </c>
      <c r="N67" s="53">
        <v>6.509E-3</v>
      </c>
      <c r="O67" s="53">
        <v>6.4900000000000001E-3</v>
      </c>
      <c r="P67" s="53">
        <v>6.4770000000000001E-3</v>
      </c>
      <c r="Q67" s="53">
        <v>6.4559999999999999E-3</v>
      </c>
      <c r="R67" s="53">
        <v>6.4460000000000003E-3</v>
      </c>
      <c r="S67" s="53">
        <v>6.4679999999999998E-3</v>
      </c>
      <c r="T67" s="53">
        <v>6.6119999999999998E-3</v>
      </c>
      <c r="U67" s="53">
        <v>6.9239999999999996E-3</v>
      </c>
      <c r="V67" s="53">
        <v>7.4640000000000001E-3</v>
      </c>
      <c r="W67" s="53">
        <v>8.2109999999999995E-3</v>
      </c>
      <c r="X67" s="53">
        <v>9.0379999999999992E-3</v>
      </c>
      <c r="Y67" s="53">
        <v>9.9539999999999993E-3</v>
      </c>
      <c r="Z67" s="53">
        <v>1.0899000000000001E-2</v>
      </c>
      <c r="AA67" s="53">
        <v>1.1859E-2</v>
      </c>
      <c r="AB67" s="53">
        <v>1.2844E-2</v>
      </c>
      <c r="AC67" s="53">
        <v>1.3820000000000001E-2</v>
      </c>
      <c r="AD67" s="53">
        <v>1.4806E-2</v>
      </c>
      <c r="AE67" s="53">
        <v>1.5802E-2</v>
      </c>
      <c r="AF67" s="53">
        <v>1.6802999999999998E-2</v>
      </c>
      <c r="AG67" s="53">
        <v>1.7801000000000001E-2</v>
      </c>
      <c r="AH67" s="53">
        <v>1.8825000000000001E-2</v>
      </c>
      <c r="AI67" s="53">
        <v>1.9835999999999999E-2</v>
      </c>
      <c r="AJ67" s="53">
        <v>2.0834999999999999E-2</v>
      </c>
      <c r="AK67" s="50">
        <v>3.4465000000000003E-2</v>
      </c>
    </row>
    <row r="68" spans="1:37" ht="15" customHeight="1" thickBot="1" x14ac:dyDescent="0.5"/>
    <row r="69" spans="1:37" ht="15" customHeight="1" x14ac:dyDescent="0.45">
      <c r="B69" s="63" t="s">
        <v>381</v>
      </c>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row>
    <row r="70" spans="1:37" ht="15" customHeight="1" x14ac:dyDescent="0.45">
      <c r="B70" s="51" t="s">
        <v>382</v>
      </c>
    </row>
    <row r="71" spans="1:37" ht="15" customHeight="1" x14ac:dyDescent="0.45">
      <c r="B71" s="51" t="s">
        <v>383</v>
      </c>
    </row>
    <row r="72" spans="1:37" ht="15" customHeight="1" x14ac:dyDescent="0.45">
      <c r="B72" s="51" t="s">
        <v>384</v>
      </c>
    </row>
    <row r="73" spans="1:37" ht="15" customHeight="1" x14ac:dyDescent="0.45">
      <c r="B73" s="51" t="s">
        <v>385</v>
      </c>
    </row>
    <row r="74" spans="1:37" ht="15" customHeight="1" x14ac:dyDescent="0.45">
      <c r="B74" s="51" t="s">
        <v>386</v>
      </c>
    </row>
    <row r="75" spans="1:37" ht="15" customHeight="1" x14ac:dyDescent="0.45">
      <c r="B75" s="51" t="s">
        <v>387</v>
      </c>
    </row>
    <row r="76" spans="1:37" ht="15" customHeight="1" x14ac:dyDescent="0.45">
      <c r="B76" s="51" t="s">
        <v>388</v>
      </c>
    </row>
    <row r="77" spans="1:37" ht="15" customHeight="1" x14ac:dyDescent="0.45">
      <c r="B77" s="51" t="s">
        <v>389</v>
      </c>
    </row>
    <row r="78" spans="1:37" ht="15" customHeight="1" x14ac:dyDescent="0.45">
      <c r="B78" s="51" t="s">
        <v>390</v>
      </c>
    </row>
    <row r="79" spans="1:37" ht="15" customHeight="1" x14ac:dyDescent="0.45">
      <c r="B79" s="51" t="s">
        <v>391</v>
      </c>
    </row>
    <row r="80" spans="1:37" ht="15" customHeight="1" x14ac:dyDescent="0.45">
      <c r="B80" s="51" t="s">
        <v>392</v>
      </c>
    </row>
    <row r="81" spans="2:2" ht="15" customHeight="1" x14ac:dyDescent="0.45">
      <c r="B81" s="51" t="s">
        <v>393</v>
      </c>
    </row>
    <row r="82" spans="2:2" ht="15" customHeight="1" x14ac:dyDescent="0.45">
      <c r="B82" s="51" t="s">
        <v>394</v>
      </c>
    </row>
    <row r="83" spans="2:2" ht="15" customHeight="1" x14ac:dyDescent="0.45">
      <c r="B83" s="51" t="s">
        <v>395</v>
      </c>
    </row>
    <row r="84" spans="2:2" ht="15" customHeight="1" x14ac:dyDescent="0.45">
      <c r="B84" s="51" t="s">
        <v>396</v>
      </c>
    </row>
    <row r="85" spans="2:2" ht="15" customHeight="1" x14ac:dyDescent="0.45">
      <c r="B85" s="51" t="s">
        <v>295</v>
      </c>
    </row>
    <row r="86" spans="2:2" ht="15" customHeight="1" x14ac:dyDescent="0.45">
      <c r="B86" s="51" t="s">
        <v>294</v>
      </c>
    </row>
    <row r="87" spans="2:2" ht="15" customHeight="1" x14ac:dyDescent="0.45">
      <c r="B87" s="51" t="s">
        <v>397</v>
      </c>
    </row>
    <row r="88" spans="2:2" ht="15" customHeight="1" x14ac:dyDescent="0.45">
      <c r="B88" s="51" t="s">
        <v>398</v>
      </c>
    </row>
    <row r="89" spans="2:2" ht="15" customHeight="1" x14ac:dyDescent="0.45">
      <c r="B89" s="51" t="s">
        <v>399</v>
      </c>
    </row>
    <row r="90" spans="2:2" ht="15" customHeight="1" x14ac:dyDescent="0.45">
      <c r="B90" s="51" t="s">
        <v>400</v>
      </c>
    </row>
    <row r="91" spans="2:2" ht="15" customHeight="1" x14ac:dyDescent="0.45">
      <c r="B91" s="51" t="s">
        <v>401</v>
      </c>
    </row>
    <row r="92" spans="2:2" ht="15" customHeight="1" x14ac:dyDescent="0.45">
      <c r="B92" s="51" t="s">
        <v>402</v>
      </c>
    </row>
    <row r="93" spans="2:2" ht="15" customHeight="1" x14ac:dyDescent="0.45">
      <c r="B93" s="51" t="s">
        <v>403</v>
      </c>
    </row>
  </sheetData>
  <mergeCells count="1">
    <mergeCell ref="B69:AK69"/>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 sqref="B1:E11"/>
    </sheetView>
  </sheetViews>
  <sheetFormatPr defaultRowHeight="14.25" x14ac:dyDescent="0.45"/>
  <cols>
    <col min="1" max="1" width="22.59765625" customWidth="1"/>
    <col min="2" max="3" width="11.39843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5"/>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 sqref="B1:E11"/>
    </sheetView>
  </sheetViews>
  <sheetFormatPr defaultRowHeight="14.25" x14ac:dyDescent="0.45"/>
  <cols>
    <col min="1" max="1" width="22.59765625" customWidth="1"/>
    <col min="2" max="3" width="10.2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E15" sqref="E15"/>
    </sheetView>
  </sheetViews>
  <sheetFormatPr defaultRowHeight="14.25" x14ac:dyDescent="0.45"/>
  <cols>
    <col min="1" max="1" width="22.59765625" customWidth="1"/>
    <col min="2" max="3" width="11.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E14" sqref="E14"/>
    </sheetView>
  </sheetViews>
  <sheetFormatPr defaultRowHeight="14.25" x14ac:dyDescent="0.45"/>
  <cols>
    <col min="1" max="1" width="22.59765625" customWidth="1"/>
    <col min="2" max="3" width="9.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F15" sqref="F15"/>
    </sheetView>
  </sheetViews>
  <sheetFormatPr defaultRowHeight="14.25" x14ac:dyDescent="0.45"/>
  <cols>
    <col min="1" max="1" width="22.59765625" customWidth="1"/>
    <col min="2" max="3" width="11"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6" sqref="D16"/>
    </sheetView>
  </sheetViews>
  <sheetFormatPr defaultRowHeight="14.25" x14ac:dyDescent="0.45"/>
  <cols>
    <col min="1" max="1" width="22.59765625" customWidth="1"/>
    <col min="2" max="3" width="10.730468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6" sqref="D16"/>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f>1-B7</f>
        <v>0.92999999999999994</v>
      </c>
      <c r="C5">
        <f t="shared" ref="C5" si="0">1-C7</f>
        <v>0.92999999999999994</v>
      </c>
      <c r="D5">
        <f>1-D7</f>
        <v>0.92</v>
      </c>
      <c r="E5">
        <f t="shared" ref="E5:AK5" si="1">1-E7</f>
        <v>0.9</v>
      </c>
      <c r="F5">
        <f t="shared" si="1"/>
        <v>0.89</v>
      </c>
      <c r="G5">
        <f t="shared" si="1"/>
        <v>0.88</v>
      </c>
      <c r="H5">
        <f t="shared" si="1"/>
        <v>0.87</v>
      </c>
      <c r="I5">
        <f t="shared" si="1"/>
        <v>0.86</v>
      </c>
      <c r="J5">
        <f t="shared" si="1"/>
        <v>0.85</v>
      </c>
      <c r="K5">
        <f t="shared" si="1"/>
        <v>0.85</v>
      </c>
      <c r="L5">
        <f t="shared" si="1"/>
        <v>0.85</v>
      </c>
      <c r="M5">
        <f t="shared" si="1"/>
        <v>0.85</v>
      </c>
      <c r="N5">
        <f t="shared" si="1"/>
        <v>0.85</v>
      </c>
      <c r="O5">
        <f t="shared" si="1"/>
        <v>0.85</v>
      </c>
      <c r="P5">
        <f t="shared" si="1"/>
        <v>0.85</v>
      </c>
      <c r="Q5">
        <f t="shared" si="1"/>
        <v>0.85</v>
      </c>
      <c r="R5">
        <f t="shared" si="1"/>
        <v>0.85</v>
      </c>
      <c r="S5">
        <f t="shared" si="1"/>
        <v>0.85</v>
      </c>
      <c r="T5">
        <f t="shared" si="1"/>
        <v>0.85</v>
      </c>
      <c r="U5">
        <f t="shared" si="1"/>
        <v>0.85</v>
      </c>
      <c r="V5">
        <f t="shared" si="1"/>
        <v>0.85</v>
      </c>
      <c r="W5">
        <f t="shared" si="1"/>
        <v>0.85</v>
      </c>
      <c r="X5">
        <f t="shared" si="1"/>
        <v>0.85</v>
      </c>
      <c r="Y5">
        <f t="shared" si="1"/>
        <v>0.85</v>
      </c>
      <c r="Z5">
        <f t="shared" si="1"/>
        <v>0.85</v>
      </c>
      <c r="AA5">
        <f t="shared" si="1"/>
        <v>0.85</v>
      </c>
      <c r="AB5">
        <f t="shared" si="1"/>
        <v>0.85</v>
      </c>
      <c r="AC5">
        <f t="shared" si="1"/>
        <v>0.85</v>
      </c>
      <c r="AD5">
        <f t="shared" si="1"/>
        <v>0.85</v>
      </c>
      <c r="AE5">
        <f t="shared" si="1"/>
        <v>0.85</v>
      </c>
      <c r="AF5">
        <f t="shared" si="1"/>
        <v>0.85</v>
      </c>
      <c r="AG5">
        <f t="shared" si="1"/>
        <v>0.85</v>
      </c>
      <c r="AH5">
        <f t="shared" si="1"/>
        <v>0.85</v>
      </c>
      <c r="AI5">
        <f t="shared" si="1"/>
        <v>0.85</v>
      </c>
      <c r="AJ5">
        <f t="shared" si="1"/>
        <v>0.85</v>
      </c>
      <c r="AK5">
        <f t="shared" si="1"/>
        <v>0.85</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f>'Biodiesel fraction Brazil'!C3</f>
        <v>7.0000000000000007E-2</v>
      </c>
      <c r="C7">
        <f>'Biodiesel fraction Brazil'!D3</f>
        <v>7.0000000000000007E-2</v>
      </c>
      <c r="D7">
        <f>'Biodiesel fraction Brazil'!E3</f>
        <v>0.08</v>
      </c>
      <c r="E7">
        <f>'Biodiesel fraction Brazil'!F3</f>
        <v>0.1</v>
      </c>
      <c r="F7">
        <f>'Biodiesel fraction Brazil'!G3</f>
        <v>0.11</v>
      </c>
      <c r="G7">
        <f>'Biodiesel fraction Brazil'!H3</f>
        <v>0.12</v>
      </c>
      <c r="H7">
        <f>'Biodiesel fraction Brazil'!I3</f>
        <v>0.13</v>
      </c>
      <c r="I7">
        <f>'Biodiesel fraction Brazil'!J3</f>
        <v>0.14000000000000001</v>
      </c>
      <c r="J7">
        <f>'Biodiesel fraction Brazil'!K3</f>
        <v>0.15</v>
      </c>
      <c r="K7">
        <f>'Biodiesel fraction Brazil'!L3</f>
        <v>0.15</v>
      </c>
      <c r="L7">
        <f>'Biodiesel fraction Brazil'!M3</f>
        <v>0.15</v>
      </c>
      <c r="M7">
        <f>'Biodiesel fraction Brazil'!N3</f>
        <v>0.15</v>
      </c>
      <c r="N7">
        <f>'Biodiesel fraction Brazil'!O3</f>
        <v>0.15</v>
      </c>
      <c r="O7">
        <f>'Biodiesel fraction Brazil'!P3</f>
        <v>0.15</v>
      </c>
      <c r="P7">
        <f>'Biodiesel fraction Brazil'!Q3</f>
        <v>0.15</v>
      </c>
      <c r="Q7">
        <f>'Biodiesel fraction Brazil'!R3</f>
        <v>0.15</v>
      </c>
      <c r="R7">
        <f>'Biodiesel fraction Brazil'!S3</f>
        <v>0.15</v>
      </c>
      <c r="S7">
        <f>'Biodiesel fraction Brazil'!T3</f>
        <v>0.15</v>
      </c>
      <c r="T7">
        <f>'Biodiesel fraction Brazil'!U3</f>
        <v>0.15</v>
      </c>
      <c r="U7">
        <f>'Biodiesel fraction Brazil'!V3</f>
        <v>0.15</v>
      </c>
      <c r="V7">
        <f>'Biodiesel fraction Brazil'!W3</f>
        <v>0.15</v>
      </c>
      <c r="W7">
        <f>'Biodiesel fraction Brazil'!X3</f>
        <v>0.15</v>
      </c>
      <c r="X7">
        <f>'Biodiesel fraction Brazil'!Y3</f>
        <v>0.15</v>
      </c>
      <c r="Y7">
        <f>'Biodiesel fraction Brazil'!Z3</f>
        <v>0.15</v>
      </c>
      <c r="Z7">
        <f>'Biodiesel fraction Brazil'!AA3</f>
        <v>0.15</v>
      </c>
      <c r="AA7">
        <f>'Biodiesel fraction Brazil'!AB3</f>
        <v>0.15</v>
      </c>
      <c r="AB7">
        <f>'Biodiesel fraction Brazil'!AC3</f>
        <v>0.15</v>
      </c>
      <c r="AC7">
        <f>'Biodiesel fraction Brazil'!AD3</f>
        <v>0.15</v>
      </c>
      <c r="AD7">
        <f>'Biodiesel fraction Brazil'!AE3</f>
        <v>0.15</v>
      </c>
      <c r="AE7">
        <f>'Biodiesel fraction Brazil'!AF3</f>
        <v>0.15</v>
      </c>
      <c r="AF7">
        <f>'Biodiesel fraction Brazil'!AG3</f>
        <v>0.15</v>
      </c>
      <c r="AG7">
        <f>'Biodiesel fraction Brazil'!AH3</f>
        <v>0.15</v>
      </c>
      <c r="AH7">
        <f>'Biodiesel fraction Brazil'!AI3</f>
        <v>0.15</v>
      </c>
      <c r="AI7">
        <f>'Biodiesel fraction Brazil'!AJ3</f>
        <v>0.15</v>
      </c>
      <c r="AJ7">
        <f>'Biodiesel fraction Brazil'!AK3</f>
        <v>0.15</v>
      </c>
      <c r="AK7">
        <f>'Biodiesel fraction Brazil'!AL3</f>
        <v>0.15</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5" sqref="D15"/>
    </sheetView>
  </sheetViews>
  <sheetFormatPr defaultRowHeight="14.25" x14ac:dyDescent="0.45"/>
  <cols>
    <col min="1" max="1" width="22.59765625" customWidth="1"/>
    <col min="2" max="3" width="10"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5"/>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6" sqref="D16"/>
    </sheetView>
  </sheetViews>
  <sheetFormatPr defaultRowHeight="14.25" x14ac:dyDescent="0.45"/>
  <cols>
    <col min="1" max="1" width="22.59765625" customWidth="1"/>
    <col min="2" max="3" width="12.13281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0"/>
  <sheetViews>
    <sheetView workbookViewId="0">
      <selection activeCell="E12" sqref="E12"/>
    </sheetView>
  </sheetViews>
  <sheetFormatPr defaultRowHeight="14.25" x14ac:dyDescent="0.45"/>
  <cols>
    <col min="1" max="1" width="46.3984375" customWidth="1"/>
    <col min="2" max="2" width="29" customWidth="1"/>
    <col min="3" max="3" width="14.265625" customWidth="1"/>
    <col min="4" max="4" width="18.59765625" customWidth="1"/>
  </cols>
  <sheetData>
    <row r="1" spans="1:37" x14ac:dyDescent="0.45">
      <c r="A1" t="s">
        <v>404</v>
      </c>
    </row>
    <row r="2" spans="1:37" x14ac:dyDescent="0.45">
      <c r="A2" t="s">
        <v>405</v>
      </c>
    </row>
    <row r="3" spans="1:37" x14ac:dyDescent="0.45">
      <c r="A3" t="s">
        <v>406</v>
      </c>
    </row>
    <row r="4" spans="1:37" x14ac:dyDescent="0.45">
      <c r="A4" t="s">
        <v>407</v>
      </c>
    </row>
    <row r="6" spans="1:37" s="1" customFormat="1" x14ac:dyDescent="0.45">
      <c r="A6" s="3" t="s">
        <v>408</v>
      </c>
      <c r="B6" s="3" t="s">
        <v>409</v>
      </c>
      <c r="C6" s="3" t="s">
        <v>410</v>
      </c>
      <c r="D6" s="3">
        <v>2017</v>
      </c>
      <c r="E6" s="3">
        <v>2018</v>
      </c>
      <c r="F6" s="3">
        <v>2019</v>
      </c>
      <c r="G6" s="3">
        <v>2020</v>
      </c>
      <c r="H6" s="3">
        <v>2021</v>
      </c>
      <c r="I6" s="3">
        <v>2022</v>
      </c>
      <c r="J6" s="3">
        <v>2023</v>
      </c>
      <c r="K6" s="3">
        <v>2024</v>
      </c>
      <c r="L6" s="3">
        <v>2025</v>
      </c>
      <c r="M6" s="3">
        <v>2026</v>
      </c>
      <c r="N6" s="3">
        <v>2027</v>
      </c>
      <c r="O6" s="3">
        <v>2028</v>
      </c>
      <c r="P6" s="3">
        <v>2029</v>
      </c>
      <c r="Q6" s="3">
        <v>2030</v>
      </c>
      <c r="R6" s="3">
        <v>2031</v>
      </c>
      <c r="S6" s="3">
        <v>2032</v>
      </c>
      <c r="T6" s="3">
        <v>2033</v>
      </c>
      <c r="U6" s="3">
        <v>2034</v>
      </c>
      <c r="V6" s="3">
        <v>2035</v>
      </c>
      <c r="W6" s="3">
        <v>2036</v>
      </c>
      <c r="X6" s="3">
        <v>2037</v>
      </c>
      <c r="Y6" s="3">
        <v>2038</v>
      </c>
      <c r="Z6" s="3">
        <v>2039</v>
      </c>
      <c r="AA6" s="3">
        <v>2040</v>
      </c>
      <c r="AB6" s="3">
        <v>2041</v>
      </c>
      <c r="AC6" s="3">
        <v>2042</v>
      </c>
      <c r="AD6" s="3">
        <v>2043</v>
      </c>
      <c r="AE6" s="3">
        <v>2044</v>
      </c>
      <c r="AF6" s="3">
        <v>2045</v>
      </c>
      <c r="AG6" s="3">
        <v>2046</v>
      </c>
      <c r="AH6" s="3">
        <v>2047</v>
      </c>
      <c r="AI6" s="3">
        <v>2048</v>
      </c>
      <c r="AJ6" s="3">
        <v>2049</v>
      </c>
      <c r="AK6" s="3">
        <v>2050</v>
      </c>
    </row>
    <row r="7" spans="1:37" x14ac:dyDescent="0.45">
      <c r="A7" t="s">
        <v>411</v>
      </c>
      <c r="B7" t="s">
        <v>412</v>
      </c>
      <c r="C7" t="s">
        <v>413</v>
      </c>
      <c r="D7" s="54">
        <v>265.887</v>
      </c>
      <c r="E7" s="54">
        <v>295.34399999999999</v>
      </c>
      <c r="F7" s="54">
        <v>349.46600000000001</v>
      </c>
      <c r="G7" s="54">
        <v>265.279</v>
      </c>
      <c r="H7" s="54">
        <v>271.685</v>
      </c>
      <c r="I7" s="54">
        <v>245.94900000000001</v>
      </c>
      <c r="J7" s="54">
        <v>242.43200000000002</v>
      </c>
      <c r="K7" s="54">
        <v>242.423</v>
      </c>
      <c r="L7" s="54">
        <v>242.73699999999999</v>
      </c>
      <c r="M7" s="54">
        <v>243.40800000000002</v>
      </c>
      <c r="N7" s="54">
        <v>243.95</v>
      </c>
      <c r="O7" s="54">
        <v>244.19399999999999</v>
      </c>
      <c r="P7" s="54">
        <v>245.054</v>
      </c>
      <c r="Q7" s="54">
        <v>245.47299999999998</v>
      </c>
      <c r="R7" s="54">
        <v>246.08500000000001</v>
      </c>
      <c r="S7" s="54">
        <v>245.28200000000001</v>
      </c>
      <c r="T7" s="54">
        <v>245.35599999999999</v>
      </c>
      <c r="U7" s="54">
        <v>246.46100000000001</v>
      </c>
      <c r="V7" s="54">
        <v>250.48</v>
      </c>
      <c r="W7" s="54">
        <v>251.19200000000004</v>
      </c>
      <c r="X7" s="54">
        <v>251.06200000000001</v>
      </c>
      <c r="Y7" s="54">
        <v>249.65699999999998</v>
      </c>
      <c r="Z7" s="54">
        <v>248.54000000000002</v>
      </c>
      <c r="AA7" s="54">
        <v>246.864</v>
      </c>
      <c r="AB7" s="54">
        <v>247.803</v>
      </c>
      <c r="AC7" s="54">
        <v>247.53300000000002</v>
      </c>
      <c r="AD7" s="54">
        <v>247.30199999999999</v>
      </c>
      <c r="AE7" s="54">
        <v>247.41900000000001</v>
      </c>
      <c r="AF7" s="54">
        <v>247.38</v>
      </c>
      <c r="AG7" s="54">
        <v>247.38299999999998</v>
      </c>
      <c r="AH7" s="54">
        <v>246.92600000000002</v>
      </c>
      <c r="AI7" s="54">
        <v>246.57399999999998</v>
      </c>
      <c r="AJ7" s="54">
        <v>246.09700000000001</v>
      </c>
      <c r="AK7" s="54">
        <v>245.87300000000002</v>
      </c>
    </row>
    <row r="8" spans="1:37" x14ac:dyDescent="0.45">
      <c r="A8" t="s">
        <v>414</v>
      </c>
      <c r="B8" t="s">
        <v>415</v>
      </c>
      <c r="C8" t="s">
        <v>413</v>
      </c>
      <c r="D8" s="55">
        <v>60.853920000000002</v>
      </c>
      <c r="E8" s="55">
        <v>63.207065999999998</v>
      </c>
      <c r="F8" s="55">
        <v>68.963806000000005</v>
      </c>
      <c r="G8" s="55">
        <v>77.644913000000003</v>
      </c>
      <c r="H8" s="55">
        <v>85.732367999999994</v>
      </c>
      <c r="I8" s="55">
        <v>93.502289000000005</v>
      </c>
      <c r="J8" s="55">
        <v>100.80136899999999</v>
      </c>
      <c r="K8" s="55">
        <v>107.598206</v>
      </c>
      <c r="L8" s="55">
        <v>113.814278</v>
      </c>
      <c r="M8" s="55">
        <v>120.602844</v>
      </c>
      <c r="N8" s="55">
        <v>127.269402</v>
      </c>
      <c r="O8" s="55">
        <v>134.14170799999999</v>
      </c>
      <c r="P8" s="55">
        <v>140.60813899999999</v>
      </c>
      <c r="Q8" s="55">
        <v>147.05969200000001</v>
      </c>
      <c r="R8" s="55">
        <v>153.66433699999999</v>
      </c>
      <c r="S8" s="55">
        <v>159.30062899999999</v>
      </c>
      <c r="T8" s="55">
        <v>164.19001800000001</v>
      </c>
      <c r="U8" s="55">
        <v>168.79711900000001</v>
      </c>
      <c r="V8" s="55">
        <v>172.647324</v>
      </c>
      <c r="W8" s="55">
        <v>176.17077599999999</v>
      </c>
      <c r="X8" s="55">
        <v>179.40422100000001</v>
      </c>
      <c r="Y8" s="55">
        <v>182.19274899999999</v>
      </c>
      <c r="Z8" s="55">
        <v>184.536057</v>
      </c>
      <c r="AA8" s="55">
        <v>187.16952499999999</v>
      </c>
      <c r="AB8" s="55">
        <v>189.247086</v>
      </c>
      <c r="AC8" s="55">
        <v>190.379639</v>
      </c>
      <c r="AD8" s="55">
        <v>191.20649700000001</v>
      </c>
      <c r="AE8" s="55">
        <v>191.812073</v>
      </c>
      <c r="AF8" s="55">
        <v>192.10318000000001</v>
      </c>
      <c r="AG8" s="55">
        <v>192.425049</v>
      </c>
      <c r="AH8" s="55">
        <v>192.67849699999999</v>
      </c>
      <c r="AI8" s="55">
        <v>192.679214</v>
      </c>
      <c r="AJ8" s="55">
        <v>192.53387499999999</v>
      </c>
      <c r="AK8" s="55">
        <v>192.14184599999999</v>
      </c>
    </row>
    <row r="9" spans="1:37" x14ac:dyDescent="0.45">
      <c r="A9" t="s">
        <v>414</v>
      </c>
      <c r="B9" t="s">
        <v>416</v>
      </c>
      <c r="C9" t="s">
        <v>413</v>
      </c>
      <c r="D9" s="55">
        <v>278.04269399999998</v>
      </c>
      <c r="E9" s="55">
        <v>287.65640300000001</v>
      </c>
      <c r="F9" s="55">
        <v>296.228363</v>
      </c>
      <c r="G9" s="55">
        <v>301.69146699999999</v>
      </c>
      <c r="H9" s="55">
        <v>305.41622899999999</v>
      </c>
      <c r="I9" s="55">
        <v>308.36706500000003</v>
      </c>
      <c r="J9" s="55">
        <v>310.91235399999999</v>
      </c>
      <c r="K9" s="55">
        <v>312.15438799999998</v>
      </c>
      <c r="L9" s="55">
        <v>314.06976300000002</v>
      </c>
      <c r="M9" s="55">
        <v>315.123627</v>
      </c>
      <c r="N9" s="55">
        <v>315.64605699999998</v>
      </c>
      <c r="O9" s="55">
        <v>316.47167999999999</v>
      </c>
      <c r="P9" s="55">
        <v>316.24032599999998</v>
      </c>
      <c r="Q9" s="55">
        <v>314.69564800000001</v>
      </c>
      <c r="R9" s="55">
        <v>315.386505</v>
      </c>
      <c r="S9" s="55">
        <v>314.75930799999998</v>
      </c>
      <c r="T9" s="55">
        <v>315.19653299999999</v>
      </c>
      <c r="U9" s="55">
        <v>315.286224</v>
      </c>
      <c r="V9" s="55">
        <v>315.54571499999997</v>
      </c>
      <c r="W9" s="55">
        <v>316.24670400000002</v>
      </c>
      <c r="X9" s="55">
        <v>316.273346</v>
      </c>
      <c r="Y9" s="55">
        <v>316.45166</v>
      </c>
      <c r="Z9" s="55">
        <v>315.36044299999998</v>
      </c>
      <c r="AA9" s="55">
        <v>315.10003699999999</v>
      </c>
      <c r="AB9" s="55">
        <v>314.21469100000002</v>
      </c>
      <c r="AC9" s="55">
        <v>314.199432</v>
      </c>
      <c r="AD9" s="55">
        <v>315.25479100000001</v>
      </c>
      <c r="AE9" s="55">
        <v>316.505493</v>
      </c>
      <c r="AF9" s="55">
        <v>317.94644199999999</v>
      </c>
      <c r="AG9" s="55">
        <v>320.25555400000002</v>
      </c>
      <c r="AH9" s="55">
        <v>322.41006499999997</v>
      </c>
      <c r="AI9" s="55">
        <v>323.64138800000001</v>
      </c>
      <c r="AJ9" s="55">
        <v>325.08737200000002</v>
      </c>
      <c r="AK9" s="55">
        <v>326.11346400000002</v>
      </c>
    </row>
    <row r="10" spans="1:37" x14ac:dyDescent="0.45">
      <c r="A10" t="s">
        <v>414</v>
      </c>
      <c r="B10" t="s">
        <v>417</v>
      </c>
      <c r="C10" t="s">
        <v>413</v>
      </c>
      <c r="D10" s="55">
        <v>187.78098299999999</v>
      </c>
      <c r="E10" s="55">
        <v>188.43479500000001</v>
      </c>
      <c r="F10" s="55">
        <v>189.01207399999998</v>
      </c>
      <c r="G10" s="55">
        <v>189.55805900000001</v>
      </c>
      <c r="H10" s="55">
        <v>190.09325000000001</v>
      </c>
      <c r="I10" s="55">
        <v>190.58810499999998</v>
      </c>
      <c r="J10" s="55">
        <v>191.01048700000001</v>
      </c>
      <c r="K10" s="55">
        <v>191.42960299999999</v>
      </c>
      <c r="L10" s="55">
        <v>191.905113</v>
      </c>
      <c r="M10" s="55">
        <v>192.31376</v>
      </c>
      <c r="N10" s="55">
        <v>192.64191399999999</v>
      </c>
      <c r="O10" s="55">
        <v>192.90221400000001</v>
      </c>
      <c r="P10" s="55">
        <v>193.019925</v>
      </c>
      <c r="Q10" s="55">
        <v>192.89389800000001</v>
      </c>
      <c r="R10" s="55">
        <v>192.463795</v>
      </c>
      <c r="S10" s="55">
        <v>191.53098699999998</v>
      </c>
      <c r="T10" s="55">
        <v>189.43324999999999</v>
      </c>
      <c r="U10" s="55">
        <v>188.763598</v>
      </c>
      <c r="V10" s="55">
        <v>189.13761500000001</v>
      </c>
      <c r="W10" s="55">
        <v>189.47649799999999</v>
      </c>
      <c r="X10" s="55">
        <v>189.785034</v>
      </c>
      <c r="Y10" s="55">
        <v>190.063515</v>
      </c>
      <c r="Z10" s="55">
        <v>190.31344300000001</v>
      </c>
      <c r="AA10" s="55">
        <v>190.53575599999999</v>
      </c>
      <c r="AB10" s="55">
        <v>190.729737</v>
      </c>
      <c r="AC10" s="55">
        <v>190.89940300000001</v>
      </c>
      <c r="AD10" s="55">
        <v>191.04887000000002</v>
      </c>
      <c r="AE10" s="55">
        <v>191.182883</v>
      </c>
      <c r="AF10" s="55">
        <v>191.30967800000002</v>
      </c>
      <c r="AG10" s="55">
        <v>191.43985700000002</v>
      </c>
      <c r="AH10" s="55">
        <v>191.58746300000001</v>
      </c>
      <c r="AI10" s="55">
        <v>191.76469299999999</v>
      </c>
      <c r="AJ10" s="55">
        <v>191.98127399999998</v>
      </c>
      <c r="AK10" s="55">
        <v>192.24544900000001</v>
      </c>
    </row>
    <row r="11" spans="1:37" x14ac:dyDescent="0.45">
      <c r="A11" t="s">
        <v>414</v>
      </c>
      <c r="B11" t="s">
        <v>418</v>
      </c>
      <c r="C11" t="s">
        <v>413</v>
      </c>
      <c r="D11" s="55">
        <v>5085.1342770000001</v>
      </c>
      <c r="E11" s="55">
        <v>5153.1601559999999</v>
      </c>
      <c r="F11" s="55">
        <v>5236.2329099999997</v>
      </c>
      <c r="G11" s="55">
        <v>5242.0927730000003</v>
      </c>
      <c r="H11" s="55">
        <v>5222.1313479999999</v>
      </c>
      <c r="I11" s="55">
        <v>5216.7358400000003</v>
      </c>
      <c r="J11" s="55">
        <v>5209.6865230000003</v>
      </c>
      <c r="K11" s="55">
        <v>5193.9990230000003</v>
      </c>
      <c r="L11" s="55">
        <v>5176.4580079999996</v>
      </c>
      <c r="M11" s="55">
        <v>5153.033203</v>
      </c>
      <c r="N11" s="55">
        <v>5111.0419920000004</v>
      </c>
      <c r="O11" s="55">
        <v>5072.7846680000002</v>
      </c>
      <c r="P11" s="55">
        <v>5021.736328</v>
      </c>
      <c r="Q11" s="55">
        <v>4973.982422</v>
      </c>
      <c r="R11" s="55">
        <v>4932.1289059999999</v>
      </c>
      <c r="S11" s="55">
        <v>4891.7700199999999</v>
      </c>
      <c r="T11" s="55">
        <v>4855.5639650000003</v>
      </c>
      <c r="U11" s="55">
        <v>4831.9931640000004</v>
      </c>
      <c r="V11" s="55">
        <v>4824.6523440000001</v>
      </c>
      <c r="W11" s="55">
        <v>4819.5981449999999</v>
      </c>
      <c r="X11" s="55">
        <v>4824.5913090000004</v>
      </c>
      <c r="Y11" s="55">
        <v>4829.9501950000003</v>
      </c>
      <c r="Z11" s="55">
        <v>4835.8374020000001</v>
      </c>
      <c r="AA11" s="55">
        <v>4831.5805659999996</v>
      </c>
      <c r="AB11" s="55">
        <v>4838.6494140000004</v>
      </c>
      <c r="AC11" s="55">
        <v>4845.703125</v>
      </c>
      <c r="AD11" s="55">
        <v>4856.3198240000002</v>
      </c>
      <c r="AE11" s="55">
        <v>4875.8486329999996</v>
      </c>
      <c r="AF11" s="55">
        <v>4897.5234380000002</v>
      </c>
      <c r="AG11" s="55">
        <v>4917.9125979999999</v>
      </c>
      <c r="AH11" s="55">
        <v>4942.810547</v>
      </c>
      <c r="AI11" s="55">
        <v>4969.4038090000004</v>
      </c>
      <c r="AJ11" s="55">
        <v>4989.3945309999999</v>
      </c>
      <c r="AK11" s="55">
        <v>5013.7705079999996</v>
      </c>
    </row>
    <row r="12" spans="1:37" x14ac:dyDescent="0.45">
      <c r="A12" t="s">
        <v>414</v>
      </c>
      <c r="B12" t="s">
        <v>419</v>
      </c>
      <c r="C12" t="s">
        <v>413</v>
      </c>
      <c r="D12" s="55">
        <v>22.721071999999999</v>
      </c>
      <c r="E12" s="55">
        <v>22.784317999999999</v>
      </c>
      <c r="F12" s="55">
        <v>23.21031</v>
      </c>
      <c r="G12" s="55">
        <v>23.529744000000001</v>
      </c>
      <c r="H12" s="55">
        <v>23.883891999999999</v>
      </c>
      <c r="I12" s="55">
        <v>24.213588999999999</v>
      </c>
      <c r="J12" s="55">
        <v>24.530231000000001</v>
      </c>
      <c r="K12" s="55">
        <v>24.851092000000001</v>
      </c>
      <c r="L12" s="55">
        <v>25.201544999999999</v>
      </c>
      <c r="M12" s="55">
        <v>25.563312000000003</v>
      </c>
      <c r="N12" s="55">
        <v>25.876339999999999</v>
      </c>
      <c r="O12" s="55">
        <v>26.278966</v>
      </c>
      <c r="P12" s="55">
        <v>26.530282</v>
      </c>
      <c r="Q12" s="55">
        <v>26.899953</v>
      </c>
      <c r="R12" s="55">
        <v>27.237507000000001</v>
      </c>
      <c r="S12" s="55">
        <v>27.585939</v>
      </c>
      <c r="T12" s="55">
        <v>27.954222000000001</v>
      </c>
      <c r="U12" s="55">
        <v>28.310191</v>
      </c>
      <c r="V12" s="55">
        <v>28.66675</v>
      </c>
      <c r="W12" s="55">
        <v>29.005430999999998</v>
      </c>
      <c r="X12" s="55">
        <v>29.379135000000002</v>
      </c>
      <c r="Y12" s="55">
        <v>29.733955000000002</v>
      </c>
      <c r="Z12" s="55">
        <v>30.085487000000001</v>
      </c>
      <c r="AA12" s="55">
        <v>30.435092000000001</v>
      </c>
      <c r="AB12" s="55">
        <v>30.799159000000003</v>
      </c>
      <c r="AC12" s="55">
        <v>31.149398000000001</v>
      </c>
      <c r="AD12" s="55">
        <v>31.525644</v>
      </c>
      <c r="AE12" s="55">
        <v>31.906658</v>
      </c>
      <c r="AF12" s="55">
        <v>32.279708999999997</v>
      </c>
      <c r="AG12" s="55">
        <v>32.645226999999998</v>
      </c>
      <c r="AH12" s="55">
        <v>33.017515000000003</v>
      </c>
      <c r="AI12" s="55">
        <v>33.361004000000001</v>
      </c>
      <c r="AJ12" s="55">
        <v>33.703907000000001</v>
      </c>
      <c r="AK12" s="55">
        <v>34.015833000000001</v>
      </c>
    </row>
    <row r="13" spans="1:37" x14ac:dyDescent="0.45">
      <c r="A13" t="s">
        <v>414</v>
      </c>
      <c r="B13" t="s">
        <v>420</v>
      </c>
      <c r="C13" t="s">
        <v>413</v>
      </c>
      <c r="D13" s="55">
        <v>522.31347700000003</v>
      </c>
      <c r="E13" s="55">
        <v>519.29571499999997</v>
      </c>
      <c r="F13" s="55">
        <v>522.69519000000003</v>
      </c>
      <c r="G13" s="55">
        <v>508.62905899999998</v>
      </c>
      <c r="H13" s="55">
        <v>502.19607500000001</v>
      </c>
      <c r="I13" s="55">
        <v>495.09234600000002</v>
      </c>
      <c r="J13" s="55">
        <v>489.60803199999998</v>
      </c>
      <c r="K13" s="55">
        <v>489.01086400000003</v>
      </c>
      <c r="L13" s="55">
        <v>485.47164900000001</v>
      </c>
      <c r="M13" s="55">
        <v>480.60494999999997</v>
      </c>
      <c r="N13" s="55">
        <v>471.72384599999998</v>
      </c>
      <c r="O13" s="55">
        <v>462.72113000000002</v>
      </c>
      <c r="P13" s="55">
        <v>458.26724200000001</v>
      </c>
      <c r="Q13" s="55">
        <v>451.69775399999997</v>
      </c>
      <c r="R13" s="55">
        <v>439.62548800000002</v>
      </c>
      <c r="S13" s="55">
        <v>427.54873700000002</v>
      </c>
      <c r="T13" s="55">
        <v>417.86636399999998</v>
      </c>
      <c r="U13" s="55">
        <v>405.88204999999999</v>
      </c>
      <c r="V13" s="55">
        <v>396.84536700000001</v>
      </c>
      <c r="W13" s="55">
        <v>388.501282</v>
      </c>
      <c r="X13" s="55">
        <v>379.45471199999997</v>
      </c>
      <c r="Y13" s="55">
        <v>371.34112499999998</v>
      </c>
      <c r="Z13" s="55">
        <v>363.33615099999997</v>
      </c>
      <c r="AA13" s="55">
        <v>355.22128300000003</v>
      </c>
      <c r="AB13" s="55">
        <v>347.13797</v>
      </c>
      <c r="AC13" s="55">
        <v>338.82363900000001</v>
      </c>
      <c r="AD13" s="55">
        <v>330.49014299999999</v>
      </c>
      <c r="AE13" s="55">
        <v>323.191101</v>
      </c>
      <c r="AF13" s="55">
        <v>316.312073</v>
      </c>
      <c r="AG13" s="55">
        <v>308.84759500000001</v>
      </c>
      <c r="AH13" s="55">
        <v>301.96307400000001</v>
      </c>
      <c r="AI13" s="55">
        <v>295.55944799999997</v>
      </c>
      <c r="AJ13" s="55">
        <v>289.20376599999997</v>
      </c>
      <c r="AK13" s="55">
        <v>283.22842400000002</v>
      </c>
    </row>
    <row r="14" spans="1:37" x14ac:dyDescent="0.45">
      <c r="A14" t="s">
        <v>414</v>
      </c>
      <c r="B14" t="s">
        <v>421</v>
      </c>
      <c r="C14" t="s">
        <v>413</v>
      </c>
      <c r="D14" s="55">
        <v>51.500518999999997</v>
      </c>
      <c r="E14" s="55">
        <v>51.965815999999997</v>
      </c>
      <c r="F14" s="55">
        <v>53.292121999999999</v>
      </c>
      <c r="G14" s="55">
        <v>54.238151999999999</v>
      </c>
      <c r="H14" s="55">
        <v>55.280253999999999</v>
      </c>
      <c r="I14" s="55">
        <v>56.235686999999999</v>
      </c>
      <c r="J14" s="55">
        <v>57.175052999999998</v>
      </c>
      <c r="K14" s="55">
        <v>58.118209999999998</v>
      </c>
      <c r="L14" s="55">
        <v>59.134692999999999</v>
      </c>
      <c r="M14" s="55">
        <v>60.205787999999998</v>
      </c>
      <c r="N14" s="55">
        <v>61.165173000000003</v>
      </c>
      <c r="O14" s="55">
        <v>62.360554</v>
      </c>
      <c r="P14" s="55">
        <v>63.341693999999997</v>
      </c>
      <c r="Q14" s="55">
        <v>64.383942000000005</v>
      </c>
      <c r="R14" s="55">
        <v>65.425003000000004</v>
      </c>
      <c r="S14" s="55">
        <v>66.445526000000001</v>
      </c>
      <c r="T14" s="55">
        <v>67.468329999999995</v>
      </c>
      <c r="U14" s="55">
        <v>68.521179000000004</v>
      </c>
      <c r="V14" s="55">
        <v>69.536811999999998</v>
      </c>
      <c r="W14" s="55">
        <v>70.517662000000001</v>
      </c>
      <c r="X14" s="55">
        <v>71.552566999999996</v>
      </c>
      <c r="Y14" s="55">
        <v>72.558678</v>
      </c>
      <c r="Z14" s="55">
        <v>73.55368</v>
      </c>
      <c r="AA14" s="55">
        <v>74.550117</v>
      </c>
      <c r="AB14" s="55">
        <v>75.549271000000005</v>
      </c>
      <c r="AC14" s="55">
        <v>76.531661999999997</v>
      </c>
      <c r="AD14" s="55">
        <v>77.541458000000006</v>
      </c>
      <c r="AE14" s="55">
        <v>78.570044999999993</v>
      </c>
      <c r="AF14" s="55">
        <v>79.584716999999998</v>
      </c>
      <c r="AG14" s="55">
        <v>80.629600999999994</v>
      </c>
      <c r="AH14" s="55">
        <v>81.685828999999998</v>
      </c>
      <c r="AI14" s="55">
        <v>82.701911999999993</v>
      </c>
      <c r="AJ14" s="55">
        <v>83.712913999999998</v>
      </c>
      <c r="AK14" s="55">
        <v>84.682616999999993</v>
      </c>
    </row>
    <row r="15" spans="1:37" x14ac:dyDescent="0.45">
      <c r="A15" t="s">
        <v>414</v>
      </c>
      <c r="B15" t="s">
        <v>422</v>
      </c>
      <c r="C15" t="s">
        <v>413</v>
      </c>
      <c r="D15" s="55">
        <v>1054.344398</v>
      </c>
      <c r="E15" s="55">
        <v>1003.4984300000001</v>
      </c>
      <c r="F15" s="55">
        <v>1116.890637</v>
      </c>
      <c r="G15" s="55">
        <v>932.06413199999997</v>
      </c>
      <c r="H15" s="55">
        <v>898.99035900000013</v>
      </c>
      <c r="I15" s="55">
        <v>962.47160099999996</v>
      </c>
      <c r="J15" s="55">
        <v>968.49531900000011</v>
      </c>
      <c r="K15" s="55">
        <v>968.69412599999998</v>
      </c>
      <c r="L15" s="55">
        <v>971.45429999999999</v>
      </c>
      <c r="M15" s="55">
        <v>961.8278499999999</v>
      </c>
      <c r="N15" s="55">
        <v>949.29900299999997</v>
      </c>
      <c r="O15" s="55">
        <v>942.59682399999997</v>
      </c>
      <c r="P15" s="55">
        <v>942.22103600000003</v>
      </c>
      <c r="Q15" s="55">
        <v>927.41450200000008</v>
      </c>
      <c r="R15" s="55">
        <v>922.04027700000006</v>
      </c>
      <c r="S15" s="55">
        <v>918.32088099999999</v>
      </c>
      <c r="T15" s="55">
        <v>915.97305400000005</v>
      </c>
      <c r="U15" s="55">
        <v>911.86106999999993</v>
      </c>
      <c r="V15" s="55">
        <v>888.32391099999995</v>
      </c>
      <c r="W15" s="55">
        <v>883.47406599999999</v>
      </c>
      <c r="X15" s="55">
        <v>877.31053900000006</v>
      </c>
      <c r="Y15" s="55">
        <v>873.18733900000007</v>
      </c>
      <c r="Z15" s="55">
        <v>868.90867900000012</v>
      </c>
      <c r="AA15" s="55">
        <v>866.12149099999999</v>
      </c>
      <c r="AB15" s="55">
        <v>862.99737600000003</v>
      </c>
      <c r="AC15" s="55">
        <v>857.02133600000002</v>
      </c>
      <c r="AD15" s="55">
        <v>867.02303199999994</v>
      </c>
      <c r="AE15" s="55">
        <v>858.54222899999991</v>
      </c>
      <c r="AF15" s="55">
        <v>859.17247099999997</v>
      </c>
      <c r="AG15" s="55">
        <v>855.6325589999999</v>
      </c>
      <c r="AH15" s="55">
        <v>856.78761600000007</v>
      </c>
      <c r="AI15" s="55">
        <v>859.674847</v>
      </c>
      <c r="AJ15" s="55">
        <v>863.418904</v>
      </c>
      <c r="AK15" s="55">
        <v>864.76278400000001</v>
      </c>
    </row>
    <row r="17" spans="1:36" x14ac:dyDescent="0.45">
      <c r="A17" s="3" t="s">
        <v>423</v>
      </c>
      <c r="B17" s="56"/>
    </row>
    <row r="18" spans="1:36" x14ac:dyDescent="0.45">
      <c r="A18" t="s">
        <v>415</v>
      </c>
      <c r="B18" s="57" t="b">
        <v>1</v>
      </c>
    </row>
    <row r="19" spans="1:36" x14ac:dyDescent="0.45">
      <c r="A19" t="s">
        <v>416</v>
      </c>
      <c r="B19" s="57" t="b">
        <v>1</v>
      </c>
    </row>
    <row r="20" spans="1:36" x14ac:dyDescent="0.45">
      <c r="A20" t="s">
        <v>417</v>
      </c>
      <c r="B20" s="57" t="b">
        <v>1</v>
      </c>
    </row>
    <row r="21" spans="1:36" x14ac:dyDescent="0.45">
      <c r="A21" t="s">
        <v>418</v>
      </c>
      <c r="B21" s="57" t="b">
        <v>1</v>
      </c>
    </row>
    <row r="22" spans="1:36" x14ac:dyDescent="0.45">
      <c r="A22" t="s">
        <v>419</v>
      </c>
      <c r="B22" s="57" t="b">
        <v>0</v>
      </c>
    </row>
    <row r="23" spans="1:36" x14ac:dyDescent="0.45">
      <c r="A23" t="s">
        <v>420</v>
      </c>
      <c r="B23" s="57" t="b">
        <v>0</v>
      </c>
    </row>
    <row r="24" spans="1:36" x14ac:dyDescent="0.45">
      <c r="A24" t="s">
        <v>421</v>
      </c>
      <c r="B24" s="57" t="b">
        <v>0</v>
      </c>
    </row>
    <row r="25" spans="1:36" x14ac:dyDescent="0.45">
      <c r="A25" t="s">
        <v>422</v>
      </c>
      <c r="B25" s="57" t="b">
        <v>0</v>
      </c>
    </row>
    <row r="28" spans="1:36" x14ac:dyDescent="0.45">
      <c r="A28" s="3" t="s">
        <v>424</v>
      </c>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row>
    <row r="29" spans="1:36" x14ac:dyDescent="0.45">
      <c r="B29">
        <f>D6</f>
        <v>2017</v>
      </c>
      <c r="C29">
        <f t="shared" ref="C29:AI29" si="0">E6</f>
        <v>2018</v>
      </c>
      <c r="D29">
        <f t="shared" si="0"/>
        <v>2019</v>
      </c>
      <c r="E29">
        <f t="shared" si="0"/>
        <v>2020</v>
      </c>
      <c r="F29">
        <f t="shared" si="0"/>
        <v>2021</v>
      </c>
      <c r="G29">
        <f t="shared" si="0"/>
        <v>2022</v>
      </c>
      <c r="H29">
        <f t="shared" si="0"/>
        <v>2023</v>
      </c>
      <c r="I29">
        <f t="shared" si="0"/>
        <v>2024</v>
      </c>
      <c r="J29">
        <f t="shared" si="0"/>
        <v>2025</v>
      </c>
      <c r="K29">
        <f t="shared" si="0"/>
        <v>2026</v>
      </c>
      <c r="L29">
        <f t="shared" si="0"/>
        <v>2027</v>
      </c>
      <c r="M29">
        <f t="shared" si="0"/>
        <v>2028</v>
      </c>
      <c r="N29">
        <f t="shared" si="0"/>
        <v>2029</v>
      </c>
      <c r="O29">
        <f t="shared" si="0"/>
        <v>2030</v>
      </c>
      <c r="P29">
        <f t="shared" si="0"/>
        <v>2031</v>
      </c>
      <c r="Q29">
        <f t="shared" si="0"/>
        <v>2032</v>
      </c>
      <c r="R29">
        <f t="shared" si="0"/>
        <v>2033</v>
      </c>
      <c r="S29">
        <f t="shared" si="0"/>
        <v>2034</v>
      </c>
      <c r="T29">
        <f t="shared" si="0"/>
        <v>2035</v>
      </c>
      <c r="U29">
        <f t="shared" si="0"/>
        <v>2036</v>
      </c>
      <c r="V29">
        <f t="shared" si="0"/>
        <v>2037</v>
      </c>
      <c r="W29">
        <f t="shared" si="0"/>
        <v>2038</v>
      </c>
      <c r="X29">
        <f t="shared" si="0"/>
        <v>2039</v>
      </c>
      <c r="Y29">
        <f t="shared" si="0"/>
        <v>2040</v>
      </c>
      <c r="Z29">
        <f t="shared" si="0"/>
        <v>2041</v>
      </c>
      <c r="AA29">
        <f t="shared" si="0"/>
        <v>2042</v>
      </c>
      <c r="AB29">
        <f t="shared" si="0"/>
        <v>2043</v>
      </c>
      <c r="AC29">
        <f t="shared" si="0"/>
        <v>2044</v>
      </c>
      <c r="AD29">
        <f t="shared" si="0"/>
        <v>2045</v>
      </c>
      <c r="AE29">
        <f t="shared" si="0"/>
        <v>2046</v>
      </c>
      <c r="AF29">
        <f t="shared" si="0"/>
        <v>2047</v>
      </c>
      <c r="AG29">
        <f t="shared" si="0"/>
        <v>2048</v>
      </c>
      <c r="AH29">
        <f t="shared" si="0"/>
        <v>2049</v>
      </c>
      <c r="AI29">
        <f t="shared" si="0"/>
        <v>2050</v>
      </c>
    </row>
    <row r="30" spans="1:36" x14ac:dyDescent="0.45">
      <c r="A30" s="1" t="s">
        <v>425</v>
      </c>
      <c r="B30" s="2">
        <f>D7/(SUMIFS(D8:D15,$B18:$B25,TRUE)+D7)</f>
        <v>4.5236580794594826E-2</v>
      </c>
      <c r="C30" s="2">
        <f t="shared" ref="C30:AI30" si="1">E7/(SUMIFS(E8:E15,$B18:$B25,TRUE)+E7)</f>
        <v>4.9324272793890886E-2</v>
      </c>
      <c r="D30" s="2">
        <f t="shared" si="1"/>
        <v>5.6917184406931311E-2</v>
      </c>
      <c r="E30" s="2">
        <f t="shared" si="1"/>
        <v>4.3658225420752844E-2</v>
      </c>
      <c r="F30" s="2">
        <f t="shared" si="1"/>
        <v>4.4721382294511496E-2</v>
      </c>
      <c r="G30" s="2">
        <f t="shared" si="1"/>
        <v>4.0618203149514455E-2</v>
      </c>
      <c r="H30" s="2">
        <f t="shared" si="1"/>
        <v>4.0039355387168234E-2</v>
      </c>
      <c r="I30" s="2">
        <f t="shared" si="1"/>
        <v>4.0085791196170568E-2</v>
      </c>
      <c r="J30" s="2">
        <f t="shared" si="1"/>
        <v>4.0195005234060756E-2</v>
      </c>
      <c r="K30" s="2">
        <f t="shared" si="1"/>
        <v>4.0403145509967556E-2</v>
      </c>
      <c r="L30" s="2">
        <f t="shared" si="1"/>
        <v>4.0722475542107478E-2</v>
      </c>
      <c r="M30" s="2">
        <f t="shared" si="1"/>
        <v>4.0968750063071525E-2</v>
      </c>
      <c r="N30" s="2">
        <f t="shared" si="1"/>
        <v>4.1417633106753754E-2</v>
      </c>
      <c r="O30" s="2">
        <f t="shared" si="1"/>
        <v>4.1789006871389311E-2</v>
      </c>
      <c r="P30" s="2">
        <f t="shared" si="1"/>
        <v>4.2139801223291209E-2</v>
      </c>
      <c r="Q30" s="2">
        <f t="shared" si="1"/>
        <v>4.2270738070076232E-2</v>
      </c>
      <c r="R30" s="2">
        <f t="shared" si="1"/>
        <v>4.2524621551536371E-2</v>
      </c>
      <c r="S30" s="2">
        <f t="shared" si="1"/>
        <v>4.2853085849693134E-2</v>
      </c>
      <c r="T30" s="2">
        <f t="shared" si="1"/>
        <v>4.354308755868333E-2</v>
      </c>
      <c r="U30" s="2">
        <f t="shared" si="1"/>
        <v>4.3665182135709635E-2</v>
      </c>
      <c r="V30" s="2">
        <f t="shared" si="1"/>
        <v>4.3578710083616419E-2</v>
      </c>
      <c r="W30" s="2">
        <f t="shared" si="1"/>
        <v>4.3280749204852857E-2</v>
      </c>
      <c r="X30" s="2">
        <f t="shared" si="1"/>
        <v>4.3040304899916622E-2</v>
      </c>
      <c r="Y30" s="2">
        <f t="shared" si="1"/>
        <v>4.2774789683669164E-2</v>
      </c>
      <c r="Z30" s="2">
        <f t="shared" si="1"/>
        <v>4.2867715618964859E-2</v>
      </c>
      <c r="AA30" s="2">
        <f t="shared" si="1"/>
        <v>4.2761306636668758E-2</v>
      </c>
      <c r="AB30" s="2">
        <f t="shared" si="1"/>
        <v>4.2629955802994862E-2</v>
      </c>
      <c r="AC30" s="2">
        <f t="shared" si="1"/>
        <v>4.249164598618476E-2</v>
      </c>
      <c r="AD30" s="2">
        <f t="shared" si="1"/>
        <v>4.2314211845468373E-2</v>
      </c>
      <c r="AE30" s="2">
        <f t="shared" si="1"/>
        <v>4.2147804407700412E-2</v>
      </c>
      <c r="AF30" s="2">
        <f t="shared" si="1"/>
        <v>4.187732744017357E-2</v>
      </c>
      <c r="AG30" s="2">
        <f t="shared" si="1"/>
        <v>4.1622446566024963E-2</v>
      </c>
      <c r="AH30" s="2">
        <f t="shared" si="1"/>
        <v>4.1394971693880955E-2</v>
      </c>
      <c r="AI30" s="2">
        <f t="shared" si="1"/>
        <v>4.1183761899869685E-2</v>
      </c>
      <c r="AJ30" s="2"/>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B1" sqref="B1:C1048576"/>
    </sheetView>
  </sheetViews>
  <sheetFormatPr defaultRowHeight="14.25" x14ac:dyDescent="0.45"/>
  <cols>
    <col min="1" max="1" width="22.59765625" customWidth="1"/>
    <col min="2" max="3" width="10.2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9.39843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1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9.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6" sqref="D16"/>
    </sheetView>
  </sheetViews>
  <sheetFormatPr defaultRowHeight="14.25" x14ac:dyDescent="0.45"/>
  <cols>
    <col min="1" max="1" width="22.59765625" customWidth="1"/>
    <col min="2" max="3" width="9"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5" sqref="A5"/>
    </sheetView>
  </sheetViews>
  <sheetFormatPr defaultRowHeight="14.25" x14ac:dyDescent="0.45"/>
  <sheetData>
    <row r="1" spans="1:1" x14ac:dyDescent="0.45">
      <c r="A1" t="s">
        <v>426</v>
      </c>
    </row>
    <row r="2" spans="1:1" x14ac:dyDescent="0.45">
      <c r="A2" t="s">
        <v>427</v>
      </c>
    </row>
    <row r="4" spans="1:1" x14ac:dyDescent="0.45">
      <c r="A4" t="s">
        <v>428</v>
      </c>
    </row>
    <row r="5" spans="1:1" x14ac:dyDescent="0.45">
      <c r="A5">
        <v>0.55000000000000004</v>
      </c>
    </row>
    <row r="7" spans="1:1" x14ac:dyDescent="0.45">
      <c r="A7" t="s">
        <v>429</v>
      </c>
    </row>
    <row r="8" spans="1:1" x14ac:dyDescent="0.45">
      <c r="A8" t="s">
        <v>430</v>
      </c>
    </row>
    <row r="9" spans="1:1" x14ac:dyDescent="0.45">
      <c r="A9" t="s">
        <v>431</v>
      </c>
    </row>
    <row r="11" spans="1:1" x14ac:dyDescent="0.45">
      <c r="A11" s="58" t="s">
        <v>432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E15" sqref="E15"/>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9.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1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9.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0"/>
  <sheetViews>
    <sheetView workbookViewId="0">
      <selection activeCell="F11" sqref="F11"/>
    </sheetView>
  </sheetViews>
  <sheetFormatPr defaultRowHeight="14.25" x14ac:dyDescent="0.45"/>
  <cols>
    <col min="2" max="2" width="25" bestFit="1" customWidth="1"/>
    <col min="3" max="4" width="14" customWidth="1"/>
  </cols>
  <sheetData>
    <row r="2" spans="1:38" x14ac:dyDescent="0.45">
      <c r="B2" s="15" t="s">
        <v>37</v>
      </c>
      <c r="C2" s="15">
        <v>2015</v>
      </c>
      <c r="D2" s="15">
        <v>2016</v>
      </c>
      <c r="E2" s="15">
        <v>2017</v>
      </c>
      <c r="F2" s="15">
        <v>2018</v>
      </c>
      <c r="G2" s="15">
        <v>2019</v>
      </c>
      <c r="H2" s="15">
        <v>2020</v>
      </c>
      <c r="I2" s="15">
        <v>2021</v>
      </c>
      <c r="J2" s="15">
        <v>2022</v>
      </c>
      <c r="K2" s="15">
        <v>2023</v>
      </c>
      <c r="L2" s="15">
        <v>2024</v>
      </c>
      <c r="M2" s="15">
        <v>2025</v>
      </c>
      <c r="N2" s="15">
        <v>2026</v>
      </c>
      <c r="O2" s="15">
        <v>2027</v>
      </c>
      <c r="P2" s="15">
        <v>2028</v>
      </c>
      <c r="Q2" s="15">
        <v>2029</v>
      </c>
      <c r="R2" s="15">
        <v>2030</v>
      </c>
      <c r="S2" s="15">
        <v>2031</v>
      </c>
      <c r="T2" s="15">
        <v>2032</v>
      </c>
      <c r="U2" s="15">
        <v>2033</v>
      </c>
      <c r="V2" s="15">
        <v>2034</v>
      </c>
      <c r="W2" s="15">
        <v>2035</v>
      </c>
      <c r="X2" s="15">
        <v>2036</v>
      </c>
      <c r="Y2" s="15">
        <v>2037</v>
      </c>
      <c r="Z2" s="15">
        <v>2038</v>
      </c>
      <c r="AA2" s="15">
        <v>2039</v>
      </c>
      <c r="AB2" s="15">
        <v>2040</v>
      </c>
      <c r="AC2" s="15">
        <v>2041</v>
      </c>
      <c r="AD2" s="15">
        <v>2042</v>
      </c>
      <c r="AE2" s="15">
        <v>2043</v>
      </c>
      <c r="AF2" s="15">
        <v>2044</v>
      </c>
      <c r="AG2" s="15">
        <v>2045</v>
      </c>
      <c r="AH2" s="15">
        <v>2046</v>
      </c>
      <c r="AI2" s="15">
        <v>2047</v>
      </c>
      <c r="AJ2" s="15">
        <v>2048</v>
      </c>
      <c r="AK2" s="15">
        <v>2049</v>
      </c>
      <c r="AL2" s="15">
        <v>2050</v>
      </c>
    </row>
    <row r="3" spans="1:38" x14ac:dyDescent="0.45">
      <c r="B3" s="15" t="s">
        <v>36</v>
      </c>
      <c r="C3" s="26">
        <v>7.0000000000000007E-2</v>
      </c>
      <c r="D3" s="26">
        <v>7.0000000000000007E-2</v>
      </c>
      <c r="E3" s="26">
        <v>0.08</v>
      </c>
      <c r="F3" s="26">
        <v>0.1</v>
      </c>
      <c r="G3" s="26">
        <v>0.11</v>
      </c>
      <c r="H3" s="26">
        <v>0.12</v>
      </c>
      <c r="I3" s="26">
        <v>0.13</v>
      </c>
      <c r="J3" s="26">
        <v>0.14000000000000001</v>
      </c>
      <c r="K3" s="26">
        <v>0.15</v>
      </c>
      <c r="L3" s="26">
        <v>0.15</v>
      </c>
      <c r="M3" s="26">
        <v>0.15</v>
      </c>
      <c r="N3" s="26">
        <v>0.15</v>
      </c>
      <c r="O3" s="26">
        <v>0.15</v>
      </c>
      <c r="P3" s="26">
        <v>0.15</v>
      </c>
      <c r="Q3" s="26">
        <v>0.15</v>
      </c>
      <c r="R3" s="26">
        <v>0.15</v>
      </c>
      <c r="S3" s="26">
        <v>0.15</v>
      </c>
      <c r="T3" s="26">
        <v>0.15</v>
      </c>
      <c r="U3" s="26">
        <v>0.15</v>
      </c>
      <c r="V3" s="26">
        <v>0.15</v>
      </c>
      <c r="W3" s="26">
        <v>0.15</v>
      </c>
      <c r="X3" s="26">
        <v>0.15</v>
      </c>
      <c r="Y3" s="26">
        <v>0.15</v>
      </c>
      <c r="Z3" s="26">
        <v>0.15</v>
      </c>
      <c r="AA3" s="26">
        <v>0.15</v>
      </c>
      <c r="AB3" s="26">
        <v>0.15</v>
      </c>
      <c r="AC3" s="26">
        <v>0.15</v>
      </c>
      <c r="AD3" s="26">
        <v>0.15</v>
      </c>
      <c r="AE3" s="26">
        <v>0.15</v>
      </c>
      <c r="AF3" s="26">
        <v>0.15</v>
      </c>
      <c r="AG3" s="26">
        <v>0.15</v>
      </c>
      <c r="AH3" s="26">
        <v>0.15</v>
      </c>
      <c r="AI3" s="26">
        <v>0.15</v>
      </c>
      <c r="AJ3" s="26">
        <v>0.15</v>
      </c>
      <c r="AK3" s="26">
        <v>0.15</v>
      </c>
      <c r="AL3" s="26">
        <v>0.15</v>
      </c>
    </row>
    <row r="5" spans="1:38" x14ac:dyDescent="0.45">
      <c r="A5" t="s">
        <v>21</v>
      </c>
      <c r="B5" t="s">
        <v>43</v>
      </c>
    </row>
    <row r="6" spans="1:38" x14ac:dyDescent="0.45">
      <c r="B6" s="14" t="s">
        <v>38</v>
      </c>
      <c r="C6" s="14"/>
      <c r="D6" s="14"/>
    </row>
    <row r="7" spans="1:38" x14ac:dyDescent="0.45">
      <c r="B7" t="s">
        <v>39</v>
      </c>
    </row>
    <row r="8" spans="1:38" x14ac:dyDescent="0.45">
      <c r="B8" t="s">
        <v>40</v>
      </c>
    </row>
    <row r="9" spans="1:38" x14ac:dyDescent="0.45">
      <c r="B9" t="s">
        <v>42</v>
      </c>
    </row>
    <row r="10" spans="1:38" x14ac:dyDescent="0.45">
      <c r="B10" s="14" t="s">
        <v>41</v>
      </c>
      <c r="C10" s="14"/>
      <c r="D10" s="14"/>
    </row>
  </sheetData>
  <hyperlinks>
    <hyperlink ref="B6" r:id="rId1"/>
    <hyperlink ref="B10" r:id="rId2"/>
  </hyperlinks>
  <pageMargins left="0.511811024" right="0.511811024" top="0.78740157499999996" bottom="0.78740157499999996" header="0.31496062000000002" footer="0.3149606200000000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1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2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39843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9.86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39843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1"/>
  <sheetViews>
    <sheetView workbookViewId="0">
      <selection activeCell="E16" sqref="E16"/>
    </sheetView>
  </sheetViews>
  <sheetFormatPr defaultRowHeight="14.25" x14ac:dyDescent="0.45"/>
  <cols>
    <col min="1" max="1" width="9.1328125" customWidth="1"/>
    <col min="2" max="2" width="42.1328125" bestFit="1" customWidth="1"/>
    <col min="3" max="4" width="19" customWidth="1"/>
    <col min="5" max="5" width="19.59765625" bestFit="1" customWidth="1"/>
    <col min="6" max="38" width="17.59765625" bestFit="1" customWidth="1"/>
  </cols>
  <sheetData>
    <row r="1" spans="2:45" x14ac:dyDescent="0.45">
      <c r="B1" t="s">
        <v>32</v>
      </c>
    </row>
    <row r="2" spans="2:45" x14ac:dyDescent="0.45">
      <c r="B2" t="s">
        <v>33</v>
      </c>
    </row>
    <row r="3" spans="2:45" s="18" customFormat="1" x14ac:dyDescent="0.45">
      <c r="B3" s="16" t="s">
        <v>29</v>
      </c>
      <c r="C3" s="17">
        <v>2015</v>
      </c>
      <c r="D3" s="17">
        <v>2016</v>
      </c>
      <c r="E3" s="17">
        <v>2017</v>
      </c>
      <c r="F3" s="17">
        <v>2018</v>
      </c>
      <c r="G3" s="17">
        <v>2019</v>
      </c>
      <c r="H3" s="17">
        <v>2020</v>
      </c>
      <c r="I3" s="17">
        <v>2021</v>
      </c>
      <c r="J3" s="17">
        <v>2022</v>
      </c>
      <c r="K3" s="17">
        <v>2023</v>
      </c>
      <c r="L3" s="17">
        <v>2024</v>
      </c>
      <c r="M3" s="17">
        <v>2025</v>
      </c>
      <c r="N3" s="17">
        <v>2026</v>
      </c>
      <c r="O3" s="17">
        <v>2027</v>
      </c>
      <c r="P3" s="17">
        <v>2028</v>
      </c>
      <c r="Q3" s="17">
        <v>2029</v>
      </c>
      <c r="R3" s="17">
        <v>2030</v>
      </c>
      <c r="S3" s="17">
        <v>2031</v>
      </c>
      <c r="T3" s="17">
        <v>2032</v>
      </c>
      <c r="U3" s="17">
        <v>2033</v>
      </c>
      <c r="V3" s="17">
        <v>2034</v>
      </c>
      <c r="W3" s="17">
        <v>2035</v>
      </c>
      <c r="X3" s="17">
        <v>2036</v>
      </c>
      <c r="Y3" s="17">
        <v>2037</v>
      </c>
      <c r="Z3" s="17">
        <v>2038</v>
      </c>
      <c r="AA3" s="17">
        <v>2039</v>
      </c>
      <c r="AB3" s="17">
        <v>2040</v>
      </c>
      <c r="AC3" s="17">
        <v>2041</v>
      </c>
      <c r="AD3" s="17">
        <v>2042</v>
      </c>
      <c r="AE3" s="17">
        <v>2043</v>
      </c>
      <c r="AF3" s="17">
        <v>2044</v>
      </c>
      <c r="AG3" s="17">
        <v>2045</v>
      </c>
      <c r="AH3" s="17">
        <v>2046</v>
      </c>
      <c r="AI3" s="17">
        <v>2047</v>
      </c>
      <c r="AJ3" s="17">
        <v>2048</v>
      </c>
      <c r="AK3" s="17">
        <v>2049</v>
      </c>
      <c r="AL3" s="17">
        <v>2050</v>
      </c>
    </row>
    <row r="4" spans="2:45" s="18" customFormat="1" x14ac:dyDescent="0.45">
      <c r="B4" s="19" t="s">
        <v>31</v>
      </c>
      <c r="C4" s="20">
        <v>492986.25491162</v>
      </c>
      <c r="D4" s="20">
        <v>507001.63673547312</v>
      </c>
      <c r="E4" s="20">
        <v>521478.70717227802</v>
      </c>
      <c r="F4" s="20">
        <v>536435.18771591166</v>
      </c>
      <c r="G4" s="20">
        <v>551889.57478857122</v>
      </c>
      <c r="H4" s="20">
        <v>531614.30580912286</v>
      </c>
      <c r="I4" s="20">
        <v>529912.99911702448</v>
      </c>
      <c r="J4" s="20">
        <v>528243.13336456777</v>
      </c>
      <c r="K4" s="20">
        <v>542369.09449268004</v>
      </c>
      <c r="L4" s="20">
        <v>556905.49071191356</v>
      </c>
      <c r="M4" s="20">
        <v>541187.39326569438</v>
      </c>
      <c r="N4" s="20">
        <v>553666.59399174782</v>
      </c>
      <c r="O4" s="20">
        <v>566459.96584807383</v>
      </c>
      <c r="P4" s="20">
        <v>579575.94960109971</v>
      </c>
      <c r="Q4" s="20">
        <v>593023.22575641039</v>
      </c>
      <c r="R4" s="20">
        <v>585885.57239975093</v>
      </c>
      <c r="S4" s="20">
        <v>598527.20186949277</v>
      </c>
      <c r="T4" s="20">
        <v>611463.55105125508</v>
      </c>
      <c r="U4" s="20">
        <v>624701.69738488016</v>
      </c>
      <c r="V4" s="20">
        <v>638248.89123045746</v>
      </c>
      <c r="W4" s="20">
        <v>640203.3673981498</v>
      </c>
      <c r="X4" s="20">
        <v>651897.34628595365</v>
      </c>
      <c r="Y4" s="20">
        <v>663822.17369490711</v>
      </c>
      <c r="Z4" s="20">
        <v>675982.52428039187</v>
      </c>
      <c r="AA4" s="20">
        <v>688383.16877120896</v>
      </c>
      <c r="AB4" s="20">
        <v>688218.53895618173</v>
      </c>
      <c r="AC4" s="20">
        <v>698681.57031214458</v>
      </c>
      <c r="AD4" s="20">
        <v>709319.12259877229</v>
      </c>
      <c r="AE4" s="20">
        <v>720134.25091946649</v>
      </c>
      <c r="AF4" s="20">
        <v>731130.06555940828</v>
      </c>
      <c r="AG4" s="20">
        <v>742309.73300600506</v>
      </c>
      <c r="AH4" s="20">
        <v>751454.23659804976</v>
      </c>
      <c r="AI4" s="20">
        <v>760731.21665001044</v>
      </c>
      <c r="AJ4" s="20">
        <v>770142.7362847355</v>
      </c>
      <c r="AK4" s="20">
        <v>779690.89203688607</v>
      </c>
      <c r="AL4" s="20">
        <v>774970.35582477658</v>
      </c>
      <c r="AS4" s="21"/>
    </row>
    <row r="5" spans="2:45" s="18" customFormat="1" x14ac:dyDescent="0.45">
      <c r="B5" s="19" t="s">
        <v>30</v>
      </c>
      <c r="C5" s="20">
        <v>1322950.0829828014</v>
      </c>
      <c r="D5" s="20">
        <v>1385442.5506324426</v>
      </c>
      <c r="E5" s="20">
        <v>1451145.7017355755</v>
      </c>
      <c r="F5" s="20">
        <v>1520229.1239547383</v>
      </c>
      <c r="G5" s="20">
        <v>1592871.5684841501</v>
      </c>
      <c r="H5" s="20">
        <v>1550440.5203260954</v>
      </c>
      <c r="I5" s="20">
        <v>1561516.0027998944</v>
      </c>
      <c r="J5" s="20">
        <v>1572841.9281349764</v>
      </c>
      <c r="K5" s="20">
        <v>1634503.8483497701</v>
      </c>
      <c r="L5" s="20">
        <v>1698763.3439178304</v>
      </c>
      <c r="M5" s="20">
        <v>1653461.3395163573</v>
      </c>
      <c r="N5" s="20">
        <v>1706754.9005300454</v>
      </c>
      <c r="O5" s="20">
        <v>1761870.1391404225</v>
      </c>
      <c r="P5" s="20">
        <v>1818870.6307215155</v>
      </c>
      <c r="Q5" s="20">
        <v>1877822.1965023647</v>
      </c>
      <c r="R5" s="20">
        <v>1855847.0403415097</v>
      </c>
      <c r="S5" s="20">
        <v>1903399.2060400918</v>
      </c>
      <c r="T5" s="20">
        <v>1952223.9242601215</v>
      </c>
      <c r="U5" s="20">
        <v>2002355.5499605341</v>
      </c>
      <c r="V5" s="20">
        <v>2053829.3686806387</v>
      </c>
      <c r="W5" s="20">
        <v>2060299.5680263559</v>
      </c>
      <c r="X5" s="20">
        <v>2098516.7824706123</v>
      </c>
      <c r="Y5" s="20">
        <v>2137471.3623331278</v>
      </c>
      <c r="Z5" s="20">
        <v>2177177.6631256058</v>
      </c>
      <c r="AA5" s="20">
        <v>2217650.321193838</v>
      </c>
      <c r="AB5" s="20">
        <v>2209163.8406879455</v>
      </c>
      <c r="AC5" s="20">
        <v>2235922.090355237</v>
      </c>
      <c r="AD5" s="20">
        <v>2263036.0586453937</v>
      </c>
      <c r="AE5" s="20">
        <v>2290510.9194735526</v>
      </c>
      <c r="AF5" s="20">
        <v>2318351.9287678883</v>
      </c>
      <c r="AG5" s="20">
        <v>2346564.4258676986</v>
      </c>
      <c r="AH5" s="20">
        <v>2361355.3584629647</v>
      </c>
      <c r="AI5" s="20">
        <v>2376307.6853230395</v>
      </c>
      <c r="AJ5" s="20">
        <v>2391423.8896493679</v>
      </c>
      <c r="AK5" s="20">
        <v>2406706.4973159633</v>
      </c>
      <c r="AL5" s="20">
        <v>2368870.8507983643</v>
      </c>
    </row>
    <row r="9" spans="2:45" x14ac:dyDescent="0.45">
      <c r="B9" t="s">
        <v>34</v>
      </c>
    </row>
    <row r="10" spans="2:45" s="18" customFormat="1" x14ac:dyDescent="0.45">
      <c r="B10" s="16" t="s">
        <v>35</v>
      </c>
      <c r="C10" s="17">
        <v>2015</v>
      </c>
      <c r="D10" s="17">
        <v>2016</v>
      </c>
      <c r="E10" s="17">
        <v>2017</v>
      </c>
      <c r="F10" s="17">
        <v>2018</v>
      </c>
      <c r="G10" s="17">
        <v>2019</v>
      </c>
      <c r="H10" s="17">
        <v>2020</v>
      </c>
      <c r="I10" s="17">
        <v>2021</v>
      </c>
      <c r="J10" s="17">
        <v>2022</v>
      </c>
      <c r="K10" s="17">
        <v>2023</v>
      </c>
      <c r="L10" s="17">
        <v>2024</v>
      </c>
      <c r="M10" s="17">
        <v>2025</v>
      </c>
      <c r="N10" s="17">
        <v>2026</v>
      </c>
      <c r="O10" s="17">
        <v>2027</v>
      </c>
      <c r="P10" s="17">
        <v>2028</v>
      </c>
      <c r="Q10" s="17">
        <v>2029</v>
      </c>
      <c r="R10" s="17">
        <v>2030</v>
      </c>
      <c r="S10" s="17">
        <v>2031</v>
      </c>
      <c r="T10" s="17">
        <v>2032</v>
      </c>
      <c r="U10" s="17">
        <v>2033</v>
      </c>
      <c r="V10" s="17">
        <v>2034</v>
      </c>
      <c r="W10" s="17">
        <v>2035</v>
      </c>
      <c r="X10" s="17">
        <v>2036</v>
      </c>
      <c r="Y10" s="17">
        <v>2037</v>
      </c>
      <c r="Z10" s="17">
        <v>2038</v>
      </c>
      <c r="AA10" s="17">
        <v>2039</v>
      </c>
      <c r="AB10" s="17">
        <v>2040</v>
      </c>
      <c r="AC10" s="17">
        <v>2041</v>
      </c>
      <c r="AD10" s="17">
        <v>2042</v>
      </c>
      <c r="AE10" s="17">
        <v>2043</v>
      </c>
      <c r="AF10" s="17">
        <v>2044</v>
      </c>
      <c r="AG10" s="17">
        <v>2045</v>
      </c>
      <c r="AH10" s="17">
        <v>2046</v>
      </c>
      <c r="AI10" s="17">
        <v>2047</v>
      </c>
      <c r="AJ10" s="17">
        <v>2048</v>
      </c>
      <c r="AK10" s="17">
        <v>2049</v>
      </c>
      <c r="AL10" s="17">
        <v>2050</v>
      </c>
    </row>
    <row r="11" spans="2:45" s="18" customFormat="1" x14ac:dyDescent="0.45">
      <c r="B11" s="19" t="s">
        <v>31</v>
      </c>
      <c r="C11" s="20">
        <f t="shared" ref="C11:AL11" si="0">C4*$D$17*1000*$C$17</f>
        <v>4182495386670.1836</v>
      </c>
      <c r="D11" s="20">
        <f t="shared" si="0"/>
        <v>4301401886063.7534</v>
      </c>
      <c r="E11" s="20">
        <f t="shared" si="0"/>
        <v>4424225351649.6064</v>
      </c>
      <c r="F11" s="20">
        <f t="shared" si="0"/>
        <v>4551116132581.7939</v>
      </c>
      <c r="G11" s="20">
        <f t="shared" si="0"/>
        <v>4682231152506.2383</v>
      </c>
      <c r="H11" s="20">
        <f t="shared" si="0"/>
        <v>4510215770484.5977</v>
      </c>
      <c r="I11" s="20">
        <f t="shared" si="0"/>
        <v>4495781884508.8359</v>
      </c>
      <c r="J11" s="20">
        <f t="shared" si="0"/>
        <v>4481614743464.9922</v>
      </c>
      <c r="K11" s="20">
        <f t="shared" si="0"/>
        <v>4601459397675.8965</v>
      </c>
      <c r="L11" s="20">
        <f t="shared" si="0"/>
        <v>4724786183199.874</v>
      </c>
      <c r="M11" s="20">
        <f t="shared" si="0"/>
        <v>4591433844466.1514</v>
      </c>
      <c r="N11" s="20">
        <f t="shared" si="0"/>
        <v>4697307383425.9883</v>
      </c>
      <c r="O11" s="20">
        <f t="shared" si="0"/>
        <v>4805846350255.0576</v>
      </c>
      <c r="P11" s="20">
        <f t="shared" si="0"/>
        <v>4917122356415.7295</v>
      </c>
      <c r="Q11" s="20">
        <f t="shared" si="0"/>
        <v>5031209047317.3857</v>
      </c>
      <c r="R11" s="20">
        <f t="shared" si="0"/>
        <v>4970653196239.4863</v>
      </c>
      <c r="S11" s="20">
        <f t="shared" si="0"/>
        <v>5077904780660.7764</v>
      </c>
      <c r="T11" s="20">
        <f t="shared" si="0"/>
        <v>5187656767118.8477</v>
      </c>
      <c r="U11" s="20">
        <f t="shared" si="0"/>
        <v>5299969200613.3232</v>
      </c>
      <c r="V11" s="20">
        <f t="shared" si="0"/>
        <v>5414903593199.2012</v>
      </c>
      <c r="W11" s="20">
        <f t="shared" si="0"/>
        <v>5431485369005.9043</v>
      </c>
      <c r="X11" s="20">
        <f t="shared" si="0"/>
        <v>5530697085890.0303</v>
      </c>
      <c r="Y11" s="20">
        <f t="shared" si="0"/>
        <v>5631867321627.5918</v>
      </c>
      <c r="Z11" s="20">
        <f t="shared" si="0"/>
        <v>5735035735994.8447</v>
      </c>
      <c r="AA11" s="20">
        <f t="shared" si="0"/>
        <v>5840242803854.9375</v>
      </c>
      <c r="AB11" s="20">
        <f t="shared" si="0"/>
        <v>5838846084504.2451</v>
      </c>
      <c r="AC11" s="20">
        <f t="shared" si="0"/>
        <v>5927614442528.2344</v>
      </c>
      <c r="AD11" s="20">
        <f t="shared" si="0"/>
        <v>6017863436127.9854</v>
      </c>
      <c r="AE11" s="20">
        <f t="shared" si="0"/>
        <v>6109618984800.7539</v>
      </c>
      <c r="AF11" s="20">
        <f t="shared" si="0"/>
        <v>6202907476206.0205</v>
      </c>
      <c r="AG11" s="20">
        <f t="shared" si="0"/>
        <v>6297755774822.9473</v>
      </c>
      <c r="AH11" s="20">
        <f t="shared" si="0"/>
        <v>6375337743297.8545</v>
      </c>
      <c r="AI11" s="20">
        <f t="shared" si="0"/>
        <v>6454043642058.6875</v>
      </c>
      <c r="AJ11" s="20">
        <f t="shared" si="0"/>
        <v>6533890974639.6963</v>
      </c>
      <c r="AK11" s="20">
        <f t="shared" si="0"/>
        <v>6614897528040.9414</v>
      </c>
      <c r="AL11" s="20">
        <f t="shared" si="0"/>
        <v>6574848498817.4033</v>
      </c>
      <c r="AS11" s="21"/>
    </row>
    <row r="12" spans="2:45" s="18" customFormat="1" x14ac:dyDescent="0.45">
      <c r="B12" s="19" t="s">
        <v>30</v>
      </c>
      <c r="C12" s="20">
        <f t="shared" ref="C12:D12" si="1">C5*$D$18*1000*$C$18</f>
        <v>12687091295805.066</v>
      </c>
      <c r="D12" s="20">
        <f t="shared" si="1"/>
        <v>13286394060565.123</v>
      </c>
      <c r="E12" s="20">
        <f t="shared" ref="E12:AL12" si="2">E5*$D$18*1000*$C$18</f>
        <v>13916487279644.168</v>
      </c>
      <c r="F12" s="20">
        <f t="shared" si="2"/>
        <v>14578997298725.939</v>
      </c>
      <c r="G12" s="20">
        <f t="shared" si="2"/>
        <v>15275638341763</v>
      </c>
      <c r="H12" s="20">
        <f t="shared" si="2"/>
        <v>14868724589927.254</v>
      </c>
      <c r="I12" s="20">
        <f t="shared" si="2"/>
        <v>14974938466850.986</v>
      </c>
      <c r="J12" s="20">
        <f t="shared" si="2"/>
        <v>15083554090814.424</v>
      </c>
      <c r="K12" s="20">
        <f t="shared" si="2"/>
        <v>15674891905674.295</v>
      </c>
      <c r="L12" s="20">
        <f t="shared" si="2"/>
        <v>16291140468171.994</v>
      </c>
      <c r="M12" s="20">
        <f t="shared" si="2"/>
        <v>15856694245961.865</v>
      </c>
      <c r="N12" s="20">
        <f t="shared" si="2"/>
        <v>16367779496083.135</v>
      </c>
      <c r="O12" s="20">
        <f t="shared" si="2"/>
        <v>16896334634356.65</v>
      </c>
      <c r="P12" s="20">
        <f t="shared" si="2"/>
        <v>17442969348619.332</v>
      </c>
      <c r="Q12" s="20">
        <f t="shared" si="2"/>
        <v>18008314864457.676</v>
      </c>
      <c r="R12" s="20">
        <f t="shared" si="2"/>
        <v>17797573116875.078</v>
      </c>
      <c r="S12" s="20">
        <f t="shared" si="2"/>
        <v>18253598385924.48</v>
      </c>
      <c r="T12" s="20">
        <f t="shared" si="2"/>
        <v>18721827433654.566</v>
      </c>
      <c r="U12" s="20">
        <f t="shared" si="2"/>
        <v>19202589724121.523</v>
      </c>
      <c r="V12" s="20">
        <f t="shared" si="2"/>
        <v>19696223645647.324</v>
      </c>
      <c r="W12" s="20">
        <f t="shared" si="2"/>
        <v>19758272857372.754</v>
      </c>
      <c r="X12" s="20">
        <f t="shared" si="2"/>
        <v>20124775943893.172</v>
      </c>
      <c r="Y12" s="20">
        <f t="shared" si="2"/>
        <v>20498350364774.695</v>
      </c>
      <c r="Z12" s="20">
        <f t="shared" si="2"/>
        <v>20879133789374.559</v>
      </c>
      <c r="AA12" s="20">
        <f t="shared" si="2"/>
        <v>21267266580248.906</v>
      </c>
      <c r="AB12" s="20">
        <f t="shared" si="2"/>
        <v>21185881232197.395</v>
      </c>
      <c r="AC12" s="20">
        <f t="shared" si="2"/>
        <v>21442492846506.723</v>
      </c>
      <c r="AD12" s="20">
        <f t="shared" si="2"/>
        <v>21702515802409.328</v>
      </c>
      <c r="AE12" s="20">
        <f t="shared" si="2"/>
        <v>21965999717751.371</v>
      </c>
      <c r="AF12" s="20">
        <f t="shared" si="2"/>
        <v>22232994996884.051</v>
      </c>
      <c r="AG12" s="20">
        <f t="shared" si="2"/>
        <v>22503552844071.23</v>
      </c>
      <c r="AH12" s="20">
        <f t="shared" si="2"/>
        <v>22645397887659.828</v>
      </c>
      <c r="AI12" s="20">
        <f t="shared" si="2"/>
        <v>22788790702247.949</v>
      </c>
      <c r="AJ12" s="20">
        <f t="shared" si="2"/>
        <v>22933755101737.438</v>
      </c>
      <c r="AK12" s="20">
        <f t="shared" si="2"/>
        <v>23080315309260.086</v>
      </c>
      <c r="AL12" s="20">
        <f t="shared" si="2"/>
        <v>22717471459156.313</v>
      </c>
    </row>
    <row r="16" spans="2:45" ht="45.75" customHeight="1" x14ac:dyDescent="0.45">
      <c r="B16" s="23" t="s">
        <v>25</v>
      </c>
      <c r="C16" s="24" t="s">
        <v>28</v>
      </c>
      <c r="D16" s="24" t="s">
        <v>26</v>
      </c>
    </row>
    <row r="17" spans="2:5" x14ac:dyDescent="0.45">
      <c r="B17" s="19" t="s">
        <v>31</v>
      </c>
      <c r="C17" s="15">
        <v>10100</v>
      </c>
      <c r="D17" s="15">
        <v>0.84</v>
      </c>
    </row>
    <row r="18" spans="2:5" x14ac:dyDescent="0.45">
      <c r="B18" s="19" t="s">
        <v>30</v>
      </c>
      <c r="C18" s="15">
        <v>9590</v>
      </c>
      <c r="D18" s="15">
        <v>1</v>
      </c>
    </row>
    <row r="19" spans="2:5" x14ac:dyDescent="0.45">
      <c r="B19" t="s">
        <v>27</v>
      </c>
      <c r="E19" s="25"/>
    </row>
    <row r="20" spans="2:5" x14ac:dyDescent="0.45">
      <c r="B20" s="22" t="s">
        <v>24</v>
      </c>
      <c r="C20" s="22"/>
      <c r="D20" s="22"/>
    </row>
    <row r="21" spans="2:5" x14ac:dyDescent="0.45">
      <c r="B21" s="14" t="s">
        <v>23</v>
      </c>
      <c r="C21" s="14"/>
      <c r="D21" s="14"/>
    </row>
  </sheetData>
  <hyperlinks>
    <hyperlink ref="B21" r:id="rId1"/>
  </hyperlinks>
  <pageMargins left="0.511811024" right="0.511811024" top="0.78740157499999996" bottom="0.78740157499999996" header="0.31496062000000002" footer="0.3149606200000000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2"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E15" sqref="E15"/>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s="60">
        <f>('CO&amp;DO (Waterways frgt) Brazil'!C11)/(SUM('CO&amp;DO (Waterways frgt) Brazil'!C11:C12))</f>
        <v>0.24793111208913698</v>
      </c>
      <c r="C5" s="60">
        <f>('CO&amp;DO (Waterways frgt) Brazil'!D11)/(SUM('CO&amp;DO (Waterways frgt) Brazil'!D11:D12))</f>
        <v>0.2445674204497591</v>
      </c>
      <c r="D5">
        <f>('CO&amp;DO (Waterways frgt) Brazil'!E11)/(SUM('CO&amp;DO (Waterways frgt) Brazil'!E11:E12))</f>
        <v>0.24122428831368245</v>
      </c>
      <c r="E5">
        <f>('CO&amp;DO (Waterways frgt) Brazil'!F11)/(SUM('CO&amp;DO (Waterways frgt) Brazil'!F11:F12))</f>
        <v>0.23790324866205875</v>
      </c>
      <c r="F5">
        <f>('CO&amp;DO (Waterways frgt) Brazil'!G11)/(SUM('CO&amp;DO (Waterways frgt) Brazil'!G11:G12))</f>
        <v>0.23460576059236724</v>
      </c>
      <c r="G5">
        <f>('CO&amp;DO (Waterways frgt) Brazil'!H11)/(SUM('CO&amp;DO (Waterways frgt) Brazil'!H11:H12))</f>
        <v>0.23273799736224299</v>
      </c>
      <c r="H5">
        <f>('CO&amp;DO (Waterways frgt) Brazil'!I11)/(SUM('CO&amp;DO (Waterways frgt) Brazil'!I11:I12))</f>
        <v>0.23089961765050229</v>
      </c>
      <c r="I5">
        <f>('CO&amp;DO (Waterways frgt) Brazil'!J11)/(SUM('CO&amp;DO (Waterways frgt) Brazil'!J11:J12))</f>
        <v>0.22906087759451987</v>
      </c>
      <c r="J5">
        <f>('CO&amp;DO (Waterways frgt) Brazil'!K11)/(SUM('CO&amp;DO (Waterways frgt) Brazil'!K11:K12))</f>
        <v>0.22693724964785025</v>
      </c>
      <c r="K5">
        <f>('CO&amp;DO (Waterways frgt) Brazil'!L11)/(SUM('CO&amp;DO (Waterways frgt) Brazil'!L11:L12))</f>
        <v>0.22481931258983776</v>
      </c>
      <c r="L5">
        <f>('CO&amp;DO (Waterways frgt) Brazil'!M11)/(SUM('CO&amp;DO (Waterways frgt) Brazil'!M11:M12))</f>
        <v>0.22454054591996858</v>
      </c>
      <c r="M5">
        <f>('CO&amp;DO (Waterways frgt) Brazil'!N11)/(SUM('CO&amp;DO (Waterways frgt) Brazil'!N11:N12))</f>
        <v>0.22299017375500368</v>
      </c>
      <c r="N5">
        <f>('CO&amp;DO (Waterways frgt) Brazil'!O11)/(SUM('CO&amp;DO (Waterways frgt) Brazil'!O11:O12))</f>
        <v>0.22144531711640977</v>
      </c>
      <c r="O5">
        <f>('CO&amp;DO (Waterways frgt) Brazil'!P11)/(SUM('CO&amp;DO (Waterways frgt) Brazil'!P11:P12))</f>
        <v>0.21990618022861186</v>
      </c>
      <c r="P5">
        <f>('CO&amp;DO (Waterways frgt) Brazil'!Q11)/(SUM('CO&amp;DO (Waterways frgt) Brazil'!Q11:Q12))</f>
        <v>0.21837296059516362</v>
      </c>
      <c r="Q5">
        <f>('CO&amp;DO (Waterways frgt) Brazil'!R11)/(SUM('CO&amp;DO (Waterways frgt) Brazil'!R11:R12))</f>
        <v>0.21831534559968671</v>
      </c>
      <c r="R5">
        <f>('CO&amp;DO (Waterways frgt) Brazil'!S11)/(SUM('CO&amp;DO (Waterways frgt) Brazil'!S11:S12))</f>
        <v>0.21764156147183919</v>
      </c>
      <c r="S5">
        <f>('CO&amp;DO (Waterways frgt) Brazil'!T11)/(SUM('CO&amp;DO (Waterways frgt) Brazil'!T11:T12))</f>
        <v>0.2169706683572471</v>
      </c>
      <c r="T5">
        <f>('CO&amp;DO (Waterways frgt) Brazil'!U11)/(SUM('CO&amp;DO (Waterways frgt) Brazil'!U11:U12))</f>
        <v>0.21630268156454097</v>
      </c>
      <c r="U5">
        <f>('CO&amp;DO (Waterways frgt) Brazil'!V11)/(SUM('CO&amp;DO (Waterways frgt) Brazil'!V11:V12))</f>
        <v>0.21563761521714683</v>
      </c>
      <c r="V5">
        <f>('CO&amp;DO (Waterways frgt) Brazil'!W11)/(SUM('CO&amp;DO (Waterways frgt) Brazil'!W11:W12))</f>
        <v>0.21562276700687288</v>
      </c>
      <c r="W5">
        <f>('CO&amp;DO (Waterways frgt) Brazil'!X11)/(SUM('CO&amp;DO (Waterways frgt) Brazil'!X11:X12))</f>
        <v>0.21557572060626187</v>
      </c>
      <c r="X5">
        <f>('CO&amp;DO (Waterways frgt) Brazil'!Y11)/(SUM('CO&amp;DO (Waterways frgt) Brazil'!Y11:Y12))</f>
        <v>0.21553082294290712</v>
      </c>
      <c r="Y5">
        <f>('CO&amp;DO (Waterways frgt) Brazil'!Z11)/(SUM('CO&amp;DO (Waterways frgt) Brazil'!Z11:Z12))</f>
        <v>0.21548805911557908</v>
      </c>
      <c r="Z5">
        <f>('CO&amp;DO (Waterways frgt) Brazil'!AA11)/(SUM('CO&amp;DO (Waterways frgt) Brazil'!AA11:AA12))</f>
        <v>0.21544741426077763</v>
      </c>
      <c r="AA5">
        <f>('CO&amp;DO (Waterways frgt) Brazil'!AB11)/(SUM('CO&amp;DO (Waterways frgt) Brazil'!AB11:AB12))</f>
        <v>0.21605568915012735</v>
      </c>
      <c r="AB5">
        <f>('CO&amp;DO (Waterways frgt) Brazil'!AC11)/(SUM('CO&amp;DO (Waterways frgt) Brazil'!AC11:AC12))</f>
        <v>0.2165725687492267</v>
      </c>
      <c r="AC5">
        <f>('CO&amp;DO (Waterways frgt) Brazil'!AD11)/(SUM('CO&amp;DO (Waterways frgt) Brazil'!AD11:AD12))</f>
        <v>0.21709167051227984</v>
      </c>
      <c r="AD5">
        <f>('CO&amp;DO (Waterways frgt) Brazil'!AE11)/(SUM('CO&amp;DO (Waterways frgt) Brazil'!AE11:AE12))</f>
        <v>0.21761297763476814</v>
      </c>
      <c r="AE5">
        <f>('CO&amp;DO (Waterways frgt) Brazil'!AF11)/(SUM('CO&amp;DO (Waterways frgt) Brazil'!AF11:AF12))</f>
        <v>0.21813647314608908</v>
      </c>
      <c r="AF5">
        <f>('CO&amp;DO (Waterways frgt) Brazil'!AG11)/(SUM('CO&amp;DO (Waterways frgt) Brazil'!AG11:AG12))</f>
        <v>0.21866213991025066</v>
      </c>
      <c r="AG5">
        <f>('CO&amp;DO (Waterways frgt) Brazil'!AH11)/(SUM('CO&amp;DO (Waterways frgt) Brazil'!AH11:AH12))</f>
        <v>0.21968215500702207</v>
      </c>
      <c r="AH5">
        <f>('CO&amp;DO (Waterways frgt) Brazil'!AI11)/(SUM('CO&amp;DO (Waterways frgt) Brazil'!AI11:AI12))</f>
        <v>0.22070513295901639</v>
      </c>
      <c r="AI5">
        <f>('CO&amp;DO (Waterways frgt) Brazil'!AJ11)/(SUM('CO&amp;DO (Waterways frgt) Brazil'!AJ11:AJ12))</f>
        <v>0.22173101162218786</v>
      </c>
      <c r="AJ5">
        <f>('CO&amp;DO (Waterways frgt) Brazil'!AK11)/(SUM('CO&amp;DO (Waterways frgt) Brazil'!AK11:AK12))</f>
        <v>0.22275972778116529</v>
      </c>
      <c r="AK5">
        <f>('CO&amp;DO (Waterways frgt) Brazil'!AL11)/(SUM('CO&amp;DO (Waterways frgt) Brazil'!AL11:AL12))</f>
        <v>0.22445639362981396</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s="60">
        <f>('CO&amp;DO (Waterways frgt) Brazil'!C12)/(SUM('CO&amp;DO (Waterways frgt) Brazil'!C11:C12))</f>
        <v>0.75206888791086302</v>
      </c>
      <c r="C9" s="60">
        <f>('CO&amp;DO (Waterways frgt) Brazil'!D12)/(SUM('CO&amp;DO (Waterways frgt) Brazil'!D11:D12))</f>
        <v>0.7554325795502409</v>
      </c>
      <c r="D9">
        <f>('CO&amp;DO (Waterways frgt) Brazil'!E12)/(SUM('CO&amp;DO (Waterways frgt) Brazil'!E11:E12))</f>
        <v>0.75877571168631763</v>
      </c>
      <c r="E9">
        <f>('CO&amp;DO (Waterways frgt) Brazil'!F12)/(SUM('CO&amp;DO (Waterways frgt) Brazil'!F11:F12))</f>
        <v>0.76209675133794119</v>
      </c>
      <c r="F9">
        <f>('CO&amp;DO (Waterways frgt) Brazil'!G12)/(SUM('CO&amp;DO (Waterways frgt) Brazil'!G11:G12))</f>
        <v>0.76539423940763274</v>
      </c>
      <c r="G9">
        <f>('CO&amp;DO (Waterways frgt) Brazil'!H12)/(SUM('CO&amp;DO (Waterways frgt) Brazil'!H11:H12))</f>
        <v>0.76726200263775701</v>
      </c>
      <c r="H9">
        <f>('CO&amp;DO (Waterways frgt) Brazil'!I12)/(SUM('CO&amp;DO (Waterways frgt) Brazil'!I11:I12))</f>
        <v>0.76910038234949785</v>
      </c>
      <c r="I9">
        <f>('CO&amp;DO (Waterways frgt) Brazil'!J12)/(SUM('CO&amp;DO (Waterways frgt) Brazil'!J11:J12))</f>
        <v>0.77093912240548024</v>
      </c>
      <c r="J9">
        <f>('CO&amp;DO (Waterways frgt) Brazil'!K12)/(SUM('CO&amp;DO (Waterways frgt) Brazil'!K11:K12))</f>
        <v>0.77306275035214977</v>
      </c>
      <c r="K9">
        <f>('CO&amp;DO (Waterways frgt) Brazil'!L12)/(SUM('CO&amp;DO (Waterways frgt) Brazil'!L11:L12))</f>
        <v>0.77518068741016233</v>
      </c>
      <c r="L9">
        <f>('CO&amp;DO (Waterways frgt) Brazil'!M12)/(SUM('CO&amp;DO (Waterways frgt) Brazil'!M11:M12))</f>
        <v>0.77545945408003147</v>
      </c>
      <c r="M9">
        <f>('CO&amp;DO (Waterways frgt) Brazil'!N12)/(SUM('CO&amp;DO (Waterways frgt) Brazil'!N11:N12))</f>
        <v>0.77700982624499626</v>
      </c>
      <c r="N9">
        <f>('CO&amp;DO (Waterways frgt) Brazil'!O12)/(SUM('CO&amp;DO (Waterways frgt) Brazil'!O11:O12))</f>
        <v>0.77855468288359031</v>
      </c>
      <c r="O9">
        <f>('CO&amp;DO (Waterways frgt) Brazil'!P12)/(SUM('CO&amp;DO (Waterways frgt) Brazil'!P11:P12))</f>
        <v>0.78009381977138814</v>
      </c>
      <c r="P9">
        <f>('CO&amp;DO (Waterways frgt) Brazil'!Q12)/(SUM('CO&amp;DO (Waterways frgt) Brazil'!Q11:Q12))</f>
        <v>0.78162703940483635</v>
      </c>
      <c r="Q9">
        <f>('CO&amp;DO (Waterways frgt) Brazil'!R12)/(SUM('CO&amp;DO (Waterways frgt) Brazil'!R11:R12))</f>
        <v>0.78168465440031343</v>
      </c>
      <c r="R9">
        <f>('CO&amp;DO (Waterways frgt) Brazil'!S12)/(SUM('CO&amp;DO (Waterways frgt) Brazil'!S11:S12))</f>
        <v>0.78235843852816078</v>
      </c>
      <c r="S9">
        <f>('CO&amp;DO (Waterways frgt) Brazil'!T12)/(SUM('CO&amp;DO (Waterways frgt) Brazil'!T11:T12))</f>
        <v>0.7830293316427529</v>
      </c>
      <c r="T9">
        <f>('CO&amp;DO (Waterways frgt) Brazil'!U12)/(SUM('CO&amp;DO (Waterways frgt) Brazil'!U11:U12))</f>
        <v>0.78369731843545898</v>
      </c>
      <c r="U9">
        <f>('CO&amp;DO (Waterways frgt) Brazil'!V12)/(SUM('CO&amp;DO (Waterways frgt) Brazil'!V11:V12))</f>
        <v>0.78436238478285325</v>
      </c>
      <c r="V9">
        <f>('CO&amp;DO (Waterways frgt) Brazil'!W12)/(SUM('CO&amp;DO (Waterways frgt) Brazil'!W11:W12))</f>
        <v>0.78437723299312723</v>
      </c>
      <c r="W9">
        <f>('CO&amp;DO (Waterways frgt) Brazil'!X12)/(SUM('CO&amp;DO (Waterways frgt) Brazil'!X11:X12))</f>
        <v>0.78442427939373816</v>
      </c>
      <c r="X9">
        <f>('CO&amp;DO (Waterways frgt) Brazil'!Y12)/(SUM('CO&amp;DO (Waterways frgt) Brazil'!Y11:Y12))</f>
        <v>0.78446917705709285</v>
      </c>
      <c r="Y9">
        <f>('CO&amp;DO (Waterways frgt) Brazil'!Z12)/(SUM('CO&amp;DO (Waterways frgt) Brazil'!Z11:Z12))</f>
        <v>0.784511940884421</v>
      </c>
      <c r="Z9">
        <f>('CO&amp;DO (Waterways frgt) Brazil'!AA12)/(SUM('CO&amp;DO (Waterways frgt) Brazil'!AA11:AA12))</f>
        <v>0.78455258573922237</v>
      </c>
      <c r="AA9">
        <f>('CO&amp;DO (Waterways frgt) Brazil'!AB12)/(SUM('CO&amp;DO (Waterways frgt) Brazil'!AB11:AB12))</f>
        <v>0.78394431084987259</v>
      </c>
      <c r="AB9">
        <f>('CO&amp;DO (Waterways frgt) Brazil'!AC12)/(SUM('CO&amp;DO (Waterways frgt) Brazil'!AC11:AC12))</f>
        <v>0.7834274312507733</v>
      </c>
      <c r="AC9">
        <f>('CO&amp;DO (Waterways frgt) Brazil'!AD12)/(SUM('CO&amp;DO (Waterways frgt) Brazil'!AD11:AD12))</f>
        <v>0.78290832948772016</v>
      </c>
      <c r="AD9">
        <f>('CO&amp;DO (Waterways frgt) Brazil'!AE12)/(SUM('CO&amp;DO (Waterways frgt) Brazil'!AE11:AE12))</f>
        <v>0.78238702236523183</v>
      </c>
      <c r="AE9">
        <f>('CO&amp;DO (Waterways frgt) Brazil'!AF12)/(SUM('CO&amp;DO (Waterways frgt) Brazil'!AF11:AF12))</f>
        <v>0.78186352685391092</v>
      </c>
      <c r="AF9">
        <f>('CO&amp;DO (Waterways frgt) Brazil'!AG12)/(SUM('CO&amp;DO (Waterways frgt) Brazil'!AG11:AG12))</f>
        <v>0.78133786008974926</v>
      </c>
      <c r="AG9">
        <f>('CO&amp;DO (Waterways frgt) Brazil'!AH12)/(SUM('CO&amp;DO (Waterways frgt) Brazil'!AH11:AH12))</f>
        <v>0.78031784499297785</v>
      </c>
      <c r="AH9">
        <f>('CO&amp;DO (Waterways frgt) Brazil'!AI12)/(SUM('CO&amp;DO (Waterways frgt) Brazil'!AI11:AI12))</f>
        <v>0.77929486704098361</v>
      </c>
      <c r="AI9">
        <f>('CO&amp;DO (Waterways frgt) Brazil'!AJ12)/(SUM('CO&amp;DO (Waterways frgt) Brazil'!AJ11:AJ12))</f>
        <v>0.77826898837781222</v>
      </c>
      <c r="AJ9">
        <f>('CO&amp;DO (Waterways frgt) Brazil'!AK12)/(SUM('CO&amp;DO (Waterways frgt) Brazil'!AK11:AK12))</f>
        <v>0.77724027221883474</v>
      </c>
      <c r="AK9">
        <f>('CO&amp;DO (Waterways frgt) Brazil'!AL12)/(SUM('CO&amp;DO (Waterways frgt) Brazil'!AL11:AL12))</f>
        <v>0.77554360637018604</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E15" sqref="E15"/>
    </sheetView>
  </sheetViews>
  <sheetFormatPr defaultRowHeight="14.25" x14ac:dyDescent="0.45"/>
  <cols>
    <col min="1" max="1" width="22.59765625" customWidth="1"/>
    <col min="2" max="3" width="9.86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I15" sqref="I15"/>
    </sheetView>
  </sheetViews>
  <sheetFormatPr defaultRowHeight="14.25" x14ac:dyDescent="0.45"/>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5" sqref="D15"/>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6" sqref="D16"/>
    </sheetView>
  </sheetViews>
  <sheetFormatPr defaultRowHeight="14.25" x14ac:dyDescent="0.45"/>
  <cols>
    <col min="1" max="1" width="22.59765625" customWidth="1"/>
    <col min="2" max="3" width="10.863281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L65"/>
  <sheetViews>
    <sheetView topLeftCell="A41" zoomScaleNormal="100" workbookViewId="0">
      <pane xSplit="2" topLeftCell="C1" activePane="topRight" state="frozen"/>
      <selection activeCell="A203" sqref="A203"/>
      <selection pane="topRight" activeCell="C64" sqref="C64"/>
    </sheetView>
  </sheetViews>
  <sheetFormatPr defaultColWidth="9.1328125" defaultRowHeight="14.25" x14ac:dyDescent="0.45"/>
  <cols>
    <col min="1" max="1" width="46.265625" style="7" bestFit="1" customWidth="1"/>
    <col min="2" max="4" width="24.73046875" style="7" customWidth="1"/>
    <col min="5" max="5" width="24.3984375" style="7" customWidth="1"/>
    <col min="6" max="38" width="21.73046875" style="7" bestFit="1" customWidth="1"/>
    <col min="39" max="16384" width="9.1328125" style="7"/>
  </cols>
  <sheetData>
    <row r="1" spans="1:38" ht="15.75" x14ac:dyDescent="0.5">
      <c r="A1" s="8" t="s">
        <v>67</v>
      </c>
      <c r="B1" s="8"/>
      <c r="C1" s="8"/>
      <c r="D1" s="8"/>
    </row>
    <row r="3" spans="1:38" x14ac:dyDescent="0.45">
      <c r="A3" s="9" t="s">
        <v>68</v>
      </c>
      <c r="B3" s="9" t="s">
        <v>69</v>
      </c>
      <c r="C3" s="9">
        <v>2015</v>
      </c>
      <c r="D3" s="9">
        <v>2016</v>
      </c>
      <c r="E3" s="9">
        <v>2017</v>
      </c>
      <c r="F3" s="9">
        <v>2018</v>
      </c>
      <c r="G3" s="9">
        <v>2019</v>
      </c>
      <c r="H3" s="9">
        <v>2020</v>
      </c>
      <c r="I3" s="9">
        <v>2021</v>
      </c>
      <c r="J3" s="9">
        <v>2022</v>
      </c>
      <c r="K3" s="9">
        <v>2023</v>
      </c>
      <c r="L3" s="9">
        <v>2024</v>
      </c>
      <c r="M3" s="9">
        <v>2025</v>
      </c>
      <c r="N3" s="9">
        <v>2026</v>
      </c>
      <c r="O3" s="9">
        <v>2027</v>
      </c>
      <c r="P3" s="9">
        <v>2028</v>
      </c>
      <c r="Q3" s="9">
        <v>2029</v>
      </c>
      <c r="R3" s="9">
        <v>2030</v>
      </c>
      <c r="S3" s="9">
        <v>2031</v>
      </c>
      <c r="T3" s="9">
        <v>2032</v>
      </c>
      <c r="U3" s="9">
        <v>2033</v>
      </c>
      <c r="V3" s="9">
        <v>2034</v>
      </c>
      <c r="W3" s="9">
        <v>2035</v>
      </c>
      <c r="X3" s="9">
        <v>2036</v>
      </c>
      <c r="Y3" s="9">
        <v>2037</v>
      </c>
      <c r="Z3" s="9">
        <v>2038</v>
      </c>
      <c r="AA3" s="9">
        <v>2039</v>
      </c>
      <c r="AB3" s="9">
        <v>2040</v>
      </c>
      <c r="AC3" s="9">
        <v>2041</v>
      </c>
      <c r="AD3" s="9">
        <v>2042</v>
      </c>
      <c r="AE3" s="9">
        <v>2043</v>
      </c>
      <c r="AF3" s="9">
        <v>2044</v>
      </c>
      <c r="AG3" s="9">
        <v>2045</v>
      </c>
      <c r="AH3" s="9">
        <v>2046</v>
      </c>
      <c r="AI3" s="9">
        <v>2047</v>
      </c>
      <c r="AJ3" s="9">
        <v>2048</v>
      </c>
      <c r="AK3" s="9">
        <v>2049</v>
      </c>
      <c r="AL3" s="9">
        <v>2050</v>
      </c>
    </row>
    <row r="4" spans="1:38" x14ac:dyDescent="0.45">
      <c r="A4" s="10" t="s">
        <v>82</v>
      </c>
      <c r="B4" s="10" t="s">
        <v>70</v>
      </c>
      <c r="C4" s="11">
        <v>9280387792.1904087</v>
      </c>
      <c r="D4" s="11">
        <v>8443781425.4618626</v>
      </c>
      <c r="E4" s="11">
        <v>7694073479.622056</v>
      </c>
      <c r="F4" s="11">
        <v>7030932824.6840858</v>
      </c>
      <c r="G4" s="11">
        <v>6452594479.0200844</v>
      </c>
      <c r="H4" s="11">
        <v>5939420387.0760612</v>
      </c>
      <c r="I4" s="11">
        <v>5490752938.4717836</v>
      </c>
      <c r="J4" s="11">
        <v>5101341324.0669613</v>
      </c>
      <c r="K4" s="11">
        <v>4764801293.6125736</v>
      </c>
      <c r="L4" s="11">
        <v>4475797738.6825275</v>
      </c>
      <c r="M4" s="11">
        <v>4226458883.5237517</v>
      </c>
      <c r="N4" s="11">
        <v>4009354705.9304748</v>
      </c>
      <c r="O4" s="11">
        <v>3818225345.1656599</v>
      </c>
      <c r="P4" s="11">
        <v>3648749867.6857152</v>
      </c>
      <c r="Q4" s="11">
        <v>3494285775.4099321</v>
      </c>
      <c r="R4" s="11">
        <v>3357337042.5625644</v>
      </c>
      <c r="S4" s="11">
        <v>3242311296.1469851</v>
      </c>
      <c r="T4" s="11">
        <v>3146804231.8381176</v>
      </c>
      <c r="U4" s="11">
        <v>3068291616.6204057</v>
      </c>
      <c r="V4" s="11">
        <v>3003661548.8932695</v>
      </c>
      <c r="W4" s="11">
        <v>2949687183.2573776</v>
      </c>
      <c r="X4" s="11">
        <v>2902591276.3495049</v>
      </c>
      <c r="Y4" s="11">
        <v>2860009528.3617759</v>
      </c>
      <c r="Z4" s="11">
        <v>2821071498.4853497</v>
      </c>
      <c r="AA4" s="11">
        <v>2785507737.1907535</v>
      </c>
      <c r="AB4" s="11">
        <v>2752806223.5763273</v>
      </c>
      <c r="AC4" s="11">
        <v>2722752490.0651126</v>
      </c>
      <c r="AD4" s="11">
        <v>2695295500.5701966</v>
      </c>
      <c r="AE4" s="11">
        <v>2669850121.8903017</v>
      </c>
      <c r="AF4" s="11">
        <v>2646054286.9304223</v>
      </c>
      <c r="AG4" s="11">
        <v>2623632662.8644238</v>
      </c>
      <c r="AH4" s="11">
        <v>2602377135.7900224</v>
      </c>
      <c r="AI4" s="11">
        <v>2582227203.1113296</v>
      </c>
      <c r="AJ4" s="11">
        <v>2563030911.5593543</v>
      </c>
      <c r="AK4" s="11">
        <v>2544507054.1646047</v>
      </c>
      <c r="AL4" s="11">
        <v>2545447534.5174518</v>
      </c>
    </row>
    <row r="5" spans="1:38" x14ac:dyDescent="0.45">
      <c r="A5" s="10" t="s">
        <v>82</v>
      </c>
      <c r="B5" s="10" t="s">
        <v>71</v>
      </c>
      <c r="C5" s="11">
        <v>505597583.39735514</v>
      </c>
      <c r="D5" s="11">
        <v>420459922.15214258</v>
      </c>
      <c r="E5" s="11">
        <v>350178524.36777955</v>
      </c>
      <c r="F5" s="11">
        <v>291402513.34909886</v>
      </c>
      <c r="G5" s="11">
        <v>243295903.00350913</v>
      </c>
      <c r="H5" s="11">
        <v>203542927.82164612</v>
      </c>
      <c r="I5" s="11">
        <v>169458527.57369635</v>
      </c>
      <c r="J5" s="11">
        <v>140783816.84982336</v>
      </c>
      <c r="K5" s="11">
        <v>117136707.16547921</v>
      </c>
      <c r="L5" s="11">
        <v>98125773.19203268</v>
      </c>
      <c r="M5" s="11">
        <v>82533717.984126613</v>
      </c>
      <c r="N5" s="11">
        <v>69307062.527172804</v>
      </c>
      <c r="O5" s="11">
        <v>57978350.944944501</v>
      </c>
      <c r="P5" s="11">
        <v>48286124.326982573</v>
      </c>
      <c r="Q5" s="11">
        <v>40030375.910936974</v>
      </c>
      <c r="R5" s="11">
        <v>33081517.445560388</v>
      </c>
      <c r="S5" s="11">
        <v>27268059.520340007</v>
      </c>
      <c r="T5" s="11">
        <v>22467030.435449019</v>
      </c>
      <c r="U5" s="11">
        <v>18745452.199275386</v>
      </c>
      <c r="V5" s="11">
        <v>15809519.67809446</v>
      </c>
      <c r="W5" s="11">
        <v>13591795.350749327</v>
      </c>
      <c r="X5" s="11">
        <v>11676629.556970239</v>
      </c>
      <c r="Y5" s="11">
        <v>10094280.901816338</v>
      </c>
      <c r="Z5" s="11">
        <v>8644547.1832744293</v>
      </c>
      <c r="AA5" s="11">
        <v>7164277.606450662</v>
      </c>
      <c r="AB5" s="11">
        <v>5910725.1313832691</v>
      </c>
      <c r="AC5" s="11">
        <v>4779072.9713666886</v>
      </c>
      <c r="AD5" s="11">
        <v>3760208.2088412344</v>
      </c>
      <c r="AE5" s="11">
        <v>3026282.3677669144</v>
      </c>
      <c r="AF5" s="11">
        <v>2319600.8532444742</v>
      </c>
      <c r="AG5" s="11">
        <v>1799548.8962801546</v>
      </c>
      <c r="AH5" s="11">
        <v>1525159.8761496597</v>
      </c>
      <c r="AI5" s="11">
        <v>1247107.6509463701</v>
      </c>
      <c r="AJ5" s="11">
        <v>972866.38474026055</v>
      </c>
      <c r="AK5" s="11">
        <v>698235.29114987166</v>
      </c>
      <c r="AL5" s="11">
        <v>520937.47106026468</v>
      </c>
    </row>
    <row r="6" spans="1:38" x14ac:dyDescent="0.45">
      <c r="A6" s="10" t="s">
        <v>82</v>
      </c>
      <c r="B6" s="10" t="s">
        <v>72</v>
      </c>
      <c r="C6" s="11">
        <v>20357147567.205307</v>
      </c>
      <c r="D6" s="11">
        <v>21576235935.833801</v>
      </c>
      <c r="E6" s="11">
        <v>23507384465.251247</v>
      </c>
      <c r="F6" s="11">
        <v>25401851920.053905</v>
      </c>
      <c r="G6" s="11">
        <v>27257938181.891888</v>
      </c>
      <c r="H6" s="11">
        <v>28943583188.728878</v>
      </c>
      <c r="I6" s="11">
        <v>30557587615.890404</v>
      </c>
      <c r="J6" s="11">
        <v>32111606735.905025</v>
      </c>
      <c r="K6" s="11">
        <v>33609402400.163261</v>
      </c>
      <c r="L6" s="11">
        <v>35055275637.047798</v>
      </c>
      <c r="M6" s="11">
        <v>36407104894.022034</v>
      </c>
      <c r="N6" s="11">
        <v>37628270215.041191</v>
      </c>
      <c r="O6" s="11">
        <v>38727911910.500771</v>
      </c>
      <c r="P6" s="11">
        <v>39713255442.033401</v>
      </c>
      <c r="Q6" s="11">
        <v>40591464201.278885</v>
      </c>
      <c r="R6" s="11">
        <v>41376851992.044579</v>
      </c>
      <c r="S6" s="11">
        <v>41995153230.834953</v>
      </c>
      <c r="T6" s="11">
        <v>42370342883.112022</v>
      </c>
      <c r="U6" s="11">
        <v>42513849801.289566</v>
      </c>
      <c r="V6" s="11">
        <v>42437647689.212517</v>
      </c>
      <c r="W6" s="11">
        <v>42139729434.070435</v>
      </c>
      <c r="X6" s="11">
        <v>41622153697.883308</v>
      </c>
      <c r="Y6" s="11">
        <v>40904099245.739502</v>
      </c>
      <c r="Z6" s="11">
        <v>40004245101.181465</v>
      </c>
      <c r="AA6" s="11">
        <v>38940447220.455933</v>
      </c>
      <c r="AB6" s="11">
        <v>37719320009.512032</v>
      </c>
      <c r="AC6" s="11">
        <v>36347173429.705536</v>
      </c>
      <c r="AD6" s="11">
        <v>34840990044.178993</v>
      </c>
      <c r="AE6" s="11">
        <v>33218042319.201244</v>
      </c>
      <c r="AF6" s="11">
        <v>31493068790.636322</v>
      </c>
      <c r="AG6" s="11">
        <v>29681147880.446098</v>
      </c>
      <c r="AH6" s="11">
        <v>27796351611.218285</v>
      </c>
      <c r="AI6" s="11">
        <v>25851782961.480965</v>
      </c>
      <c r="AJ6" s="11">
        <v>23859427375.968861</v>
      </c>
      <c r="AK6" s="11">
        <v>21830145261.32481</v>
      </c>
      <c r="AL6" s="11">
        <v>20017480491.667511</v>
      </c>
    </row>
    <row r="7" spans="1:38" x14ac:dyDescent="0.45">
      <c r="A7" s="10" t="s">
        <v>82</v>
      </c>
      <c r="B7" s="10" t="s">
        <v>73</v>
      </c>
      <c r="C7" s="11">
        <v>14357154348.882673</v>
      </c>
      <c r="D7" s="11">
        <v>16929066612.759203</v>
      </c>
      <c r="E7" s="11">
        <v>18390544150.395779</v>
      </c>
      <c r="F7" s="11">
        <v>19828784965.521881</v>
      </c>
      <c r="G7" s="11">
        <v>21243710741.722942</v>
      </c>
      <c r="H7" s="11">
        <v>22534293354.230576</v>
      </c>
      <c r="I7" s="11">
        <v>23776909979.630745</v>
      </c>
      <c r="J7" s="11">
        <v>24981105025.353153</v>
      </c>
      <c r="K7" s="11">
        <v>26150142514.506893</v>
      </c>
      <c r="L7" s="11">
        <v>27287551825.659775</v>
      </c>
      <c r="M7" s="11">
        <v>28360686701.433846</v>
      </c>
      <c r="N7" s="11">
        <v>29340565611.541695</v>
      </c>
      <c r="O7" s="11">
        <v>30233896034.067734</v>
      </c>
      <c r="P7" s="11">
        <v>31045822722.849293</v>
      </c>
      <c r="Q7" s="11">
        <v>31781399134.915184</v>
      </c>
      <c r="R7" s="11">
        <v>32451251956.065697</v>
      </c>
      <c r="S7" s="11">
        <v>32996346508.467564</v>
      </c>
      <c r="T7" s="11">
        <v>33355921759.824875</v>
      </c>
      <c r="U7" s="11">
        <v>33537583665.155109</v>
      </c>
      <c r="V7" s="11">
        <v>33549386175.081894</v>
      </c>
      <c r="W7" s="11">
        <v>33388332710.206863</v>
      </c>
      <c r="X7" s="11">
        <v>33054547228.368664</v>
      </c>
      <c r="Y7" s="11">
        <v>32561825998.939117</v>
      </c>
      <c r="Z7" s="11">
        <v>31923678927.538776</v>
      </c>
      <c r="AA7" s="11">
        <v>31153285996.20039</v>
      </c>
      <c r="AB7" s="11">
        <v>30254255257.822956</v>
      </c>
      <c r="AC7" s="11">
        <v>29230374292.852177</v>
      </c>
      <c r="AD7" s="11">
        <v>28093929658.006226</v>
      </c>
      <c r="AE7" s="11">
        <v>26857855539.318516</v>
      </c>
      <c r="AF7" s="11">
        <v>25533109991.685757</v>
      </c>
      <c r="AG7" s="11">
        <v>24131036232.048321</v>
      </c>
      <c r="AH7" s="11">
        <v>22662289699.665508</v>
      </c>
      <c r="AI7" s="11">
        <v>21136863221.058731</v>
      </c>
      <c r="AJ7" s="11">
        <v>19563952620.582775</v>
      </c>
      <c r="AK7" s="11">
        <v>17951947979.100601</v>
      </c>
      <c r="AL7" s="11">
        <v>16509486427.274775</v>
      </c>
    </row>
    <row r="8" spans="1:38" x14ac:dyDescent="0.45">
      <c r="A8" s="10" t="s">
        <v>82</v>
      </c>
      <c r="B8" s="10" t="s">
        <v>74</v>
      </c>
      <c r="C8" s="11">
        <v>1710611397.118139</v>
      </c>
      <c r="D8" s="11">
        <v>1778868295.1045454</v>
      </c>
      <c r="E8" s="11">
        <v>1834959346.4043171</v>
      </c>
      <c r="F8" s="11">
        <v>1880543924.8705037</v>
      </c>
      <c r="G8" s="11">
        <v>1917150171.2201467</v>
      </c>
      <c r="H8" s="11">
        <v>1937263606.3698361</v>
      </c>
      <c r="I8" s="11">
        <v>1948783998.3555272</v>
      </c>
      <c r="J8" s="11">
        <v>1953653007.2203841</v>
      </c>
      <c r="K8" s="11">
        <v>1953027660.980402</v>
      </c>
      <c r="L8" s="11">
        <v>1947913343.9690986</v>
      </c>
      <c r="M8" s="11">
        <v>1936686410.6648185</v>
      </c>
      <c r="N8" s="11">
        <v>1917879229.0249052</v>
      </c>
      <c r="O8" s="11">
        <v>1892932765.3173506</v>
      </c>
      <c r="P8" s="11">
        <v>1862998774.4537418</v>
      </c>
      <c r="Q8" s="11">
        <v>1829080126.1402397</v>
      </c>
      <c r="R8" s="11">
        <v>1792353446.2871673</v>
      </c>
      <c r="S8" s="11">
        <v>1749926262.7042019</v>
      </c>
      <c r="T8" s="11">
        <v>1699506109.2788932</v>
      </c>
      <c r="U8" s="11">
        <v>1642540507.574867</v>
      </c>
      <c r="V8" s="11">
        <v>1580331890.9215879</v>
      </c>
      <c r="W8" s="11">
        <v>1513503840.2885549</v>
      </c>
      <c r="X8" s="11">
        <v>1442668741.2415926</v>
      </c>
      <c r="Y8" s="11">
        <v>1369025360.1298833</v>
      </c>
      <c r="Z8" s="11">
        <v>1293639959.5412316</v>
      </c>
      <c r="AA8" s="11">
        <v>1217390203.731775</v>
      </c>
      <c r="AB8" s="11">
        <v>1140694163.8160439</v>
      </c>
      <c r="AC8" s="11">
        <v>1063904256.7710185</v>
      </c>
      <c r="AD8" s="11">
        <v>987637919.77974522</v>
      </c>
      <c r="AE8" s="11">
        <v>912430579.32009625</v>
      </c>
      <c r="AF8" s="11">
        <v>838698630.0544014</v>
      </c>
      <c r="AG8" s="11">
        <v>766794671.00564647</v>
      </c>
      <c r="AH8" s="11">
        <v>696998815.08175683</v>
      </c>
      <c r="AI8" s="11">
        <v>629530900.35413182</v>
      </c>
      <c r="AJ8" s="11">
        <v>564548100.26487458</v>
      </c>
      <c r="AK8" s="11">
        <v>502161520.7480551</v>
      </c>
      <c r="AL8" s="11">
        <v>447886842.89772946</v>
      </c>
    </row>
    <row r="9" spans="1:38" x14ac:dyDescent="0.45">
      <c r="A9" s="10" t="s">
        <v>82</v>
      </c>
      <c r="B9" s="10" t="s">
        <v>75</v>
      </c>
      <c r="C9" s="11">
        <v>0</v>
      </c>
      <c r="D9" s="11">
        <v>0</v>
      </c>
      <c r="E9" s="11">
        <v>0</v>
      </c>
      <c r="F9" s="11">
        <v>0</v>
      </c>
      <c r="G9" s="11">
        <v>0</v>
      </c>
      <c r="H9" s="11">
        <v>7060092.0801457185</v>
      </c>
      <c r="I9" s="11">
        <v>28176362.81355191</v>
      </c>
      <c r="J9" s="11">
        <v>63707025.429508187</v>
      </c>
      <c r="K9" s="11">
        <v>113935868.05566484</v>
      </c>
      <c r="L9" s="11">
        <v>179068387.53515482</v>
      </c>
      <c r="M9" s="11">
        <v>258103301.65857917</v>
      </c>
      <c r="N9" s="11">
        <v>349699280.91599268</v>
      </c>
      <c r="O9" s="11">
        <v>453198359.41129321</v>
      </c>
      <c r="P9" s="11">
        <v>567844339.29005468</v>
      </c>
      <c r="Q9" s="11">
        <v>692835315.03679407</v>
      </c>
      <c r="R9" s="11">
        <v>819013577.16021848</v>
      </c>
      <c r="S9" s="11">
        <v>1004003568.1888522</v>
      </c>
      <c r="T9" s="11">
        <v>1309274360.4695079</v>
      </c>
      <c r="U9" s="11">
        <v>1730546174.9904552</v>
      </c>
      <c r="V9" s="11">
        <v>2263182337.0754099</v>
      </c>
      <c r="W9" s="11">
        <v>2898335599.2072854</v>
      </c>
      <c r="X9" s="11">
        <v>3625934456.9206553</v>
      </c>
      <c r="Y9" s="11">
        <v>4438320538.516283</v>
      </c>
      <c r="Z9" s="11">
        <v>5327603610.0989428</v>
      </c>
      <c r="AA9" s="11">
        <v>6285776842.2848806</v>
      </c>
      <c r="AB9" s="11">
        <v>7304823464.7029495</v>
      </c>
      <c r="AC9" s="11">
        <v>8376843300.809907</v>
      </c>
      <c r="AD9" s="11">
        <v>9494168219.8283405</v>
      </c>
      <c r="AE9" s="11">
        <v>10649445626.969177</v>
      </c>
      <c r="AF9" s="11">
        <v>11835741762.469944</v>
      </c>
      <c r="AG9" s="11">
        <v>13046615217.213551</v>
      </c>
      <c r="AH9" s="11">
        <v>14276154796.494858</v>
      </c>
      <c r="AI9" s="11">
        <v>15519003765.174791</v>
      </c>
      <c r="AJ9" s="11">
        <v>16770354531.207577</v>
      </c>
      <c r="AK9" s="11">
        <v>18025938757.927868</v>
      </c>
      <c r="AL9" s="11">
        <v>19365649828.459015</v>
      </c>
    </row>
    <row r="10" spans="1:38" x14ac:dyDescent="0.45">
      <c r="A10" s="10" t="s">
        <v>82</v>
      </c>
      <c r="B10" s="10" t="s">
        <v>76</v>
      </c>
      <c r="C10" s="11">
        <v>0</v>
      </c>
      <c r="D10" s="11">
        <v>0</v>
      </c>
      <c r="E10" s="11">
        <v>0</v>
      </c>
      <c r="F10" s="11">
        <v>0</v>
      </c>
      <c r="G10" s="11">
        <v>0</v>
      </c>
      <c r="H10" s="11">
        <v>4342846.5568627445</v>
      </c>
      <c r="I10" s="11">
        <v>17332014.772705883</v>
      </c>
      <c r="J10" s="11">
        <v>39187850.936470591</v>
      </c>
      <c r="K10" s="11">
        <v>70084920.518274516</v>
      </c>
      <c r="L10" s="11">
        <v>110149629.97960784</v>
      </c>
      <c r="M10" s="11">
        <v>158766064.54964706</v>
      </c>
      <c r="N10" s="11">
        <v>215109137.5046275</v>
      </c>
      <c r="O10" s="11">
        <v>278774116.88156867</v>
      </c>
      <c r="P10" s="11">
        <v>349295845.68094122</v>
      </c>
      <c r="Q10" s="11">
        <v>426181050.93019611</v>
      </c>
      <c r="R10" s="11">
        <v>503796586.95905882</v>
      </c>
      <c r="S10" s="11">
        <v>617588749.5077647</v>
      </c>
      <c r="T10" s="11">
        <v>805368766.27199996</v>
      </c>
      <c r="U10" s="11">
        <v>1064504033.6916077</v>
      </c>
      <c r="V10" s="11">
        <v>1392142412.3858821</v>
      </c>
      <c r="W10" s="11">
        <v>1782841729.9325488</v>
      </c>
      <c r="X10" s="11">
        <v>2230406741.5679994</v>
      </c>
      <c r="Y10" s="11">
        <v>2730126583.356235</v>
      </c>
      <c r="Z10" s="11">
        <v>3277147766.8843918</v>
      </c>
      <c r="AA10" s="11">
        <v>3866545082.8172541</v>
      </c>
      <c r="AB10" s="11">
        <v>4493387206.8592939</v>
      </c>
      <c r="AC10" s="11">
        <v>5152814534.6158419</v>
      </c>
      <c r="AD10" s="11">
        <v>5840110199.0876856</v>
      </c>
      <c r="AE10" s="11">
        <v>6550751427.6818819</v>
      </c>
      <c r="AF10" s="11">
        <v>7280473084.1411762</v>
      </c>
      <c r="AG10" s="11">
        <v>8025312889.916235</v>
      </c>
      <c r="AH10" s="11">
        <v>8781634715.1548233</v>
      </c>
      <c r="AI10" s="11">
        <v>9546143492.5276852</v>
      </c>
      <c r="AJ10" s="11">
        <v>10315881946.927689</v>
      </c>
      <c r="AK10" s="11">
        <v>11088224513.279999</v>
      </c>
      <c r="AL10" s="11">
        <v>11912315692.799999</v>
      </c>
    </row>
    <row r="11" spans="1:38" x14ac:dyDescent="0.45">
      <c r="A11" s="10" t="s">
        <v>82</v>
      </c>
      <c r="B11" s="10" t="s">
        <v>77</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row>
    <row r="12" spans="1:38" x14ac:dyDescent="0.45">
      <c r="A12" s="10" t="s">
        <v>82</v>
      </c>
      <c r="B12" s="10" t="s">
        <v>78</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row>
    <row r="13" spans="1:38" x14ac:dyDescent="0.45">
      <c r="A13" s="10" t="s">
        <v>82</v>
      </c>
      <c r="B13" s="10" t="s">
        <v>79</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row>
    <row r="14" spans="1:38" x14ac:dyDescent="0.45">
      <c r="A14" s="10" t="s">
        <v>82</v>
      </c>
      <c r="B14" s="10" t="s">
        <v>80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36066228</v>
      </c>
      <c r="AC14" s="11">
        <v>141056040.53333333</v>
      </c>
      <c r="AD14" s="11">
        <v>311310308.51555556</v>
      </c>
      <c r="AE14" s="11">
        <v>543041577.86666667</v>
      </c>
      <c r="AF14" s="11">
        <v>832276748.22222221</v>
      </c>
      <c r="AG14" s="11">
        <v>1174874350.6488891</v>
      </c>
      <c r="AH14" s="11">
        <v>1566505480.3999996</v>
      </c>
      <c r="AI14" s="11">
        <v>2002688833.4933333</v>
      </c>
      <c r="AJ14" s="11">
        <v>2478862938.4355555</v>
      </c>
      <c r="AK14" s="11">
        <v>2990430124.8000002</v>
      </c>
      <c r="AL14" s="11">
        <v>3525155958.4000006</v>
      </c>
    </row>
    <row r="15" spans="1:38" x14ac:dyDescent="0.45">
      <c r="A15" s="10" t="s">
        <v>82</v>
      </c>
      <c r="B15" s="10" t="s">
        <v>70</v>
      </c>
      <c r="C15" s="11">
        <v>2981206068.9727788</v>
      </c>
      <c r="D15" s="11">
        <v>2974809558.7026143</v>
      </c>
      <c r="E15" s="11">
        <v>2985262295.8629999</v>
      </c>
      <c r="F15" s="11">
        <v>3013289885.2252932</v>
      </c>
      <c r="G15" s="11">
        <v>3057405986.8807969</v>
      </c>
      <c r="H15" s="11">
        <v>3119373673.170948</v>
      </c>
      <c r="I15" s="11">
        <v>3200354713.8142309</v>
      </c>
      <c r="J15" s="11">
        <v>3301662969.3067017</v>
      </c>
      <c r="K15" s="11">
        <v>3422914167.9557815</v>
      </c>
      <c r="L15" s="11">
        <v>3562848832.0535893</v>
      </c>
      <c r="M15" s="11">
        <v>3707431985.5701408</v>
      </c>
      <c r="N15" s="11">
        <v>3844979168.6300511</v>
      </c>
      <c r="O15" s="11">
        <v>3975906111.6356645</v>
      </c>
      <c r="P15" s="11">
        <v>4100383036.9499283</v>
      </c>
      <c r="Q15" s="11">
        <v>4218589104.0509405</v>
      </c>
      <c r="R15" s="11">
        <v>4330719518.3019342</v>
      </c>
      <c r="S15" s="11">
        <v>4437358488.9144201</v>
      </c>
      <c r="T15" s="11">
        <v>4539059227.3270502</v>
      </c>
      <c r="U15" s="11">
        <v>4636299405.9692869</v>
      </c>
      <c r="V15" s="11">
        <v>4729696965.571559</v>
      </c>
      <c r="W15" s="11">
        <v>4815689310.2320833</v>
      </c>
      <c r="X15" s="11">
        <v>4892503761.7221441</v>
      </c>
      <c r="Y15" s="11">
        <v>4960788821.3127747</v>
      </c>
      <c r="Z15" s="11">
        <v>5021125833.7813492</v>
      </c>
      <c r="AA15" s="11">
        <v>5074427238.6289921</v>
      </c>
      <c r="AB15" s="11">
        <v>5121503221.1345367</v>
      </c>
      <c r="AC15" s="11">
        <v>5163110102.6911888</v>
      </c>
      <c r="AD15" s="11">
        <v>5199941883.2309799</v>
      </c>
      <c r="AE15" s="11">
        <v>5232609107.3659153</v>
      </c>
      <c r="AF15" s="11">
        <v>5261690177.5232868</v>
      </c>
      <c r="AG15" s="11">
        <v>5287683032.9347353</v>
      </c>
      <c r="AH15" s="11">
        <v>5311071594.1206102</v>
      </c>
      <c r="AI15" s="11">
        <v>5332287538.79706</v>
      </c>
      <c r="AJ15" s="11">
        <v>5351695867.7458763</v>
      </c>
      <c r="AK15" s="11">
        <v>5369613226.346673</v>
      </c>
      <c r="AL15" s="11">
        <v>5386302376.5572815</v>
      </c>
    </row>
    <row r="16" spans="1:38" x14ac:dyDescent="0.45">
      <c r="A16" s="10" t="s">
        <v>82</v>
      </c>
      <c r="B16" s="10" t="s">
        <v>72</v>
      </c>
      <c r="C16" s="11">
        <v>664514289.48801732</v>
      </c>
      <c r="D16" s="11">
        <v>770960068.08278871</v>
      </c>
      <c r="E16" s="11">
        <v>876823825.21786487</v>
      </c>
      <c r="F16" s="11">
        <v>982648755.44662309</v>
      </c>
      <c r="G16" s="11">
        <v>1088657160.3485837</v>
      </c>
      <c r="H16" s="11">
        <v>1194500701.1437907</v>
      </c>
      <c r="I16" s="11">
        <v>1301544502.9411764</v>
      </c>
      <c r="J16" s="11">
        <v>1410238855.7189541</v>
      </c>
      <c r="K16" s="11">
        <v>1521341649.0196078</v>
      </c>
      <c r="L16" s="11">
        <v>1635196515.7952065</v>
      </c>
      <c r="M16" s="11">
        <v>1745439786.7647054</v>
      </c>
      <c r="N16" s="11">
        <v>1846728231.1546836</v>
      </c>
      <c r="O16" s="11">
        <v>1939926009.5860562</v>
      </c>
      <c r="P16" s="11">
        <v>2025697700.326797</v>
      </c>
      <c r="Q16" s="11">
        <v>2104651177.1786492</v>
      </c>
      <c r="R16" s="11">
        <v>2177336397.3311543</v>
      </c>
      <c r="S16" s="11">
        <v>2244424214.8148146</v>
      </c>
      <c r="T16" s="11">
        <v>2306497723.5294113</v>
      </c>
      <c r="U16" s="11">
        <v>2364011870.8060999</v>
      </c>
      <c r="V16" s="11">
        <v>2417432588.1263609</v>
      </c>
      <c r="W16" s="11">
        <v>2465758439.4880171</v>
      </c>
      <c r="X16" s="11">
        <v>2508316595.4248362</v>
      </c>
      <c r="Y16" s="11">
        <v>2546135787.3093672</v>
      </c>
      <c r="Z16" s="11">
        <v>2579599313.9978213</v>
      </c>
      <c r="AA16" s="11">
        <v>2609198381.5359473</v>
      </c>
      <c r="AB16" s="11">
        <v>2635369799.0740733</v>
      </c>
      <c r="AC16" s="11">
        <v>2658528195.6427011</v>
      </c>
      <c r="AD16" s="11">
        <v>2679052747.1132894</v>
      </c>
      <c r="AE16" s="11">
        <v>2697278074.346405</v>
      </c>
      <c r="AF16" s="11">
        <v>2713513340.0326796</v>
      </c>
      <c r="AG16" s="11">
        <v>2728032100.8714595</v>
      </c>
      <c r="AH16" s="11">
        <v>2741094192.538126</v>
      </c>
      <c r="AI16" s="11">
        <v>2752932530.4466228</v>
      </c>
      <c r="AJ16" s="11">
        <v>2763746768.6819172</v>
      </c>
      <c r="AK16" s="11">
        <v>2773711671.8954244</v>
      </c>
      <c r="AL16" s="11">
        <v>2782978280.1198249</v>
      </c>
    </row>
    <row r="17" spans="1:38" x14ac:dyDescent="0.45">
      <c r="A17" s="10" t="s">
        <v>82</v>
      </c>
      <c r="B17" s="10" t="s">
        <v>73</v>
      </c>
      <c r="C17" s="11">
        <v>424252452.5175674</v>
      </c>
      <c r="D17" s="11">
        <v>491079919.38520241</v>
      </c>
      <c r="E17" s="11">
        <v>557551109.24401689</v>
      </c>
      <c r="F17" s="11">
        <v>624034659.4158839</v>
      </c>
      <c r="G17" s="11">
        <v>690664964.6179508</v>
      </c>
      <c r="H17" s="11">
        <v>757203385.84635174</v>
      </c>
      <c r="I17" s="11">
        <v>824528222.84971356</v>
      </c>
      <c r="J17" s="11">
        <v>892904415.49617207</v>
      </c>
      <c r="K17" s="11">
        <v>962842748.51229382</v>
      </c>
      <c r="L17" s="11">
        <v>1034555361.4372244</v>
      </c>
      <c r="M17" s="11">
        <v>1104016744.6024275</v>
      </c>
      <c r="N17" s="11">
        <v>1167846705.4004359</v>
      </c>
      <c r="O17" s="11">
        <v>1226587894.1489694</v>
      </c>
      <c r="P17" s="11">
        <v>1280657256.7993147</v>
      </c>
      <c r="Q17" s="11">
        <v>1330436262.8563907</v>
      </c>
      <c r="R17" s="11">
        <v>1376270120.7808521</v>
      </c>
      <c r="S17" s="11">
        <v>1418580701.0943191</v>
      </c>
      <c r="T17" s="11">
        <v>1457734674.2803946</v>
      </c>
      <c r="U17" s="11">
        <v>1494017953.4983239</v>
      </c>
      <c r="V17" s="11">
        <v>1527723588.9503138</v>
      </c>
      <c r="W17" s="11">
        <v>1558219882.4471514</v>
      </c>
      <c r="X17" s="11">
        <v>1585082636.554229</v>
      </c>
      <c r="Y17" s="11">
        <v>1608969059.9456799</v>
      </c>
      <c r="Z17" s="11">
        <v>1630104298.1894567</v>
      </c>
      <c r="AA17" s="11">
        <v>1648798629.2291999</v>
      </c>
      <c r="AB17" s="11">
        <v>1665327964.4919598</v>
      </c>
      <c r="AC17" s="11">
        <v>1679954217.0404766</v>
      </c>
      <c r="AD17" s="11">
        <v>1692916899.0933273</v>
      </c>
      <c r="AE17" s="11">
        <v>1704427383.7915027</v>
      </c>
      <c r="AF17" s="11">
        <v>1714680960.6764038</v>
      </c>
      <c r="AG17" s="11">
        <v>1723850429.582804</v>
      </c>
      <c r="AH17" s="11">
        <v>1732099920.9814143</v>
      </c>
      <c r="AI17" s="11">
        <v>1739576565.5771401</v>
      </c>
      <c r="AJ17" s="11">
        <v>1746406481.303484</v>
      </c>
      <c r="AK17" s="11">
        <v>1752700057.2452793</v>
      </c>
      <c r="AL17" s="11">
        <v>1758552702.7772868</v>
      </c>
    </row>
    <row r="18" spans="1:38" x14ac:dyDescent="0.45">
      <c r="A18" s="10" t="s">
        <v>83</v>
      </c>
      <c r="B18" s="10" t="s">
        <v>70</v>
      </c>
      <c r="C18" s="11">
        <v>2119441539.3080258</v>
      </c>
      <c r="D18" s="11">
        <v>2174242172.0926833</v>
      </c>
      <c r="E18" s="11">
        <v>2231759685.0639706</v>
      </c>
      <c r="F18" s="11">
        <v>2291550590.4307356</v>
      </c>
      <c r="G18" s="11">
        <v>2353278048.2158899</v>
      </c>
      <c r="H18" s="11">
        <v>2416730678.2151337</v>
      </c>
      <c r="I18" s="11">
        <v>2482251801.9381266</v>
      </c>
      <c r="J18" s="11">
        <v>2550081176.6868148</v>
      </c>
      <c r="K18" s="11">
        <v>2620002583.4549484</v>
      </c>
      <c r="L18" s="11">
        <v>2691907350.8305349</v>
      </c>
      <c r="M18" s="11">
        <v>2765732004.6122952</v>
      </c>
      <c r="N18" s="11">
        <v>2841764465.5480795</v>
      </c>
      <c r="O18" s="11">
        <v>2920110490.1039095</v>
      </c>
      <c r="P18" s="11">
        <v>3000535311.1587205</v>
      </c>
      <c r="Q18" s="11">
        <v>3082643557.0164685</v>
      </c>
      <c r="R18" s="11">
        <v>3166132546.4263449</v>
      </c>
      <c r="S18" s="11">
        <v>3251119348.4513111</v>
      </c>
      <c r="T18" s="11">
        <v>3337625823.8191094</v>
      </c>
      <c r="U18" s="11">
        <v>3425471858.276165</v>
      </c>
      <c r="V18" s="11">
        <v>3514528422.249989</v>
      </c>
      <c r="W18" s="11">
        <v>3604680116.7068868</v>
      </c>
      <c r="X18" s="11">
        <v>3695874506.1273584</v>
      </c>
      <c r="Y18" s="11">
        <v>3788038967.6892409</v>
      </c>
      <c r="Z18" s="11">
        <v>3881090107.965054</v>
      </c>
      <c r="AA18" s="11">
        <v>3975077328.0594158</v>
      </c>
      <c r="AB18" s="11">
        <v>4069994967.8168931</v>
      </c>
      <c r="AC18" s="11">
        <v>4165893194.9356747</v>
      </c>
      <c r="AD18" s="11">
        <v>4262692133.4545169</v>
      </c>
      <c r="AE18" s="11">
        <v>4360149953.3797588</v>
      </c>
      <c r="AF18" s="11">
        <v>4458178959.9115925</v>
      </c>
      <c r="AG18" s="11">
        <v>4556697069.6030893</v>
      </c>
      <c r="AH18" s="11">
        <v>4655650810.8802347</v>
      </c>
      <c r="AI18" s="11">
        <v>4754990540.9547272</v>
      </c>
      <c r="AJ18" s="11">
        <v>4854679291.924407</v>
      </c>
      <c r="AK18" s="11">
        <v>4954655797.6153631</v>
      </c>
      <c r="AL18" s="11">
        <v>5054881539.5416737</v>
      </c>
    </row>
    <row r="19" spans="1:38" x14ac:dyDescent="0.45">
      <c r="A19" s="10" t="s">
        <v>83</v>
      </c>
      <c r="B19" s="10" t="s">
        <v>71</v>
      </c>
      <c r="C19" s="11">
        <v>43515630.160399549</v>
      </c>
      <c r="D19" s="11">
        <v>35380039.563759081</v>
      </c>
      <c r="E19" s="11">
        <v>28747818.990157131</v>
      </c>
      <c r="F19" s="11">
        <v>23367021.101498868</v>
      </c>
      <c r="G19" s="11">
        <v>19069947.953681234</v>
      </c>
      <c r="H19" s="11">
        <v>15608789.084274314</v>
      </c>
      <c r="I19" s="11">
        <v>12709111.963292673</v>
      </c>
      <c r="J19" s="11">
        <v>10342826.722931836</v>
      </c>
      <c r="K19" s="11">
        <v>8457829.8833155129</v>
      </c>
      <c r="L19" s="11">
        <v>6995684.6249363609</v>
      </c>
      <c r="M19" s="11">
        <v>5843623.3197830981</v>
      </c>
      <c r="N19" s="11">
        <v>4893341.7914737752</v>
      </c>
      <c r="O19" s="11">
        <v>4090855.8982210089</v>
      </c>
      <c r="P19" s="11">
        <v>3407780.8476551832</v>
      </c>
      <c r="Q19" s="11">
        <v>2831506.8120976822</v>
      </c>
      <c r="R19" s="11">
        <v>2348492.5622395566</v>
      </c>
      <c r="S19" s="11">
        <v>1941995.7364666564</v>
      </c>
      <c r="T19" s="11">
        <v>1617223.2332116661</v>
      </c>
      <c r="U19" s="11">
        <v>1378343.5848553425</v>
      </c>
      <c r="V19" s="11">
        <v>1184593.548397878</v>
      </c>
      <c r="W19" s="11">
        <v>1022802.0647667109</v>
      </c>
      <c r="X19" s="11">
        <v>882401.27525432536</v>
      </c>
      <c r="Y19" s="11">
        <v>763532.77302583365</v>
      </c>
      <c r="Z19" s="11">
        <v>654283.32645360508</v>
      </c>
      <c r="AA19" s="11">
        <v>553208.08100992755</v>
      </c>
      <c r="AB19" s="11">
        <v>458532.92799133214</v>
      </c>
      <c r="AC19" s="11">
        <v>373867.95789961098</v>
      </c>
      <c r="AD19" s="11">
        <v>297093.3120982658</v>
      </c>
      <c r="AE19" s="11">
        <v>233325.87695527429</v>
      </c>
      <c r="AF19" s="11">
        <v>176081.50852790487</v>
      </c>
      <c r="AG19" s="11">
        <v>134208.78245710875</v>
      </c>
      <c r="AH19" s="11">
        <v>113249.64932706674</v>
      </c>
      <c r="AI19" s="11">
        <v>91082.904736580313</v>
      </c>
      <c r="AJ19" s="11">
        <v>67168.835269952964</v>
      </c>
      <c r="AK19" s="11">
        <v>46041.697449979889</v>
      </c>
      <c r="AL19" s="11">
        <v>30323.971594334187</v>
      </c>
    </row>
    <row r="20" spans="1:38" x14ac:dyDescent="0.45">
      <c r="A20" s="10" t="s">
        <v>83</v>
      </c>
      <c r="B20" s="10" t="s">
        <v>72</v>
      </c>
      <c r="C20" s="11">
        <v>3357054387.5342841</v>
      </c>
      <c r="D20" s="11">
        <v>3736920827.1531134</v>
      </c>
      <c r="E20" s="11">
        <v>4101403992.2507725</v>
      </c>
      <c r="F20" s="11">
        <v>4449934974.9917679</v>
      </c>
      <c r="G20" s="11">
        <v>4782390966.01299</v>
      </c>
      <c r="H20" s="11">
        <v>5099056500.7364473</v>
      </c>
      <c r="I20" s="11">
        <v>5401744225.5075884</v>
      </c>
      <c r="J20" s="11">
        <v>5692458320.0641413</v>
      </c>
      <c r="K20" s="11">
        <v>5972135662.9848089</v>
      </c>
      <c r="L20" s="11">
        <v>6241822820.9455166</v>
      </c>
      <c r="M20" s="11">
        <v>6502604632.2695665</v>
      </c>
      <c r="N20" s="11">
        <v>6756259709.9735355</v>
      </c>
      <c r="O20" s="11">
        <v>7004479348.1918821</v>
      </c>
      <c r="P20" s="11">
        <v>7248158953.6765947</v>
      </c>
      <c r="Q20" s="11">
        <v>7488107057.6509876</v>
      </c>
      <c r="R20" s="11">
        <v>7725034268.3176985</v>
      </c>
      <c r="S20" s="11">
        <v>7960031508.7800446</v>
      </c>
      <c r="T20" s="11">
        <v>8194057133.8162537</v>
      </c>
      <c r="U20" s="11">
        <v>8427512792.1541538</v>
      </c>
      <c r="V20" s="11">
        <v>8660734382.7595997</v>
      </c>
      <c r="W20" s="11">
        <v>8894037772.2983189</v>
      </c>
      <c r="X20" s="11">
        <v>9127904174.3369064</v>
      </c>
      <c r="Y20" s="11">
        <v>9362779364.1743298</v>
      </c>
      <c r="Z20" s="11">
        <v>9598822859.6420498</v>
      </c>
      <c r="AA20" s="11">
        <v>9836072757.7253361</v>
      </c>
      <c r="AB20" s="11">
        <v>10074710646.784698</v>
      </c>
      <c r="AC20" s="11">
        <v>10314905774.449362</v>
      </c>
      <c r="AD20" s="11">
        <v>10556587761.269197</v>
      </c>
      <c r="AE20" s="11">
        <v>10799678122.101805</v>
      </c>
      <c r="AF20" s="11">
        <v>11043992095.759966</v>
      </c>
      <c r="AG20" s="11">
        <v>11289380912.138893</v>
      </c>
      <c r="AH20" s="11">
        <v>11535720007.808764</v>
      </c>
      <c r="AI20" s="11">
        <v>11782891289.49655</v>
      </c>
      <c r="AJ20" s="11">
        <v>12030793017.87089</v>
      </c>
      <c r="AK20" s="11">
        <v>12279334954.796709</v>
      </c>
      <c r="AL20" s="11">
        <v>12528430342.711115</v>
      </c>
    </row>
    <row r="21" spans="1:38" x14ac:dyDescent="0.45">
      <c r="A21" s="10" t="s">
        <v>83</v>
      </c>
      <c r="B21" s="10" t="s">
        <v>73</v>
      </c>
      <c r="C21" s="11">
        <v>2040823892.7752538</v>
      </c>
      <c r="D21" s="11">
        <v>2284631497.8458986</v>
      </c>
      <c r="E21" s="11">
        <v>2519008881.4049516</v>
      </c>
      <c r="F21" s="11">
        <v>2743499469.7255263</v>
      </c>
      <c r="G21" s="11">
        <v>2957917313.2282705</v>
      </c>
      <c r="H21" s="11">
        <v>3162333316.632606</v>
      </c>
      <c r="I21" s="11">
        <v>3357790939.5787134</v>
      </c>
      <c r="J21" s="11">
        <v>3545469294.3327718</v>
      </c>
      <c r="K21" s="11">
        <v>3725895932.2860818</v>
      </c>
      <c r="L21" s="11">
        <v>3899687136.4868765</v>
      </c>
      <c r="M21" s="11">
        <v>4067501808.3793578</v>
      </c>
      <c r="N21" s="11">
        <v>4230451038.1220493</v>
      </c>
      <c r="O21" s="11">
        <v>4389604130.1257868</v>
      </c>
      <c r="P21" s="11">
        <v>4545539535.1321678</v>
      </c>
      <c r="Q21" s="11">
        <v>4698788127.9685068</v>
      </c>
      <c r="R21" s="11">
        <v>4849823486.314929</v>
      </c>
      <c r="S21" s="11">
        <v>4999360757.3405647</v>
      </c>
      <c r="T21" s="11">
        <v>5148032247.4411278</v>
      </c>
      <c r="U21" s="11">
        <v>5296119782.4556627</v>
      </c>
      <c r="V21" s="11">
        <v>5443862584.1959448</v>
      </c>
      <c r="W21" s="11">
        <v>5591485412.8450041</v>
      </c>
      <c r="X21" s="11">
        <v>5739315644.308753</v>
      </c>
      <c r="Y21" s="11">
        <v>5887656320.7949228</v>
      </c>
      <c r="Z21" s="11">
        <v>6036627811.4840031</v>
      </c>
      <c r="AA21" s="11">
        <v>6186288006.5598183</v>
      </c>
      <c r="AB21" s="11">
        <v>6336654006.9369049</v>
      </c>
      <c r="AC21" s="11">
        <v>6487846779.9933634</v>
      </c>
      <c r="AD21" s="11">
        <v>6639944396.2772446</v>
      </c>
      <c r="AE21" s="11">
        <v>6792918943.0177774</v>
      </c>
      <c r="AF21" s="11">
        <v>6946655296.3630171</v>
      </c>
      <c r="AG21" s="11">
        <v>7101060815.2381124</v>
      </c>
      <c r="AH21" s="11">
        <v>7256057991.5960159</v>
      </c>
      <c r="AI21" s="11">
        <v>7411573280.5373144</v>
      </c>
      <c r="AJ21" s="11">
        <v>7567543362.3944263</v>
      </c>
      <c r="AK21" s="11">
        <v>7723912048.5168705</v>
      </c>
      <c r="AL21" s="11">
        <v>7880625282.8919907</v>
      </c>
    </row>
    <row r="22" spans="1:38" x14ac:dyDescent="0.45">
      <c r="A22" s="10" t="s">
        <v>84</v>
      </c>
      <c r="B22" s="10" t="s">
        <v>81</v>
      </c>
      <c r="C22" s="11">
        <v>3231406526.039712</v>
      </c>
      <c r="D22" s="11">
        <v>3425821586.4394202</v>
      </c>
      <c r="E22" s="11">
        <v>3618824016.5473924</v>
      </c>
      <c r="F22" s="11">
        <v>3810008266.96345</v>
      </c>
      <c r="G22" s="11">
        <v>3999162331.2498112</v>
      </c>
      <c r="H22" s="11">
        <v>4186041771.4164925</v>
      </c>
      <c r="I22" s="11">
        <v>4371165488.526825</v>
      </c>
      <c r="J22" s="11">
        <v>4555037061.7818213</v>
      </c>
      <c r="K22" s="11">
        <v>4737661132.0038471</v>
      </c>
      <c r="L22" s="11">
        <v>4918930042.1967134</v>
      </c>
      <c r="M22" s="11">
        <v>5098695450.8922911</v>
      </c>
      <c r="N22" s="11">
        <v>5277605545.5868587</v>
      </c>
      <c r="O22" s="11">
        <v>5456120468.9727764</v>
      </c>
      <c r="P22" s="11">
        <v>5634244063.8774223</v>
      </c>
      <c r="Q22" s="11">
        <v>5812032879.0754862</v>
      </c>
      <c r="R22" s="11">
        <v>5989710933.3850975</v>
      </c>
      <c r="S22" s="11">
        <v>6167816077.1809034</v>
      </c>
      <c r="T22" s="11">
        <v>6346776369.7384596</v>
      </c>
      <c r="U22" s="11">
        <v>6526711136.8058701</v>
      </c>
      <c r="V22" s="11">
        <v>6707849202.3190508</v>
      </c>
      <c r="W22" s="11">
        <v>6890201724.6282663</v>
      </c>
      <c r="X22" s="11">
        <v>7074252619.3487158</v>
      </c>
      <c r="Y22" s="11">
        <v>7260001005.7070398</v>
      </c>
      <c r="Z22" s="11">
        <v>7447194781.4234381</v>
      </c>
      <c r="AA22" s="11">
        <v>7635749412.8608971</v>
      </c>
      <c r="AB22" s="11">
        <v>7825543236.6078711</v>
      </c>
      <c r="AC22" s="11">
        <v>8016573618.926836</v>
      </c>
      <c r="AD22" s="11">
        <v>8208827258.590539</v>
      </c>
      <c r="AE22" s="11">
        <v>8402220486.5019693</v>
      </c>
      <c r="AF22" s="11">
        <v>8596636659.7371216</v>
      </c>
      <c r="AG22" s="11">
        <v>8792016235.3577595</v>
      </c>
      <c r="AH22" s="11">
        <v>8988272491.7577953</v>
      </c>
      <c r="AI22" s="11">
        <v>9185336604.9754333</v>
      </c>
      <c r="AJ22" s="11">
        <v>9383141688.7865124</v>
      </c>
      <c r="AK22" s="11">
        <v>9581581922.5809803</v>
      </c>
      <c r="AL22" s="11">
        <v>9780609306.3001728</v>
      </c>
    </row>
    <row r="23" spans="1:38" x14ac:dyDescent="0.45">
      <c r="A23" s="10" t="s">
        <v>86</v>
      </c>
      <c r="B23" s="10" t="s">
        <v>81</v>
      </c>
      <c r="C23" s="11">
        <v>6685025177.391305</v>
      </c>
      <c r="D23" s="11">
        <v>6984572000.217391</v>
      </c>
      <c r="E23" s="11">
        <v>7287189392.826088</v>
      </c>
      <c r="F23" s="11">
        <v>7593334683.043478</v>
      </c>
      <c r="G23" s="11">
        <v>7900675785.652174</v>
      </c>
      <c r="H23" s="11">
        <v>8173901152.2517109</v>
      </c>
      <c r="I23" s="11">
        <v>8439907078.8728113</v>
      </c>
      <c r="J23" s="11">
        <v>8701089738.2019157</v>
      </c>
      <c r="K23" s="11">
        <v>8955929669.4783783</v>
      </c>
      <c r="L23" s="11">
        <v>9203451078.5634785</v>
      </c>
      <c r="M23" s="11">
        <v>9443613474.2017384</v>
      </c>
      <c r="N23" s="11">
        <v>9675781488.5115967</v>
      </c>
      <c r="O23" s="11">
        <v>9901910756.6830139</v>
      </c>
      <c r="P23" s="11">
        <v>10122700664.399305</v>
      </c>
      <c r="Q23" s="11">
        <v>10338027082.304928</v>
      </c>
      <c r="R23" s="11">
        <v>10548456608.327711</v>
      </c>
      <c r="S23" s="11">
        <v>10755478996.064695</v>
      </c>
      <c r="T23" s="11">
        <v>10960297763.20974</v>
      </c>
      <c r="U23" s="11">
        <v>11164438485.20719</v>
      </c>
      <c r="V23" s="11">
        <v>11368758853.202612</v>
      </c>
      <c r="W23" s="11">
        <v>11573472003.900406</v>
      </c>
      <c r="X23" s="11">
        <v>11777845746.954786</v>
      </c>
      <c r="Y23" s="11">
        <v>11983225719.47687</v>
      </c>
      <c r="Z23" s="11">
        <v>12190583897.272408</v>
      </c>
      <c r="AA23" s="11">
        <v>12397604843.497393</v>
      </c>
      <c r="AB23" s="11">
        <v>12603029931.549391</v>
      </c>
      <c r="AC23" s="11">
        <v>12806498144.151651</v>
      </c>
      <c r="AD23" s="11">
        <v>13007834861.024929</v>
      </c>
      <c r="AE23" s="11">
        <v>13206800969.869566</v>
      </c>
      <c r="AF23" s="11">
        <v>13403163921.679712</v>
      </c>
      <c r="AG23" s="11">
        <v>13596553008.403481</v>
      </c>
      <c r="AH23" s="11">
        <v>13786883410.450956</v>
      </c>
      <c r="AI23" s="11">
        <v>13973862916.772524</v>
      </c>
      <c r="AJ23" s="11">
        <v>14157523923.970783</v>
      </c>
      <c r="AK23" s="11">
        <v>14337544416.855652</v>
      </c>
      <c r="AL23" s="11">
        <v>14623829956.372179</v>
      </c>
    </row>
    <row r="24" spans="1:38" x14ac:dyDescent="0.45">
      <c r="A24" s="10" t="s">
        <v>85</v>
      </c>
      <c r="B24" s="10" t="s">
        <v>81</v>
      </c>
      <c r="C24" s="11">
        <v>1523242075</v>
      </c>
      <c r="D24" s="11">
        <v>1548594509.8684208</v>
      </c>
      <c r="E24" s="11">
        <v>1573303047.6315792</v>
      </c>
      <c r="F24" s="11">
        <v>1597499642.5000005</v>
      </c>
      <c r="G24" s="11">
        <v>1621436168.9473684</v>
      </c>
      <c r="H24" s="11">
        <v>1645365733.6842108</v>
      </c>
      <c r="I24" s="11">
        <v>1669820867.1052632</v>
      </c>
      <c r="J24" s="11">
        <v>1695334808.1578948</v>
      </c>
      <c r="K24" s="11">
        <v>1722177792.7631578</v>
      </c>
      <c r="L24" s="11">
        <v>1750654517.7631581</v>
      </c>
      <c r="M24" s="11">
        <v>1781059545.2631578</v>
      </c>
      <c r="N24" s="11">
        <v>1813745279.8684213</v>
      </c>
      <c r="O24" s="11">
        <v>1849464258.5526316</v>
      </c>
      <c r="P24" s="11">
        <v>1887959082.6315789</v>
      </c>
      <c r="Q24" s="11">
        <v>1929285592.2368422</v>
      </c>
      <c r="R24" s="11">
        <v>1973389268.2894735</v>
      </c>
      <c r="S24" s="11">
        <v>2019779312.6315789</v>
      </c>
      <c r="T24" s="11">
        <v>2067917263.8157899</v>
      </c>
      <c r="U24" s="11">
        <v>2117772823.2894738</v>
      </c>
      <c r="V24" s="11">
        <v>2169297673.9473681</v>
      </c>
      <c r="W24" s="11">
        <v>2222553431.3157892</v>
      </c>
      <c r="X24" s="11">
        <v>2277043751.4473686</v>
      </c>
      <c r="Y24" s="11">
        <v>2333060146.3157902</v>
      </c>
      <c r="Z24" s="11">
        <v>2390065614.3421049</v>
      </c>
      <c r="AA24" s="11">
        <v>2447652883.9473686</v>
      </c>
      <c r="AB24" s="11">
        <v>2505734409.078948</v>
      </c>
      <c r="AC24" s="11">
        <v>2564256146.1842108</v>
      </c>
      <c r="AD24" s="11">
        <v>2623144265.6578951</v>
      </c>
      <c r="AE24" s="11">
        <v>2682423830.1315789</v>
      </c>
      <c r="AF24" s="11">
        <v>2742049089.0789475</v>
      </c>
      <c r="AG24" s="11">
        <v>2801888046.710526</v>
      </c>
      <c r="AH24" s="11">
        <v>2861969720.6578951</v>
      </c>
      <c r="AI24" s="11">
        <v>2922289589.3421054</v>
      </c>
      <c r="AJ24" s="11">
        <v>2982809702.1052632</v>
      </c>
      <c r="AK24" s="11">
        <v>3043423986.0526323</v>
      </c>
      <c r="AL24" s="11">
        <v>3104178008.1578941</v>
      </c>
    </row>
    <row r="25" spans="1:38" x14ac:dyDescent="0.45">
      <c r="A25" s="10" t="s">
        <v>87</v>
      </c>
      <c r="B25" s="10" t="s">
        <v>81</v>
      </c>
      <c r="C25" s="11">
        <v>1276777245.3</v>
      </c>
      <c r="D25" s="11">
        <v>1328206635.7333333</v>
      </c>
      <c r="E25" s="11">
        <v>1380361185.7333333</v>
      </c>
      <c r="F25" s="11">
        <v>1433383111.8333333</v>
      </c>
      <c r="G25" s="11">
        <v>1486828221.0000002</v>
      </c>
      <c r="H25" s="11">
        <v>1540937456.3</v>
      </c>
      <c r="I25" s="11">
        <v>1595654337.7333331</v>
      </c>
      <c r="J25" s="11">
        <v>1651283734.7666667</v>
      </c>
      <c r="K25" s="11">
        <v>1707609419.5333331</v>
      </c>
      <c r="L25" s="11">
        <v>1764464096.6666667</v>
      </c>
      <c r="M25" s="11">
        <v>1822097653.3333335</v>
      </c>
      <c r="N25" s="11">
        <v>1880243477.3</v>
      </c>
      <c r="O25" s="11">
        <v>1939192143.1000001</v>
      </c>
      <c r="P25" s="11">
        <v>1998667205.7999995</v>
      </c>
      <c r="Q25" s="11">
        <v>2058825096.5333333</v>
      </c>
      <c r="R25" s="11">
        <v>2119501544.4999998</v>
      </c>
      <c r="S25" s="11">
        <v>2180815528.5333333</v>
      </c>
      <c r="T25" s="11">
        <v>2242709620.666667</v>
      </c>
      <c r="U25" s="11">
        <v>2305292532.5999999</v>
      </c>
      <c r="V25" s="11">
        <v>2368342784.833333</v>
      </c>
      <c r="W25" s="11">
        <v>2432219345.3000007</v>
      </c>
      <c r="X25" s="11">
        <v>2496497977.0999999</v>
      </c>
      <c r="Y25" s="11">
        <v>2561534024.5000005</v>
      </c>
      <c r="Z25" s="11">
        <v>2626988572.1333332</v>
      </c>
      <c r="AA25" s="11">
        <v>2693179370.2666664</v>
      </c>
      <c r="AB25" s="11">
        <v>2759784903.9333329</v>
      </c>
      <c r="AC25" s="11">
        <v>2827067856.2000003</v>
      </c>
      <c r="AD25" s="11">
        <v>2894747490.4666662</v>
      </c>
      <c r="AE25" s="11">
        <v>2962973803.5666671</v>
      </c>
      <c r="AF25" s="11">
        <v>3031702606.6333337</v>
      </c>
      <c r="AG25" s="11">
        <v>3100746036.9666657</v>
      </c>
      <c r="AH25" s="11">
        <v>3170086555.8000002</v>
      </c>
      <c r="AI25" s="11">
        <v>3239924468.7666669</v>
      </c>
      <c r="AJ25" s="11">
        <v>3310048889.3999996</v>
      </c>
      <c r="AK25" s="11">
        <v>3380522131.5666661</v>
      </c>
      <c r="AL25" s="11">
        <v>3451259678.6666665</v>
      </c>
    </row>
    <row r="26" spans="1:38" x14ac:dyDescent="0.45">
      <c r="A26" s="33"/>
      <c r="B26" s="33"/>
      <c r="C26" s="33"/>
      <c r="D26" s="33"/>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row>
    <row r="27" spans="1:38" x14ac:dyDescent="0.45">
      <c r="A27" s="33"/>
      <c r="B27" s="33"/>
      <c r="C27" s="33"/>
      <c r="D27" s="33"/>
      <c r="E27" s="12"/>
      <c r="F27" s="12"/>
      <c r="G27" s="12"/>
      <c r="H27" s="12"/>
      <c r="I27" s="12"/>
      <c r="J27" s="12" t="s">
        <v>64</v>
      </c>
      <c r="K27" s="12"/>
      <c r="L27" s="12" t="s">
        <v>65</v>
      </c>
      <c r="M27" s="12" t="s">
        <v>66</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row>
    <row r="28" spans="1:38" x14ac:dyDescent="0.45">
      <c r="A28" s="33"/>
      <c r="B28" s="33"/>
      <c r="C28" s="33"/>
      <c r="D28" s="33"/>
      <c r="E28" s="12"/>
      <c r="F28" s="12"/>
      <c r="G28" s="12"/>
      <c r="H28" s="12"/>
      <c r="I28" s="12"/>
      <c r="J28" s="36">
        <v>9.9999999999999995E-7</v>
      </c>
      <c r="K28" s="36"/>
      <c r="L28" s="36">
        <f>1.3268/1000</f>
        <v>1.3267999999999999E-3</v>
      </c>
      <c r="M28" s="36">
        <f>0.001163*8760</f>
        <v>10.18788</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row>
    <row r="29" spans="1:38" x14ac:dyDescent="0.45">
      <c r="E29" s="12"/>
      <c r="F29" s="12"/>
      <c r="G29" s="12"/>
      <c r="H29" s="12"/>
      <c r="I29" s="12"/>
      <c r="J29" s="12"/>
      <c r="K29" s="12"/>
      <c r="L29" s="12"/>
      <c r="M29" s="12"/>
      <c r="N29" s="12"/>
      <c r="O29" s="12"/>
      <c r="P29" s="12"/>
      <c r="Q29" s="12"/>
      <c r="R29" s="12"/>
      <c r="S29" s="12"/>
      <c r="T29" s="12"/>
      <c r="U29" s="12"/>
      <c r="V29" s="12"/>
      <c r="W29" s="12"/>
    </row>
    <row r="30" spans="1:38" x14ac:dyDescent="0.45">
      <c r="E30" s="12"/>
      <c r="F30" s="12" t="s">
        <v>94</v>
      </c>
      <c r="G30" s="12" t="s">
        <v>95</v>
      </c>
      <c r="H30" s="12" t="s">
        <v>61</v>
      </c>
      <c r="I30" s="12" t="s">
        <v>96</v>
      </c>
      <c r="J30" s="12"/>
      <c r="K30" s="12" t="s">
        <v>62</v>
      </c>
      <c r="L30" s="12"/>
      <c r="M30" s="12" t="s">
        <v>63</v>
      </c>
      <c r="N30" s="12"/>
      <c r="O30" s="12"/>
      <c r="P30" s="12"/>
      <c r="Q30" s="12"/>
      <c r="R30" s="12"/>
      <c r="S30" s="12"/>
      <c r="T30" s="12"/>
      <c r="U30" s="12"/>
      <c r="V30" s="12"/>
      <c r="W30" s="12"/>
    </row>
    <row r="31" spans="1:38" x14ac:dyDescent="0.45">
      <c r="E31" s="12" t="s">
        <v>89</v>
      </c>
      <c r="F31" s="12">
        <v>742</v>
      </c>
      <c r="G31" s="12">
        <v>10400</v>
      </c>
      <c r="H31" s="12">
        <f>F31*G31</f>
        <v>7716800</v>
      </c>
      <c r="I31" s="12">
        <f>H31/1000</f>
        <v>7716.8</v>
      </c>
      <c r="J31" s="36">
        <f>I31*$J$28</f>
        <v>7.7168000000000002E-3</v>
      </c>
      <c r="K31" s="35">
        <f>0.77/1000</f>
        <v>7.7000000000000007E-4</v>
      </c>
      <c r="L31" s="36"/>
      <c r="M31" s="12">
        <f>I31*$M$28</f>
        <v>78617.832383999994</v>
      </c>
      <c r="N31" s="12"/>
      <c r="O31" s="12"/>
      <c r="P31" s="12"/>
      <c r="Q31" s="12"/>
      <c r="R31" s="12"/>
      <c r="S31" s="12"/>
      <c r="T31" s="12"/>
      <c r="U31" s="12"/>
      <c r="V31" s="12"/>
      <c r="W31" s="12"/>
    </row>
    <row r="32" spans="1:38" x14ac:dyDescent="0.45">
      <c r="E32" s="12" t="s">
        <v>90</v>
      </c>
      <c r="F32" s="12">
        <v>809</v>
      </c>
      <c r="G32" s="12">
        <v>6300</v>
      </c>
      <c r="H32" s="12">
        <f t="shared" ref="H32:H34" si="0">F32*G32</f>
        <v>5096700</v>
      </c>
      <c r="I32" s="12">
        <f t="shared" ref="I32:I34" si="1">H32/1000</f>
        <v>5096.7</v>
      </c>
      <c r="J32" s="36">
        <f t="shared" ref="J32:J34" si="2">I32*$J$28</f>
        <v>5.0967E-3</v>
      </c>
      <c r="K32" s="35">
        <f>0.51/1000</f>
        <v>5.1000000000000004E-4</v>
      </c>
      <c r="L32" s="12"/>
      <c r="M32" s="12">
        <f t="shared" ref="M32:M34" si="3">I32*$M$28</f>
        <v>51924.567995999998</v>
      </c>
      <c r="N32" s="12"/>
      <c r="O32" s="12"/>
      <c r="P32" s="12"/>
      <c r="Q32" s="12"/>
      <c r="R32" s="12"/>
      <c r="S32" s="12"/>
      <c r="T32" s="12"/>
      <c r="U32" s="12"/>
      <c r="V32" s="12"/>
      <c r="W32" s="12"/>
    </row>
    <row r="33" spans="1:38" x14ac:dyDescent="0.45">
      <c r="E33" s="12" t="s">
        <v>91</v>
      </c>
      <c r="F33" s="12">
        <v>0.74</v>
      </c>
      <c r="G33" s="12">
        <v>8800</v>
      </c>
      <c r="H33" s="12">
        <f t="shared" si="0"/>
        <v>6512</v>
      </c>
      <c r="I33" s="34">
        <f t="shared" si="1"/>
        <v>6.5119999999999996</v>
      </c>
      <c r="J33" s="36">
        <f t="shared" si="2"/>
        <v>6.5119999999999997E-6</v>
      </c>
      <c r="K33" s="35">
        <f>0.88</f>
        <v>0.88</v>
      </c>
      <c r="L33" s="36"/>
      <c r="M33" s="12">
        <f>I33*$M$28</f>
        <v>66.34347455999999</v>
      </c>
      <c r="N33" s="12"/>
      <c r="O33" s="12"/>
      <c r="P33" s="12"/>
      <c r="Q33" s="12"/>
      <c r="R33" s="12"/>
      <c r="S33" s="12"/>
      <c r="T33" s="12"/>
      <c r="U33" s="12"/>
      <c r="V33" s="12"/>
      <c r="W33" s="12"/>
    </row>
    <row r="34" spans="1:38" x14ac:dyDescent="0.45">
      <c r="E34" s="12" t="s">
        <v>92</v>
      </c>
      <c r="F34" s="12">
        <v>840</v>
      </c>
      <c r="G34" s="12">
        <v>10100</v>
      </c>
      <c r="H34" s="12">
        <f t="shared" si="0"/>
        <v>8484000</v>
      </c>
      <c r="I34" s="12">
        <f t="shared" si="1"/>
        <v>8484</v>
      </c>
      <c r="J34" s="36">
        <f t="shared" si="2"/>
        <v>8.4840000000000002E-3</v>
      </c>
      <c r="K34" s="35">
        <f>0.848/1000</f>
        <v>8.4800000000000001E-4</v>
      </c>
      <c r="L34" s="12"/>
      <c r="M34" s="12">
        <f t="shared" si="3"/>
        <v>86433.973920000004</v>
      </c>
      <c r="N34" s="12"/>
      <c r="O34" s="12"/>
      <c r="P34" s="12"/>
      <c r="Q34" s="12"/>
      <c r="R34" s="12"/>
      <c r="S34" s="12"/>
      <c r="T34" s="12"/>
      <c r="U34" s="12"/>
      <c r="V34" s="12"/>
      <c r="W34" s="12"/>
    </row>
    <row r="35" spans="1:38" x14ac:dyDescent="0.45">
      <c r="E35" s="12" t="s">
        <v>93</v>
      </c>
      <c r="F35" s="12"/>
      <c r="G35" s="12"/>
      <c r="H35" s="12"/>
      <c r="I35" s="12"/>
      <c r="J35" s="12"/>
      <c r="K35" s="12"/>
      <c r="L35" s="12"/>
      <c r="M35" s="12"/>
      <c r="N35" s="12"/>
      <c r="O35" s="12"/>
      <c r="P35" s="12"/>
      <c r="Q35" s="12"/>
      <c r="R35" s="12"/>
      <c r="S35" s="12"/>
      <c r="T35" s="12"/>
      <c r="U35" s="12"/>
      <c r="V35" s="12"/>
      <c r="W35" s="12"/>
    </row>
    <row r="37" spans="1:38" ht="15.75" x14ac:dyDescent="0.5">
      <c r="A37" s="8" t="s">
        <v>88</v>
      </c>
      <c r="B37" s="8"/>
      <c r="C37" s="8"/>
      <c r="D37" s="8"/>
      <c r="M37" s="38"/>
    </row>
    <row r="38" spans="1:38" x14ac:dyDescent="0.45">
      <c r="E38" s="37"/>
    </row>
    <row r="39" spans="1:38" x14ac:dyDescent="0.45">
      <c r="A39" s="9" t="s">
        <v>68</v>
      </c>
      <c r="B39" s="9" t="s">
        <v>69</v>
      </c>
      <c r="C39" s="9"/>
      <c r="D39" s="9"/>
      <c r="E39" s="9">
        <v>2017</v>
      </c>
      <c r="F39" s="9">
        <v>2018</v>
      </c>
      <c r="G39" s="9">
        <v>2019</v>
      </c>
      <c r="H39" s="9">
        <v>2020</v>
      </c>
      <c r="I39" s="9">
        <v>2021</v>
      </c>
      <c r="J39" s="9">
        <v>2022</v>
      </c>
      <c r="K39" s="9">
        <v>2023</v>
      </c>
      <c r="L39" s="9">
        <v>2024</v>
      </c>
      <c r="M39" s="9">
        <v>2025</v>
      </c>
      <c r="N39" s="9">
        <v>2026</v>
      </c>
      <c r="O39" s="9">
        <v>2027</v>
      </c>
      <c r="P39" s="9">
        <v>2028</v>
      </c>
      <c r="Q39" s="9">
        <v>2029</v>
      </c>
      <c r="R39" s="9">
        <v>2030</v>
      </c>
      <c r="S39" s="9">
        <v>2031</v>
      </c>
      <c r="T39" s="9">
        <v>2032</v>
      </c>
      <c r="U39" s="9">
        <v>2033</v>
      </c>
      <c r="V39" s="9">
        <v>2034</v>
      </c>
      <c r="W39" s="9">
        <v>2035</v>
      </c>
      <c r="X39" s="9">
        <v>2036</v>
      </c>
      <c r="Y39" s="9">
        <v>2037</v>
      </c>
      <c r="Z39" s="9">
        <v>2038</v>
      </c>
      <c r="AA39" s="9">
        <v>2039</v>
      </c>
      <c r="AB39" s="9">
        <v>2040</v>
      </c>
      <c r="AC39" s="9">
        <v>2041</v>
      </c>
      <c r="AD39" s="9">
        <v>2042</v>
      </c>
      <c r="AE39" s="9">
        <v>2043</v>
      </c>
      <c r="AF39" s="9">
        <v>2044</v>
      </c>
      <c r="AG39" s="9">
        <v>2045</v>
      </c>
      <c r="AH39" s="9">
        <v>2046</v>
      </c>
      <c r="AI39" s="9">
        <v>2047</v>
      </c>
      <c r="AJ39" s="9">
        <v>2048</v>
      </c>
      <c r="AK39" s="9">
        <v>2049</v>
      </c>
      <c r="AL39" s="9">
        <v>2050</v>
      </c>
    </row>
    <row r="40" spans="1:38" x14ac:dyDescent="0.45">
      <c r="A40" s="10" t="s">
        <v>82</v>
      </c>
      <c r="B40" s="10" t="s">
        <v>70</v>
      </c>
      <c r="C40" s="11">
        <f t="shared" ref="C40:D40" si="4">C4*$M$31</f>
        <v>729603971904945.38</v>
      </c>
      <c r="D40" s="11">
        <f t="shared" si="4"/>
        <v>663831792794093.25</v>
      </c>
      <c r="E40" s="11">
        <f t="shared" ref="E40:AL40" si="5">E4*$M$31</f>
        <v>604891379171106.38</v>
      </c>
      <c r="F40" s="11">
        <f t="shared" si="5"/>
        <v>552756698314177.06</v>
      </c>
      <c r="G40" s="11">
        <f t="shared" si="5"/>
        <v>507288991193524.75</v>
      </c>
      <c r="H40" s="11">
        <f t="shared" si="5"/>
        <v>466944356449258.13</v>
      </c>
      <c r="I40" s="11">
        <f t="shared" si="5"/>
        <v>431671094178730.13</v>
      </c>
      <c r="J40" s="11">
        <f t="shared" si="5"/>
        <v>401056397149068.94</v>
      </c>
      <c r="K40" s="11">
        <f t="shared" si="5"/>
        <v>374598349444299.63</v>
      </c>
      <c r="L40" s="11">
        <f t="shared" si="5"/>
        <v>351877516404429.13</v>
      </c>
      <c r="M40" s="11">
        <f t="shared" si="5"/>
        <v>332275036082738.06</v>
      </c>
      <c r="N40" s="11">
        <f t="shared" si="5"/>
        <v>315206776238843.63</v>
      </c>
      <c r="O40" s="11">
        <f t="shared" si="5"/>
        <v>300180600190574.38</v>
      </c>
      <c r="P40" s="11">
        <f t="shared" si="5"/>
        <v>286856805508857.69</v>
      </c>
      <c r="Q40" s="11">
        <f t="shared" si="5"/>
        <v>274713173392973.5</v>
      </c>
      <c r="R40" s="11">
        <f t="shared" si="5"/>
        <v>263946560868777.94</v>
      </c>
      <c r="S40" s="11">
        <f t="shared" si="5"/>
        <v>254903486017233.44</v>
      </c>
      <c r="T40" s="11">
        <f t="shared" si="5"/>
        <v>247394927643911</v>
      </c>
      <c r="U40" s="11">
        <f t="shared" si="5"/>
        <v>241222436020695.44</v>
      </c>
      <c r="V40" s="11">
        <f t="shared" si="5"/>
        <v>236141360189156.88</v>
      </c>
      <c r="W40" s="11">
        <f t="shared" si="5"/>
        <v>231898012558561.59</v>
      </c>
      <c r="X40" s="11">
        <f t="shared" si="5"/>
        <v>228195434443306</v>
      </c>
      <c r="Y40" s="11">
        <f t="shared" si="5"/>
        <v>224847749717388.97</v>
      </c>
      <c r="Z40" s="11">
        <f t="shared" si="5"/>
        <v>221786526211200.91</v>
      </c>
      <c r="AA40" s="11">
        <f t="shared" si="5"/>
        <v>218990580386797.75</v>
      </c>
      <c r="AB40" s="11">
        <f t="shared" si="5"/>
        <v>216419658270755.72</v>
      </c>
      <c r="AC40" s="11">
        <f t="shared" si="5"/>
        <v>214056898887057.63</v>
      </c>
      <c r="AD40" s="11">
        <f t="shared" si="5"/>
        <v>211898289889177.09</v>
      </c>
      <c r="AE40" s="11">
        <f t="shared" si="5"/>
        <v>209897829373173.69</v>
      </c>
      <c r="AF40" s="11">
        <f t="shared" si="5"/>
        <v>208027052408860.56</v>
      </c>
      <c r="AG40" s="11">
        <f t="shared" si="5"/>
        <v>206264312926262.84</v>
      </c>
      <c r="AH40" s="11">
        <f t="shared" si="5"/>
        <v>204593249461493.97</v>
      </c>
      <c r="AI40" s="11">
        <f t="shared" si="5"/>
        <v>203009105431611.63</v>
      </c>
      <c r="AJ40" s="11">
        <f t="shared" si="5"/>
        <v>201499934599984.03</v>
      </c>
      <c r="AK40" s="11">
        <f t="shared" si="5"/>
        <v>200043629084218.47</v>
      </c>
      <c r="AL40" s="11">
        <f t="shared" si="5"/>
        <v>200117567610959.06</v>
      </c>
    </row>
    <row r="41" spans="1:38" x14ac:dyDescent="0.45">
      <c r="A41" s="10" t="s">
        <v>82</v>
      </c>
      <c r="B41" s="10" t="s">
        <v>71</v>
      </c>
      <c r="C41" s="11">
        <f t="shared" ref="C41:D41" si="6">C5*$M$32</f>
        <v>26252936097729.246</v>
      </c>
      <c r="D41" s="11">
        <f t="shared" si="6"/>
        <v>21832199817381.793</v>
      </c>
      <c r="E41" s="11">
        <f>E5*$M$32</f>
        <v>18182868599273.711</v>
      </c>
      <c r="F41" s="11">
        <f t="shared" ref="F41:AL41" si="7">F5*$M$32</f>
        <v>15130949618600.58</v>
      </c>
      <c r="G41" s="11">
        <f t="shared" si="7"/>
        <v>12633034658653.93</v>
      </c>
      <c r="H41" s="11">
        <f t="shared" si="7"/>
        <v>10568878595779.984</v>
      </c>
      <c r="I41" s="11">
        <f t="shared" si="7"/>
        <v>8799060837502.4355</v>
      </c>
      <c r="J41" s="11">
        <f t="shared" si="7"/>
        <v>7310138870755.0635</v>
      </c>
      <c r="K41" s="11">
        <f t="shared" si="7"/>
        <v>6082272916041.4658</v>
      </c>
      <c r="L41" s="11">
        <f t="shared" si="7"/>
        <v>5095138382269.7744</v>
      </c>
      <c r="M41" s="11">
        <f t="shared" si="7"/>
        <v>4285527651429.4702</v>
      </c>
      <c r="N41" s="11">
        <f t="shared" si="7"/>
        <v>3598739280795.2075</v>
      </c>
      <c r="O41" s="11">
        <f t="shared" si="7"/>
        <v>3010500825936.7217</v>
      </c>
      <c r="P41" s="11">
        <f t="shared" si="7"/>
        <v>2507236145879.7163</v>
      </c>
      <c r="Q41" s="11">
        <f t="shared" si="7"/>
        <v>2078559975892.8872</v>
      </c>
      <c r="R41" s="11">
        <f t="shared" si="7"/>
        <v>1717743502012.8606</v>
      </c>
      <c r="S41" s="11">
        <f t="shared" si="7"/>
        <v>1415882210682.8699</v>
      </c>
      <c r="T41" s="11">
        <f t="shared" si="7"/>
        <v>1166590849513.6741</v>
      </c>
      <c r="U41" s="11">
        <f t="shared" si="7"/>
        <v>973349507337.04248</v>
      </c>
      <c r="V41" s="11">
        <f t="shared" si="7"/>
        <v>820902479509.3158</v>
      </c>
      <c r="W41" s="11">
        <f t="shared" si="7"/>
        <v>705748101877.70007</v>
      </c>
      <c r="X41" s="11">
        <f t="shared" si="7"/>
        <v>606303945395.00452</v>
      </c>
      <c r="Y41" s="11">
        <f t="shared" si="7"/>
        <v>524141175057.08661</v>
      </c>
      <c r="Z41" s="11">
        <f t="shared" si="7"/>
        <v>448864378012.56335</v>
      </c>
      <c r="AA41" s="11">
        <f t="shared" si="7"/>
        <v>372002019718.36749</v>
      </c>
      <c r="AB41" s="11">
        <f t="shared" si="7"/>
        <v>306911848990.17657</v>
      </c>
      <c r="AC41" s="11">
        <f t="shared" si="7"/>
        <v>248151299459.57538</v>
      </c>
      <c r="AD41" s="11">
        <f t="shared" si="7"/>
        <v>195247186819.09402</v>
      </c>
      <c r="AE41" s="11">
        <f t="shared" si="7"/>
        <v>157138404580.20901</v>
      </c>
      <c r="AF41" s="11">
        <f t="shared" si="7"/>
        <v>120444272227.87231</v>
      </c>
      <c r="AG41" s="11">
        <f t="shared" si="7"/>
        <v>93440799027.025635</v>
      </c>
      <c r="AH41" s="11">
        <f t="shared" si="7"/>
        <v>79193267693.903946</v>
      </c>
      <c r="AI41" s="11">
        <f t="shared" si="7"/>
        <v>64755526019.896622</v>
      </c>
      <c r="AJ41" s="11">
        <f t="shared" si="7"/>
        <v>50515666745.468353</v>
      </c>
      <c r="AK41" s="11">
        <f t="shared" si="7"/>
        <v>36255565852.518364</v>
      </c>
      <c r="AL41" s="11">
        <f t="shared" si="7"/>
        <v>27049453137.732994</v>
      </c>
    </row>
    <row r="42" spans="1:38" x14ac:dyDescent="0.45">
      <c r="A42" s="10" t="s">
        <v>82</v>
      </c>
      <c r="B42" s="10" t="s">
        <v>72</v>
      </c>
      <c r="C42" s="11">
        <f t="shared" ref="C42:D42" si="8">C6*$M$31</f>
        <v>1600434815254900</v>
      </c>
      <c r="D42" s="11">
        <f t="shared" si="8"/>
        <v>1696276900281019</v>
      </c>
      <c r="E42" s="11">
        <f t="shared" ref="E42:AL42" si="9">E6*$M$31</f>
        <v>1848099611675368</v>
      </c>
      <c r="F42" s="11">
        <f t="shared" si="9"/>
        <v>1997038536493986.3</v>
      </c>
      <c r="G42" s="11">
        <f t="shared" si="9"/>
        <v>2142960015117410</v>
      </c>
      <c r="H42" s="11">
        <f t="shared" si="9"/>
        <v>2275481771723847</v>
      </c>
      <c r="I42" s="11">
        <f t="shared" si="9"/>
        <v>2402371301245466</v>
      </c>
      <c r="J42" s="11">
        <f t="shared" si="9"/>
        <v>2524544915944306.5</v>
      </c>
      <c r="K42" s="11">
        <f t="shared" si="9"/>
        <v>2642298364422442.5</v>
      </c>
      <c r="L42" s="11">
        <f t="shared" si="9"/>
        <v>2755969784208342.5</v>
      </c>
      <c r="M42" s="11">
        <f t="shared" si="9"/>
        <v>2862247670144930</v>
      </c>
      <c r="N42" s="11">
        <f t="shared" si="9"/>
        <v>2958253040665968</v>
      </c>
      <c r="O42" s="11">
        <f t="shared" si="9"/>
        <v>3044704487162066.5</v>
      </c>
      <c r="P42" s="11">
        <f t="shared" si="9"/>
        <v>3122170059764757.5</v>
      </c>
      <c r="Q42" s="11">
        <f t="shared" si="9"/>
        <v>3191212928797279.5</v>
      </c>
      <c r="R42" s="11">
        <f t="shared" si="9"/>
        <v>3252958414488137</v>
      </c>
      <c r="S42" s="11">
        <f t="shared" si="9"/>
        <v>3301567917642178</v>
      </c>
      <c r="T42" s="11">
        <f t="shared" si="9"/>
        <v>3331064514837108</v>
      </c>
      <c r="U42" s="11">
        <f t="shared" si="9"/>
        <v>3342346717676334.5</v>
      </c>
      <c r="V42" s="11">
        <f t="shared" si="9"/>
        <v>3336355872801754.5</v>
      </c>
      <c r="W42" s="11">
        <f t="shared" si="9"/>
        <v>3312934185354860.5</v>
      </c>
      <c r="X42" s="11">
        <f t="shared" si="9"/>
        <v>3272243502881275.5</v>
      </c>
      <c r="Y42" s="11">
        <f t="shared" si="9"/>
        <v>3215791618320048.5</v>
      </c>
      <c r="Z42" s="11">
        <f t="shared" si="9"/>
        <v>3145047036013137.5</v>
      </c>
      <c r="AA42" s="11">
        <f t="shared" si="9"/>
        <v>3061413552535803</v>
      </c>
      <c r="AB42" s="11">
        <f t="shared" si="9"/>
        <v>2965411178146274</v>
      </c>
      <c r="AC42" s="11">
        <f t="shared" si="9"/>
        <v>2857535988328768</v>
      </c>
      <c r="AD42" s="11">
        <f t="shared" si="9"/>
        <v>2739123115385876.5</v>
      </c>
      <c r="AE42" s="11">
        <f t="shared" si="9"/>
        <v>2611530483175582</v>
      </c>
      <c r="AF42" s="11">
        <f t="shared" si="9"/>
        <v>2475916803440028</v>
      </c>
      <c r="AG42" s="11">
        <f t="shared" si="9"/>
        <v>2333467509029628</v>
      </c>
      <c r="AH42" s="11">
        <f t="shared" si="9"/>
        <v>2185288911857487.3</v>
      </c>
      <c r="AI42" s="11">
        <f t="shared" si="9"/>
        <v>2032411139693257.5</v>
      </c>
      <c r="AJ42" s="11">
        <f t="shared" si="9"/>
        <v>1875776462222140.8</v>
      </c>
      <c r="AK42" s="11">
        <f t="shared" si="9"/>
        <v>1716238701073205.8</v>
      </c>
      <c r="AL42" s="11">
        <f t="shared" si="9"/>
        <v>1573730926043906.3</v>
      </c>
    </row>
    <row r="43" spans="1:38" x14ac:dyDescent="0.45">
      <c r="A43" s="10" t="s">
        <v>82</v>
      </c>
      <c r="B43" s="10" t="s">
        <v>73</v>
      </c>
      <c r="C43" s="11">
        <f t="shared" ref="C43:D43" si="10">C7*$M$32</f>
        <v>745489037217625.5</v>
      </c>
      <c r="D43" s="11">
        <f t="shared" si="10"/>
        <v>879034470443028.63</v>
      </c>
      <c r="E43" s="11">
        <f>E7*$M$32</f>
        <v>954921060220665.63</v>
      </c>
      <c r="F43" s="11">
        <f t="shared" ref="F43:AL43" si="11">F7*$M$32</f>
        <v>1029601093220303.4</v>
      </c>
      <c r="G43" s="11">
        <f t="shared" si="11"/>
        <v>1103070502895948.5</v>
      </c>
      <c r="H43" s="11">
        <f t="shared" si="11"/>
        <v>1170083447513556.5</v>
      </c>
      <c r="I43" s="11">
        <f t="shared" si="11"/>
        <v>1234605778972107.5</v>
      </c>
      <c r="J43" s="11">
        <f t="shared" si="11"/>
        <v>1297133086504167</v>
      </c>
      <c r="K43" s="11">
        <f t="shared" si="11"/>
        <v>1357834853099603.5</v>
      </c>
      <c r="L43" s="11">
        <f t="shared" si="11"/>
        <v>1416894340215844.8</v>
      </c>
      <c r="M43" s="11">
        <f t="shared" si="11"/>
        <v>1472616405041854.5</v>
      </c>
      <c r="N43" s="11">
        <f t="shared" si="11"/>
        <v>1523496194137596</v>
      </c>
      <c r="O43" s="11">
        <f t="shared" si="11"/>
        <v>1569881990404944.8</v>
      </c>
      <c r="P43" s="11">
        <f t="shared" si="11"/>
        <v>1612040932964350</v>
      </c>
      <c r="Q43" s="11">
        <f t="shared" si="11"/>
        <v>1650235420388919</v>
      </c>
      <c r="R43" s="11">
        <f t="shared" si="11"/>
        <v>1685017238748061.3</v>
      </c>
      <c r="S43" s="11">
        <f t="shared" si="11"/>
        <v>1713321037898501.3</v>
      </c>
      <c r="T43" s="11">
        <f t="shared" si="11"/>
        <v>1731991827487282.8</v>
      </c>
      <c r="U43" s="11">
        <f t="shared" si="11"/>
        <v>1741424543442885.3</v>
      </c>
      <c r="V43" s="11">
        <f t="shared" si="11"/>
        <v>1742037383672102</v>
      </c>
      <c r="W43" s="11">
        <f t="shared" si="11"/>
        <v>1733674752084207.3</v>
      </c>
      <c r="X43" s="11">
        <f t="shared" si="11"/>
        <v>1716343085136422</v>
      </c>
      <c r="Y43" s="11">
        <f t="shared" si="11"/>
        <v>1690758748155834.8</v>
      </c>
      <c r="Z43" s="11">
        <f t="shared" si="11"/>
        <v>1657623237155459.5</v>
      </c>
      <c r="AA43" s="11">
        <f t="shared" si="11"/>
        <v>1617620917008541.8</v>
      </c>
      <c r="AB43" s="11">
        <f t="shared" si="11"/>
        <v>1570939134303168.5</v>
      </c>
      <c r="AC43" s="11">
        <f t="shared" si="11"/>
        <v>1517774557517733.3</v>
      </c>
      <c r="AD43" s="11">
        <f t="shared" si="11"/>
        <v>1458765160801985.3</v>
      </c>
      <c r="AE43" s="11">
        <f t="shared" si="11"/>
        <v>1394582546178089.5</v>
      </c>
      <c r="AF43" s="11">
        <f t="shared" si="11"/>
        <v>1325795705912634</v>
      </c>
      <c r="AG43" s="11">
        <f t="shared" si="11"/>
        <v>1252993631644932.5</v>
      </c>
      <c r="AH43" s="11">
        <f t="shared" si="11"/>
        <v>1176729602455332</v>
      </c>
      <c r="AI43" s="11">
        <f t="shared" si="11"/>
        <v>1097522491544015.6</v>
      </c>
      <c r="AJ43" s="11">
        <f t="shared" si="11"/>
        <v>1015849788117972.6</v>
      </c>
      <c r="AK43" s="11">
        <f t="shared" si="11"/>
        <v>932147143501463.88</v>
      </c>
      <c r="AL43" s="11">
        <f t="shared" si="11"/>
        <v>857247950572068.13</v>
      </c>
    </row>
    <row r="44" spans="1:38" x14ac:dyDescent="0.45">
      <c r="A44" s="10" t="s">
        <v>82</v>
      </c>
      <c r="B44" s="10" t="s">
        <v>74</v>
      </c>
      <c r="C44" s="11">
        <f t="shared" ref="C44:D44" si="12">C8*$M$33</f>
        <v>113487903706.7533</v>
      </c>
      <c r="D44" s="11">
        <f t="shared" si="12"/>
        <v>118016303481.85896</v>
      </c>
      <c r="E44" s="11">
        <f>E8*$M$33</f>
        <v>121737578716.80902</v>
      </c>
      <c r="F44" s="11">
        <f t="shared" ref="F44:AL44" si="13">F8*$M$33</f>
        <v>124761818038.6088</v>
      </c>
      <c r="G44" s="11">
        <f t="shared" si="13"/>
        <v>127190403612.04343</v>
      </c>
      <c r="H44" s="11">
        <f t="shared" si="13"/>
        <v>128524798785.21106</v>
      </c>
      <c r="I44" s="11">
        <f t="shared" si="13"/>
        <v>129289101617.83498</v>
      </c>
      <c r="J44" s="11">
        <f t="shared" si="13"/>
        <v>129612128583.59303</v>
      </c>
      <c r="K44" s="11">
        <f t="shared" si="13"/>
        <v>129570640941.22958</v>
      </c>
      <c r="L44" s="11">
        <f t="shared" si="13"/>
        <v>129231339380.69839</v>
      </c>
      <c r="M44" s="11">
        <f t="shared" si="13"/>
        <v>128486505616.63908</v>
      </c>
      <c r="N44" s="11">
        <f t="shared" si="13"/>
        <v>127238771839.96619</v>
      </c>
      <c r="O44" s="11">
        <f t="shared" si="13"/>
        <v>125583736759.62209</v>
      </c>
      <c r="P44" s="11">
        <f t="shared" si="13"/>
        <v>123597811798.28297</v>
      </c>
      <c r="Q44" s="11">
        <f t="shared" si="13"/>
        <v>121347530816.78656</v>
      </c>
      <c r="R44" s="11">
        <f t="shared" si="13"/>
        <v>118910955266.28099</v>
      </c>
      <c r="S44" s="11">
        <f t="shared" si="13"/>
        <v>116096188491.59209</v>
      </c>
      <c r="T44" s="11">
        <f t="shared" si="13"/>
        <v>112751140325.50882</v>
      </c>
      <c r="U44" s="11">
        <f t="shared" si="13"/>
        <v>108971844378.06267</v>
      </c>
      <c r="V44" s="11">
        <f t="shared" si="13"/>
        <v>104844708601.71304</v>
      </c>
      <c r="W44" s="11">
        <f t="shared" si="13"/>
        <v>100411103524.64603</v>
      </c>
      <c r="X44" s="11">
        <f t="shared" si="13"/>
        <v>95711656933.068817</v>
      </c>
      <c r="Y44" s="11">
        <f t="shared" si="13"/>
        <v>90825899151.771744</v>
      </c>
      <c r="Z44" s="11">
        <f t="shared" si="13"/>
        <v>85824569745.623123</v>
      </c>
      <c r="AA44" s="11">
        <f t="shared" si="13"/>
        <v>80765896010.872223</v>
      </c>
      <c r="AB44" s="11">
        <f t="shared" si="13"/>
        <v>75677614237.870163</v>
      </c>
      <c r="AC44" s="11">
        <f t="shared" si="13"/>
        <v>70583104993.36377</v>
      </c>
      <c r="AD44" s="11">
        <f t="shared" si="13"/>
        <v>65523331205.398834</v>
      </c>
      <c r="AE44" s="11">
        <f t="shared" si="13"/>
        <v>60533814926.888863</v>
      </c>
      <c r="AF44" s="11">
        <f t="shared" si="13"/>
        <v>55642181226.521019</v>
      </c>
      <c r="AG44" s="11">
        <f t="shared" si="13"/>
        <v>50871822748.606667</v>
      </c>
      <c r="AH44" s="11">
        <f t="shared" si="13"/>
        <v>46241323156.726669</v>
      </c>
      <c r="AI44" s="11">
        <f t="shared" si="13"/>
        <v>41765267272.378235</v>
      </c>
      <c r="AJ44" s="11">
        <f t="shared" si="13"/>
        <v>37454082527.819031</v>
      </c>
      <c r="AK44" s="11">
        <f t="shared" si="13"/>
        <v>33315140076.759502</v>
      </c>
      <c r="AL44" s="11">
        <f t="shared" si="13"/>
        <v>29714369367.544228</v>
      </c>
    </row>
    <row r="45" spans="1:38" x14ac:dyDescent="0.45">
      <c r="A45" s="10" t="s">
        <v>82</v>
      </c>
      <c r="B45" s="10" t="s">
        <v>75</v>
      </c>
      <c r="C45" s="11">
        <f t="shared" ref="C45:D45" si="14">C9*$M$31</f>
        <v>0</v>
      </c>
      <c r="D45" s="11">
        <f t="shared" si="14"/>
        <v>0</v>
      </c>
      <c r="E45" s="11">
        <f t="shared" ref="E45:AL45" si="15">E9*$M$31</f>
        <v>0</v>
      </c>
      <c r="F45" s="11">
        <f t="shared" si="15"/>
        <v>0</v>
      </c>
      <c r="G45" s="11">
        <f t="shared" si="15"/>
        <v>0</v>
      </c>
      <c r="H45" s="11">
        <f t="shared" si="15"/>
        <v>555049135772.50195</v>
      </c>
      <c r="I45" s="11">
        <f t="shared" si="15"/>
        <v>2215164568866.5947</v>
      </c>
      <c r="J45" s="11">
        <f t="shared" si="15"/>
        <v>5008508246900.2998</v>
      </c>
      <c r="K45" s="11">
        <f t="shared" si="15"/>
        <v>8957390977325.7969</v>
      </c>
      <c r="L45" s="11">
        <f t="shared" si="15"/>
        <v>14077968476511.955</v>
      </c>
      <c r="M45" s="11">
        <f t="shared" si="15"/>
        <v>20291522107551.164</v>
      </c>
      <c r="N45" s="11">
        <f t="shared" si="15"/>
        <v>27492599451858.84</v>
      </c>
      <c r="O45" s="11">
        <f t="shared" si="15"/>
        <v>35629472656900.836</v>
      </c>
      <c r="P45" s="11">
        <f t="shared" si="15"/>
        <v>44642691086508.742</v>
      </c>
      <c r="Q45" s="11">
        <f t="shared" si="15"/>
        <v>54469210667278.508</v>
      </c>
      <c r="R45" s="11">
        <f t="shared" si="15"/>
        <v>64389072129402.305</v>
      </c>
      <c r="S45" s="11">
        <f t="shared" si="15"/>
        <v>78932584236809.094</v>
      </c>
      <c r="T45" s="11">
        <f t="shared" si="15"/>
        <v>102932312216060.56</v>
      </c>
      <c r="U45" s="11">
        <f t="shared" si="15"/>
        <v>136051789118171.92</v>
      </c>
      <c r="V45" s="11">
        <f t="shared" si="15"/>
        <v>177926489630623.94</v>
      </c>
      <c r="W45" s="11">
        <f t="shared" si="15"/>
        <v>227860862331058.56</v>
      </c>
      <c r="X45" s="11">
        <f t="shared" si="15"/>
        <v>285063107369558.13</v>
      </c>
      <c r="Y45" s="11">
        <f t="shared" si="15"/>
        <v>348931140163537.75</v>
      </c>
      <c r="Z45" s="11">
        <f t="shared" si="15"/>
        <v>418844647627151.94</v>
      </c>
      <c r="AA45" s="11">
        <f t="shared" si="15"/>
        <v>494174150189981.5</v>
      </c>
      <c r="AB45" s="11">
        <f t="shared" si="15"/>
        <v>574289386742726.63</v>
      </c>
      <c r="AC45" s="11">
        <f t="shared" si="15"/>
        <v>658569262530106.5</v>
      </c>
      <c r="AD45" s="11">
        <f t="shared" si="15"/>
        <v>746410925731964.13</v>
      </c>
      <c r="AE45" s="11">
        <f t="shared" si="15"/>
        <v>837236331283584.5</v>
      </c>
      <c r="AF45" s="11">
        <f t="shared" si="15"/>
        <v>930500362022170.75</v>
      </c>
      <c r="AG45" s="11">
        <f t="shared" si="15"/>
        <v>1025696608325438.6</v>
      </c>
      <c r="AH45" s="11">
        <f t="shared" si="15"/>
        <v>1122360344878870.3</v>
      </c>
      <c r="AI45" s="11">
        <f t="shared" si="15"/>
        <v>1220070436777176.5</v>
      </c>
      <c r="AJ45" s="11">
        <f t="shared" si="15"/>
        <v>1318448921554732</v>
      </c>
      <c r="AK45" s="11">
        <f t="shared" si="15"/>
        <v>1417160231835022.3</v>
      </c>
      <c r="AL45" s="11">
        <f t="shared" si="15"/>
        <v>1522485412221029</v>
      </c>
    </row>
    <row r="46" spans="1:38" x14ac:dyDescent="0.45">
      <c r="A46" s="10" t="s">
        <v>82</v>
      </c>
      <c r="B46" s="10" t="s">
        <v>76</v>
      </c>
      <c r="C46" s="11">
        <f t="shared" ref="C46:D46" si="16">C10*$M$32</f>
        <v>0</v>
      </c>
      <c r="D46" s="11">
        <f t="shared" si="16"/>
        <v>0</v>
      </c>
      <c r="E46" s="11">
        <f>E10*$M$32</f>
        <v>0</v>
      </c>
      <c r="F46" s="11">
        <f t="shared" ref="F46:AL46" si="17">F10*$M$32</f>
        <v>0</v>
      </c>
      <c r="G46" s="11">
        <f t="shared" si="17"/>
        <v>0</v>
      </c>
      <c r="H46" s="11">
        <f t="shared" si="17"/>
        <v>225500431338.01404</v>
      </c>
      <c r="I46" s="11">
        <f t="shared" si="17"/>
        <v>899957379573.04309</v>
      </c>
      <c r="J46" s="11">
        <f t="shared" si="17"/>
        <v>2034812230567.8794</v>
      </c>
      <c r="K46" s="11">
        <f t="shared" si="17"/>
        <v>3639129220945.4004</v>
      </c>
      <c r="L46" s="11">
        <f t="shared" si="17"/>
        <v>5719471951610.3867</v>
      </c>
      <c r="M46" s="11">
        <f t="shared" si="17"/>
        <v>8243859314165.4736</v>
      </c>
      <c r="N46" s="11">
        <f t="shared" si="17"/>
        <v>11169449036919.943</v>
      </c>
      <c r="O46" s="11">
        <f t="shared" si="17"/>
        <v>14475225587541.863</v>
      </c>
      <c r="P46" s="11">
        <f t="shared" si="17"/>
        <v>18137035889780.355</v>
      </c>
      <c r="Q46" s="11">
        <f t="shared" si="17"/>
        <v>22129266957631.707</v>
      </c>
      <c r="R46" s="11">
        <f t="shared" si="17"/>
        <v>26159420135708.375</v>
      </c>
      <c r="S46" s="11">
        <f t="shared" si="17"/>
        <v>32068029017380.539</v>
      </c>
      <c r="T46" s="11">
        <f t="shared" si="17"/>
        <v>41818425266145.094</v>
      </c>
      <c r="U46" s="11">
        <f t="shared" si="17"/>
        <v>55273912079436.156</v>
      </c>
      <c r="V46" s="11">
        <f t="shared" si="17"/>
        <v>72286393352046.203</v>
      </c>
      <c r="W46" s="11">
        <f t="shared" si="17"/>
        <v>92573286631988.891</v>
      </c>
      <c r="X46" s="11">
        <f t="shared" si="17"/>
        <v>115812906511284.38</v>
      </c>
      <c r="Y46" s="11">
        <f t="shared" si="17"/>
        <v>141760643415167.97</v>
      </c>
      <c r="Z46" s="11">
        <f t="shared" si="17"/>
        <v>170164482054528.16</v>
      </c>
      <c r="AA46" s="11">
        <f t="shared" si="17"/>
        <v>200768683062343.94</v>
      </c>
      <c r="AB46" s="11">
        <f t="shared" si="17"/>
        <v>233317189554921.91</v>
      </c>
      <c r="AC46" s="11">
        <f t="shared" si="17"/>
        <v>267557668673437.38</v>
      </c>
      <c r="AD46" s="11">
        <f t="shared" si="17"/>
        <v>303245199136661.63</v>
      </c>
      <c r="AE46" s="11">
        <f t="shared" si="17"/>
        <v>340144937931561.94</v>
      </c>
      <c r="AF46" s="11">
        <f t="shared" si="17"/>
        <v>378035419700536.31</v>
      </c>
      <c r="AG46" s="11">
        <f t="shared" si="17"/>
        <v>416710904841630.81</v>
      </c>
      <c r="AH46" s="11">
        <f t="shared" si="17"/>
        <v>455982588883090.69</v>
      </c>
      <c r="AI46" s="11">
        <f t="shared" si="17"/>
        <v>495679376877326.69</v>
      </c>
      <c r="AJ46" s="11">
        <f t="shared" si="17"/>
        <v>535647713591955.63</v>
      </c>
      <c r="AK46" s="11">
        <f t="shared" si="17"/>
        <v>575751267694721.25</v>
      </c>
      <c r="AL46" s="11">
        <f t="shared" si="17"/>
        <v>618541846180611.38</v>
      </c>
    </row>
    <row r="47" spans="1:38" x14ac:dyDescent="0.45">
      <c r="A47" s="10" t="s">
        <v>82</v>
      </c>
      <c r="B47" s="10" t="s">
        <v>77</v>
      </c>
      <c r="C47" s="11">
        <f t="shared" ref="C47:D47" si="18">C11*$M$31</f>
        <v>0</v>
      </c>
      <c r="D47" s="11">
        <f t="shared" si="18"/>
        <v>0</v>
      </c>
      <c r="E47" s="11">
        <f t="shared" ref="E47:AL47" si="19">E11*$M$31</f>
        <v>0</v>
      </c>
      <c r="F47" s="11">
        <f t="shared" si="19"/>
        <v>0</v>
      </c>
      <c r="G47" s="11">
        <f t="shared" si="19"/>
        <v>0</v>
      </c>
      <c r="H47" s="11">
        <f t="shared" si="19"/>
        <v>0</v>
      </c>
      <c r="I47" s="11">
        <f t="shared" si="19"/>
        <v>0</v>
      </c>
      <c r="J47" s="11">
        <f t="shared" si="19"/>
        <v>0</v>
      </c>
      <c r="K47" s="11">
        <f t="shared" si="19"/>
        <v>0</v>
      </c>
      <c r="L47" s="11">
        <f t="shared" si="19"/>
        <v>0</v>
      </c>
      <c r="M47" s="11">
        <f t="shared" si="19"/>
        <v>0</v>
      </c>
      <c r="N47" s="11">
        <f t="shared" si="19"/>
        <v>0</v>
      </c>
      <c r="O47" s="11">
        <f t="shared" si="19"/>
        <v>0</v>
      </c>
      <c r="P47" s="11">
        <f t="shared" si="19"/>
        <v>0</v>
      </c>
      <c r="Q47" s="11">
        <f t="shared" si="19"/>
        <v>0</v>
      </c>
      <c r="R47" s="11">
        <f t="shared" si="19"/>
        <v>0</v>
      </c>
      <c r="S47" s="11">
        <f t="shared" si="19"/>
        <v>0</v>
      </c>
      <c r="T47" s="11">
        <f t="shared" si="19"/>
        <v>0</v>
      </c>
      <c r="U47" s="11">
        <f t="shared" si="19"/>
        <v>0</v>
      </c>
      <c r="V47" s="11">
        <f t="shared" si="19"/>
        <v>0</v>
      </c>
      <c r="W47" s="11">
        <f t="shared" si="19"/>
        <v>0</v>
      </c>
      <c r="X47" s="11">
        <f t="shared" si="19"/>
        <v>0</v>
      </c>
      <c r="Y47" s="11">
        <f t="shared" si="19"/>
        <v>0</v>
      </c>
      <c r="Z47" s="11">
        <f t="shared" si="19"/>
        <v>0</v>
      </c>
      <c r="AA47" s="11">
        <f t="shared" si="19"/>
        <v>0</v>
      </c>
      <c r="AB47" s="11">
        <f t="shared" si="19"/>
        <v>0</v>
      </c>
      <c r="AC47" s="11">
        <f t="shared" si="19"/>
        <v>0</v>
      </c>
      <c r="AD47" s="11">
        <f t="shared" si="19"/>
        <v>0</v>
      </c>
      <c r="AE47" s="11">
        <f t="shared" si="19"/>
        <v>0</v>
      </c>
      <c r="AF47" s="11">
        <f t="shared" si="19"/>
        <v>0</v>
      </c>
      <c r="AG47" s="11">
        <f t="shared" si="19"/>
        <v>0</v>
      </c>
      <c r="AH47" s="11">
        <f t="shared" si="19"/>
        <v>0</v>
      </c>
      <c r="AI47" s="11">
        <f t="shared" si="19"/>
        <v>0</v>
      </c>
      <c r="AJ47" s="11">
        <f t="shared" si="19"/>
        <v>0</v>
      </c>
      <c r="AK47" s="11">
        <f t="shared" si="19"/>
        <v>0</v>
      </c>
      <c r="AL47" s="11">
        <f t="shared" si="19"/>
        <v>0</v>
      </c>
    </row>
    <row r="48" spans="1:38" x14ac:dyDescent="0.45">
      <c r="A48" s="10" t="s">
        <v>82</v>
      </c>
      <c r="B48" s="10" t="s">
        <v>78</v>
      </c>
      <c r="C48" s="11">
        <f t="shared" ref="C48:D48" si="20">C12*$M$32</f>
        <v>0</v>
      </c>
      <c r="D48" s="11">
        <f t="shared" si="20"/>
        <v>0</v>
      </c>
      <c r="E48" s="11">
        <f>E12*$M$32</f>
        <v>0</v>
      </c>
      <c r="F48" s="11">
        <f t="shared" ref="F48:AL48" si="21">F12*$M$32</f>
        <v>0</v>
      </c>
      <c r="G48" s="11">
        <f t="shared" si="21"/>
        <v>0</v>
      </c>
      <c r="H48" s="11">
        <f t="shared" si="21"/>
        <v>0</v>
      </c>
      <c r="I48" s="11">
        <f t="shared" si="21"/>
        <v>0</v>
      </c>
      <c r="J48" s="11">
        <f t="shared" si="21"/>
        <v>0</v>
      </c>
      <c r="K48" s="11">
        <f t="shared" si="21"/>
        <v>0</v>
      </c>
      <c r="L48" s="11">
        <f t="shared" si="21"/>
        <v>0</v>
      </c>
      <c r="M48" s="11">
        <f t="shared" si="21"/>
        <v>0</v>
      </c>
      <c r="N48" s="11">
        <f t="shared" si="21"/>
        <v>0</v>
      </c>
      <c r="O48" s="11">
        <f t="shared" si="21"/>
        <v>0</v>
      </c>
      <c r="P48" s="11">
        <f t="shared" si="21"/>
        <v>0</v>
      </c>
      <c r="Q48" s="11">
        <f t="shared" si="21"/>
        <v>0</v>
      </c>
      <c r="R48" s="11">
        <f t="shared" si="21"/>
        <v>0</v>
      </c>
      <c r="S48" s="11">
        <f t="shared" si="21"/>
        <v>0</v>
      </c>
      <c r="T48" s="11">
        <f t="shared" si="21"/>
        <v>0</v>
      </c>
      <c r="U48" s="11">
        <f t="shared" si="21"/>
        <v>0</v>
      </c>
      <c r="V48" s="11">
        <f t="shared" si="21"/>
        <v>0</v>
      </c>
      <c r="W48" s="11">
        <f t="shared" si="21"/>
        <v>0</v>
      </c>
      <c r="X48" s="11">
        <f t="shared" si="21"/>
        <v>0</v>
      </c>
      <c r="Y48" s="11">
        <f t="shared" si="21"/>
        <v>0</v>
      </c>
      <c r="Z48" s="11">
        <f t="shared" si="21"/>
        <v>0</v>
      </c>
      <c r="AA48" s="11">
        <f t="shared" si="21"/>
        <v>0</v>
      </c>
      <c r="AB48" s="11">
        <f t="shared" si="21"/>
        <v>0</v>
      </c>
      <c r="AC48" s="11">
        <f t="shared" si="21"/>
        <v>0</v>
      </c>
      <c r="AD48" s="11">
        <f t="shared" si="21"/>
        <v>0</v>
      </c>
      <c r="AE48" s="11">
        <f t="shared" si="21"/>
        <v>0</v>
      </c>
      <c r="AF48" s="11">
        <f t="shared" si="21"/>
        <v>0</v>
      </c>
      <c r="AG48" s="11">
        <f t="shared" si="21"/>
        <v>0</v>
      </c>
      <c r="AH48" s="11">
        <f t="shared" si="21"/>
        <v>0</v>
      </c>
      <c r="AI48" s="11">
        <f t="shared" si="21"/>
        <v>0</v>
      </c>
      <c r="AJ48" s="11">
        <f t="shared" si="21"/>
        <v>0</v>
      </c>
      <c r="AK48" s="11">
        <f t="shared" si="21"/>
        <v>0</v>
      </c>
      <c r="AL48" s="11">
        <f t="shared" si="21"/>
        <v>0</v>
      </c>
    </row>
    <row r="49" spans="1:38" x14ac:dyDescent="0.45">
      <c r="A49" s="10" t="s">
        <v>82</v>
      </c>
      <c r="B49" s="10" t="s">
        <v>79</v>
      </c>
      <c r="C49" s="11">
        <f t="shared" ref="C49:D49" si="22">C13</f>
        <v>0</v>
      </c>
      <c r="D49" s="11">
        <f t="shared" si="22"/>
        <v>0</v>
      </c>
      <c r="E49" s="11">
        <f>E13</f>
        <v>0</v>
      </c>
      <c r="F49" s="11">
        <f t="shared" ref="F49:AL49" si="23">F13</f>
        <v>0</v>
      </c>
      <c r="G49" s="11">
        <f t="shared" si="23"/>
        <v>0</v>
      </c>
      <c r="H49" s="11">
        <f t="shared" si="23"/>
        <v>0</v>
      </c>
      <c r="I49" s="11">
        <f t="shared" si="23"/>
        <v>0</v>
      </c>
      <c r="J49" s="11">
        <f t="shared" si="23"/>
        <v>0</v>
      </c>
      <c r="K49" s="11">
        <f t="shared" si="23"/>
        <v>0</v>
      </c>
      <c r="L49" s="11">
        <f t="shared" si="23"/>
        <v>0</v>
      </c>
      <c r="M49" s="11">
        <f t="shared" si="23"/>
        <v>0</v>
      </c>
      <c r="N49" s="11">
        <f t="shared" si="23"/>
        <v>0</v>
      </c>
      <c r="O49" s="11">
        <f t="shared" si="23"/>
        <v>0</v>
      </c>
      <c r="P49" s="11">
        <f t="shared" si="23"/>
        <v>0</v>
      </c>
      <c r="Q49" s="11">
        <f t="shared" si="23"/>
        <v>0</v>
      </c>
      <c r="R49" s="11">
        <f t="shared" si="23"/>
        <v>0</v>
      </c>
      <c r="S49" s="11">
        <f t="shared" si="23"/>
        <v>0</v>
      </c>
      <c r="T49" s="11">
        <f t="shared" si="23"/>
        <v>0</v>
      </c>
      <c r="U49" s="11">
        <f t="shared" si="23"/>
        <v>0</v>
      </c>
      <c r="V49" s="11">
        <f t="shared" si="23"/>
        <v>0</v>
      </c>
      <c r="W49" s="11">
        <f t="shared" si="23"/>
        <v>0</v>
      </c>
      <c r="X49" s="11">
        <f t="shared" si="23"/>
        <v>0</v>
      </c>
      <c r="Y49" s="11">
        <f t="shared" si="23"/>
        <v>0</v>
      </c>
      <c r="Z49" s="11">
        <f t="shared" si="23"/>
        <v>0</v>
      </c>
      <c r="AA49" s="11">
        <f t="shared" si="23"/>
        <v>0</v>
      </c>
      <c r="AB49" s="11">
        <f t="shared" si="23"/>
        <v>0</v>
      </c>
      <c r="AC49" s="11">
        <f t="shared" si="23"/>
        <v>0</v>
      </c>
      <c r="AD49" s="11">
        <f t="shared" si="23"/>
        <v>0</v>
      </c>
      <c r="AE49" s="11">
        <f t="shared" si="23"/>
        <v>0</v>
      </c>
      <c r="AF49" s="11">
        <f t="shared" si="23"/>
        <v>0</v>
      </c>
      <c r="AG49" s="11">
        <f t="shared" si="23"/>
        <v>0</v>
      </c>
      <c r="AH49" s="11">
        <f t="shared" si="23"/>
        <v>0</v>
      </c>
      <c r="AI49" s="11">
        <f t="shared" si="23"/>
        <v>0</v>
      </c>
      <c r="AJ49" s="11">
        <f t="shared" si="23"/>
        <v>0</v>
      </c>
      <c r="AK49" s="11">
        <f t="shared" si="23"/>
        <v>0</v>
      </c>
      <c r="AL49" s="11">
        <f t="shared" si="23"/>
        <v>0</v>
      </c>
    </row>
    <row r="50" spans="1:38" x14ac:dyDescent="0.45">
      <c r="A50" s="10" t="s">
        <v>82</v>
      </c>
      <c r="B50" s="10" t="s">
        <v>80</v>
      </c>
      <c r="C50" s="11">
        <f t="shared" ref="C50:D50" si="24">C14</f>
        <v>0</v>
      </c>
      <c r="D50" s="11">
        <f t="shared" si="24"/>
        <v>0</v>
      </c>
      <c r="E50" s="11">
        <f>E14</f>
        <v>0</v>
      </c>
      <c r="F50" s="11">
        <f t="shared" ref="F50:AL50" si="25">F14</f>
        <v>0</v>
      </c>
      <c r="G50" s="11">
        <f t="shared" si="25"/>
        <v>0</v>
      </c>
      <c r="H50" s="11">
        <f t="shared" si="25"/>
        <v>0</v>
      </c>
      <c r="I50" s="11">
        <f t="shared" si="25"/>
        <v>0</v>
      </c>
      <c r="J50" s="11">
        <f t="shared" si="25"/>
        <v>0</v>
      </c>
      <c r="K50" s="11">
        <f t="shared" si="25"/>
        <v>0</v>
      </c>
      <c r="L50" s="11">
        <f t="shared" si="25"/>
        <v>0</v>
      </c>
      <c r="M50" s="11">
        <f t="shared" si="25"/>
        <v>0</v>
      </c>
      <c r="N50" s="11">
        <f t="shared" si="25"/>
        <v>0</v>
      </c>
      <c r="O50" s="11">
        <f t="shared" si="25"/>
        <v>0</v>
      </c>
      <c r="P50" s="11">
        <f t="shared" si="25"/>
        <v>0</v>
      </c>
      <c r="Q50" s="11">
        <f t="shared" si="25"/>
        <v>0</v>
      </c>
      <c r="R50" s="11">
        <f t="shared" si="25"/>
        <v>0</v>
      </c>
      <c r="S50" s="11">
        <f t="shared" si="25"/>
        <v>0</v>
      </c>
      <c r="T50" s="11">
        <f t="shared" si="25"/>
        <v>0</v>
      </c>
      <c r="U50" s="11">
        <f t="shared" si="25"/>
        <v>0</v>
      </c>
      <c r="V50" s="11">
        <f t="shared" si="25"/>
        <v>0</v>
      </c>
      <c r="W50" s="11">
        <f t="shared" si="25"/>
        <v>0</v>
      </c>
      <c r="X50" s="11">
        <f t="shared" si="25"/>
        <v>0</v>
      </c>
      <c r="Y50" s="11">
        <f t="shared" si="25"/>
        <v>0</v>
      </c>
      <c r="Z50" s="11">
        <f t="shared" si="25"/>
        <v>0</v>
      </c>
      <c r="AA50" s="11">
        <f t="shared" si="25"/>
        <v>0</v>
      </c>
      <c r="AB50" s="11">
        <f t="shared" si="25"/>
        <v>36066228</v>
      </c>
      <c r="AC50" s="11">
        <f t="shared" si="25"/>
        <v>141056040.53333333</v>
      </c>
      <c r="AD50" s="11">
        <f t="shared" si="25"/>
        <v>311310308.51555556</v>
      </c>
      <c r="AE50" s="11">
        <f t="shared" si="25"/>
        <v>543041577.86666667</v>
      </c>
      <c r="AF50" s="11">
        <f t="shared" si="25"/>
        <v>832276748.22222221</v>
      </c>
      <c r="AG50" s="11">
        <f t="shared" si="25"/>
        <v>1174874350.6488891</v>
      </c>
      <c r="AH50" s="11">
        <f t="shared" si="25"/>
        <v>1566505480.3999996</v>
      </c>
      <c r="AI50" s="11">
        <f t="shared" si="25"/>
        <v>2002688833.4933333</v>
      </c>
      <c r="AJ50" s="11">
        <f t="shared" si="25"/>
        <v>2478862938.4355555</v>
      </c>
      <c r="AK50" s="11">
        <f t="shared" si="25"/>
        <v>2990430124.8000002</v>
      </c>
      <c r="AL50" s="11">
        <f t="shared" si="25"/>
        <v>3525155958.4000006</v>
      </c>
    </row>
    <row r="51" spans="1:38" x14ac:dyDescent="0.45">
      <c r="A51" s="10" t="s">
        <v>82</v>
      </c>
      <c r="B51" s="10" t="s">
        <v>70</v>
      </c>
      <c r="C51" s="11">
        <f t="shared" ref="C51:D51" si="26">C15*$M$31</f>
        <v>234375959032665.44</v>
      </c>
      <c r="D51" s="11">
        <f t="shared" si="26"/>
        <v>233873079260403.13</v>
      </c>
      <c r="E51" s="11">
        <f t="shared" ref="E51:AL51" si="27">E15*$M$31</f>
        <v>234694850798432.31</v>
      </c>
      <c r="F51" s="11">
        <f t="shared" si="27"/>
        <v>236898319121044.69</v>
      </c>
      <c r="G51" s="11">
        <f t="shared" si="27"/>
        <v>240366631406432.56</v>
      </c>
      <c r="H51" s="11">
        <f t="shared" si="27"/>
        <v>245238396580415.97</v>
      </c>
      <c r="I51" s="11">
        <f t="shared" si="27"/>
        <v>251604950459991.47</v>
      </c>
      <c r="J51" s="11">
        <f t="shared" si="27"/>
        <v>259569585909414</v>
      </c>
      <c r="K51" s="11">
        <f t="shared" si="27"/>
        <v>269102092321166.44</v>
      </c>
      <c r="L51" s="11">
        <f t="shared" si="27"/>
        <v>280103452287919.22</v>
      </c>
      <c r="M51" s="11">
        <f t="shared" si="27"/>
        <v>291470266416633.63</v>
      </c>
      <c r="N51" s="11">
        <f t="shared" si="27"/>
        <v>302283927799329</v>
      </c>
      <c r="O51" s="11">
        <f t="shared" si="27"/>
        <v>312577120259093.81</v>
      </c>
      <c r="P51" s="11">
        <f t="shared" si="27"/>
        <v>322363226309126.31</v>
      </c>
      <c r="Q51" s="11">
        <f t="shared" si="27"/>
        <v>331656331079245.56</v>
      </c>
      <c r="R51" s="11">
        <f t="shared" si="27"/>
        <v>340471781191978.69</v>
      </c>
      <c r="S51" s="11">
        <f t="shared" si="27"/>
        <v>348855505909193.38</v>
      </c>
      <c r="T51" s="11">
        <f t="shared" si="27"/>
        <v>356850997515046.56</v>
      </c>
      <c r="U51" s="11">
        <f t="shared" si="27"/>
        <v>364495809580532.13</v>
      </c>
      <c r="V51" s="11">
        <f t="shared" si="27"/>
        <v>371838523266418.19</v>
      </c>
      <c r="W51" s="11">
        <f t="shared" si="27"/>
        <v>378599055005246.5</v>
      </c>
      <c r="X51" s="11">
        <f t="shared" si="27"/>
        <v>384638040677161</v>
      </c>
      <c r="Y51" s="11">
        <f t="shared" si="27"/>
        <v>390006464046388.63</v>
      </c>
      <c r="Z51" s="11">
        <f t="shared" si="27"/>
        <v>394750029179194.31</v>
      </c>
      <c r="AA51" s="11">
        <f t="shared" si="27"/>
        <v>398940470091338.06</v>
      </c>
      <c r="AB51" s="11">
        <f t="shared" si="27"/>
        <v>402641481793271.06</v>
      </c>
      <c r="AC51" s="11">
        <f t="shared" si="27"/>
        <v>405912524633512.88</v>
      </c>
      <c r="AD51" s="11">
        <f t="shared" si="27"/>
        <v>408808159382394.44</v>
      </c>
      <c r="AE51" s="11">
        <f t="shared" si="27"/>
        <v>411376385733885.38</v>
      </c>
      <c r="AF51" s="11">
        <f t="shared" si="27"/>
        <v>413662676433064.94</v>
      </c>
      <c r="AG51" s="11">
        <f t="shared" si="27"/>
        <v>415706178382983.75</v>
      </c>
      <c r="AH51" s="11">
        <f t="shared" si="27"/>
        <v>417544936365997.81</v>
      </c>
      <c r="AI51" s="11">
        <f t="shared" si="27"/>
        <v>419212887948439.13</v>
      </c>
      <c r="AJ51" s="11">
        <f t="shared" si="27"/>
        <v>420738728700590.69</v>
      </c>
      <c r="AK51" s="11">
        <f t="shared" si="27"/>
        <v>422147352595832.19</v>
      </c>
      <c r="AL51" s="11">
        <f t="shared" si="27"/>
        <v>423459417409721.19</v>
      </c>
    </row>
    <row r="52" spans="1:38" x14ac:dyDescent="0.45">
      <c r="A52" s="10" t="s">
        <v>82</v>
      </c>
      <c r="B52" s="10" t="s">
        <v>72</v>
      </c>
      <c r="C52" s="11">
        <f t="shared" ref="C52:D52" si="28">C16*$M$31</f>
        <v>52242673027741.797</v>
      </c>
      <c r="D52" s="11">
        <f t="shared" si="28"/>
        <v>60611209407289.906</v>
      </c>
      <c r="E52" s="11">
        <f t="shared" ref="E52:AL52" si="29">E16*$M$31</f>
        <v>68933988521275.805</v>
      </c>
      <c r="F52" s="11">
        <f t="shared" si="29"/>
        <v>77253715148048.813</v>
      </c>
      <c r="G52" s="11">
        <f t="shared" si="29"/>
        <v>85587866155926.359</v>
      </c>
      <c r="H52" s="11">
        <f t="shared" si="29"/>
        <v>93909055905093.016</v>
      </c>
      <c r="I52" s="11">
        <f t="shared" si="29"/>
        <v>102324607572546</v>
      </c>
      <c r="J52" s="11">
        <f t="shared" si="29"/>
        <v>110869921980316.69</v>
      </c>
      <c r="K52" s="11">
        <f t="shared" si="29"/>
        <v>119604582761421.67</v>
      </c>
      <c r="L52" s="11">
        <f t="shared" si="29"/>
        <v>128555605593688.34</v>
      </c>
      <c r="M52" s="11">
        <f t="shared" si="29"/>
        <v>137222692592232.3</v>
      </c>
      <c r="N52" s="11">
        <f t="shared" si="29"/>
        <v>145185770535719.72</v>
      </c>
      <c r="O52" s="11">
        <f t="shared" si="29"/>
        <v>152512777858998.53</v>
      </c>
      <c r="P52" s="11">
        <f t="shared" si="29"/>
        <v>159255962264946.38</v>
      </c>
      <c r="Q52" s="11">
        <f t="shared" si="29"/>
        <v>165463113474219.31</v>
      </c>
      <c r="R52" s="11">
        <f t="shared" si="29"/>
        <v>171177467928963.09</v>
      </c>
      <c r="S52" s="11">
        <f t="shared" si="29"/>
        <v>176451766718901.88</v>
      </c>
      <c r="T52" s="11">
        <f t="shared" si="29"/>
        <v>181331851422512.81</v>
      </c>
      <c r="U52" s="11">
        <f t="shared" si="29"/>
        <v>185853489012820.22</v>
      </c>
      <c r="V52" s="11">
        <f t="shared" si="29"/>
        <v>190053310012937.53</v>
      </c>
      <c r="W52" s="11">
        <f t="shared" si="29"/>
        <v>193852583695102.31</v>
      </c>
      <c r="X52" s="11">
        <f t="shared" si="29"/>
        <v>197198413665115.28</v>
      </c>
      <c r="Y52" s="11">
        <f t="shared" si="29"/>
        <v>200171676553591.69</v>
      </c>
      <c r="Z52" s="11">
        <f t="shared" si="29"/>
        <v>202802506485762.09</v>
      </c>
      <c r="AA52" s="11">
        <f t="shared" si="29"/>
        <v>205129521016197.16</v>
      </c>
      <c r="AB52" s="11">
        <f t="shared" si="29"/>
        <v>207187061133461.25</v>
      </c>
      <c r="AC52" s="11">
        <f t="shared" si="29"/>
        <v>209007724073175.81</v>
      </c>
      <c r="AD52" s="11">
        <f t="shared" si="29"/>
        <v>210621319820447.31</v>
      </c>
      <c r="AE52" s="11">
        <f t="shared" si="29"/>
        <v>212054155542003.94</v>
      </c>
      <c r="AF52" s="11">
        <f t="shared" si="29"/>
        <v>213330536938437.19</v>
      </c>
      <c r="AG52" s="11">
        <f t="shared" si="29"/>
        <v>214471970444483.75</v>
      </c>
      <c r="AH52" s="11">
        <f t="shared" si="29"/>
        <v>215498883777718.19</v>
      </c>
      <c r="AI52" s="11">
        <f t="shared" si="29"/>
        <v>216429588243113.56</v>
      </c>
      <c r="AJ52" s="11">
        <f t="shared" si="29"/>
        <v>217279780212056.56</v>
      </c>
      <c r="AK52" s="11">
        <f t="shared" si="29"/>
        <v>218063199302618.88</v>
      </c>
      <c r="AL52" s="11">
        <f t="shared" si="29"/>
        <v>218791719954772.97</v>
      </c>
    </row>
    <row r="53" spans="1:38" x14ac:dyDescent="0.45">
      <c r="A53" s="10" t="s">
        <v>82</v>
      </c>
      <c r="B53" s="10" t="s">
        <v>73</v>
      </c>
      <c r="C53" s="11">
        <f t="shared" ref="C53:D53" si="30">C17*$M$32</f>
        <v>22029125318218.188</v>
      </c>
      <c r="D53" s="11">
        <f t="shared" si="30"/>
        <v>25499112665587.141</v>
      </c>
      <c r="E53" s="11">
        <f>E17*$M$32</f>
        <v>28950600483186.18</v>
      </c>
      <c r="F53" s="11">
        <f t="shared" ref="F53:AL53" si="31">F17*$M$32</f>
        <v>32402730104700.766</v>
      </c>
      <c r="G53" s="11">
        <f t="shared" si="31"/>
        <v>35862479917759.719</v>
      </c>
      <c r="H53" s="11">
        <f t="shared" si="31"/>
        <v>39317458695180.313</v>
      </c>
      <c r="I53" s="11">
        <f t="shared" si="31"/>
        <v>42813271771980.992</v>
      </c>
      <c r="J53" s="11">
        <f t="shared" si="31"/>
        <v>46363676036359.617</v>
      </c>
      <c r="K53" s="11">
        <f t="shared" si="31"/>
        <v>49995193764582.125</v>
      </c>
      <c r="L53" s="11">
        <f t="shared" si="31"/>
        <v>53718840210573.516</v>
      </c>
      <c r="M53" s="11">
        <f t="shared" si="31"/>
        <v>57325592523831.313</v>
      </c>
      <c r="N53" s="11">
        <f t="shared" si="31"/>
        <v>60639935663469.516</v>
      </c>
      <c r="O53" s="11">
        <f t="shared" si="31"/>
        <v>63690046512808.609</v>
      </c>
      <c r="P53" s="11">
        <f t="shared" si="31"/>
        <v>66497574810246.852</v>
      </c>
      <c r="Q53" s="11">
        <f t="shared" si="31"/>
        <v>69082328195030.789</v>
      </c>
      <c r="R53" s="11">
        <f t="shared" si="31"/>
        <v>71462231467348.484</v>
      </c>
      <c r="S53" s="11">
        <f t="shared" si="31"/>
        <v>73659190071785.328</v>
      </c>
      <c r="T53" s="11">
        <f t="shared" si="31"/>
        <v>75692243214799.25</v>
      </c>
      <c r="U53" s="11">
        <f t="shared" si="31"/>
        <v>77576236813668.484</v>
      </c>
      <c r="V53" s="11">
        <f t="shared" si="31"/>
        <v>79326387373543.719</v>
      </c>
      <c r="W53" s="11">
        <f t="shared" si="31"/>
        <v>80909894238846.234</v>
      </c>
      <c r="X53" s="11">
        <f t="shared" si="31"/>
        <v>82304731141039.016</v>
      </c>
      <c r="Y53" s="11">
        <f t="shared" si="31"/>
        <v>83545023356609.656</v>
      </c>
      <c r="Z53" s="11">
        <f t="shared" si="31"/>
        <v>84642461471910.297</v>
      </c>
      <c r="AA53" s="11">
        <f t="shared" si="31"/>
        <v>85613156535123.172</v>
      </c>
      <c r="AB53" s="11">
        <f t="shared" si="31"/>
        <v>86471435127903.031</v>
      </c>
      <c r="AC53" s="11">
        <f t="shared" si="31"/>
        <v>87230896972885.156</v>
      </c>
      <c r="AD53" s="11">
        <f t="shared" si="31"/>
        <v>87903978638548.938</v>
      </c>
      <c r="AE53" s="11">
        <f t="shared" si="31"/>
        <v>88501655583926.266</v>
      </c>
      <c r="AF53" s="11">
        <f t="shared" si="31"/>
        <v>89034068134088.531</v>
      </c>
      <c r="AG53" s="11">
        <f t="shared" si="31"/>
        <v>89510188845806.109</v>
      </c>
      <c r="AH53" s="11">
        <f t="shared" si="31"/>
        <v>89938540122865.672</v>
      </c>
      <c r="AI53" s="11">
        <f t="shared" si="31"/>
        <v>90326761663558.359</v>
      </c>
      <c r="AJ53" s="11">
        <f t="shared" si="31"/>
        <v>90681402087097.859</v>
      </c>
      <c r="AK53" s="11">
        <f t="shared" si="31"/>
        <v>91008193299025.594</v>
      </c>
      <c r="AL53" s="11">
        <f t="shared" si="31"/>
        <v>91312089389908.797</v>
      </c>
    </row>
    <row r="54" spans="1:38" x14ac:dyDescent="0.45">
      <c r="A54" s="10" t="s">
        <v>83</v>
      </c>
      <c r="B54" s="10" t="s">
        <v>70</v>
      </c>
      <c r="C54" s="11">
        <f t="shared" ref="C54:D54" si="32">C18*$M$31</f>
        <v>166625899685005.31</v>
      </c>
      <c r="D54" s="11">
        <f t="shared" si="32"/>
        <v>170934206647806.66</v>
      </c>
      <c r="E54" s="11">
        <f t="shared" ref="E54:AL54" si="33">E18*$M$31</f>
        <v>175456108841727.84</v>
      </c>
      <c r="F54" s="11">
        <f t="shared" si="33"/>
        <v>180156740217939.78</v>
      </c>
      <c r="G54" s="11">
        <f t="shared" si="33"/>
        <v>185009619147583.5</v>
      </c>
      <c r="H54" s="11">
        <f t="shared" si="33"/>
        <v>189998127377188</v>
      </c>
      <c r="I54" s="11">
        <f t="shared" si="33"/>
        <v>195149256099653.59</v>
      </c>
      <c r="J54" s="11">
        <f t="shared" si="33"/>
        <v>200481854514357.47</v>
      </c>
      <c r="K54" s="11">
        <f t="shared" si="33"/>
        <v>205978923951708.09</v>
      </c>
      <c r="L54" s="11">
        <f t="shared" si="33"/>
        <v>211631920900852.47</v>
      </c>
      <c r="M54" s="11">
        <f t="shared" si="33"/>
        <v>217435855157673.72</v>
      </c>
      <c r="N54" s="11">
        <f t="shared" si="33"/>
        <v>223413362427266.25</v>
      </c>
      <c r="O54" s="11">
        <f t="shared" si="33"/>
        <v>229572757053749.22</v>
      </c>
      <c r="P54" s="11">
        <f t="shared" si="33"/>
        <v>235895582154949.56</v>
      </c>
      <c r="Q54" s="11">
        <f t="shared" si="33"/>
        <v>242350754465138.25</v>
      </c>
      <c r="R54" s="11">
        <f t="shared" si="33"/>
        <v>248914477840473.47</v>
      </c>
      <c r="S54" s="11">
        <f t="shared" si="33"/>
        <v>255595955996924.44</v>
      </c>
      <c r="T54" s="11">
        <f t="shared" si="33"/>
        <v>262396907577520.63</v>
      </c>
      <c r="U54" s="11">
        <f t="shared" si="33"/>
        <v>269303172390064.53</v>
      </c>
      <c r="V54" s="11">
        <f t="shared" si="33"/>
        <v>276304606409253.59</v>
      </c>
      <c r="W54" s="11">
        <f t="shared" si="33"/>
        <v>283392137213199.56</v>
      </c>
      <c r="X54" s="11">
        <f t="shared" si="33"/>
        <v>290561642435019.44</v>
      </c>
      <c r="Y54" s="11">
        <f t="shared" si="33"/>
        <v>297807412625853.13</v>
      </c>
      <c r="Z54" s="11">
        <f t="shared" si="33"/>
        <v>305122891575197.06</v>
      </c>
      <c r="AA54" s="11">
        <f t="shared" si="33"/>
        <v>312511963090813.69</v>
      </c>
      <c r="AB54" s="11">
        <f t="shared" si="33"/>
        <v>319974182183551.94</v>
      </c>
      <c r="AC54" s="11">
        <f t="shared" si="33"/>
        <v>327513492929099.06</v>
      </c>
      <c r="AD54" s="11">
        <f t="shared" si="33"/>
        <v>335123615652522.56</v>
      </c>
      <c r="AE54" s="11">
        <f t="shared" si="33"/>
        <v>342785538203915.25</v>
      </c>
      <c r="AF54" s="11">
        <f t="shared" si="33"/>
        <v>350492366208205</v>
      </c>
      <c r="AG54" s="11">
        <f t="shared" si="33"/>
        <v>358237646442719.63</v>
      </c>
      <c r="AH54" s="11">
        <f t="shared" si="33"/>
        <v>366017175088215.94</v>
      </c>
      <c r="AI54" s="11">
        <f t="shared" si="33"/>
        <v>373827049336284.19</v>
      </c>
      <c r="AJ54" s="11">
        <f t="shared" si="33"/>
        <v>381664362850588.81</v>
      </c>
      <c r="AK54" s="11">
        <f t="shared" si="33"/>
        <v>389524299017338.44</v>
      </c>
      <c r="AL54" s="11">
        <f t="shared" si="33"/>
        <v>397403829596663.13</v>
      </c>
    </row>
    <row r="55" spans="1:38" x14ac:dyDescent="0.45">
      <c r="A55" s="10" t="s">
        <v>83</v>
      </c>
      <c r="B55" s="10" t="s">
        <v>71</v>
      </c>
      <c r="C55" s="11">
        <f t="shared" ref="C55:D55" si="34">C19*$M$32</f>
        <v>2259530297152.4546</v>
      </c>
      <c r="D55" s="11">
        <f t="shared" si="34"/>
        <v>1837093270029.5786</v>
      </c>
      <c r="E55" s="11">
        <f>E19*$M$32</f>
        <v>1492718081891.114</v>
      </c>
      <c r="F55" s="11">
        <f t="shared" ref="F55:AL55" si="35">F19*$M$32</f>
        <v>1213322476048.7449</v>
      </c>
      <c r="G55" s="11">
        <f t="shared" si="35"/>
        <v>990198809201.10229</v>
      </c>
      <c r="H55" s="11">
        <f t="shared" si="35"/>
        <v>810479630141.62415</v>
      </c>
      <c r="I55" s="11">
        <f t="shared" si="35"/>
        <v>659915148306.76746</v>
      </c>
      <c r="J55" s="11">
        <f t="shared" si="35"/>
        <v>537046809445.71991</v>
      </c>
      <c r="K55" s="11">
        <f t="shared" si="35"/>
        <v>439169162874.81708</v>
      </c>
      <c r="L55" s="11">
        <f t="shared" si="35"/>
        <v>363247901986.07983</v>
      </c>
      <c r="M55" s="11">
        <f t="shared" si="35"/>
        <v>303427616411.08875</v>
      </c>
      <c r="N55" s="11">
        <f t="shared" si="35"/>
        <v>254084658579.04849</v>
      </c>
      <c r="O55" s="11">
        <f t="shared" si="35"/>
        <v>212415925249.01443</v>
      </c>
      <c r="P55" s="11">
        <f t="shared" si="35"/>
        <v>176947548339.53806</v>
      </c>
      <c r="Q55" s="11">
        <f t="shared" si="35"/>
        <v>147024767995.90329</v>
      </c>
      <c r="R55" s="11">
        <f t="shared" si="35"/>
        <v>121944461736.10811</v>
      </c>
      <c r="S55" s="11">
        <f t="shared" si="35"/>
        <v>100837289666.105</v>
      </c>
      <c r="T55" s="11">
        <f t="shared" si="35"/>
        <v>83973617737.610123</v>
      </c>
      <c r="U55" s="11">
        <f t="shared" si="35"/>
        <v>71569895193.671631</v>
      </c>
      <c r="V55" s="11">
        <f t="shared" si="35"/>
        <v>61509508251.408531</v>
      </c>
      <c r="W55" s="11">
        <f t="shared" si="35"/>
        <v>53108555358.428268</v>
      </c>
      <c r="X55" s="11">
        <f t="shared" si="35"/>
        <v>45818305016.700325</v>
      </c>
      <c r="Y55" s="11">
        <f t="shared" si="35"/>
        <v>39646109390.154335</v>
      </c>
      <c r="Z55" s="11">
        <f t="shared" si="35"/>
        <v>33973379073.089283</v>
      </c>
      <c r="AA55" s="11">
        <f t="shared" si="35"/>
        <v>28725090618.336658</v>
      </c>
      <c r="AB55" s="11">
        <f t="shared" si="35"/>
        <v>23809124197.890896</v>
      </c>
      <c r="AC55" s="11">
        <f t="shared" si="35"/>
        <v>19412932201.484016</v>
      </c>
      <c r="AD55" s="11">
        <f t="shared" si="35"/>
        <v>15426441885.203251</v>
      </c>
      <c r="AE55" s="11">
        <f t="shared" si="35"/>
        <v>12115345363.190468</v>
      </c>
      <c r="AF55" s="11">
        <f t="shared" si="35"/>
        <v>9142956262.3954506</v>
      </c>
      <c r="AG55" s="11">
        <f t="shared" si="35"/>
        <v>6968733050.3545151</v>
      </c>
      <c r="AH55" s="11">
        <f t="shared" si="35"/>
        <v>5880439117.0064325</v>
      </c>
      <c r="AI55" s="11">
        <f t="shared" si="35"/>
        <v>4729440480.2677546</v>
      </c>
      <c r="AJ55" s="11">
        <f t="shared" si="35"/>
        <v>3487712754.1867957</v>
      </c>
      <c r="AK55" s="11">
        <f t="shared" si="35"/>
        <v>2390695249.8927402</v>
      </c>
      <c r="AL55" s="11">
        <f t="shared" si="35"/>
        <v>1574559124.9587779</v>
      </c>
    </row>
    <row r="56" spans="1:38" x14ac:dyDescent="0.45">
      <c r="A56" s="10" t="s">
        <v>83</v>
      </c>
      <c r="B56" s="10" t="s">
        <v>72</v>
      </c>
      <c r="C56" s="11">
        <f t="shared" ref="C56:D56" si="36">C20*$M$31</f>
        <v>263924339143142.09</v>
      </c>
      <c r="D56" s="11">
        <f t="shared" si="36"/>
        <v>293788615221402.06</v>
      </c>
      <c r="E56" s="11">
        <f t="shared" ref="E56:AL56" si="37">E20*$M$31</f>
        <v>322443491601839.63</v>
      </c>
      <c r="F56" s="11">
        <f t="shared" si="37"/>
        <v>349844241983602</v>
      </c>
      <c r="G56" s="11">
        <f t="shared" si="37"/>
        <v>375981211360765.06</v>
      </c>
      <c r="H56" s="11">
        <f t="shared" si="37"/>
        <v>400876769291443.56</v>
      </c>
      <c r="I56" s="11">
        <f t="shared" si="37"/>
        <v>424673422102195.44</v>
      </c>
      <c r="J56" s="11">
        <f t="shared" si="37"/>
        <v>447528734059708.88</v>
      </c>
      <c r="K56" s="11">
        <f t="shared" si="37"/>
        <v>469516360527048.38</v>
      </c>
      <c r="L56" s="11">
        <f t="shared" si="37"/>
        <v>490718580307720.63</v>
      </c>
      <c r="M56" s="11">
        <f t="shared" si="37"/>
        <v>511220681039190.69</v>
      </c>
      <c r="N56" s="11">
        <f t="shared" si="37"/>
        <v>531162493421471.81</v>
      </c>
      <c r="O56" s="11">
        <f t="shared" si="37"/>
        <v>550676983333338.94</v>
      </c>
      <c r="P56" s="11">
        <f t="shared" si="37"/>
        <v>569834545712735.25</v>
      </c>
      <c r="Q56" s="11">
        <f t="shared" si="37"/>
        <v>588698745531852.75</v>
      </c>
      <c r="R56" s="11">
        <f t="shared" si="37"/>
        <v>607325449267256.88</v>
      </c>
      <c r="S56" s="11">
        <f t="shared" si="37"/>
        <v>625800422928628.13</v>
      </c>
      <c r="T56" s="11">
        <f t="shared" si="37"/>
        <v>644199010291285.63</v>
      </c>
      <c r="U56" s="11">
        <f t="shared" si="37"/>
        <v>662552788107591</v>
      </c>
      <c r="V56" s="11">
        <f t="shared" si="37"/>
        <v>680888164026139.88</v>
      </c>
      <c r="W56" s="11">
        <f t="shared" si="37"/>
        <v>699229970799513.88</v>
      </c>
      <c r="X56" s="11">
        <f t="shared" si="37"/>
        <v>717616040395232.75</v>
      </c>
      <c r="Y56" s="11">
        <f t="shared" si="37"/>
        <v>736081418701031.5</v>
      </c>
      <c r="Z56" s="11">
        <f t="shared" si="37"/>
        <v>754638646663046.13</v>
      </c>
      <c r="AA56" s="11">
        <f t="shared" si="37"/>
        <v>773290719383679</v>
      </c>
      <c r="AB56" s="11">
        <f t="shared" si="37"/>
        <v>792051912946219.63</v>
      </c>
      <c r="AC56" s="11">
        <f t="shared" si="37"/>
        <v>810935533232413.63</v>
      </c>
      <c r="AD56" s="11">
        <f t="shared" si="37"/>
        <v>829936047162447.5</v>
      </c>
      <c r="AE56" s="11">
        <f t="shared" si="37"/>
        <v>849047284404551.5</v>
      </c>
      <c r="AF56" s="11">
        <f t="shared" si="37"/>
        <v>868254719434677.75</v>
      </c>
      <c r="AG56" s="11">
        <f t="shared" si="37"/>
        <v>887546656269664.5</v>
      </c>
      <c r="AH56" s="11">
        <f t="shared" si="37"/>
        <v>906913302002664.5</v>
      </c>
      <c r="AI56" s="11">
        <f t="shared" si="37"/>
        <v>926345372396533.25</v>
      </c>
      <c r="AJ56" s="11">
        <f t="shared" si="37"/>
        <v>945834868925571</v>
      </c>
      <c r="AK56" s="11">
        <f t="shared" si="37"/>
        <v>965374697263199.88</v>
      </c>
      <c r="AL56" s="11">
        <f t="shared" si="37"/>
        <v>984958036717882</v>
      </c>
    </row>
    <row r="57" spans="1:38" x14ac:dyDescent="0.45">
      <c r="A57" s="10" t="s">
        <v>83</v>
      </c>
      <c r="B57" s="10" t="s">
        <v>73</v>
      </c>
      <c r="C57" s="11">
        <f t="shared" ref="C57:D57" si="38">C21*$M$32</f>
        <v>105968898988270.08</v>
      </c>
      <c r="D57" s="11">
        <f t="shared" si="38"/>
        <v>118628503555702.69</v>
      </c>
      <c r="E57" s="11">
        <f>E21*$M$32</f>
        <v>130798447945039.3</v>
      </c>
      <c r="F57" s="11">
        <f t="shared" ref="F57:AL57" si="39">F21*$M$32</f>
        <v>142455024762753.03</v>
      </c>
      <c r="G57" s="11">
        <f t="shared" si="39"/>
        <v>153588578657266.97</v>
      </c>
      <c r="H57" s="11">
        <f t="shared" si="39"/>
        <v>164202791325505.94</v>
      </c>
      <c r="I57" s="11">
        <f t="shared" si="39"/>
        <v>174351843958507.63</v>
      </c>
      <c r="J57" s="11">
        <f t="shared" si="39"/>
        <v>184096961451312.13</v>
      </c>
      <c r="K57" s="11">
        <f t="shared" si="39"/>
        <v>193465536682008.47</v>
      </c>
      <c r="L57" s="11">
        <f t="shared" si="39"/>
        <v>202489569881639.34</v>
      </c>
      <c r="M57" s="11">
        <f t="shared" si="39"/>
        <v>211203274223046.91</v>
      </c>
      <c r="N57" s="11">
        <f t="shared" si="39"/>
        <v>219664342582717.13</v>
      </c>
      <c r="O57" s="11">
        <f t="shared" si="39"/>
        <v>227928298130238.84</v>
      </c>
      <c r="P57" s="11">
        <f t="shared" si="39"/>
        <v>236025176670476.47</v>
      </c>
      <c r="Q57" s="11">
        <f t="shared" si="39"/>
        <v>243982543649498.28</v>
      </c>
      <c r="R57" s="11">
        <f t="shared" si="39"/>
        <v>251824989383757.28</v>
      </c>
      <c r="S57" s="11">
        <f t="shared" si="39"/>
        <v>259589647581064.19</v>
      </c>
      <c r="T57" s="11">
        <f t="shared" si="39"/>
        <v>267309350477857.53</v>
      </c>
      <c r="U57" s="11">
        <f t="shared" si="39"/>
        <v>274998731759079.78</v>
      </c>
      <c r="V57" s="11">
        <f t="shared" si="39"/>
        <v>282670212913962.63</v>
      </c>
      <c r="W57" s="11">
        <f t="shared" si="39"/>
        <v>290335464517912.56</v>
      </c>
      <c r="X57" s="11">
        <f t="shared" si="39"/>
        <v>298011485423416.38</v>
      </c>
      <c r="Y57" s="11">
        <f t="shared" si="39"/>
        <v>305714010966195.13</v>
      </c>
      <c r="Z57" s="11">
        <f t="shared" si="39"/>
        <v>313449291263945.75</v>
      </c>
      <c r="AA57" s="11">
        <f t="shared" si="39"/>
        <v>321220332239454.56</v>
      </c>
      <c r="AB57" s="11">
        <f t="shared" si="39"/>
        <v>329028021850321.19</v>
      </c>
      <c r="AC57" s="11">
        <f t="shared" si="39"/>
        <v>336878641275395.06</v>
      </c>
      <c r="AD57" s="11">
        <f t="shared" si="39"/>
        <v>344776244294156.94</v>
      </c>
      <c r="AE57" s="11">
        <f t="shared" si="39"/>
        <v>352719381548043</v>
      </c>
      <c r="AF57" s="11">
        <f t="shared" si="39"/>
        <v>360702075280775</v>
      </c>
      <c r="AG57" s="11">
        <f t="shared" si="39"/>
        <v>368719515144562.56</v>
      </c>
      <c r="AH57" s="11">
        <f t="shared" si="39"/>
        <v>376767676567546.5</v>
      </c>
      <c r="AI57" s="11">
        <f t="shared" si="39"/>
        <v>384842740762596.56</v>
      </c>
      <c r="AJ57" s="11">
        <f t="shared" si="39"/>
        <v>392941419883327.88</v>
      </c>
      <c r="AK57" s="11">
        <f t="shared" si="39"/>
        <v>401060796358337.88</v>
      </c>
      <c r="AL57" s="11">
        <f t="shared" si="39"/>
        <v>409198063352521.88</v>
      </c>
    </row>
    <row r="58" spans="1:38" x14ac:dyDescent="0.45">
      <c r="A58" s="10" t="s">
        <v>84</v>
      </c>
      <c r="B58" s="10" t="s">
        <v>81</v>
      </c>
      <c r="C58" s="11">
        <f t="shared" ref="C58:D58" si="40">C22*$M$34</f>
        <v>279303307396634.28</v>
      </c>
      <c r="D58" s="11">
        <f t="shared" si="40"/>
        <v>296107373656877.88</v>
      </c>
      <c r="E58" s="11">
        <f>E22*$M$34</f>
        <v>312789340667327</v>
      </c>
      <c r="F58" s="11">
        <f t="shared" ref="F58:AL61" si="41">F22*$M$34</f>
        <v>329314155181703.25</v>
      </c>
      <c r="G58" s="11">
        <f t="shared" si="41"/>
        <v>345663492641092.63</v>
      </c>
      <c r="H58" s="11">
        <f t="shared" si="41"/>
        <v>361816225298643.75</v>
      </c>
      <c r="I58" s="11">
        <f t="shared" si="41"/>
        <v>377817203835331.69</v>
      </c>
      <c r="J58" s="11">
        <f t="shared" si="41"/>
        <v>393709954602683.38</v>
      </c>
      <c r="K58" s="11">
        <f t="shared" si="41"/>
        <v>409494878725418.19</v>
      </c>
      <c r="L58" s="11">
        <f t="shared" si="41"/>
        <v>425162670981535.25</v>
      </c>
      <c r="M58" s="11">
        <f t="shared" si="41"/>
        <v>440700509628446.94</v>
      </c>
      <c r="N58" s="11">
        <f t="shared" si="41"/>
        <v>456164420087301.94</v>
      </c>
      <c r="O58" s="11">
        <f t="shared" si="41"/>
        <v>471594174319571.13</v>
      </c>
      <c r="P58" s="11">
        <f t="shared" si="41"/>
        <v>486990104476095.94</v>
      </c>
      <c r="Q58" s="11">
        <f t="shared" si="41"/>
        <v>502357098292193.13</v>
      </c>
      <c r="R58" s="11">
        <f t="shared" si="41"/>
        <v>517714518604546.38</v>
      </c>
      <c r="S58" s="11">
        <f t="shared" si="41"/>
        <v>533108853958410.94</v>
      </c>
      <c r="T58" s="11">
        <f t="shared" si="41"/>
        <v>548577103218046.31</v>
      </c>
      <c r="U58" s="11">
        <f t="shared" si="41"/>
        <v>564129580182052.13</v>
      </c>
      <c r="V58" s="11">
        <f t="shared" si="41"/>
        <v>579786063012537.63</v>
      </c>
      <c r="W58" s="11">
        <f t="shared" si="41"/>
        <v>595547516170058.63</v>
      </c>
      <c r="X58" s="11">
        <f t="shared" si="41"/>
        <v>611455766404278.63</v>
      </c>
      <c r="Y58" s="11">
        <f t="shared" si="41"/>
        <v>627510737586456.13</v>
      </c>
      <c r="Z58" s="11">
        <f t="shared" si="41"/>
        <v>643690639514713.63</v>
      </c>
      <c r="AA58" s="11">
        <f t="shared" si="41"/>
        <v>659988165610874.13</v>
      </c>
      <c r="AB58" s="11">
        <f t="shared" si="41"/>
        <v>676392800022797.13</v>
      </c>
      <c r="AC58" s="11">
        <f t="shared" si="41"/>
        <v>692904315106082.25</v>
      </c>
      <c r="AD58" s="11">
        <f t="shared" si="41"/>
        <v>709521561182799.75</v>
      </c>
      <c r="AE58" s="11">
        <f t="shared" si="41"/>
        <v>726237306400401</v>
      </c>
      <c r="AF58" s="11">
        <f t="shared" si="41"/>
        <v>743041468847434.38</v>
      </c>
      <c r="AG58" s="11">
        <f t="shared" si="41"/>
        <v>759928901991129.25</v>
      </c>
      <c r="AH58" s="11">
        <f t="shared" si="41"/>
        <v>776892110138446.75</v>
      </c>
      <c r="AI58" s="11">
        <f t="shared" si="41"/>
        <v>793925144560868</v>
      </c>
      <c r="AJ58" s="11">
        <f t="shared" si="41"/>
        <v>811022224016238.25</v>
      </c>
      <c r="AK58" s="11">
        <f t="shared" si="41"/>
        <v>828174202008708</v>
      </c>
      <c r="AL58" s="11">
        <f t="shared" si="41"/>
        <v>845376929702458.5</v>
      </c>
    </row>
    <row r="59" spans="1:38" x14ac:dyDescent="0.45">
      <c r="A59" s="10" t="s">
        <v>86</v>
      </c>
      <c r="B59" s="10" t="s">
        <v>81</v>
      </c>
      <c r="C59" s="11">
        <f t="shared" ref="C59:D59" si="42">C23*$M$34</f>
        <v>577813291837183.5</v>
      </c>
      <c r="D59" s="11">
        <f t="shared" si="42"/>
        <v>603704314109152.25</v>
      </c>
      <c r="E59" s="11">
        <f t="shared" ref="E59:T61" si="43">E23*$M$34</f>
        <v>629860737929630.75</v>
      </c>
      <c r="F59" s="11">
        <f t="shared" si="43"/>
        <v>656322091960011.5</v>
      </c>
      <c r="G59" s="11">
        <f t="shared" si="43"/>
        <v>682886804807435.5</v>
      </c>
      <c r="H59" s="11">
        <f t="shared" si="43"/>
        <v>706502759018382.38</v>
      </c>
      <c r="I59" s="11">
        <f t="shared" si="43"/>
        <v>729494708342516</v>
      </c>
      <c r="J59" s="11">
        <f t="shared" si="43"/>
        <v>752069763507324</v>
      </c>
      <c r="K59" s="11">
        <f t="shared" si="43"/>
        <v>774096591481048.38</v>
      </c>
      <c r="L59" s="11">
        <f t="shared" si="43"/>
        <v>795490850498551.63</v>
      </c>
      <c r="M59" s="11">
        <f t="shared" si="43"/>
        <v>816249040739713.63</v>
      </c>
      <c r="N59" s="11">
        <f t="shared" si="43"/>
        <v>836316244833630.13</v>
      </c>
      <c r="O59" s="11">
        <f t="shared" si="43"/>
        <v>855861496101307.13</v>
      </c>
      <c r="P59" s="11">
        <f t="shared" si="43"/>
        <v>874945245226656.25</v>
      </c>
      <c r="Q59" s="11">
        <f t="shared" si="43"/>
        <v>893556763216197.88</v>
      </c>
      <c r="R59" s="11">
        <f t="shared" si="43"/>
        <v>911745023380449.13</v>
      </c>
      <c r="S59" s="11">
        <f t="shared" si="43"/>
        <v>929638791042963.75</v>
      </c>
      <c r="T59" s="11">
        <f t="shared" si="43"/>
        <v>947342091020705</v>
      </c>
      <c r="U59" s="11">
        <f t="shared" si="41"/>
        <v>964986784861842.63</v>
      </c>
      <c r="V59" s="11">
        <f t="shared" si="41"/>
        <v>982647006220483.75</v>
      </c>
      <c r="W59" s="11">
        <f t="shared" si="41"/>
        <v>1000341177348977.9</v>
      </c>
      <c r="X59" s="11">
        <f t="shared" si="41"/>
        <v>1018006012126073</v>
      </c>
      <c r="Y59" s="11">
        <f t="shared" si="41"/>
        <v>1035757819314737</v>
      </c>
      <c r="Z59" s="11">
        <f t="shared" si="41"/>
        <v>1053680610646415.3</v>
      </c>
      <c r="AA59" s="11">
        <f t="shared" si="41"/>
        <v>1071574253713319.4</v>
      </c>
      <c r="AB59" s="11">
        <f t="shared" si="41"/>
        <v>1089329960416519.5</v>
      </c>
      <c r="AC59" s="11">
        <f t="shared" si="41"/>
        <v>1106916526598132.3</v>
      </c>
      <c r="AD59" s="11">
        <f t="shared" si="41"/>
        <v>1124318859133495.6</v>
      </c>
      <c r="AE59" s="11">
        <f t="shared" si="41"/>
        <v>1141516290596336.8</v>
      </c>
      <c r="AF59" s="11">
        <f t="shared" si="41"/>
        <v>1158488720851949.3</v>
      </c>
      <c r="AG59" s="11">
        <f t="shared" si="41"/>
        <v>1175204108130244</v>
      </c>
      <c r="AH59" s="11">
        <f t="shared" si="41"/>
        <v>1191655121136998.8</v>
      </c>
      <c r="AI59" s="11">
        <f t="shared" si="41"/>
        <v>1207816502909971.5</v>
      </c>
      <c r="AJ59" s="11">
        <f t="shared" si="41"/>
        <v>1223691053616266.8</v>
      </c>
      <c r="AK59" s="11">
        <f t="shared" si="41"/>
        <v>1239250940203343</v>
      </c>
      <c r="AL59" s="11">
        <f t="shared" si="41"/>
        <v>1263995737059587.8</v>
      </c>
    </row>
    <row r="60" spans="1:38" x14ac:dyDescent="0.45">
      <c r="A60" s="10" t="s">
        <v>85</v>
      </c>
      <c r="B60" s="10" t="s">
        <v>81</v>
      </c>
      <c r="C60" s="11">
        <f t="shared" ref="C60:D60" si="44">C24*$M$34</f>
        <v>131659865784396.69</v>
      </c>
      <c r="D60" s="11">
        <f t="shared" si="44"/>
        <v>133851177478622.28</v>
      </c>
      <c r="E60" s="11">
        <f t="shared" si="43"/>
        <v>135986834587244.44</v>
      </c>
      <c r="F60" s="11">
        <f t="shared" si="41"/>
        <v>138078242437054.38</v>
      </c>
      <c r="G60" s="11">
        <f t="shared" si="41"/>
        <v>140147171539741.56</v>
      </c>
      <c r="H60" s="11">
        <f t="shared" si="41"/>
        <v>142215498914122.75</v>
      </c>
      <c r="I60" s="11">
        <f t="shared" si="41"/>
        <v>144329253278448.13</v>
      </c>
      <c r="J60" s="11">
        <f t="shared" si="41"/>
        <v>146534524593987.69</v>
      </c>
      <c r="K60" s="11">
        <f t="shared" si="41"/>
        <v>148854670425293.97</v>
      </c>
      <c r="L60" s="11">
        <f t="shared" si="41"/>
        <v>151316026931271</v>
      </c>
      <c r="M60" s="11">
        <f t="shared" si="41"/>
        <v>153944054285242.84</v>
      </c>
      <c r="N60" s="11">
        <f t="shared" si="41"/>
        <v>156769212217670.25</v>
      </c>
      <c r="O60" s="11">
        <f t="shared" si="41"/>
        <v>159856545489710.31</v>
      </c>
      <c r="P60" s="11">
        <f t="shared" si="41"/>
        <v>163183806110205.03</v>
      </c>
      <c r="Q60" s="11">
        <f t="shared" si="41"/>
        <v>166755820563630.97</v>
      </c>
      <c r="R60" s="11">
        <f t="shared" si="41"/>
        <v>170567876549340.25</v>
      </c>
      <c r="S60" s="11">
        <f t="shared" si="41"/>
        <v>174577552432153.44</v>
      </c>
      <c r="T60" s="11">
        <f t="shared" si="41"/>
        <v>178738306849371.75</v>
      </c>
      <c r="U60" s="11">
        <f t="shared" si="41"/>
        <v>183047520976687.16</v>
      </c>
      <c r="V60" s="11">
        <f t="shared" si="41"/>
        <v>187501018574683.5</v>
      </c>
      <c r="W60" s="11">
        <f t="shared" si="41"/>
        <v>192104125318155.44</v>
      </c>
      <c r="X60" s="11">
        <f t="shared" si="41"/>
        <v>196813940227300.84</v>
      </c>
      <c r="Y60" s="11">
        <f t="shared" si="41"/>
        <v>201655659840450.41</v>
      </c>
      <c r="Z60" s="11">
        <f t="shared" si="41"/>
        <v>206582868977134.28</v>
      </c>
      <c r="AA60" s="11">
        <f t="shared" si="41"/>
        <v>211560365536319.66</v>
      </c>
      <c r="AB60" s="11">
        <f t="shared" si="41"/>
        <v>216580582564776.41</v>
      </c>
      <c r="AC60" s="11">
        <f t="shared" si="41"/>
        <v>221638848863485.78</v>
      </c>
      <c r="AD60" s="11">
        <f t="shared" si="41"/>
        <v>226728783046272.06</v>
      </c>
      <c r="AE60" s="11">
        <f t="shared" si="41"/>
        <v>231852551375979.41</v>
      </c>
      <c r="AF60" s="11">
        <f t="shared" si="41"/>
        <v>237006199452809.53</v>
      </c>
      <c r="AG60" s="11">
        <f t="shared" si="41"/>
        <v>242178318356137.34</v>
      </c>
      <c r="AH60" s="11">
        <f t="shared" si="41"/>
        <v>247371416195174.19</v>
      </c>
      <c r="AI60" s="11">
        <f t="shared" si="41"/>
        <v>252585102151883.06</v>
      </c>
      <c r="AJ60" s="11">
        <f t="shared" si="41"/>
        <v>257816096000089.31</v>
      </c>
      <c r="AK60" s="11">
        <f t="shared" si="41"/>
        <v>263055229437975.69</v>
      </c>
      <c r="AL60" s="11">
        <f t="shared" si="41"/>
        <v>268306441000156.97</v>
      </c>
    </row>
    <row r="61" spans="1:38" x14ac:dyDescent="0.45">
      <c r="A61" s="10" t="s">
        <v>87</v>
      </c>
      <c r="B61" s="10" t="s">
        <v>81</v>
      </c>
      <c r="C61" s="11">
        <f t="shared" ref="C61:D61" si="45">C25*$M$34</f>
        <v>110356931121909.64</v>
      </c>
      <c r="D61" s="11">
        <f t="shared" si="45"/>
        <v>114802177713345.88</v>
      </c>
      <c r="E61" s="11">
        <f t="shared" si="43"/>
        <v>119310102727855.22</v>
      </c>
      <c r="F61" s="11">
        <f t="shared" si="41"/>
        <v>123892998505570.78</v>
      </c>
      <c r="G61" s="11">
        <f t="shared" si="41"/>
        <v>128512471677434.02</v>
      </c>
      <c r="H61" s="11">
        <f t="shared" si="41"/>
        <v>133189347910185.34</v>
      </c>
      <c r="I61" s="11">
        <f t="shared" si="41"/>
        <v>137918745412977.8</v>
      </c>
      <c r="J61" s="11">
        <f t="shared" si="41"/>
        <v>142727015265342.28</v>
      </c>
      <c r="K61" s="11">
        <f t="shared" si="41"/>
        <v>147595468033490.47</v>
      </c>
      <c r="L61" s="11">
        <f t="shared" si="41"/>
        <v>152509643714063.03</v>
      </c>
      <c r="M61" s="11">
        <f t="shared" si="41"/>
        <v>157491141047906.56</v>
      </c>
      <c r="N61" s="11">
        <f t="shared" si="41"/>
        <v>162516915680198.31</v>
      </c>
      <c r="O61" s="11">
        <f t="shared" si="41"/>
        <v>167612083122574.31</v>
      </c>
      <c r="P61" s="11">
        <f t="shared" si="41"/>
        <v>172752749140876.44</v>
      </c>
      <c r="Q61" s="11">
        <f t="shared" si="41"/>
        <v>177952434699603.63</v>
      </c>
      <c r="R61" s="11">
        <f t="shared" si="41"/>
        <v>183196941220712.72</v>
      </c>
      <c r="S61" s="11">
        <f t="shared" si="41"/>
        <v>188496552517581.16</v>
      </c>
      <c r="T61" s="11">
        <f t="shared" si="41"/>
        <v>193846304862835.78</v>
      </c>
      <c r="U61" s="11">
        <f t="shared" si="41"/>
        <v>199255594640719.16</v>
      </c>
      <c r="V61" s="11">
        <f t="shared" si="41"/>
        <v>204705278497904.5</v>
      </c>
      <c r="W61" s="11">
        <f t="shared" si="41"/>
        <v>210226383459379.75</v>
      </c>
      <c r="X61" s="11">
        <f t="shared" si="41"/>
        <v>215782241043994.16</v>
      </c>
      <c r="Y61" s="11">
        <f t="shared" si="41"/>
        <v>221403565068825.69</v>
      </c>
      <c r="Z61" s="11">
        <f t="shared" si="41"/>
        <v>227061061731910.56</v>
      </c>
      <c r="AA61" s="11">
        <f t="shared" si="41"/>
        <v>232782195451511.09</v>
      </c>
      <c r="AB61" s="11">
        <f t="shared" si="41"/>
        <v>238539176411383.41</v>
      </c>
      <c r="AC61" s="11">
        <f t="shared" si="41"/>
        <v>244354709352861.16</v>
      </c>
      <c r="AD61" s="11">
        <f t="shared" si="41"/>
        <v>250204529095981.28</v>
      </c>
      <c r="AE61" s="11">
        <f t="shared" si="41"/>
        <v>256101600463124.53</v>
      </c>
      <c r="AF61" s="11">
        <f t="shared" si="41"/>
        <v>262042104034941.59</v>
      </c>
      <c r="AG61" s="11">
        <f t="shared" si="41"/>
        <v>268009802091720.16</v>
      </c>
      <c r="AH61" s="11">
        <f t="shared" si="41"/>
        <v>274003178688159.84</v>
      </c>
      <c r="AI61" s="11">
        <f t="shared" si="41"/>
        <v>280039547036147.97</v>
      </c>
      <c r="AJ61" s="11">
        <f t="shared" si="41"/>
        <v>286100679380324.56</v>
      </c>
      <c r="AK61" s="11">
        <f t="shared" si="41"/>
        <v>292191961755816.06</v>
      </c>
      <c r="AL61" s="11">
        <f t="shared" si="41"/>
        <v>298306089057022.25</v>
      </c>
    </row>
    <row r="62" spans="1:38" x14ac:dyDescent="0.45">
      <c r="E62" s="12"/>
      <c r="F62" s="12"/>
      <c r="G62" s="12"/>
      <c r="H62" s="12"/>
      <c r="I62" s="12"/>
      <c r="J62" s="12"/>
      <c r="K62" s="12"/>
      <c r="L62" s="12"/>
      <c r="M62" s="12"/>
      <c r="N62" s="12"/>
      <c r="O62" s="12"/>
      <c r="P62" s="12"/>
      <c r="Q62" s="12"/>
      <c r="R62" s="12"/>
      <c r="S62" s="12"/>
      <c r="T62" s="12"/>
      <c r="U62" s="12"/>
      <c r="V62" s="12"/>
      <c r="W62" s="12"/>
    </row>
    <row r="63" spans="1:38" x14ac:dyDescent="0.45">
      <c r="E63" s="12"/>
      <c r="F63" s="12"/>
      <c r="G63" s="12"/>
      <c r="H63" s="12"/>
      <c r="I63" s="12"/>
      <c r="J63" s="12"/>
      <c r="K63" s="12"/>
      <c r="L63" s="12"/>
      <c r="M63" s="12"/>
      <c r="N63" s="12"/>
      <c r="O63" s="12"/>
      <c r="P63" s="12"/>
      <c r="Q63" s="12"/>
      <c r="R63" s="12"/>
      <c r="S63" s="12"/>
      <c r="T63" s="12"/>
      <c r="U63" s="12"/>
      <c r="V63" s="12"/>
      <c r="W63" s="12"/>
    </row>
    <row r="64" spans="1:38" x14ac:dyDescent="0.45">
      <c r="C64" s="61"/>
      <c r="E64" s="12"/>
      <c r="F64" s="12"/>
      <c r="G64" s="12"/>
      <c r="H64" s="12"/>
      <c r="I64" s="12"/>
      <c r="J64" s="12"/>
      <c r="K64" s="12"/>
      <c r="L64" s="12"/>
      <c r="M64" s="12"/>
      <c r="N64" s="12"/>
      <c r="O64" s="12"/>
      <c r="P64" s="12"/>
      <c r="Q64" s="12"/>
      <c r="R64" s="12"/>
      <c r="S64" s="12"/>
      <c r="T64" s="12"/>
      <c r="U64" s="12"/>
      <c r="V64" s="12"/>
      <c r="W64" s="12"/>
    </row>
    <row r="65" spans="5:23" x14ac:dyDescent="0.45">
      <c r="E65" s="12"/>
      <c r="F65" s="12"/>
      <c r="G65" s="12"/>
      <c r="H65" s="12"/>
      <c r="I65" s="12"/>
      <c r="J65" s="12"/>
      <c r="K65" s="12"/>
      <c r="L65" s="12"/>
      <c r="M65" s="12"/>
      <c r="N65" s="12"/>
      <c r="O65" s="12"/>
      <c r="P65" s="12"/>
      <c r="Q65" s="12"/>
      <c r="R65" s="12"/>
      <c r="S65" s="12"/>
      <c r="T65" s="12"/>
      <c r="U65" s="12"/>
      <c r="V65" s="12"/>
      <c r="W65" s="12"/>
    </row>
  </sheetData>
  <pageMargins left="0.7" right="0.7" top="0.75" bottom="0.75" header="0.3" footer="0.3"/>
  <pageSetup paperSize="9" orientation="portrait" r:id="rId1"/>
  <legacy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G19" sqref="G19"/>
    </sheetView>
  </sheetViews>
  <sheetFormatPr defaultRowHeight="14.25" x14ac:dyDescent="0.45"/>
  <cols>
    <col min="1" max="1" width="22.59765625" customWidth="1"/>
    <col min="2" max="3" width="9.730468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s="2">
        <f>('Results (On-road psgr) Brazil'!C51+'Results (On-road psgr) Brazil'!C52)/SUM('Results (On-road psgr) Brazil'!C51:C53)</f>
        <v>0.92862697106464132</v>
      </c>
      <c r="C4" s="2">
        <f>('Results (On-road psgr) Brazil'!D51+'Results (On-road psgr) Brazil'!D52)/SUM('Results (On-road psgr) Brazil'!D51:D53)</f>
        <v>0.92031113939241993</v>
      </c>
      <c r="D4" s="2">
        <f>('Results (On-road psgr) Brazil'!E51+'Results (On-road psgr) Brazil'!E52)/SUM('Results (On-road psgr) Brazil'!E51:E53)</f>
        <v>0.91295132224546416</v>
      </c>
      <c r="E4" s="2">
        <f>('Results (On-road psgr) Brazil'!F51+'Results (On-road psgr) Brazil'!F52)/SUM('Results (On-road psgr) Brazil'!F51:F53)</f>
        <v>0.90650040502761309</v>
      </c>
      <c r="F4" s="2">
        <f>('Results (On-road psgr) Brazil'!G51+'Results (On-road psgr) Brazil'!G52)/SUM('Results (On-road psgr) Brazil'!G51:G53)</f>
        <v>0.90088226327154508</v>
      </c>
      <c r="G4" s="2">
        <f>('Results (On-road psgr) Brazil'!H51+'Results (On-road psgr) Brazil'!H52)/SUM('Results (On-road psgr) Brazil'!H51:H53)</f>
        <v>0.89611333168900009</v>
      </c>
      <c r="H4" s="2">
        <f>('Results (On-road psgr) Brazil'!I51+'Results (On-road psgr) Brazil'!I52)/SUM('Results (On-road psgr) Brazil'!I51:I53)</f>
        <v>0.89208810202549649</v>
      </c>
      <c r="I4" s="2">
        <f>('Results (On-road psgr) Brazil'!J51+'Results (On-road psgr) Brazil'!J52)/SUM('Results (On-road psgr) Brazil'!J51:J53)</f>
        <v>0.88876362315749236</v>
      </c>
      <c r="J4" s="2">
        <f>('Results (On-road psgr) Brazil'!K51+'Results (On-road psgr) Brazil'!K52)/SUM('Results (On-road psgr) Brazil'!K51:K53)</f>
        <v>0.88603833875620241</v>
      </c>
      <c r="K4" s="2">
        <f>('Results (On-road psgr) Brazil'!L51+'Results (On-road psgr) Brazil'!L52)/SUM('Results (On-road psgr) Brazil'!L51:L53)</f>
        <v>0.88382048443011019</v>
      </c>
      <c r="L4" s="2">
        <f>('Results (On-road psgr) Brazil'!M51+'Results (On-road psgr) Brazil'!M52)/SUM('Results (On-road psgr) Brazil'!M51:M53)</f>
        <v>0.88205060826783133</v>
      </c>
      <c r="M4" s="2">
        <f>('Results (On-road psgr) Brazil'!N51+'Results (On-road psgr) Brazil'!N52)/SUM('Results (On-road psgr) Brazil'!N51:N53)</f>
        <v>0.88065580416913269</v>
      </c>
      <c r="N4" s="2">
        <f>('Results (On-road psgr) Brazil'!O51+'Results (On-road psgr) Brazil'!O52)/SUM('Results (On-road psgr) Brazil'!O51:O53)</f>
        <v>0.87955283259226946</v>
      </c>
      <c r="O4" s="2">
        <f>('Results (On-road psgr) Brazil'!P51+'Results (On-road psgr) Brazil'!P52)/SUM('Results (On-road psgr) Brazil'!P51:P53)</f>
        <v>0.87867991046349159</v>
      </c>
      <c r="P4" s="2">
        <f>('Results (On-road psgr) Brazil'!Q51+'Results (On-road psgr) Brazil'!Q52)/SUM('Results (On-road psgr) Brazil'!Q51:Q53)</f>
        <v>0.87798991186536457</v>
      </c>
      <c r="Q4" s="2">
        <f>('Results (On-road psgr) Brazil'!R51+'Results (On-road psgr) Brazil'!R52)/SUM('Results (On-road psgr) Brazil'!R51:R53)</f>
        <v>0.87744670814018</v>
      </c>
      <c r="R4" s="2">
        <f>('Results (On-road psgr) Brazil'!S51+'Results (On-road psgr) Brazil'!S52)/SUM('Results (On-road psgr) Brazil'!S51:S53)</f>
        <v>0.87702284742327352</v>
      </c>
      <c r="S4" s="2">
        <f>('Results (On-road psgr) Brazil'!T51+'Results (On-road psgr) Brazil'!T52)/SUM('Results (On-road psgr) Brazil'!T51:T53)</f>
        <v>0.87669764715585974</v>
      </c>
      <c r="T4" s="2">
        <f>('Results (On-road psgr) Brazil'!U51+'Results (On-road psgr) Brazil'!U52)/SUM('Results (On-road psgr) Brazil'!U51:U53)</f>
        <v>0.87645631139465663</v>
      </c>
      <c r="U4" s="2">
        <f>('Results (On-road psgr) Brazil'!V51+'Results (On-road psgr) Brazil'!V52)/SUM('Results (On-road psgr) Brazil'!V51:V53)</f>
        <v>0.87628800177765964</v>
      </c>
      <c r="V4" s="2">
        <f>('Results (On-road psgr) Brazil'!W51+'Results (On-road psgr) Brazil'!W52)/SUM('Results (On-road psgr) Brazil'!W51:W53)</f>
        <v>0.87616367025027153</v>
      </c>
      <c r="W4" s="2">
        <f>('Results (On-road psgr) Brazil'!X51+'Results (On-road psgr) Brazil'!X52)/SUM('Results (On-road psgr) Brazil'!X51:X53)</f>
        <v>0.8760734420029328</v>
      </c>
      <c r="X4" s="2">
        <f>('Results (On-road psgr) Brazil'!Y51+'Results (On-road psgr) Brazil'!Y52)/SUM('Results (On-road psgr) Brazil'!Y51:Y53)</f>
        <v>0.87599502610839031</v>
      </c>
      <c r="Y4" s="2">
        <f>('Results (On-road psgr) Brazil'!Z51+'Results (On-road psgr) Brazil'!Z52)/SUM('Results (On-road psgr) Brazil'!Z51:Z53)</f>
        <v>0.87592629405499922</v>
      </c>
      <c r="Z4" s="2">
        <f>('Results (On-road psgr) Brazil'!AA51+'Results (On-road psgr) Brazil'!AA52)/SUM('Results (On-road psgr) Brazil'!AA51:AA53)</f>
        <v>0.87586595840749559</v>
      </c>
      <c r="AA4" s="2">
        <f>('Results (On-road psgr) Brazil'!AB51+'Results (On-road psgr) Brazil'!AB52)/SUM('Results (On-road psgr) Brazil'!AB51:AB53)</f>
        <v>0.87581295726952035</v>
      </c>
      <c r="AB4" s="2">
        <f>('Results (On-road psgr) Brazil'!AC51+'Results (On-road psgr) Brazil'!AC52)/SUM('Results (On-road psgr) Brazil'!AC51:AC53)</f>
        <v>0.8757662114352045</v>
      </c>
      <c r="AC4" s="2">
        <f>('Results (On-road psgr) Brazil'!AD51+'Results (On-road psgr) Brazil'!AD52)/SUM('Results (On-road psgr) Brazil'!AD51:AD53)</f>
        <v>0.87572484001137096</v>
      </c>
      <c r="AD4" s="2">
        <f>('Results (On-road psgr) Brazil'!AE51+'Results (On-road psgr) Brazil'!AE52)/SUM('Results (On-road psgr) Brazil'!AE51:AE53)</f>
        <v>0.87568808381712671</v>
      </c>
      <c r="AE4" s="2">
        <f>('Results (On-road psgr) Brazil'!AF51+'Results (On-road psgr) Brazil'!AF52)/SUM('Results (On-road psgr) Brazil'!AF51:AF53)</f>
        <v>0.87565548068660659</v>
      </c>
      <c r="AF4" s="2">
        <f>('Results (On-road psgr) Brazil'!AG51+'Results (On-road psgr) Brazil'!AG52)/SUM('Results (On-road psgr) Brazil'!AG51:AG53)</f>
        <v>0.87562645639751602</v>
      </c>
      <c r="AG4" s="2">
        <f>('Results (On-road psgr) Brazil'!AH51+'Results (On-road psgr) Brazil'!AH52)/SUM('Results (On-road psgr) Brazil'!AH51:AH53)</f>
        <v>0.87560064385291081</v>
      </c>
      <c r="AH4" s="2">
        <f>('Results (On-road psgr) Brazil'!AI51+'Results (On-road psgr) Brazil'!AI52)/SUM('Results (On-road psgr) Brazil'!AI51:AI53)</f>
        <v>0.8755777008810588</v>
      </c>
      <c r="AI4" s="2">
        <f>('Results (On-road psgr) Brazil'!AJ51+'Results (On-road psgr) Brazil'!AJ52)/SUM('Results (On-road psgr) Brazil'!AJ51:AJ53)</f>
        <v>0.87555727574786324</v>
      </c>
      <c r="AJ4" s="2">
        <f>('Results (On-road psgr) Brazil'!AK51+'Results (On-road psgr) Brazil'!AK52)/SUM('Results (On-road psgr) Brazil'!AK51:AK53)</f>
        <v>0.87553903138185074</v>
      </c>
      <c r="AK4" s="2">
        <f>('Results (On-road psgr) Brazil'!AL51+'Results (On-road psgr) Brazil'!AL52)/SUM('Results (On-road psgr) Brazil'!AL51:AL53)</f>
        <v>0.87552253703622462</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s="2">
        <f>('Results (On-road psgr) Brazil'!C53)/SUM('Results (On-road psgr) Brazil'!C51:C53)</f>
        <v>7.1373028935358643E-2</v>
      </c>
      <c r="C6" s="2">
        <f>('Results (On-road psgr) Brazil'!D53)/SUM('Results (On-road psgr) Brazil'!D51:D53)</f>
        <v>7.9688860607580167E-2</v>
      </c>
      <c r="D6" s="2">
        <f>('Results (On-road psgr) Brazil'!E53)/SUM('Results (On-road psgr) Brazil'!E51:E53)</f>
        <v>8.7048677754535786E-2</v>
      </c>
      <c r="E6" s="2">
        <f>('Results (On-road psgr) Brazil'!F53)/SUM('Results (On-road psgr) Brazil'!F51:F53)</f>
        <v>9.3499594972386982E-2</v>
      </c>
      <c r="F6" s="2">
        <f>('Results (On-road psgr) Brazil'!G53)/SUM('Results (On-road psgr) Brazil'!G51:G53)</f>
        <v>9.9117736728454975E-2</v>
      </c>
      <c r="G6" s="2">
        <f>('Results (On-road psgr) Brazil'!H53)/SUM('Results (On-road psgr) Brazil'!H51:H53)</f>
        <v>0.10388666831099991</v>
      </c>
      <c r="H6" s="2">
        <f>('Results (On-road psgr) Brazil'!I53)/SUM('Results (On-road psgr) Brazil'!I51:I53)</f>
        <v>0.10791189797450346</v>
      </c>
      <c r="I6" s="2">
        <f>('Results (On-road psgr) Brazil'!J53)/SUM('Results (On-road psgr) Brazil'!J51:J53)</f>
        <v>0.11123637684250767</v>
      </c>
      <c r="J6" s="2">
        <f>('Results (On-road psgr) Brazil'!K53)/SUM('Results (On-road psgr) Brazil'!K51:K53)</f>
        <v>0.11396166124379757</v>
      </c>
      <c r="K6" s="2">
        <f>('Results (On-road psgr) Brazil'!L53)/SUM('Results (On-road psgr) Brazil'!L51:L53)</f>
        <v>0.1161795155698899</v>
      </c>
      <c r="L6" s="2">
        <f>('Results (On-road psgr) Brazil'!M53)/SUM('Results (On-road psgr) Brazil'!M51:M53)</f>
        <v>0.11794939173216867</v>
      </c>
      <c r="M6" s="2">
        <f>('Results (On-road psgr) Brazil'!N53)/SUM('Results (On-road psgr) Brazil'!N51:N53)</f>
        <v>0.11934419583086739</v>
      </c>
      <c r="N6" s="2">
        <f>('Results (On-road psgr) Brazil'!O53)/SUM('Results (On-road psgr) Brazil'!O51:O53)</f>
        <v>0.12044716740773052</v>
      </c>
      <c r="O6" s="2">
        <f>('Results (On-road psgr) Brazil'!P53)/SUM('Results (On-road psgr) Brazil'!P51:P53)</f>
        <v>0.12132008953650843</v>
      </c>
      <c r="P6" s="2">
        <f>('Results (On-road psgr) Brazil'!Q53)/SUM('Results (On-road psgr) Brazil'!Q51:Q53)</f>
        <v>0.12201008813463546</v>
      </c>
      <c r="Q6" s="2">
        <f>('Results (On-road psgr) Brazil'!R53)/SUM('Results (On-road psgr) Brazil'!R51:R53)</f>
        <v>0.12255329185981997</v>
      </c>
      <c r="R6" s="2">
        <f>('Results (On-road psgr) Brazil'!S53)/SUM('Results (On-road psgr) Brazil'!S51:S53)</f>
        <v>0.12297715257672641</v>
      </c>
      <c r="S6" s="2">
        <f>('Results (On-road psgr) Brazil'!T53)/SUM('Results (On-road psgr) Brazil'!T51:T53)</f>
        <v>0.12330235284414028</v>
      </c>
      <c r="T6" s="2">
        <f>('Results (On-road psgr) Brazil'!U53)/SUM('Results (On-road psgr) Brazil'!U51:U53)</f>
        <v>0.12354368860534334</v>
      </c>
      <c r="U6" s="2">
        <f>('Results (On-road psgr) Brazil'!V53)/SUM('Results (On-road psgr) Brazil'!V51:V53)</f>
        <v>0.1237119982223403</v>
      </c>
      <c r="V6" s="2">
        <f>('Results (On-road psgr) Brazil'!W53)/SUM('Results (On-road psgr) Brazil'!W51:W53)</f>
        <v>0.12383632974972847</v>
      </c>
      <c r="W6" s="2">
        <f>('Results (On-road psgr) Brazil'!X53)/SUM('Results (On-road psgr) Brazil'!X51:X53)</f>
        <v>0.12392655799706717</v>
      </c>
      <c r="X6" s="2">
        <f>('Results (On-road psgr) Brazil'!Y53)/SUM('Results (On-road psgr) Brazil'!Y51:Y53)</f>
        <v>0.12400497389160978</v>
      </c>
      <c r="Y6" s="2">
        <f>('Results (On-road psgr) Brazil'!Z53)/SUM('Results (On-road psgr) Brazil'!Z51:Z53)</f>
        <v>0.12407370594500086</v>
      </c>
      <c r="Z6" s="2">
        <f>('Results (On-road psgr) Brazil'!AA53)/SUM('Results (On-road psgr) Brazil'!AA51:AA53)</f>
        <v>0.12413404159250449</v>
      </c>
      <c r="AA6" s="2">
        <f>('Results (On-road psgr) Brazil'!AB53)/SUM('Results (On-road psgr) Brazil'!AB51:AB53)</f>
        <v>0.12418704273047965</v>
      </c>
      <c r="AB6" s="2">
        <f>('Results (On-road psgr) Brazil'!AC53)/SUM('Results (On-road psgr) Brazil'!AC51:AC53)</f>
        <v>0.12423378856479557</v>
      </c>
      <c r="AC6" s="2">
        <f>('Results (On-road psgr) Brazil'!AD53)/SUM('Results (On-road psgr) Brazil'!AD51:AD53)</f>
        <v>0.12427515998862891</v>
      </c>
      <c r="AD6" s="2">
        <f>('Results (On-road psgr) Brazil'!AE53)/SUM('Results (On-road psgr) Brazil'!AE51:AE53)</f>
        <v>0.12431191618287334</v>
      </c>
      <c r="AE6" s="2">
        <f>('Results (On-road psgr) Brazil'!AF53)/SUM('Results (On-road psgr) Brazil'!AF51:AF53)</f>
        <v>0.12434451931339346</v>
      </c>
      <c r="AF6" s="2">
        <f>('Results (On-road psgr) Brazil'!AG53)/SUM('Results (On-road psgr) Brazil'!AG51:AG53)</f>
        <v>0.12437354360248398</v>
      </c>
      <c r="AG6" s="2">
        <f>('Results (On-road psgr) Brazil'!AH53)/SUM('Results (On-road psgr) Brazil'!AH51:AH53)</f>
        <v>0.12439935614708925</v>
      </c>
      <c r="AH6" s="2">
        <f>('Results (On-road psgr) Brazil'!AI53)/SUM('Results (On-road psgr) Brazil'!AI51:AI53)</f>
        <v>0.12442229911894113</v>
      </c>
      <c r="AI6" s="2">
        <f>('Results (On-road psgr) Brazil'!AJ53)/SUM('Results (On-road psgr) Brazil'!AJ51:AJ53)</f>
        <v>0.12444272425213673</v>
      </c>
      <c r="AJ6" s="2">
        <f>('Results (On-road psgr) Brazil'!AK53)/SUM('Results (On-road psgr) Brazil'!AK51:AK53)</f>
        <v>0.12446096861814923</v>
      </c>
      <c r="AK6" s="2">
        <f>('Results (On-road psgr) Brazil'!AL53)/SUM('Results (On-road psgr) Brazil'!AL51:AL53)</f>
        <v>0.12447746296377545</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E15" sqref="E15"/>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7" sqref="D17"/>
    </sheetView>
  </sheetViews>
  <sheetFormatPr defaultRowHeight="14.25" x14ac:dyDescent="0.45"/>
  <cols>
    <col min="1" max="1" width="22.59765625" customWidth="1"/>
    <col min="2" max="3" width="10.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 sqref="B1:E11"/>
    </sheetView>
  </sheetViews>
  <sheetFormatPr defaultRowHeight="14.25" x14ac:dyDescent="0.45"/>
  <cols>
    <col min="1" max="1" width="22.59765625" customWidth="1"/>
    <col min="2" max="3" width="9.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 sqref="B1:E11"/>
    </sheetView>
  </sheetViews>
  <sheetFormatPr defaultRowHeight="14.25" x14ac:dyDescent="0.45"/>
  <cols>
    <col min="1" max="1" width="22.59765625" customWidth="1"/>
    <col min="2" max="3" width="9.5976562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25" x14ac:dyDescent="0.45"/>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7304687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59765625" customWidth="1"/>
  </cols>
  <sheetData>
    <row r="1" spans="1:37"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3984375" customWidth="1"/>
  </cols>
  <sheetData>
    <row r="1" spans="1:37" ht="28.5" x14ac:dyDescent="0.45">
      <c r="A1" s="6" t="s">
        <v>12</v>
      </c>
      <c r="B1">
        <f>'BPoEFUbVT-mtrbks-psgr-gasveh'!B1</f>
        <v>2015</v>
      </c>
      <c r="C1">
        <f>'BPoEFUbVT-mtrbks-psgr-gasveh'!C1</f>
        <v>2016</v>
      </c>
      <c r="D1">
        <f>'BPoEFUbVT-mtrbks-psgr-gasveh'!D1</f>
        <v>2017</v>
      </c>
      <c r="E1">
        <f>'BPoEFUbVT-mtrbks-psgr-gasveh'!E1</f>
        <v>2018</v>
      </c>
      <c r="F1">
        <f>'BPoEFUbVT-mtrbks-psgr-gasveh'!F1</f>
        <v>2019</v>
      </c>
      <c r="G1">
        <f>'BPoEFUbVT-mtrbks-psgr-gasveh'!G1</f>
        <v>2020</v>
      </c>
      <c r="H1">
        <f>'BPoEFUbVT-mtrbks-psgr-gasveh'!H1</f>
        <v>2021</v>
      </c>
      <c r="I1">
        <f>'BPoEFUbVT-mtrbks-psgr-gasveh'!I1</f>
        <v>2022</v>
      </c>
      <c r="J1">
        <f>'BPoEFUbVT-mtrbks-psgr-gasveh'!J1</f>
        <v>2023</v>
      </c>
      <c r="K1">
        <f>'BPoEFUbVT-mtrbks-psgr-gasveh'!K1</f>
        <v>2024</v>
      </c>
      <c r="L1">
        <f>'BPoEFUbVT-mtrbks-psgr-gasveh'!L1</f>
        <v>2025</v>
      </c>
      <c r="M1">
        <f>'BPoEFUbVT-mtrbks-psgr-gasveh'!M1</f>
        <v>2026</v>
      </c>
      <c r="N1">
        <f>'BPoEFUbVT-mtrbks-psgr-gasveh'!N1</f>
        <v>2027</v>
      </c>
      <c r="O1">
        <f>'BPoEFUbVT-mtrbks-psgr-gasveh'!O1</f>
        <v>2028</v>
      </c>
      <c r="P1">
        <f>'BPoEFUbVT-mtrbks-psgr-gasveh'!P1</f>
        <v>2029</v>
      </c>
      <c r="Q1">
        <f>'BPoEFUbVT-mtrbks-psgr-gasveh'!Q1</f>
        <v>2030</v>
      </c>
      <c r="R1">
        <f>'BPoEFUbVT-mtrbks-psgr-gasveh'!R1</f>
        <v>2031</v>
      </c>
      <c r="S1">
        <f>'BPoEFUbVT-mtrbks-psgr-gasveh'!S1</f>
        <v>2032</v>
      </c>
      <c r="T1">
        <f>'BPoEFUbVT-mtrbks-psgr-gasveh'!T1</f>
        <v>2033</v>
      </c>
      <c r="U1">
        <f>'BPoEFUbVT-mtrbks-psgr-gasveh'!U1</f>
        <v>2034</v>
      </c>
      <c r="V1">
        <f>'BPoEFUbVT-mtrbks-psgr-gasveh'!V1</f>
        <v>2035</v>
      </c>
      <c r="W1">
        <f>'BPoEFUbVT-mtrbks-psgr-gasveh'!W1</f>
        <v>2036</v>
      </c>
      <c r="X1">
        <f>'BPoEFUbVT-mtrbks-psgr-gasveh'!X1</f>
        <v>2037</v>
      </c>
      <c r="Y1">
        <f>'BPoEFUbVT-mtrbks-psgr-gasveh'!Y1</f>
        <v>2038</v>
      </c>
      <c r="Z1">
        <f>'BPoEFUbVT-mtrbks-psgr-gasveh'!Z1</f>
        <v>2039</v>
      </c>
      <c r="AA1">
        <f>'BPoEFUbVT-mtrbks-psgr-gasveh'!AA1</f>
        <v>2040</v>
      </c>
      <c r="AB1">
        <f>'BPoEFUbVT-mtrbks-psgr-gasveh'!AB1</f>
        <v>2041</v>
      </c>
      <c r="AC1">
        <f>'BPoEFUbVT-mtrbks-psgr-gasveh'!AC1</f>
        <v>2042</v>
      </c>
      <c r="AD1">
        <f>'BPoEFUbVT-mtrbks-psgr-gasveh'!AD1</f>
        <v>2043</v>
      </c>
      <c r="AE1">
        <f>'BPoEFUbVT-mtrbks-psgr-gasveh'!AE1</f>
        <v>2044</v>
      </c>
      <c r="AF1">
        <f>'BPoEFUbVT-mtrbks-psgr-gasveh'!AF1</f>
        <v>2045</v>
      </c>
      <c r="AG1">
        <f>'BPoEFUbVT-mtrbks-psgr-gasveh'!AG1</f>
        <v>2046</v>
      </c>
      <c r="AH1">
        <f>'BPoEFUbVT-mtrbks-psgr-gasveh'!AH1</f>
        <v>2047</v>
      </c>
      <c r="AI1">
        <f>'BPoEFUbVT-mtrbks-psgr-gasveh'!AI1</f>
        <v>2048</v>
      </c>
      <c r="AJ1">
        <f>'BPoEFUbVT-mtrbks-psgr-gasveh'!AJ1</f>
        <v>2049</v>
      </c>
      <c r="AK1">
        <f>'BPoEFUbVT-mtrbks-psgr-gasveh'!AK1</f>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1" customWidth="1"/>
  </cols>
  <sheetData>
    <row r="1" spans="1:37" ht="28.5" x14ac:dyDescent="0.45">
      <c r="A1" s="6" t="s">
        <v>12</v>
      </c>
      <c r="B1">
        <f>'BPoEFUbVT-mtrbks-psgr-dslveh'!B1</f>
        <v>2015</v>
      </c>
      <c r="C1">
        <f>'BPoEFUbVT-mtrbks-psgr-dslveh'!C1</f>
        <v>2016</v>
      </c>
      <c r="D1">
        <f>'BPoEFUbVT-mtrbks-psgr-dslveh'!D1</f>
        <v>2017</v>
      </c>
      <c r="E1">
        <f>'BPoEFUbVT-mtrbks-psgr-dslveh'!E1</f>
        <v>2018</v>
      </c>
      <c r="F1">
        <f>'BPoEFUbVT-mtrbks-psgr-dslveh'!F1</f>
        <v>2019</v>
      </c>
      <c r="G1">
        <f>'BPoEFUbVT-mtrbks-psgr-dslveh'!G1</f>
        <v>2020</v>
      </c>
      <c r="H1">
        <f>'BPoEFUbVT-mtrbks-psgr-dslveh'!H1</f>
        <v>2021</v>
      </c>
      <c r="I1">
        <f>'BPoEFUbVT-mtrbks-psgr-dslveh'!I1</f>
        <v>2022</v>
      </c>
      <c r="J1">
        <f>'BPoEFUbVT-mtrbks-psgr-dslveh'!J1</f>
        <v>2023</v>
      </c>
      <c r="K1">
        <f>'BPoEFUbVT-mtrbks-psgr-dslveh'!K1</f>
        <v>2024</v>
      </c>
      <c r="L1">
        <f>'BPoEFUbVT-mtrbks-psgr-dslveh'!L1</f>
        <v>2025</v>
      </c>
      <c r="M1">
        <f>'BPoEFUbVT-mtrbks-psgr-dslveh'!M1</f>
        <v>2026</v>
      </c>
      <c r="N1">
        <f>'BPoEFUbVT-mtrbks-psgr-dslveh'!N1</f>
        <v>2027</v>
      </c>
      <c r="O1">
        <f>'BPoEFUbVT-mtrbks-psgr-dslveh'!O1</f>
        <v>2028</v>
      </c>
      <c r="P1">
        <f>'BPoEFUbVT-mtrbks-psgr-dslveh'!P1</f>
        <v>2029</v>
      </c>
      <c r="Q1">
        <f>'BPoEFUbVT-mtrbks-psgr-dslveh'!Q1</f>
        <v>2030</v>
      </c>
      <c r="R1">
        <f>'BPoEFUbVT-mtrbks-psgr-dslveh'!R1</f>
        <v>2031</v>
      </c>
      <c r="S1">
        <f>'BPoEFUbVT-mtrbks-psgr-dslveh'!S1</f>
        <v>2032</v>
      </c>
      <c r="T1">
        <f>'BPoEFUbVT-mtrbks-psgr-dslveh'!T1</f>
        <v>2033</v>
      </c>
      <c r="U1">
        <f>'BPoEFUbVT-mtrbks-psgr-dslveh'!U1</f>
        <v>2034</v>
      </c>
      <c r="V1">
        <f>'BPoEFUbVT-mtrbks-psgr-dslveh'!V1</f>
        <v>2035</v>
      </c>
      <c r="W1">
        <f>'BPoEFUbVT-mtrbks-psgr-dslveh'!W1</f>
        <v>2036</v>
      </c>
      <c r="X1">
        <f>'BPoEFUbVT-mtrbks-psgr-dslveh'!X1</f>
        <v>2037</v>
      </c>
      <c r="Y1">
        <f>'BPoEFUbVT-mtrbks-psgr-dslveh'!Y1</f>
        <v>2038</v>
      </c>
      <c r="Z1">
        <f>'BPoEFUbVT-mtrbks-psgr-dslveh'!Z1</f>
        <v>2039</v>
      </c>
      <c r="AA1">
        <f>'BPoEFUbVT-mtrbks-psgr-dslveh'!AA1</f>
        <v>2040</v>
      </c>
      <c r="AB1">
        <f>'BPoEFUbVT-mtrbks-psgr-dslveh'!AB1</f>
        <v>2041</v>
      </c>
      <c r="AC1">
        <f>'BPoEFUbVT-mtrbks-psgr-dslveh'!AC1</f>
        <v>2042</v>
      </c>
      <c r="AD1">
        <f>'BPoEFUbVT-mtrbks-psgr-dslveh'!AD1</f>
        <v>2043</v>
      </c>
      <c r="AE1">
        <f>'BPoEFUbVT-mtrbks-psgr-dslveh'!AE1</f>
        <v>2044</v>
      </c>
      <c r="AF1">
        <f>'BPoEFUbVT-mtrbks-psgr-dslveh'!AF1</f>
        <v>2045</v>
      </c>
      <c r="AG1">
        <f>'BPoEFUbVT-mtrbks-psgr-dslveh'!AG1</f>
        <v>2046</v>
      </c>
      <c r="AH1">
        <f>'BPoEFUbVT-mtrbks-psgr-dslveh'!AH1</f>
        <v>2047</v>
      </c>
      <c r="AI1">
        <f>'BPoEFUbVT-mtrbks-psgr-dslveh'!AI1</f>
        <v>2048</v>
      </c>
      <c r="AJ1">
        <f>'BPoEFUbVT-mtrbks-psgr-dslveh'!AJ1</f>
        <v>2049</v>
      </c>
      <c r="AK1">
        <f>'BPoEFUbVT-mtrbks-psgr-dslveh'!AK1</f>
        <v>2050</v>
      </c>
    </row>
    <row r="2" spans="1:37"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L34" sqref="L34"/>
    </sheetView>
  </sheetViews>
  <sheetFormatPr defaultRowHeight="14.25" x14ac:dyDescent="0.45"/>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1"/>
  <sheetViews>
    <sheetView workbookViewId="0">
      <selection activeCell="D1" sqref="B1:E11"/>
    </sheetView>
  </sheetViews>
  <sheetFormatPr defaultRowHeight="14.25" x14ac:dyDescent="0.45"/>
  <cols>
    <col min="1" max="1" width="22.59765625" customWidth="1"/>
    <col min="2" max="3" width="10.73046875" customWidth="1"/>
  </cols>
  <sheetData>
    <row r="1" spans="1:37" ht="28.5" x14ac:dyDescent="0.45">
      <c r="A1" s="6" t="s">
        <v>12</v>
      </c>
      <c r="B1">
        <f>'BPoEFUbVT-mtrbks-psgr-plghyb'!B1</f>
        <v>2015</v>
      </c>
      <c r="C1">
        <f>'BPoEFUbVT-mtrbks-psgr-plghyb'!C1</f>
        <v>2016</v>
      </c>
      <c r="D1">
        <f>'BPoEFUbVT-mtrbks-psgr-plghyb'!D1</f>
        <v>2017</v>
      </c>
      <c r="E1">
        <f>'BPoEFUbVT-mtrbks-psgr-plghyb'!E1</f>
        <v>2018</v>
      </c>
      <c r="F1">
        <f>'BPoEFUbVT-mtrbks-psgr-plghyb'!F1</f>
        <v>2019</v>
      </c>
      <c r="G1">
        <f>'BPoEFUbVT-mtrbks-psgr-plghyb'!G1</f>
        <v>2020</v>
      </c>
      <c r="H1">
        <f>'BPoEFUbVT-mtrbks-psgr-plghyb'!H1</f>
        <v>2021</v>
      </c>
      <c r="I1">
        <f>'BPoEFUbVT-mtrbks-psgr-plghyb'!I1</f>
        <v>2022</v>
      </c>
      <c r="J1">
        <f>'BPoEFUbVT-mtrbks-psgr-plghyb'!J1</f>
        <v>2023</v>
      </c>
      <c r="K1">
        <f>'BPoEFUbVT-mtrbks-psgr-plghyb'!K1</f>
        <v>2024</v>
      </c>
      <c r="L1">
        <f>'BPoEFUbVT-mtrbks-psgr-plghyb'!L1</f>
        <v>2025</v>
      </c>
      <c r="M1">
        <f>'BPoEFUbVT-mtrbks-psgr-plghyb'!M1</f>
        <v>2026</v>
      </c>
      <c r="N1">
        <f>'BPoEFUbVT-mtrbks-psgr-plghyb'!N1</f>
        <v>2027</v>
      </c>
      <c r="O1">
        <f>'BPoEFUbVT-mtrbks-psgr-plghyb'!O1</f>
        <v>2028</v>
      </c>
      <c r="P1">
        <f>'BPoEFUbVT-mtrbks-psgr-plghyb'!P1</f>
        <v>2029</v>
      </c>
      <c r="Q1">
        <f>'BPoEFUbVT-mtrbks-psgr-plghyb'!Q1</f>
        <v>2030</v>
      </c>
      <c r="R1">
        <f>'BPoEFUbVT-mtrbks-psgr-plghyb'!R1</f>
        <v>2031</v>
      </c>
      <c r="S1">
        <f>'BPoEFUbVT-mtrbks-psgr-plghyb'!S1</f>
        <v>2032</v>
      </c>
      <c r="T1">
        <f>'BPoEFUbVT-mtrbks-psgr-plghyb'!T1</f>
        <v>2033</v>
      </c>
      <c r="U1">
        <f>'BPoEFUbVT-mtrbks-psgr-plghyb'!U1</f>
        <v>2034</v>
      </c>
      <c r="V1">
        <f>'BPoEFUbVT-mtrbks-psgr-plghyb'!V1</f>
        <v>2035</v>
      </c>
      <c r="W1">
        <f>'BPoEFUbVT-mtrbks-psgr-plghyb'!W1</f>
        <v>2036</v>
      </c>
      <c r="X1">
        <f>'BPoEFUbVT-mtrbks-psgr-plghyb'!X1</f>
        <v>2037</v>
      </c>
      <c r="Y1">
        <f>'BPoEFUbVT-mtrbks-psgr-plghyb'!Y1</f>
        <v>2038</v>
      </c>
      <c r="Z1">
        <f>'BPoEFUbVT-mtrbks-psgr-plghyb'!Z1</f>
        <v>2039</v>
      </c>
      <c r="AA1">
        <f>'BPoEFUbVT-mtrbks-psgr-plghyb'!AA1</f>
        <v>2040</v>
      </c>
      <c r="AB1">
        <f>'BPoEFUbVT-mtrbks-psgr-plghyb'!AB1</f>
        <v>2041</v>
      </c>
      <c r="AC1">
        <f>'BPoEFUbVT-mtrbks-psgr-plghyb'!AC1</f>
        <v>2042</v>
      </c>
      <c r="AD1">
        <f>'BPoEFUbVT-mtrbks-psgr-plghyb'!AD1</f>
        <v>2043</v>
      </c>
      <c r="AE1">
        <f>'BPoEFUbVT-mtrbks-psgr-plghyb'!AE1</f>
        <v>2044</v>
      </c>
      <c r="AF1">
        <f>'BPoEFUbVT-mtrbks-psgr-plghyb'!AF1</f>
        <v>2045</v>
      </c>
      <c r="AG1">
        <f>'BPoEFUbVT-mtrbks-psgr-plghyb'!AG1</f>
        <v>2046</v>
      </c>
      <c r="AH1">
        <f>'BPoEFUbVT-mtrbks-psgr-plghyb'!AH1</f>
        <v>2047</v>
      </c>
      <c r="AI1">
        <f>'BPoEFUbVT-mtrbks-psgr-plghyb'!AI1</f>
        <v>2048</v>
      </c>
      <c r="AJ1">
        <f>'BPoEFUbVT-mtrbks-psgr-plghyb'!AJ1</f>
        <v>2049</v>
      </c>
      <c r="AK1">
        <f>'BPoEFUbVT-mtrbks-psgr-plghyb'!AK1</f>
        <v>2050</v>
      </c>
    </row>
    <row r="2" spans="1:37" x14ac:dyDescent="0.45">
      <c r="A2" t="s">
        <v>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row>
    <row r="3" spans="1:37"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 sqref="B1:E11"/>
    </sheetView>
  </sheetViews>
  <sheetFormatPr defaultRowHeight="14.25" x14ac:dyDescent="0.45"/>
  <cols>
    <col min="1" max="1" width="22.59765625" customWidth="1"/>
    <col min="2" max="3" width="10.73046875"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row>
    <row r="11" spans="1:38" x14ac:dyDescent="0.45">
      <c r="A11" t="s">
        <v>11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1"/>
  <sheetViews>
    <sheetView workbookViewId="0">
      <selection activeCell="D1" sqref="B1:E11"/>
    </sheetView>
  </sheetViews>
  <sheetFormatPr defaultRowHeight="14.25" x14ac:dyDescent="0.45"/>
  <cols>
    <col min="1" max="1" width="22.59765625" customWidth="1"/>
    <col min="2" max="3" width="10" customWidth="1"/>
  </cols>
  <sheetData>
    <row r="1" spans="1:38" ht="28.5" x14ac:dyDescent="0.45">
      <c r="A1" s="6" t="s">
        <v>12</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4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8" x14ac:dyDescent="0.45">
      <c r="A3" t="s">
        <v>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8" x14ac:dyDescent="0.45">
      <c r="A4" t="s">
        <v>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s="2"/>
    </row>
    <row r="5" spans="1:38" x14ac:dyDescent="0.45">
      <c r="A5" t="s">
        <v>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8" x14ac:dyDescent="0.45">
      <c r="A6"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s="2"/>
    </row>
    <row r="7" spans="1:38" x14ac:dyDescent="0.45">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8" x14ac:dyDescent="0.4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8" x14ac:dyDescent="0.45">
      <c r="A9" t="s">
        <v>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8" x14ac:dyDescent="0.45">
      <c r="A10" t="s">
        <v>10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8" x14ac:dyDescent="0.45">
      <c r="A11" t="s">
        <v>11</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About</vt:lpstr>
      <vt:lpstr>AEO 37</vt:lpstr>
      <vt:lpstr>AEO 17</vt:lpstr>
      <vt:lpstr>Biodiesel Fraction</vt:lpstr>
      <vt:lpstr>Plug-in Hybrid Elec Fraction</vt:lpstr>
      <vt:lpstr>Biodiesel fraction Brazil</vt:lpstr>
      <vt:lpstr>CO&amp;DO (Waterways frgt) Brazil</vt:lpstr>
      <vt:lpstr>Results (On-road psgr) Brazil</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2017-06-23T20:50:52Z</dcterms:created>
  <dcterms:modified xsi:type="dcterms:W3CDTF">2020-10-07T18:01:23Z</dcterms:modified>
</cp:coreProperties>
</file>