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ghan\Documents\eps-brazil\InputData\trans\BNVFE\"/>
    </mc:Choice>
  </mc:AlternateContent>
  <bookViews>
    <workbookView xWindow="0" yWindow="0" windowWidth="19200" windowHeight="4305"/>
  </bookViews>
  <sheets>
    <sheet name="About" sheetId="1" r:id="rId1"/>
    <sheet name="Calculations Etc" sheetId="2" r:id="rId2"/>
    <sheet name="Ships-freight" sheetId="3" r:id="rId3"/>
    <sheet name="Ships-psgr" sheetId="4" r:id="rId4"/>
    <sheet name="Rail-freight" sheetId="5" r:id="rId5"/>
    <sheet name="Rail-psgr" sheetId="6" r:id="rId6"/>
    <sheet name="Air-psgr" sheetId="7" r:id="rId7"/>
    <sheet name="Air-freight" sheetId="8" r:id="rId8"/>
    <sheet name="Aircraft Fuel and Cargo" sheetId="9" r:id="rId9"/>
    <sheet name="figure 107" sheetId="10" r:id="rId10"/>
    <sheet name="table 95" sheetId="11" r:id="rId11"/>
    <sheet name="ANPtrilhos" sheetId="12" r:id="rId12"/>
    <sheet name="table 94" sheetId="13" r:id="rId13"/>
    <sheet name="LDV-freight" sheetId="14" r:id="rId14"/>
    <sheet name="LDV-psgr" sheetId="15" r:id="rId15"/>
    <sheet name="table 15" sheetId="16" r:id="rId16"/>
    <sheet name="HDV-freight" sheetId="17" r:id="rId17"/>
    <sheet name="HDV-psgr" sheetId="18" r:id="rId18"/>
    <sheet name="LDV Fuel Economy" sheetId="19" r:id="rId19"/>
    <sheet name="figure 4" sheetId="20" r:id="rId20"/>
    <sheet name="relevant tables" sheetId="21" r:id="rId21"/>
    <sheet name="motorbike-psgr" sheetId="22" r:id="rId22"/>
    <sheet name="motoclub" sheetId="23" r:id="rId23"/>
    <sheet name="units_convertor" sheetId="24" r:id="rId24"/>
    <sheet name="BNVFE for BHNVFE" sheetId="25" r:id="rId25"/>
    <sheet name="BNVFE-LDVs-psgr" sheetId="26" r:id="rId26"/>
    <sheet name="BNVFE-LDVs-frgt" sheetId="27" r:id="rId27"/>
    <sheet name="BNVFE-HDVs-psgr" sheetId="28" r:id="rId28"/>
    <sheet name="BNVFE-HDVs-frgt" sheetId="29" r:id="rId29"/>
    <sheet name="BNVFE-aircraft-psgr" sheetId="30" r:id="rId30"/>
    <sheet name="BNVFE-aircraft-frgt" sheetId="31" r:id="rId31"/>
    <sheet name="BNVFE-rail-psgr" sheetId="32" r:id="rId32"/>
    <sheet name="BNVFE-rail-frgt" sheetId="33" r:id="rId33"/>
    <sheet name="BNVFE-ships-psgr" sheetId="34" r:id="rId34"/>
    <sheet name="BNVFE-ships-frgt" sheetId="35" r:id="rId35"/>
    <sheet name="BNVFE-motorbikes-psgr" sheetId="36" r:id="rId36"/>
    <sheet name="BNVFE-motorbikes-frgt" sheetId="37" r:id="rId37"/>
  </sheets>
  <definedNames>
    <definedName name="Eno_TM" localSheetId="12">#REF!</definedName>
    <definedName name="Eno_TM" localSheetId="10">#REF!</definedName>
    <definedName name="Eno_TM">#REF!</definedName>
    <definedName name="Eno_Tons" localSheetId="12">#REF!</definedName>
    <definedName name="Eno_Tons" localSheetId="10">#REF!</definedName>
    <definedName name="Eno_Tons">#REF!</definedName>
    <definedName name="Sum_T2" localSheetId="12">#REF!</definedName>
    <definedName name="Sum_T2" localSheetId="10">#REF!</definedName>
    <definedName name="Sum_T2">#REF!</definedName>
    <definedName name="Sum_TTM" localSheetId="12">#REF!</definedName>
    <definedName name="Sum_TTM" localSheetId="10">#REF!</definedName>
    <definedName name="Sum_TTM">#REF!</definedName>
    <definedName name="ti_tbl_50">#REF!</definedName>
    <definedName name="ti_tbl_69">#REF!</definedName>
  </definedNames>
  <calcPr calcId="162913"/>
  <extLst>
    <ext uri="GoogleSheetsCustomDataVersion1">
      <go:sheetsCustomData xmlns:go="http://customooxmlschemas.google.com/" r:id="rId43" roundtripDataSignature="AMtx7mgRJOygjkoGpXe94NkZCKdsL2rfTQ=="/>
    </ext>
  </extLst>
</workbook>
</file>

<file path=xl/calcChain.xml><?xml version="1.0" encoding="utf-8"?>
<calcChain xmlns="http://schemas.openxmlformats.org/spreadsheetml/2006/main">
  <c r="AM13" i="25" l="1"/>
  <c r="AL13" i="25"/>
  <c r="AK13" i="25"/>
  <c r="AJ13" i="25"/>
  <c r="AI13" i="25"/>
  <c r="AH13" i="25"/>
  <c r="AG13" i="25"/>
  <c r="AF13" i="25"/>
  <c r="AE13" i="25"/>
  <c r="AD13" i="25"/>
  <c r="AC13" i="25"/>
  <c r="AB13" i="25"/>
  <c r="AA13" i="25"/>
  <c r="Z13" i="25"/>
  <c r="Y13" i="25"/>
  <c r="X13" i="25"/>
  <c r="W13" i="25"/>
  <c r="V13" i="25"/>
  <c r="U13" i="25"/>
  <c r="T13" i="25"/>
  <c r="S13" i="25"/>
  <c r="R13" i="25"/>
  <c r="Q13" i="25"/>
  <c r="P13" i="25"/>
  <c r="O13" i="25"/>
  <c r="N13" i="25"/>
  <c r="M13" i="25"/>
  <c r="L13" i="25"/>
  <c r="K13" i="25"/>
  <c r="J13" i="25"/>
  <c r="I13" i="25"/>
  <c r="H13" i="25"/>
  <c r="G13" i="25"/>
  <c r="F13" i="25"/>
  <c r="E13" i="25"/>
  <c r="D13" i="25"/>
  <c r="AC22" i="23"/>
  <c r="AR21" i="23"/>
  <c r="AQ21" i="23"/>
  <c r="AP21" i="23"/>
  <c r="AO21" i="23"/>
  <c r="AN21" i="23"/>
  <c r="AM21" i="23"/>
  <c r="AL21" i="23"/>
  <c r="AK21" i="23"/>
  <c r="AJ21" i="23"/>
  <c r="AI21" i="23"/>
  <c r="AH21" i="23"/>
  <c r="AG21" i="23"/>
  <c r="AF21" i="23"/>
  <c r="AE21" i="23"/>
  <c r="AD21" i="23"/>
  <c r="AC21" i="23"/>
  <c r="AB21" i="23"/>
  <c r="AA21" i="23"/>
  <c r="Z21" i="23"/>
  <c r="Y21" i="23"/>
  <c r="X21" i="23"/>
  <c r="W21" i="23"/>
  <c r="V21" i="23"/>
  <c r="U21" i="23"/>
  <c r="T21" i="23"/>
  <c r="S21" i="23"/>
  <c r="R21" i="23"/>
  <c r="Q21" i="23"/>
  <c r="P21" i="23"/>
  <c r="O21" i="23"/>
  <c r="N21" i="23"/>
  <c r="M21" i="23"/>
  <c r="L21" i="23"/>
  <c r="K21" i="23"/>
  <c r="AR20" i="23"/>
  <c r="AO20" i="23"/>
  <c r="AJ20" i="23"/>
  <c r="AG20" i="23"/>
  <c r="AB20" i="23"/>
  <c r="Y20" i="23"/>
  <c r="V20" i="23"/>
  <c r="T20" i="23"/>
  <c r="T22" i="23" s="1"/>
  <c r="Q20" i="23"/>
  <c r="L20" i="23"/>
  <c r="L22" i="23" s="1"/>
  <c r="AR19" i="23"/>
  <c r="AQ19" i="23"/>
  <c r="AQ20" i="23" s="1"/>
  <c r="AP19" i="23"/>
  <c r="AP20" i="23" s="1"/>
  <c r="AP22" i="23" s="1"/>
  <c r="AO19" i="23"/>
  <c r="AN19" i="23"/>
  <c r="AN20" i="23" s="1"/>
  <c r="AN22" i="23" s="1"/>
  <c r="AM19" i="23"/>
  <c r="AM20" i="23" s="1"/>
  <c r="AL19" i="23"/>
  <c r="AL20" i="23" s="1"/>
  <c r="AL22" i="23" s="1"/>
  <c r="AK19" i="23"/>
  <c r="AK20" i="23" s="1"/>
  <c r="AK22" i="23" s="1"/>
  <c r="AJ19" i="23"/>
  <c r="AI19" i="23"/>
  <c r="AI20" i="23" s="1"/>
  <c r="AH19" i="23"/>
  <c r="AH20" i="23" s="1"/>
  <c r="AG19" i="23"/>
  <c r="AF19" i="23"/>
  <c r="AF20" i="23" s="1"/>
  <c r="AF22" i="23" s="1"/>
  <c r="AE19" i="23"/>
  <c r="AE20" i="23" s="1"/>
  <c r="AD19" i="23"/>
  <c r="AD20" i="23" s="1"/>
  <c r="AD22" i="23" s="1"/>
  <c r="AC19" i="23"/>
  <c r="AC20" i="23" s="1"/>
  <c r="AB19" i="23"/>
  <c r="AA19" i="23"/>
  <c r="AA20" i="23" s="1"/>
  <c r="Z19" i="23"/>
  <c r="Z20" i="23" s="1"/>
  <c r="Y19" i="23"/>
  <c r="X19" i="23"/>
  <c r="X20" i="23" s="1"/>
  <c r="X22" i="23" s="1"/>
  <c r="W19" i="23"/>
  <c r="W20" i="23" s="1"/>
  <c r="V19" i="23"/>
  <c r="U19" i="23"/>
  <c r="U20" i="23" s="1"/>
  <c r="U22" i="23" s="1"/>
  <c r="T19" i="23"/>
  <c r="S19" i="23"/>
  <c r="S20" i="23" s="1"/>
  <c r="R19" i="23"/>
  <c r="R20" i="23" s="1"/>
  <c r="R22" i="23" s="1"/>
  <c r="Q19" i="23"/>
  <c r="P19" i="23"/>
  <c r="P20" i="23" s="1"/>
  <c r="P22" i="23" s="1"/>
  <c r="O19" i="23"/>
  <c r="O20" i="23" s="1"/>
  <c r="N19" i="23"/>
  <c r="N20" i="23" s="1"/>
  <c r="N22" i="23" s="1"/>
  <c r="M19" i="23"/>
  <c r="M20" i="23" s="1"/>
  <c r="M22" i="23" s="1"/>
  <c r="L19" i="23"/>
  <c r="K19" i="23"/>
  <c r="K20" i="23" s="1"/>
  <c r="AP16" i="23"/>
  <c r="AN16" i="23"/>
  <c r="AK16" i="23"/>
  <c r="AF16" i="23"/>
  <c r="AC16" i="23"/>
  <c r="X16" i="23"/>
  <c r="U16" i="23"/>
  <c r="R16" i="23"/>
  <c r="P16" i="23"/>
  <c r="M16" i="23"/>
  <c r="AR15" i="23"/>
  <c r="AQ15" i="23"/>
  <c r="AP15" i="23"/>
  <c r="AO15" i="23"/>
  <c r="AN15" i="23"/>
  <c r="AM15" i="23"/>
  <c r="AL15" i="23"/>
  <c r="AK15" i="23"/>
  <c r="AJ15" i="23"/>
  <c r="AI15" i="23"/>
  <c r="AH15" i="23"/>
  <c r="AH16" i="23" s="1"/>
  <c r="AG15" i="23"/>
  <c r="AF15" i="23"/>
  <c r="AE15" i="23"/>
  <c r="AD15" i="23"/>
  <c r="AC15" i="23"/>
  <c r="AB15" i="23"/>
  <c r="AA15" i="23"/>
  <c r="Z15" i="23"/>
  <c r="Z16" i="23" s="1"/>
  <c r="Y15" i="23"/>
  <c r="X15" i="23"/>
  <c r="W15" i="23"/>
  <c r="V15" i="23"/>
  <c r="U15" i="23"/>
  <c r="T15" i="23"/>
  <c r="S15" i="23"/>
  <c r="R15" i="23"/>
  <c r="Q15" i="23"/>
  <c r="P15" i="23"/>
  <c r="O15" i="23"/>
  <c r="N15" i="23"/>
  <c r="M15" i="23"/>
  <c r="L15" i="23"/>
  <c r="K15" i="23"/>
  <c r="AR14" i="23"/>
  <c r="AQ14" i="23"/>
  <c r="AP14" i="23"/>
  <c r="AO14" i="23"/>
  <c r="AN14" i="23"/>
  <c r="AM14" i="23"/>
  <c r="AL14" i="23"/>
  <c r="AK14" i="23"/>
  <c r="AJ14" i="23"/>
  <c r="AI14" i="23"/>
  <c r="AH14" i="23"/>
  <c r="AG14" i="23"/>
  <c r="AF14" i="23"/>
  <c r="AE14" i="23"/>
  <c r="AD14" i="23"/>
  <c r="AC14" i="23"/>
  <c r="AB14" i="23"/>
  <c r="AA14" i="23"/>
  <c r="Z14" i="23"/>
  <c r="Y14" i="23"/>
  <c r="X14" i="23"/>
  <c r="W14" i="23"/>
  <c r="V14" i="23"/>
  <c r="U14" i="23"/>
  <c r="T14" i="23"/>
  <c r="S14" i="23"/>
  <c r="R14" i="23"/>
  <c r="Q14" i="23"/>
  <c r="P14" i="23"/>
  <c r="O14" i="23"/>
  <c r="N14" i="23"/>
  <c r="M14" i="23"/>
  <c r="L14" i="23"/>
  <c r="K14" i="23"/>
  <c r="B14" i="23"/>
  <c r="AR13" i="23"/>
  <c r="AR16" i="23" s="1"/>
  <c r="AQ13" i="23"/>
  <c r="AQ16" i="23" s="1"/>
  <c r="AP13" i="23"/>
  <c r="AO13" i="23"/>
  <c r="AN13" i="23"/>
  <c r="AM13" i="23"/>
  <c r="AL13" i="23"/>
  <c r="AL16" i="23" s="1"/>
  <c r="AK13" i="23"/>
  <c r="AJ13" i="23"/>
  <c r="AJ16" i="23" s="1"/>
  <c r="AI13" i="23"/>
  <c r="AI16" i="23" s="1"/>
  <c r="AH13" i="23"/>
  <c r="AG13" i="23"/>
  <c r="AF13" i="23"/>
  <c r="AE13" i="23"/>
  <c r="AD13" i="23"/>
  <c r="AD16" i="23" s="1"/>
  <c r="AC13" i="23"/>
  <c r="AB13" i="23"/>
  <c r="AB16" i="23" s="1"/>
  <c r="AA13" i="23"/>
  <c r="AA16" i="23" s="1"/>
  <c r="Z13" i="23"/>
  <c r="Y13" i="23"/>
  <c r="X13" i="23"/>
  <c r="W13" i="23"/>
  <c r="V13" i="23"/>
  <c r="V16" i="23" s="1"/>
  <c r="U13" i="23"/>
  <c r="T13" i="23"/>
  <c r="T16" i="23" s="1"/>
  <c r="S13" i="23"/>
  <c r="S16" i="23" s="1"/>
  <c r="R13" i="23"/>
  <c r="Q13" i="23"/>
  <c r="P13" i="23"/>
  <c r="O13" i="23"/>
  <c r="N13" i="23"/>
  <c r="N16" i="23" s="1"/>
  <c r="M13" i="23"/>
  <c r="L13" i="23"/>
  <c r="L16" i="23" s="1"/>
  <c r="K13" i="23"/>
  <c r="K16" i="23" s="1"/>
  <c r="G9" i="19"/>
  <c r="G10" i="19" s="1"/>
  <c r="G12" i="19" s="1"/>
  <c r="C12" i="15" s="1"/>
  <c r="G8" i="19"/>
  <c r="I4" i="19"/>
  <c r="B14" i="18"/>
  <c r="B5" i="28" s="1"/>
  <c r="N13" i="16"/>
  <c r="O11" i="16" s="1"/>
  <c r="O12" i="16"/>
  <c r="O9" i="16"/>
  <c r="O7" i="16"/>
  <c r="B13" i="14"/>
  <c r="B14" i="14" s="1"/>
  <c r="B12" i="14"/>
  <c r="F9" i="10"/>
  <c r="AJ26" i="9"/>
  <c r="AC24" i="9"/>
  <c r="U24" i="9"/>
  <c r="M24" i="9"/>
  <c r="E24" i="9"/>
  <c r="AJ23" i="9"/>
  <c r="AI23" i="9"/>
  <c r="AH23" i="9"/>
  <c r="AH24" i="9" s="1"/>
  <c r="AG23" i="9"/>
  <c r="AF23" i="9"/>
  <c r="AE23" i="9"/>
  <c r="AD23" i="9"/>
  <c r="AC23" i="9"/>
  <c r="AB23" i="9"/>
  <c r="AA23" i="9"/>
  <c r="Z23" i="9"/>
  <c r="Z24" i="9" s="1"/>
  <c r="Y23" i="9"/>
  <c r="X23" i="9"/>
  <c r="W23" i="9"/>
  <c r="V23" i="9"/>
  <c r="U23" i="9"/>
  <c r="T23" i="9"/>
  <c r="S23" i="9"/>
  <c r="R23" i="9"/>
  <c r="R24" i="9" s="1"/>
  <c r="Q23" i="9"/>
  <c r="P23" i="9"/>
  <c r="O23" i="9"/>
  <c r="N23" i="9"/>
  <c r="M23" i="9"/>
  <c r="L23" i="9"/>
  <c r="K23" i="9"/>
  <c r="J23" i="9"/>
  <c r="J24" i="9" s="1"/>
  <c r="I23" i="9"/>
  <c r="H23" i="9"/>
  <c r="G23" i="9"/>
  <c r="F23" i="9"/>
  <c r="E23" i="9"/>
  <c r="D23" i="9"/>
  <c r="C23" i="9"/>
  <c r="B23" i="9"/>
  <c r="A23" i="9"/>
  <c r="AJ22" i="9"/>
  <c r="AI22" i="9"/>
  <c r="AI24" i="9" s="1"/>
  <c r="AH22" i="9"/>
  <c r="AG22" i="9"/>
  <c r="AG24" i="9" s="1"/>
  <c r="AF22" i="9"/>
  <c r="AF24" i="9" s="1"/>
  <c r="AE22" i="9"/>
  <c r="AD22" i="9"/>
  <c r="AD24" i="9" s="1"/>
  <c r="AC22" i="9"/>
  <c r="AB22" i="9"/>
  <c r="AA22" i="9"/>
  <c r="AA24" i="9" s="1"/>
  <c r="Z22" i="9"/>
  <c r="Y22" i="9"/>
  <c r="Y24" i="9" s="1"/>
  <c r="X22" i="9"/>
  <c r="X24" i="9" s="1"/>
  <c r="W22" i="9"/>
  <c r="V22" i="9"/>
  <c r="V24" i="9" s="1"/>
  <c r="U22" i="9"/>
  <c r="T22" i="9"/>
  <c r="S22" i="9"/>
  <c r="S24" i="9" s="1"/>
  <c r="R22" i="9"/>
  <c r="Q22" i="9"/>
  <c r="Q24" i="9" s="1"/>
  <c r="P22" i="9"/>
  <c r="P24" i="9" s="1"/>
  <c r="P25" i="9" s="1"/>
  <c r="P27" i="9" s="1"/>
  <c r="O22" i="9"/>
  <c r="N22" i="9"/>
  <c r="N24" i="9" s="1"/>
  <c r="M22" i="9"/>
  <c r="L22" i="9"/>
  <c r="K22" i="9"/>
  <c r="K24" i="9" s="1"/>
  <c r="J22" i="9"/>
  <c r="I22" i="9"/>
  <c r="I24" i="9" s="1"/>
  <c r="H22" i="9"/>
  <c r="H24" i="9" s="1"/>
  <c r="G22" i="9"/>
  <c r="F22" i="9"/>
  <c r="F24" i="9" s="1"/>
  <c r="E22" i="9"/>
  <c r="D22" i="9"/>
  <c r="C22" i="9"/>
  <c r="C24" i="9" s="1"/>
  <c r="B22" i="9"/>
  <c r="A22" i="9"/>
  <c r="AJ21" i="9"/>
  <c r="AI21" i="9"/>
  <c r="AH21" i="9"/>
  <c r="AG21" i="9"/>
  <c r="AF21" i="9"/>
  <c r="AE21" i="9"/>
  <c r="AD21" i="9"/>
  <c r="AC21" i="9"/>
  <c r="AB21" i="9"/>
  <c r="AA21" i="9"/>
  <c r="Z21" i="9"/>
  <c r="Y21" i="9"/>
  <c r="X21" i="9"/>
  <c r="W21" i="9"/>
  <c r="V21" i="9"/>
  <c r="U21" i="9"/>
  <c r="T21" i="9"/>
  <c r="S21" i="9"/>
  <c r="R21" i="9"/>
  <c r="Q21" i="9"/>
  <c r="P21" i="9"/>
  <c r="P26" i="9" s="1"/>
  <c r="O21" i="9"/>
  <c r="N21" i="9"/>
  <c r="M21" i="9"/>
  <c r="L21" i="9"/>
  <c r="K21" i="9"/>
  <c r="J21" i="9"/>
  <c r="I21" i="9"/>
  <c r="H21" i="9"/>
  <c r="G21" i="9"/>
  <c r="F21" i="9"/>
  <c r="E21" i="9"/>
  <c r="D21" i="9"/>
  <c r="C21" i="9"/>
  <c r="B21"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C7" i="9"/>
  <c r="B15" i="8"/>
  <c r="B5" i="31" s="1"/>
  <c r="B12" i="8"/>
  <c r="B13" i="8" s="1"/>
  <c r="B14" i="8" s="1"/>
  <c r="B11" i="8"/>
  <c r="B15" i="7"/>
  <c r="B5" i="30" s="1"/>
  <c r="B12" i="7"/>
  <c r="B13" i="7" s="1"/>
  <c r="B14" i="7" s="1"/>
  <c r="B11" i="7"/>
  <c r="D25" i="6"/>
  <c r="C26" i="6" s="1"/>
  <c r="C25" i="6"/>
  <c r="A23" i="6"/>
  <c r="B13" i="6"/>
  <c r="B2" i="32" s="1"/>
  <c r="B12" i="6"/>
  <c r="B14" i="5"/>
  <c r="B5" i="33" s="1"/>
  <c r="B11" i="5"/>
  <c r="B12" i="5" s="1"/>
  <c r="B13" i="5" s="1"/>
  <c r="B14" i="4"/>
  <c r="B15" i="4" s="1"/>
  <c r="B5" i="34" s="1"/>
  <c r="B13" i="4"/>
  <c r="B12" i="4"/>
  <c r="B15" i="3"/>
  <c r="B5" i="35" s="1"/>
  <c r="B12" i="3"/>
  <c r="B13" i="3" s="1"/>
  <c r="B14" i="3" s="1"/>
  <c r="B19" i="2"/>
  <c r="B14" i="2"/>
  <c r="Z22" i="23" l="1"/>
  <c r="AH22" i="23"/>
  <c r="AH4" i="26"/>
  <c r="Z4" i="26"/>
  <c r="R4" i="26"/>
  <c r="J4" i="26"/>
  <c r="B4" i="26"/>
  <c r="AG4" i="26"/>
  <c r="Y4" i="26"/>
  <c r="Q4" i="26"/>
  <c r="I4" i="26"/>
  <c r="AF4" i="26"/>
  <c r="X4" i="26"/>
  <c r="P4" i="26"/>
  <c r="H4" i="26"/>
  <c r="AE4" i="26"/>
  <c r="W4" i="26"/>
  <c r="O4" i="26"/>
  <c r="G4" i="26"/>
  <c r="AD4" i="26"/>
  <c r="V4" i="26"/>
  <c r="N4" i="26"/>
  <c r="F4" i="26"/>
  <c r="AK4" i="26"/>
  <c r="AC4" i="26"/>
  <c r="U4" i="26"/>
  <c r="M4" i="26"/>
  <c r="E4" i="26"/>
  <c r="T4" i="26"/>
  <c r="S4" i="26"/>
  <c r="L4" i="26"/>
  <c r="K4" i="26"/>
  <c r="AJ4" i="26"/>
  <c r="D4" i="26"/>
  <c r="AB4" i="26"/>
  <c r="AI4" i="26"/>
  <c r="C4" i="26"/>
  <c r="AA4" i="26"/>
  <c r="AJ5" i="34"/>
  <c r="AL10" i="25" s="1"/>
  <c r="AB5" i="34"/>
  <c r="AD10" i="25" s="1"/>
  <c r="T5" i="34"/>
  <c r="V10" i="25" s="1"/>
  <c r="L5" i="34"/>
  <c r="N10" i="25" s="1"/>
  <c r="D5" i="34"/>
  <c r="F10" i="25" s="1"/>
  <c r="AI5" i="34"/>
  <c r="AK10" i="25" s="1"/>
  <c r="AA5" i="34"/>
  <c r="AC10" i="25" s="1"/>
  <c r="S5" i="34"/>
  <c r="U10" i="25" s="1"/>
  <c r="K5" i="34"/>
  <c r="M10" i="25" s="1"/>
  <c r="C5" i="34"/>
  <c r="E10" i="25" s="1"/>
  <c r="AG5" i="34"/>
  <c r="AI10" i="25" s="1"/>
  <c r="Y5" i="34"/>
  <c r="AA10" i="25" s="1"/>
  <c r="Q5" i="34"/>
  <c r="S10" i="25" s="1"/>
  <c r="I5" i="34"/>
  <c r="K10" i="25" s="1"/>
  <c r="AD5" i="34"/>
  <c r="AF10" i="25" s="1"/>
  <c r="V5" i="34"/>
  <c r="X10" i="25" s="1"/>
  <c r="N5" i="34"/>
  <c r="P10" i="25" s="1"/>
  <c r="F5" i="34"/>
  <c r="H10" i="25" s="1"/>
  <c r="X5" i="34"/>
  <c r="Z10" i="25" s="1"/>
  <c r="H5" i="34"/>
  <c r="J10" i="25" s="1"/>
  <c r="W5" i="34"/>
  <c r="Y10" i="25" s="1"/>
  <c r="G5" i="34"/>
  <c r="I10" i="25" s="1"/>
  <c r="AK5" i="34"/>
  <c r="AM10" i="25" s="1"/>
  <c r="U5" i="34"/>
  <c r="W10" i="25" s="1"/>
  <c r="E5" i="34"/>
  <c r="G10" i="25" s="1"/>
  <c r="AF5" i="34"/>
  <c r="AH10" i="25" s="1"/>
  <c r="P5" i="34"/>
  <c r="R10" i="25" s="1"/>
  <c r="AE5" i="34"/>
  <c r="AG10" i="25" s="1"/>
  <c r="O5" i="34"/>
  <c r="Q10" i="25" s="1"/>
  <c r="Z5" i="34"/>
  <c r="AB10" i="25" s="1"/>
  <c r="J5" i="34"/>
  <c r="L10" i="25" s="1"/>
  <c r="AC5" i="34"/>
  <c r="AE10" i="25" s="1"/>
  <c r="R5" i="34"/>
  <c r="T10" i="25" s="1"/>
  <c r="M5" i="34"/>
  <c r="O10" i="25" s="1"/>
  <c r="AH5" i="34"/>
  <c r="AJ10" i="25" s="1"/>
  <c r="D10" i="25"/>
  <c r="G24" i="9"/>
  <c r="O24" i="9"/>
  <c r="W24" i="9"/>
  <c r="AE24" i="9"/>
  <c r="V22" i="23"/>
  <c r="AR22" i="23"/>
  <c r="C5" i="30"/>
  <c r="B8" i="30"/>
  <c r="B2" i="30"/>
  <c r="D6" i="25"/>
  <c r="B7" i="28"/>
  <c r="AH5" i="28"/>
  <c r="Z5" i="28"/>
  <c r="R5" i="28"/>
  <c r="J5" i="28"/>
  <c r="AG5" i="28"/>
  <c r="Y5" i="28"/>
  <c r="Q5" i="28"/>
  <c r="I5" i="28"/>
  <c r="AF5" i="28"/>
  <c r="X5" i="28"/>
  <c r="P5" i="28"/>
  <c r="H5" i="28"/>
  <c r="AE5" i="28"/>
  <c r="W5" i="28"/>
  <c r="O5" i="28"/>
  <c r="G5" i="28"/>
  <c r="AI5" i="28"/>
  <c r="AA5" i="28"/>
  <c r="S5" i="28"/>
  <c r="K5" i="28"/>
  <c r="C5" i="28"/>
  <c r="AD5" i="28"/>
  <c r="L5" i="28"/>
  <c r="AC5" i="28"/>
  <c r="F5" i="28"/>
  <c r="B8" i="28"/>
  <c r="AB5" i="28"/>
  <c r="E5" i="28"/>
  <c r="V5" i="28"/>
  <c r="D5" i="28"/>
  <c r="U5" i="28"/>
  <c r="T5" i="28"/>
  <c r="D4" i="25"/>
  <c r="AK5" i="28"/>
  <c r="AJ5" i="28"/>
  <c r="N5" i="28"/>
  <c r="M5" i="28"/>
  <c r="K22" i="23"/>
  <c r="B16" i="22" s="1"/>
  <c r="B4" i="36" s="1"/>
  <c r="S22" i="23"/>
  <c r="AA22" i="23"/>
  <c r="AI22" i="23"/>
  <c r="AQ22" i="23"/>
  <c r="AB22" i="23"/>
  <c r="C5" i="33"/>
  <c r="B8" i="33"/>
  <c r="B2" i="33"/>
  <c r="D9" i="25"/>
  <c r="AD5" i="27"/>
  <c r="V5" i="27"/>
  <c r="N5" i="27"/>
  <c r="F5" i="27"/>
  <c r="B4" i="27"/>
  <c r="AD3" i="27"/>
  <c r="V3" i="27"/>
  <c r="N3" i="27"/>
  <c r="F3" i="27"/>
  <c r="AK5" i="27"/>
  <c r="AC5" i="27"/>
  <c r="U5" i="27"/>
  <c r="M5" i="27"/>
  <c r="E5" i="27"/>
  <c r="AK3" i="27"/>
  <c r="AC3" i="27"/>
  <c r="U3" i="27"/>
  <c r="M3" i="27"/>
  <c r="E3" i="27"/>
  <c r="AJ5" i="27"/>
  <c r="AB5" i="27"/>
  <c r="T5" i="27"/>
  <c r="L5" i="27"/>
  <c r="D5" i="27"/>
  <c r="AJ3" i="27"/>
  <c r="AB3" i="27"/>
  <c r="T3" i="27"/>
  <c r="L3" i="27"/>
  <c r="D3" i="27"/>
  <c r="AI5" i="27"/>
  <c r="AA5" i="27"/>
  <c r="S5" i="27"/>
  <c r="K5" i="27"/>
  <c r="AI3" i="27"/>
  <c r="AA3" i="27"/>
  <c r="S3" i="27"/>
  <c r="K3" i="27"/>
  <c r="AE5" i="27"/>
  <c r="W5" i="27"/>
  <c r="O5" i="27"/>
  <c r="G5" i="27"/>
  <c r="AE3" i="27"/>
  <c r="W3" i="27"/>
  <c r="O3" i="27"/>
  <c r="G3" i="27"/>
  <c r="Z5" i="27"/>
  <c r="H5" i="27"/>
  <c r="AH3" i="27"/>
  <c r="P3" i="27"/>
  <c r="Y5" i="27"/>
  <c r="AG3" i="27"/>
  <c r="J3" i="27"/>
  <c r="X5" i="27"/>
  <c r="AF3" i="27"/>
  <c r="I3" i="27"/>
  <c r="R5" i="27"/>
  <c r="Z3" i="27"/>
  <c r="H3" i="27"/>
  <c r="Q5" i="27"/>
  <c r="Y3" i="27"/>
  <c r="AH5" i="27"/>
  <c r="P5" i="27"/>
  <c r="X3" i="27"/>
  <c r="AG5" i="27"/>
  <c r="R3" i="27"/>
  <c r="J5" i="27"/>
  <c r="AF5" i="27"/>
  <c r="Q3" i="27"/>
  <c r="I5" i="27"/>
  <c r="O16" i="23"/>
  <c r="W16" i="23"/>
  <c r="AE16" i="23"/>
  <c r="AE22" i="23" s="1"/>
  <c r="AM16" i="23"/>
  <c r="AM22" i="23" s="1"/>
  <c r="AJ5" i="35"/>
  <c r="AB5" i="35"/>
  <c r="T5" i="35"/>
  <c r="L5" i="35"/>
  <c r="D5" i="35"/>
  <c r="AI5" i="35"/>
  <c r="AA5" i="35"/>
  <c r="S5" i="35"/>
  <c r="K5" i="35"/>
  <c r="C5" i="35"/>
  <c r="AG5" i="35"/>
  <c r="Y5" i="35"/>
  <c r="Q5" i="35"/>
  <c r="I5" i="35"/>
  <c r="B8" i="35"/>
  <c r="AD5" i="35"/>
  <c r="V5" i="35"/>
  <c r="N5" i="35"/>
  <c r="F5" i="35"/>
  <c r="B2" i="35"/>
  <c r="AF5" i="35"/>
  <c r="P5" i="35"/>
  <c r="AE5" i="35"/>
  <c r="O5" i="35"/>
  <c r="AC5" i="35"/>
  <c r="M5" i="35"/>
  <c r="X5" i="35"/>
  <c r="H5" i="35"/>
  <c r="W5" i="35"/>
  <c r="G5" i="35"/>
  <c r="AH5" i="35"/>
  <c r="R5" i="35"/>
  <c r="U5" i="35"/>
  <c r="J5" i="35"/>
  <c r="E5" i="35"/>
  <c r="Z5" i="35"/>
  <c r="D11" i="25"/>
  <c r="AK5" i="35"/>
  <c r="L24" i="9"/>
  <c r="AB24" i="9"/>
  <c r="Y16" i="23"/>
  <c r="Y22" i="23" s="1"/>
  <c r="AG16" i="23"/>
  <c r="AO16" i="23"/>
  <c r="AO22" i="23" s="1"/>
  <c r="AJ22" i="23"/>
  <c r="AJ5" i="31"/>
  <c r="AB5" i="31"/>
  <c r="T5" i="31"/>
  <c r="L5" i="31"/>
  <c r="D5" i="31"/>
  <c r="AI5" i="31"/>
  <c r="AA5" i="31"/>
  <c r="S5" i="31"/>
  <c r="K5" i="31"/>
  <c r="C5" i="31"/>
  <c r="AG5" i="31"/>
  <c r="Y5" i="31"/>
  <c r="Q5" i="31"/>
  <c r="I5" i="31"/>
  <c r="B8" i="31"/>
  <c r="AD5" i="31"/>
  <c r="V5" i="31"/>
  <c r="N5" i="31"/>
  <c r="F5" i="31"/>
  <c r="B2" i="31"/>
  <c r="AF5" i="31"/>
  <c r="P5" i="31"/>
  <c r="AE5" i="31"/>
  <c r="O5" i="31"/>
  <c r="AC5" i="31"/>
  <c r="M5" i="31"/>
  <c r="X5" i="31"/>
  <c r="H5" i="31"/>
  <c r="W5" i="31"/>
  <c r="G5" i="31"/>
  <c r="AH5" i="31"/>
  <c r="R5" i="31"/>
  <c r="AK5" i="31"/>
  <c r="Z5" i="31"/>
  <c r="U5" i="31"/>
  <c r="J5" i="31"/>
  <c r="E5" i="31"/>
  <c r="D7" i="25"/>
  <c r="AG22" i="23"/>
  <c r="D24" i="9"/>
  <c r="T24" i="9"/>
  <c r="AJ24" i="9"/>
  <c r="AJ25" i="9" s="1"/>
  <c r="AJ27" i="9" s="1"/>
  <c r="Q16" i="23"/>
  <c r="Q22" i="23" s="1"/>
  <c r="O22" i="23"/>
  <c r="W22" i="23"/>
  <c r="O8" i="16"/>
  <c r="O10" i="16"/>
  <c r="C2" i="32"/>
  <c r="D8" i="25"/>
  <c r="W8" i="31" l="1"/>
  <c r="W2" i="31"/>
  <c r="Y7" i="25"/>
  <c r="V2" i="35"/>
  <c r="V8" i="35"/>
  <c r="X11" i="25"/>
  <c r="AJ2" i="35"/>
  <c r="AJ8" i="35"/>
  <c r="AL11" i="25"/>
  <c r="AK4" i="28"/>
  <c r="AK3" i="28"/>
  <c r="AK7" i="28"/>
  <c r="AK8" i="28"/>
  <c r="AM4" i="25"/>
  <c r="AA8" i="28"/>
  <c r="AA4" i="28"/>
  <c r="AA7" i="28"/>
  <c r="AA3" i="28"/>
  <c r="AC4" i="25"/>
  <c r="Z7" i="28"/>
  <c r="Z3" i="28"/>
  <c r="Z8" i="28"/>
  <c r="Z4" i="28"/>
  <c r="AB4" i="25"/>
  <c r="AK8" i="26"/>
  <c r="AK7" i="26"/>
  <c r="AK5" i="26"/>
  <c r="AK3" i="26"/>
  <c r="AM2" i="25"/>
  <c r="AG6" i="26"/>
  <c r="AG7" i="26"/>
  <c r="AG5" i="26"/>
  <c r="AG3" i="26"/>
  <c r="AG8" i="26"/>
  <c r="AI2" i="25"/>
  <c r="J8" i="31"/>
  <c r="J2" i="31"/>
  <c r="L7" i="25"/>
  <c r="H8" i="31"/>
  <c r="H2" i="31"/>
  <c r="J7" i="25"/>
  <c r="Y8" i="31"/>
  <c r="Y2" i="31"/>
  <c r="AA7" i="25"/>
  <c r="L8" i="31"/>
  <c r="L2" i="31"/>
  <c r="N7" i="25"/>
  <c r="R8" i="35"/>
  <c r="R2" i="35"/>
  <c r="T11" i="25"/>
  <c r="O8" i="35"/>
  <c r="O2" i="35"/>
  <c r="Q11" i="25"/>
  <c r="AD8" i="35"/>
  <c r="AD2" i="35"/>
  <c r="AF11" i="25"/>
  <c r="S2" i="35"/>
  <c r="S8" i="35"/>
  <c r="U11" i="25"/>
  <c r="F8" i="28"/>
  <c r="F4" i="28"/>
  <c r="F3" i="28"/>
  <c r="F7" i="28"/>
  <c r="H4" i="25"/>
  <c r="AI8" i="28"/>
  <c r="AI4" i="28"/>
  <c r="AI7" i="28"/>
  <c r="AI3" i="28"/>
  <c r="AK4" i="25"/>
  <c r="AF8" i="28"/>
  <c r="AF7" i="28"/>
  <c r="AF3" i="28"/>
  <c r="AF4" i="28"/>
  <c r="AH4" i="25"/>
  <c r="AH7" i="28"/>
  <c r="AH3" i="28"/>
  <c r="AH8" i="28"/>
  <c r="AH4" i="28"/>
  <c r="AJ4" i="25"/>
  <c r="L7" i="26"/>
  <c r="L5" i="26"/>
  <c r="L3" i="26"/>
  <c r="N2" i="25"/>
  <c r="L8" i="26"/>
  <c r="F7" i="26"/>
  <c r="F5" i="26"/>
  <c r="F3" i="26"/>
  <c r="F8" i="26"/>
  <c r="H2" i="25"/>
  <c r="H8" i="26"/>
  <c r="H7" i="26"/>
  <c r="H5" i="26"/>
  <c r="H3" i="26"/>
  <c r="J2" i="25"/>
  <c r="B8" i="26"/>
  <c r="B2" i="26"/>
  <c r="C2" i="26" s="1"/>
  <c r="D2" i="26" s="1"/>
  <c r="E2" i="26" s="1"/>
  <c r="F2" i="26" s="1"/>
  <c r="G2" i="26" s="1"/>
  <c r="H2" i="26" s="1"/>
  <c r="I2" i="26" s="1"/>
  <c r="J2" i="26" s="1"/>
  <c r="K2" i="26" s="1"/>
  <c r="L2" i="26" s="1"/>
  <c r="M2" i="26" s="1"/>
  <c r="N2" i="26" s="1"/>
  <c r="O2" i="26" s="1"/>
  <c r="P2" i="26" s="1"/>
  <c r="Q2" i="26" s="1"/>
  <c r="R2" i="26" s="1"/>
  <c r="S2" i="26" s="1"/>
  <c r="T2" i="26" s="1"/>
  <c r="U2" i="26" s="1"/>
  <c r="V2" i="26" s="1"/>
  <c r="W2" i="26" s="1"/>
  <c r="X2" i="26" s="1"/>
  <c r="Y2" i="26" s="1"/>
  <c r="Z2" i="26" s="1"/>
  <c r="AA2" i="26" s="1"/>
  <c r="AB2" i="26" s="1"/>
  <c r="AC2" i="26" s="1"/>
  <c r="AD2" i="26" s="1"/>
  <c r="AE2" i="26" s="1"/>
  <c r="AF2" i="26" s="1"/>
  <c r="AG2" i="26" s="1"/>
  <c r="AH2" i="26" s="1"/>
  <c r="AI2" i="26" s="1"/>
  <c r="AJ2" i="26" s="1"/>
  <c r="AK2" i="26" s="1"/>
  <c r="AK6" i="26" s="1"/>
  <c r="B7" i="26"/>
  <c r="B5" i="26"/>
  <c r="B3" i="26"/>
  <c r="D2" i="25"/>
  <c r="Q2" i="31"/>
  <c r="Q8" i="31"/>
  <c r="S7" i="25"/>
  <c r="U8" i="35"/>
  <c r="U2" i="35"/>
  <c r="W11" i="25"/>
  <c r="K8" i="35"/>
  <c r="K2" i="35"/>
  <c r="M11" i="25"/>
  <c r="X7" i="28"/>
  <c r="X3" i="28"/>
  <c r="X4" i="28"/>
  <c r="X8" i="28"/>
  <c r="Z4" i="25"/>
  <c r="K7" i="26"/>
  <c r="K5" i="26"/>
  <c r="K3" i="26"/>
  <c r="M2" i="25"/>
  <c r="K8" i="26"/>
  <c r="AE8" i="26"/>
  <c r="AE6" i="26"/>
  <c r="AE7" i="26"/>
  <c r="AE5" i="26"/>
  <c r="AE3" i="26"/>
  <c r="AG2" i="25"/>
  <c r="D2" i="32"/>
  <c r="E8" i="25"/>
  <c r="U8" i="31"/>
  <c r="U2" i="31"/>
  <c r="W7" i="25"/>
  <c r="X8" i="31"/>
  <c r="X2" i="31"/>
  <c r="Z7" i="25"/>
  <c r="F2" i="31"/>
  <c r="F8" i="31"/>
  <c r="H7" i="25"/>
  <c r="AG2" i="31"/>
  <c r="AG8" i="31"/>
  <c r="AI7" i="25"/>
  <c r="T2" i="31"/>
  <c r="T8" i="31"/>
  <c r="V7" i="25"/>
  <c r="AH8" i="35"/>
  <c r="AH2" i="35"/>
  <c r="AJ11" i="25"/>
  <c r="AE8" i="35"/>
  <c r="AE2" i="35"/>
  <c r="AG11" i="25"/>
  <c r="AA8" i="35"/>
  <c r="AA2" i="35"/>
  <c r="AC11" i="25"/>
  <c r="D7" i="27"/>
  <c r="C5" i="27"/>
  <c r="D8" i="27"/>
  <c r="B5" i="27"/>
  <c r="T8" i="28"/>
  <c r="T4" i="28"/>
  <c r="T3" i="28"/>
  <c r="T7" i="28"/>
  <c r="V4" i="25"/>
  <c r="AC4" i="28"/>
  <c r="AC8" i="28"/>
  <c r="AC3" i="28"/>
  <c r="AE4" i="25"/>
  <c r="AC7" i="28"/>
  <c r="G7" i="28"/>
  <c r="G3" i="28"/>
  <c r="G8" i="28"/>
  <c r="G4" i="28"/>
  <c r="I4" i="25"/>
  <c r="I7" i="28"/>
  <c r="I3" i="28"/>
  <c r="I8" i="28"/>
  <c r="I4" i="28"/>
  <c r="K4" i="25"/>
  <c r="AA8" i="26"/>
  <c r="AA7" i="26"/>
  <c r="AA5" i="26"/>
  <c r="AA3" i="26"/>
  <c r="AC2" i="25"/>
  <c r="AA6" i="26"/>
  <c r="S7" i="26"/>
  <c r="S5" i="26"/>
  <c r="S3" i="26"/>
  <c r="U2" i="25"/>
  <c r="S8" i="26"/>
  <c r="N7" i="26"/>
  <c r="N5" i="26"/>
  <c r="N3" i="26"/>
  <c r="N8" i="26"/>
  <c r="N6" i="26"/>
  <c r="P2" i="25"/>
  <c r="P8" i="26"/>
  <c r="P5" i="26"/>
  <c r="P3" i="26"/>
  <c r="R2" i="25"/>
  <c r="P7" i="26"/>
  <c r="J8" i="26"/>
  <c r="J6" i="26"/>
  <c r="J7" i="26"/>
  <c r="J5" i="26"/>
  <c r="J3" i="26"/>
  <c r="L2" i="25"/>
  <c r="E8" i="31"/>
  <c r="E2" i="31"/>
  <c r="G7" i="25"/>
  <c r="D2" i="31"/>
  <c r="D8" i="31"/>
  <c r="F7" i="25"/>
  <c r="Z8" i="31"/>
  <c r="Z2" i="31"/>
  <c r="AB7" i="25"/>
  <c r="C2" i="31"/>
  <c r="C8" i="31"/>
  <c r="E7" i="25"/>
  <c r="G8" i="35"/>
  <c r="G2" i="35"/>
  <c r="I11" i="25"/>
  <c r="I8" i="35"/>
  <c r="K11" i="25"/>
  <c r="I2" i="35"/>
  <c r="L8" i="28"/>
  <c r="L4" i="28"/>
  <c r="L3" i="28"/>
  <c r="L7" i="28"/>
  <c r="N4" i="25"/>
  <c r="Q7" i="28"/>
  <c r="Q3" i="28"/>
  <c r="Q4" i="28"/>
  <c r="Q8" i="28"/>
  <c r="S4" i="25"/>
  <c r="C7" i="26"/>
  <c r="C5" i="26"/>
  <c r="C3" i="26"/>
  <c r="C8" i="26"/>
  <c r="E2" i="25"/>
  <c r="C6" i="26"/>
  <c r="X6" i="26"/>
  <c r="X8" i="26"/>
  <c r="X3" i="26"/>
  <c r="X7" i="26"/>
  <c r="Z2" i="25"/>
  <c r="X5" i="26"/>
  <c r="O13" i="16"/>
  <c r="B12" i="17" s="1"/>
  <c r="B13" i="17" s="1"/>
  <c r="B14" i="17" s="1"/>
  <c r="B15" i="17" s="1"/>
  <c r="B17" i="17" s="1"/>
  <c r="B5" i="29" s="1"/>
  <c r="AK8" i="31"/>
  <c r="AK2" i="31"/>
  <c r="AM7" i="25"/>
  <c r="AC8" i="31"/>
  <c r="AC2" i="31"/>
  <c r="AE7" i="25"/>
  <c r="V2" i="31"/>
  <c r="V8" i="31"/>
  <c r="X7" i="25"/>
  <c r="K8" i="31"/>
  <c r="K2" i="31"/>
  <c r="M7" i="25"/>
  <c r="AJ2" i="31"/>
  <c r="AJ8" i="31"/>
  <c r="AL7" i="25"/>
  <c r="W8" i="35"/>
  <c r="W2" i="35"/>
  <c r="Y11" i="25"/>
  <c r="AF8" i="35"/>
  <c r="AF2" i="35"/>
  <c r="AH11" i="25"/>
  <c r="Q2" i="35"/>
  <c r="Q8" i="35"/>
  <c r="S11" i="25"/>
  <c r="D2" i="35"/>
  <c r="D8" i="35"/>
  <c r="F11" i="25"/>
  <c r="AJ4" i="36"/>
  <c r="AB4" i="36"/>
  <c r="T4" i="36"/>
  <c r="L4" i="36"/>
  <c r="D4" i="36"/>
  <c r="AI4" i="36"/>
  <c r="AA4" i="36"/>
  <c r="S4" i="36"/>
  <c r="K4" i="36"/>
  <c r="C4" i="36"/>
  <c r="E12" i="25" s="1"/>
  <c r="AG4" i="36"/>
  <c r="Y4" i="36"/>
  <c r="Q4" i="36"/>
  <c r="I4" i="36"/>
  <c r="AD4" i="36"/>
  <c r="V4" i="36"/>
  <c r="N4" i="36"/>
  <c r="F4" i="36"/>
  <c r="AF4" i="36"/>
  <c r="P4" i="36"/>
  <c r="AE4" i="36"/>
  <c r="O4" i="36"/>
  <c r="AC4" i="36"/>
  <c r="M4" i="36"/>
  <c r="Z4" i="36"/>
  <c r="J4" i="36"/>
  <c r="X4" i="36"/>
  <c r="H4" i="36"/>
  <c r="W4" i="36"/>
  <c r="G4" i="36"/>
  <c r="AH4" i="36"/>
  <c r="R4" i="36"/>
  <c r="AK4" i="36"/>
  <c r="U4" i="36"/>
  <c r="E4" i="36"/>
  <c r="D12" i="25"/>
  <c r="D8" i="28"/>
  <c r="D4" i="28"/>
  <c r="D7" i="28"/>
  <c r="F4" i="25"/>
  <c r="D3" i="28"/>
  <c r="AD8" i="28"/>
  <c r="AD4" i="28"/>
  <c r="AD3" i="28"/>
  <c r="AD7" i="28"/>
  <c r="AF4" i="25"/>
  <c r="W7" i="28"/>
  <c r="W3" i="28"/>
  <c r="W8" i="28"/>
  <c r="W4" i="28"/>
  <c r="Y4" i="25"/>
  <c r="Y7" i="28"/>
  <c r="Y3" i="28"/>
  <c r="Y4" i="28"/>
  <c r="Y8" i="28"/>
  <c r="AA4" i="25"/>
  <c r="AI7" i="26"/>
  <c r="AI5" i="26"/>
  <c r="AI3" i="26"/>
  <c r="AI8" i="26"/>
  <c r="AK2" i="25"/>
  <c r="AI6" i="26"/>
  <c r="E7" i="26"/>
  <c r="E5" i="26"/>
  <c r="E3" i="26"/>
  <c r="E8" i="26"/>
  <c r="E6" i="26"/>
  <c r="G2" i="25"/>
  <c r="AD8" i="26"/>
  <c r="AD7" i="26"/>
  <c r="AD5" i="26"/>
  <c r="AD3" i="26"/>
  <c r="AD6" i="26"/>
  <c r="AF2" i="25"/>
  <c r="AF6" i="26"/>
  <c r="AF7" i="26"/>
  <c r="AF8" i="26"/>
  <c r="AF5" i="26"/>
  <c r="AH2" i="25"/>
  <c r="AF3" i="26"/>
  <c r="Z6" i="26"/>
  <c r="Z8" i="26"/>
  <c r="Z7" i="26"/>
  <c r="Z5" i="26"/>
  <c r="Z3" i="26"/>
  <c r="AB2" i="25"/>
  <c r="AB8" i="31"/>
  <c r="AB2" i="31"/>
  <c r="AD7" i="25"/>
  <c r="AI2" i="35"/>
  <c r="AI8" i="35"/>
  <c r="AK11" i="25"/>
  <c r="O7" i="28"/>
  <c r="O3" i="28"/>
  <c r="O8" i="28"/>
  <c r="O4" i="28"/>
  <c r="Q4" i="25"/>
  <c r="T7" i="26"/>
  <c r="T5" i="26"/>
  <c r="T3" i="26"/>
  <c r="V2" i="25"/>
  <c r="T8" i="26"/>
  <c r="T6" i="26"/>
  <c r="R8" i="31"/>
  <c r="R2" i="31"/>
  <c r="T7" i="25"/>
  <c r="O8" i="31"/>
  <c r="O2" i="31"/>
  <c r="Q7" i="25"/>
  <c r="S2" i="31"/>
  <c r="S8" i="31"/>
  <c r="U7" i="25"/>
  <c r="Z8" i="35"/>
  <c r="Z2" i="35"/>
  <c r="AB11" i="25"/>
  <c r="H8" i="35"/>
  <c r="H2" i="35"/>
  <c r="J11" i="25"/>
  <c r="Y8" i="35"/>
  <c r="Y2" i="35"/>
  <c r="AA11" i="25"/>
  <c r="L8" i="35"/>
  <c r="L2" i="35"/>
  <c r="N11" i="25"/>
  <c r="B8" i="27"/>
  <c r="AH4" i="27"/>
  <c r="Z4" i="27"/>
  <c r="R4" i="27"/>
  <c r="J4" i="27"/>
  <c r="B2" i="27"/>
  <c r="B6" i="27" s="1"/>
  <c r="AG4" i="27"/>
  <c r="Y4" i="27"/>
  <c r="Q4" i="27"/>
  <c r="I4" i="27"/>
  <c r="AF4" i="27"/>
  <c r="X4" i="27"/>
  <c r="P4" i="27"/>
  <c r="H4" i="27"/>
  <c r="AE4" i="27"/>
  <c r="W4" i="27"/>
  <c r="O4" i="27"/>
  <c r="G4" i="27"/>
  <c r="AI4" i="27"/>
  <c r="AA4" i="27"/>
  <c r="S4" i="27"/>
  <c r="K4" i="27"/>
  <c r="C4" i="27"/>
  <c r="U4" i="27"/>
  <c r="T4" i="27"/>
  <c r="AK4" i="27"/>
  <c r="N4" i="27"/>
  <c r="AJ4" i="27"/>
  <c r="M4" i="27"/>
  <c r="AD4" i="27"/>
  <c r="L4" i="27"/>
  <c r="B3" i="27"/>
  <c r="AC4" i="27"/>
  <c r="F4" i="27"/>
  <c r="B7" i="27"/>
  <c r="AB4" i="27"/>
  <c r="V4" i="27"/>
  <c r="E4" i="27"/>
  <c r="D4" i="27"/>
  <c r="D3" i="25"/>
  <c r="M8" i="28"/>
  <c r="M4" i="28"/>
  <c r="M3" i="28"/>
  <c r="M7" i="28"/>
  <c r="O4" i="25"/>
  <c r="V8" i="28"/>
  <c r="V4" i="28"/>
  <c r="V7" i="28"/>
  <c r="V3" i="28"/>
  <c r="X4" i="25"/>
  <c r="C8" i="28"/>
  <c r="C7" i="28"/>
  <c r="E4" i="25"/>
  <c r="AE8" i="28"/>
  <c r="AE7" i="28"/>
  <c r="AE3" i="28"/>
  <c r="AE4" i="28"/>
  <c r="AG4" i="25"/>
  <c r="AG8" i="28"/>
  <c r="AG7" i="28"/>
  <c r="AG3" i="28"/>
  <c r="AG4" i="28"/>
  <c r="AI4" i="25"/>
  <c r="AB8" i="26"/>
  <c r="AB7" i="26"/>
  <c r="AB5" i="26"/>
  <c r="AB3" i="26"/>
  <c r="AD2" i="25"/>
  <c r="AB6" i="26"/>
  <c r="M7" i="26"/>
  <c r="M5" i="26"/>
  <c r="M3" i="26"/>
  <c r="M8" i="26"/>
  <c r="M6" i="26"/>
  <c r="O2" i="25"/>
  <c r="G8" i="26"/>
  <c r="G6" i="26"/>
  <c r="G7" i="26"/>
  <c r="G5" i="26"/>
  <c r="G3" i="26"/>
  <c r="I2" i="25"/>
  <c r="I8" i="26"/>
  <c r="I6" i="26"/>
  <c r="I7" i="26"/>
  <c r="I5" i="26"/>
  <c r="I3" i="26"/>
  <c r="K2" i="25"/>
  <c r="AH6" i="26"/>
  <c r="AH7" i="26"/>
  <c r="AH5" i="26"/>
  <c r="AH3" i="26"/>
  <c r="AH8" i="26"/>
  <c r="AJ2" i="25"/>
  <c r="R8" i="26"/>
  <c r="R6" i="26"/>
  <c r="R7" i="26"/>
  <c r="R5" i="26"/>
  <c r="R3" i="26"/>
  <c r="T2" i="25"/>
  <c r="E8" i="35"/>
  <c r="E2" i="35"/>
  <c r="G11" i="25"/>
  <c r="X8" i="35"/>
  <c r="X2" i="35"/>
  <c r="Z11" i="25"/>
  <c r="AG2" i="35"/>
  <c r="AG8" i="35"/>
  <c r="AI11" i="25"/>
  <c r="T2" i="35"/>
  <c r="T8" i="35"/>
  <c r="V11" i="25"/>
  <c r="D5" i="33"/>
  <c r="C2" i="33"/>
  <c r="C8" i="33"/>
  <c r="E9" i="25"/>
  <c r="N8" i="28"/>
  <c r="N4" i="28"/>
  <c r="N3" i="28"/>
  <c r="N7" i="28"/>
  <c r="P4" i="25"/>
  <c r="E8" i="28"/>
  <c r="E4" i="28"/>
  <c r="E3" i="28"/>
  <c r="E7" i="28"/>
  <c r="G4" i="25"/>
  <c r="K8" i="28"/>
  <c r="K4" i="28"/>
  <c r="K7" i="28"/>
  <c r="K3" i="28"/>
  <c r="M4" i="25"/>
  <c r="H7" i="28"/>
  <c r="H3" i="28"/>
  <c r="H8" i="28"/>
  <c r="H4" i="28"/>
  <c r="J4" i="25"/>
  <c r="J7" i="28"/>
  <c r="J3" i="28"/>
  <c r="J4" i="28"/>
  <c r="L4" i="25"/>
  <c r="J8" i="28"/>
  <c r="D5" i="30"/>
  <c r="C8" i="30"/>
  <c r="C2" i="30"/>
  <c r="E6" i="25"/>
  <c r="D7" i="26"/>
  <c r="D5" i="26"/>
  <c r="D3" i="26"/>
  <c r="D8" i="26"/>
  <c r="F2" i="25"/>
  <c r="D6" i="26"/>
  <c r="U7" i="26"/>
  <c r="U5" i="26"/>
  <c r="U3" i="26"/>
  <c r="U8" i="26"/>
  <c r="U6" i="26"/>
  <c r="W2" i="25"/>
  <c r="O8" i="26"/>
  <c r="O6" i="26"/>
  <c r="O5" i="26"/>
  <c r="O3" i="26"/>
  <c r="O7" i="26"/>
  <c r="Q2" i="25"/>
  <c r="Q8" i="26"/>
  <c r="Q6" i="26"/>
  <c r="Q7" i="26"/>
  <c r="Q5" i="26"/>
  <c r="Q3" i="26"/>
  <c r="S2" i="25"/>
  <c r="AF8" i="31"/>
  <c r="AF2" i="31"/>
  <c r="AH7" i="25"/>
  <c r="AC8" i="35"/>
  <c r="AC2" i="35"/>
  <c r="AE11" i="25"/>
  <c r="M8" i="31"/>
  <c r="M2" i="31"/>
  <c r="O7" i="25"/>
  <c r="N8" i="31"/>
  <c r="N2" i="31"/>
  <c r="P7" i="25"/>
  <c r="AK8" i="35"/>
  <c r="AK2" i="35"/>
  <c r="AM11" i="25"/>
  <c r="P8" i="35"/>
  <c r="P2" i="35"/>
  <c r="R11" i="25"/>
  <c r="U8" i="28"/>
  <c r="U4" i="28"/>
  <c r="U7" i="28"/>
  <c r="U3" i="28"/>
  <c r="W4" i="25"/>
  <c r="V8" i="26"/>
  <c r="V7" i="26"/>
  <c r="V5" i="26"/>
  <c r="V3" i="26"/>
  <c r="V6" i="26"/>
  <c r="X2" i="25"/>
  <c r="AD8" i="31"/>
  <c r="AD2" i="31"/>
  <c r="AF7" i="25"/>
  <c r="AH8" i="31"/>
  <c r="AH2" i="31"/>
  <c r="AJ7" i="25"/>
  <c r="AE8" i="31"/>
  <c r="AE2" i="31"/>
  <c r="AG7" i="25"/>
  <c r="AA8" i="31"/>
  <c r="AA2" i="31"/>
  <c r="AC7" i="25"/>
  <c r="F2" i="35"/>
  <c r="H11" i="25"/>
  <c r="F8" i="35"/>
  <c r="G8" i="31"/>
  <c r="G2" i="31"/>
  <c r="I7" i="25"/>
  <c r="P8" i="31"/>
  <c r="P2" i="31"/>
  <c r="R7" i="25"/>
  <c r="I8" i="31"/>
  <c r="I2" i="31"/>
  <c r="K7" i="25"/>
  <c r="AI2" i="31"/>
  <c r="AI8" i="31"/>
  <c r="AK7" i="25"/>
  <c r="J8" i="35"/>
  <c r="J2" i="35"/>
  <c r="L11" i="25"/>
  <c r="M8" i="35"/>
  <c r="M2" i="35"/>
  <c r="O11" i="25"/>
  <c r="N8" i="35"/>
  <c r="P11" i="25"/>
  <c r="N2" i="35"/>
  <c r="C2" i="35"/>
  <c r="C8" i="35"/>
  <c r="E11" i="25"/>
  <c r="AB8" i="35"/>
  <c r="AB2" i="35"/>
  <c r="AD11" i="25"/>
  <c r="AJ4" i="28"/>
  <c r="AJ8" i="28"/>
  <c r="AJ3" i="28"/>
  <c r="AJ7" i="28"/>
  <c r="AL4" i="25"/>
  <c r="AB4" i="28"/>
  <c r="AB8" i="28"/>
  <c r="AB3" i="28"/>
  <c r="AD4" i="25"/>
  <c r="AB7" i="28"/>
  <c r="S8" i="28"/>
  <c r="S4" i="28"/>
  <c r="S7" i="28"/>
  <c r="S3" i="28"/>
  <c r="U4" i="25"/>
  <c r="P7" i="28"/>
  <c r="P3" i="28"/>
  <c r="P4" i="28"/>
  <c r="P8" i="28"/>
  <c r="R4" i="25"/>
  <c r="R7" i="28"/>
  <c r="R3" i="28"/>
  <c r="R4" i="28"/>
  <c r="R8" i="28"/>
  <c r="T4" i="25"/>
  <c r="AJ8" i="26"/>
  <c r="AJ7" i="26"/>
  <c r="AJ5" i="26"/>
  <c r="AJ3" i="26"/>
  <c r="AL2" i="25"/>
  <c r="AJ6" i="26"/>
  <c r="AC8" i="26"/>
  <c r="AC7" i="26"/>
  <c r="AC5" i="26"/>
  <c r="AC3" i="26"/>
  <c r="AC6" i="26"/>
  <c r="AE2" i="25"/>
  <c r="W6" i="26"/>
  <c r="W8" i="26"/>
  <c r="W3" i="26"/>
  <c r="W7" i="26"/>
  <c r="W5" i="26"/>
  <c r="Y2" i="25"/>
  <c r="Y6" i="26"/>
  <c r="Y8" i="26"/>
  <c r="Y7" i="26"/>
  <c r="Y5" i="26"/>
  <c r="Y3" i="26"/>
  <c r="AA2" i="25"/>
  <c r="AH8" i="27" l="1"/>
  <c r="AH7" i="27"/>
  <c r="AJ3" i="25"/>
  <c r="AA8" i="36"/>
  <c r="AA6" i="36"/>
  <c r="AA2" i="36"/>
  <c r="AA5" i="36"/>
  <c r="AA7" i="36"/>
  <c r="AA3" i="36"/>
  <c r="AC12" i="25"/>
  <c r="N7" i="27"/>
  <c r="N8" i="27"/>
  <c r="P3" i="25"/>
  <c r="AI7" i="27"/>
  <c r="AI8" i="27"/>
  <c r="AK3" i="25"/>
  <c r="AF8" i="27"/>
  <c r="AF7" i="27"/>
  <c r="AH3" i="25"/>
  <c r="Z8" i="27"/>
  <c r="Z7" i="27"/>
  <c r="AB3" i="25"/>
  <c r="R7" i="36"/>
  <c r="R5" i="36"/>
  <c r="R3" i="36"/>
  <c r="R6" i="36"/>
  <c r="R8" i="36"/>
  <c r="R2" i="36"/>
  <c r="T12" i="25"/>
  <c r="M7" i="36"/>
  <c r="M5" i="36"/>
  <c r="M3" i="36"/>
  <c r="M8" i="36"/>
  <c r="M2" i="36"/>
  <c r="M6" i="36"/>
  <c r="O12" i="25"/>
  <c r="V8" i="36"/>
  <c r="V6" i="36"/>
  <c r="V2" i="36"/>
  <c r="V5" i="36"/>
  <c r="V7" i="36"/>
  <c r="V3" i="36"/>
  <c r="X12" i="25"/>
  <c r="S8" i="36"/>
  <c r="S6" i="36"/>
  <c r="S2" i="36"/>
  <c r="S7" i="36"/>
  <c r="S3" i="36"/>
  <c r="S5" i="36"/>
  <c r="U12" i="25"/>
  <c r="AK7" i="27"/>
  <c r="AK8" i="27"/>
  <c r="AM3" i="25"/>
  <c r="AC7" i="27"/>
  <c r="AC8" i="27"/>
  <c r="AE3" i="25"/>
  <c r="T7" i="27"/>
  <c r="T8" i="27"/>
  <c r="V3" i="25"/>
  <c r="O8" i="27"/>
  <c r="O7" i="27"/>
  <c r="Q3" i="25"/>
  <c r="Q8" i="27"/>
  <c r="Q7" i="27"/>
  <c r="S3" i="25"/>
  <c r="D2" i="28"/>
  <c r="C4" i="28"/>
  <c r="B4" i="28"/>
  <c r="G7" i="36"/>
  <c r="G5" i="36"/>
  <c r="G3" i="36"/>
  <c r="G6" i="36"/>
  <c r="G2" i="36"/>
  <c r="G8" i="36"/>
  <c r="I12" i="25"/>
  <c r="O7" i="36"/>
  <c r="O5" i="36"/>
  <c r="O3" i="36"/>
  <c r="O8" i="36"/>
  <c r="O6" i="36"/>
  <c r="O2" i="36"/>
  <c r="Q12" i="25"/>
  <c r="I8" i="36"/>
  <c r="I6" i="36"/>
  <c r="I2" i="36"/>
  <c r="I5" i="36"/>
  <c r="I7" i="36"/>
  <c r="I3" i="36"/>
  <c r="K12" i="25"/>
  <c r="AI8" i="36"/>
  <c r="AI6" i="36"/>
  <c r="AI2" i="36"/>
  <c r="AI7" i="36"/>
  <c r="AI3" i="36"/>
  <c r="AI5" i="36"/>
  <c r="AK12" i="25"/>
  <c r="H6" i="26"/>
  <c r="I8" i="27"/>
  <c r="I7" i="27"/>
  <c r="K3" i="25"/>
  <c r="D2" i="33"/>
  <c r="D8" i="33"/>
  <c r="E5" i="33"/>
  <c r="F9" i="25"/>
  <c r="U7" i="27"/>
  <c r="U8" i="27"/>
  <c r="W3" i="25"/>
  <c r="W8" i="27"/>
  <c r="W7" i="27"/>
  <c r="Y3" i="25"/>
  <c r="Y8" i="27"/>
  <c r="Y7" i="27"/>
  <c r="AA3" i="25"/>
  <c r="W7" i="36"/>
  <c r="W5" i="36"/>
  <c r="W3" i="36"/>
  <c r="W6" i="36"/>
  <c r="W2" i="36"/>
  <c r="W8" i="36"/>
  <c r="Y12" i="25"/>
  <c r="AE7" i="36"/>
  <c r="AE5" i="36"/>
  <c r="AE3" i="36"/>
  <c r="AE8" i="36"/>
  <c r="AE6" i="36"/>
  <c r="AE2" i="36"/>
  <c r="AG12" i="25"/>
  <c r="Q8" i="36"/>
  <c r="Q6" i="36"/>
  <c r="Q2" i="36"/>
  <c r="Q7" i="36"/>
  <c r="Q3" i="36"/>
  <c r="Q5" i="36"/>
  <c r="S12" i="25"/>
  <c r="D8" i="36"/>
  <c r="D6" i="36"/>
  <c r="D2" i="36"/>
  <c r="D7" i="36"/>
  <c r="D3" i="36"/>
  <c r="D5" i="36"/>
  <c r="F12" i="25"/>
  <c r="B8" i="29"/>
  <c r="B4" i="29"/>
  <c r="C5" i="29"/>
  <c r="B3" i="29"/>
  <c r="B7" i="29"/>
  <c r="D5" i="25"/>
  <c r="G8" i="27"/>
  <c r="G7" i="27"/>
  <c r="I3" i="25"/>
  <c r="AH8" i="36"/>
  <c r="AH7" i="36"/>
  <c r="AH5" i="36"/>
  <c r="AH3" i="36"/>
  <c r="AH6" i="36"/>
  <c r="AJ12" i="25"/>
  <c r="AH2" i="36"/>
  <c r="D2" i="27"/>
  <c r="F3" i="25"/>
  <c r="L7" i="27"/>
  <c r="L8" i="27"/>
  <c r="N3" i="25"/>
  <c r="C7" i="27"/>
  <c r="C3" i="27"/>
  <c r="C8" i="27"/>
  <c r="C2" i="27"/>
  <c r="C6" i="27" s="1"/>
  <c r="E3" i="25"/>
  <c r="AE8" i="27"/>
  <c r="AE7" i="27"/>
  <c r="AG3" i="25"/>
  <c r="AG8" i="27"/>
  <c r="AG7" i="27"/>
  <c r="AI3" i="25"/>
  <c r="H7" i="36"/>
  <c r="H5" i="36"/>
  <c r="H3" i="36"/>
  <c r="H6" i="36"/>
  <c r="H2" i="36"/>
  <c r="H8" i="36"/>
  <c r="J12" i="25"/>
  <c r="P7" i="36"/>
  <c r="P5" i="36"/>
  <c r="P3" i="36"/>
  <c r="P8" i="36"/>
  <c r="P6" i="36"/>
  <c r="P2" i="36"/>
  <c r="R12" i="25"/>
  <c r="Y8" i="36"/>
  <c r="Y6" i="36"/>
  <c r="Y2" i="36"/>
  <c r="Y5" i="36"/>
  <c r="Y7" i="36"/>
  <c r="Y3" i="36"/>
  <c r="AA12" i="25"/>
  <c r="L8" i="36"/>
  <c r="L6" i="36"/>
  <c r="L2" i="36"/>
  <c r="L5" i="36"/>
  <c r="L7" i="36"/>
  <c r="L3" i="36"/>
  <c r="N12" i="25"/>
  <c r="E2" i="32"/>
  <c r="F8" i="25"/>
  <c r="B6" i="26"/>
  <c r="L6" i="26"/>
  <c r="AD8" i="36"/>
  <c r="AD6" i="36"/>
  <c r="AD2" i="36"/>
  <c r="AD7" i="36"/>
  <c r="AD3" i="36"/>
  <c r="AD5" i="36"/>
  <c r="AF12" i="25"/>
  <c r="E7" i="27"/>
  <c r="E8" i="27"/>
  <c r="G3" i="25"/>
  <c r="AD7" i="27"/>
  <c r="AF3" i="25"/>
  <c r="AD8" i="27"/>
  <c r="K7" i="27"/>
  <c r="K8" i="27"/>
  <c r="M3" i="25"/>
  <c r="H8" i="27"/>
  <c r="H7" i="27"/>
  <c r="J3" i="25"/>
  <c r="E7" i="36"/>
  <c r="E5" i="36"/>
  <c r="E3" i="36"/>
  <c r="E6" i="36"/>
  <c r="E2" i="36"/>
  <c r="E8" i="36"/>
  <c r="G12" i="25"/>
  <c r="X7" i="36"/>
  <c r="X5" i="36"/>
  <c r="X3" i="36"/>
  <c r="X6" i="36"/>
  <c r="X2" i="36"/>
  <c r="X8" i="36"/>
  <c r="Z12" i="25"/>
  <c r="AF7" i="36"/>
  <c r="AF5" i="36"/>
  <c r="AF3" i="36"/>
  <c r="AF8" i="36"/>
  <c r="AF6" i="36"/>
  <c r="AF2" i="36"/>
  <c r="AH12" i="25"/>
  <c r="AG8" i="36"/>
  <c r="AG6" i="36"/>
  <c r="AG2" i="36"/>
  <c r="AG7" i="36"/>
  <c r="AG3" i="36"/>
  <c r="AG5" i="36"/>
  <c r="AI12" i="25"/>
  <c r="T8" i="36"/>
  <c r="T6" i="36"/>
  <c r="T2" i="36"/>
  <c r="T7" i="36"/>
  <c r="T3" i="36"/>
  <c r="T5" i="36"/>
  <c r="V12" i="25"/>
  <c r="K6" i="26"/>
  <c r="F6" i="26"/>
  <c r="D8" i="30"/>
  <c r="D2" i="30"/>
  <c r="E5" i="30"/>
  <c r="F6" i="25"/>
  <c r="V7" i="27"/>
  <c r="V8" i="27"/>
  <c r="X3" i="25"/>
  <c r="M7" i="27"/>
  <c r="M8" i="27"/>
  <c r="O3" i="25"/>
  <c r="S7" i="27"/>
  <c r="S8" i="27"/>
  <c r="U3" i="25"/>
  <c r="P8" i="27"/>
  <c r="P7" i="27"/>
  <c r="R3" i="25"/>
  <c r="J8" i="27"/>
  <c r="J7" i="27"/>
  <c r="L3" i="25"/>
  <c r="U7" i="36"/>
  <c r="U5" i="36"/>
  <c r="U3" i="36"/>
  <c r="U6" i="36"/>
  <c r="U2" i="36"/>
  <c r="U8" i="36"/>
  <c r="W12" i="25"/>
  <c r="J7" i="36"/>
  <c r="J5" i="36"/>
  <c r="J3" i="36"/>
  <c r="J8" i="36"/>
  <c r="J6" i="36"/>
  <c r="J2" i="36"/>
  <c r="L12" i="25"/>
  <c r="F8" i="36"/>
  <c r="F6" i="36"/>
  <c r="F2" i="36"/>
  <c r="F5" i="36"/>
  <c r="F7" i="36"/>
  <c r="F3" i="36"/>
  <c r="H12" i="25"/>
  <c r="AB8" i="36"/>
  <c r="AB6" i="36"/>
  <c r="AB2" i="36"/>
  <c r="AB5" i="36"/>
  <c r="AB7" i="36"/>
  <c r="AB3" i="36"/>
  <c r="AD12" i="25"/>
  <c r="P6" i="26"/>
  <c r="S6" i="26"/>
  <c r="F7" i="27"/>
  <c r="H3" i="25"/>
  <c r="F8" i="27"/>
  <c r="AC7" i="36"/>
  <c r="AC5" i="36"/>
  <c r="AC3" i="36"/>
  <c r="AC8" i="36"/>
  <c r="AC6" i="36"/>
  <c r="AC2" i="36"/>
  <c r="AE12" i="25"/>
  <c r="AB7" i="27"/>
  <c r="AB8" i="27"/>
  <c r="AD3" i="25"/>
  <c r="AJ7" i="27"/>
  <c r="AJ8" i="27"/>
  <c r="AL3" i="25"/>
  <c r="AA7" i="27"/>
  <c r="AA8" i="27"/>
  <c r="AC3" i="25"/>
  <c r="X8" i="27"/>
  <c r="Z3" i="25"/>
  <c r="X7" i="27"/>
  <c r="R8" i="27"/>
  <c r="R7" i="27"/>
  <c r="T3" i="25"/>
  <c r="B3" i="28"/>
  <c r="C3" i="28"/>
  <c r="AK8" i="36"/>
  <c r="AK7" i="36"/>
  <c r="AK5" i="36"/>
  <c r="AK3" i="36"/>
  <c r="AK6" i="36"/>
  <c r="AK2" i="36"/>
  <c r="AM12" i="25"/>
  <c r="Z7" i="36"/>
  <c r="Z5" i="36"/>
  <c r="Z3" i="36"/>
  <c r="Z8" i="36"/>
  <c r="Z6" i="36"/>
  <c r="Z2" i="36"/>
  <c r="AB12" i="25"/>
  <c r="N8" i="36"/>
  <c r="N6" i="36"/>
  <c r="N2" i="36"/>
  <c r="N7" i="36"/>
  <c r="N3" i="36"/>
  <c r="N5" i="36"/>
  <c r="P12" i="25"/>
  <c r="K8" i="36"/>
  <c r="K6" i="36"/>
  <c r="K2" i="36"/>
  <c r="K5" i="36"/>
  <c r="K7" i="36"/>
  <c r="K3" i="36"/>
  <c r="M12" i="25"/>
  <c r="AJ8" i="36"/>
  <c r="AJ6" i="36"/>
  <c r="AJ2" i="36"/>
  <c r="AJ7" i="36"/>
  <c r="AJ3" i="36"/>
  <c r="AJ5" i="36"/>
  <c r="AL12" i="25"/>
  <c r="B5" i="36" l="1"/>
  <c r="C5" i="36"/>
  <c r="E8" i="33"/>
  <c r="E2" i="33"/>
  <c r="F5" i="33"/>
  <c r="G9" i="25"/>
  <c r="B2" i="28"/>
  <c r="B6" i="28" s="1"/>
  <c r="B3" i="36"/>
  <c r="C3" i="36"/>
  <c r="B7" i="36"/>
  <c r="C7" i="36"/>
  <c r="AD2" i="28"/>
  <c r="AD6" i="28" s="1"/>
  <c r="V2" i="28"/>
  <c r="V6" i="28" s="1"/>
  <c r="N2" i="28"/>
  <c r="N6" i="28" s="1"/>
  <c r="F2" i="28"/>
  <c r="F6" i="28" s="1"/>
  <c r="AK2" i="28"/>
  <c r="AK6" i="28" s="1"/>
  <c r="AC2" i="28"/>
  <c r="AC6" i="28" s="1"/>
  <c r="U2" i="28"/>
  <c r="U6" i="28" s="1"/>
  <c r="M2" i="28"/>
  <c r="M6" i="28" s="1"/>
  <c r="E2" i="28"/>
  <c r="E6" i="28" s="1"/>
  <c r="AJ2" i="28"/>
  <c r="AJ6" i="28" s="1"/>
  <c r="AB2" i="28"/>
  <c r="AB6" i="28" s="1"/>
  <c r="T2" i="28"/>
  <c r="T6" i="28" s="1"/>
  <c r="L2" i="28"/>
  <c r="L6" i="28" s="1"/>
  <c r="AI2" i="28"/>
  <c r="AI6" i="28" s="1"/>
  <c r="AA2" i="28"/>
  <c r="AA6" i="28" s="1"/>
  <c r="S2" i="28"/>
  <c r="S6" i="28" s="1"/>
  <c r="K2" i="28"/>
  <c r="K6" i="28" s="1"/>
  <c r="AE2" i="28"/>
  <c r="AE6" i="28" s="1"/>
  <c r="W2" i="28"/>
  <c r="W6" i="28" s="1"/>
  <c r="O2" i="28"/>
  <c r="O6" i="28" s="1"/>
  <c r="G2" i="28"/>
  <c r="G6" i="28" s="1"/>
  <c r="AG2" i="28"/>
  <c r="AG6" i="28" s="1"/>
  <c r="J2" i="28"/>
  <c r="J6" i="28" s="1"/>
  <c r="AF2" i="28"/>
  <c r="AF6" i="28" s="1"/>
  <c r="I2" i="28"/>
  <c r="I6" i="28" s="1"/>
  <c r="Z2" i="28"/>
  <c r="Z6" i="28" s="1"/>
  <c r="H2" i="28"/>
  <c r="H6" i="28" s="1"/>
  <c r="Y2" i="28"/>
  <c r="Y6" i="28" s="1"/>
  <c r="X2" i="28"/>
  <c r="X6" i="28" s="1"/>
  <c r="R2" i="28"/>
  <c r="R6" i="28" s="1"/>
  <c r="Q2" i="28"/>
  <c r="Q6" i="28" s="1"/>
  <c r="P2" i="28"/>
  <c r="P6" i="28" s="1"/>
  <c r="AH2" i="28"/>
  <c r="AH6" i="28" s="1"/>
  <c r="C2" i="28"/>
  <c r="C6" i="28" s="1"/>
  <c r="C2" i="36"/>
  <c r="B2" i="36"/>
  <c r="D6" i="28"/>
  <c r="F5" i="30"/>
  <c r="E2" i="30"/>
  <c r="E8" i="30"/>
  <c r="G6" i="25"/>
  <c r="C8" i="29"/>
  <c r="C4" i="29"/>
  <c r="D5" i="29"/>
  <c r="C7" i="29"/>
  <c r="C3" i="29"/>
  <c r="E5" i="25"/>
  <c r="C6" i="36"/>
  <c r="B6" i="36"/>
  <c r="B6" i="29"/>
  <c r="B2" i="29"/>
  <c r="C8" i="36"/>
  <c r="B8" i="36"/>
  <c r="F2" i="32"/>
  <c r="G8" i="25"/>
  <c r="AH2" i="27"/>
  <c r="AH6" i="27" s="1"/>
  <c r="Z2" i="27"/>
  <c r="Z6" i="27" s="1"/>
  <c r="R2" i="27"/>
  <c r="R6" i="27" s="1"/>
  <c r="J2" i="27"/>
  <c r="J6" i="27" s="1"/>
  <c r="AG2" i="27"/>
  <c r="AG6" i="27" s="1"/>
  <c r="Y2" i="27"/>
  <c r="Y6" i="27" s="1"/>
  <c r="Q2" i="27"/>
  <c r="Q6" i="27" s="1"/>
  <c r="I2" i="27"/>
  <c r="I6" i="27" s="1"/>
  <c r="AF2" i="27"/>
  <c r="AF6" i="27" s="1"/>
  <c r="X2" i="27"/>
  <c r="X6" i="27" s="1"/>
  <c r="P2" i="27"/>
  <c r="P6" i="27" s="1"/>
  <c r="H2" i="27"/>
  <c r="H6" i="27" s="1"/>
  <c r="AE2" i="27"/>
  <c r="AE6" i="27" s="1"/>
  <c r="W2" i="27"/>
  <c r="W6" i="27" s="1"/>
  <c r="O2" i="27"/>
  <c r="O6" i="27" s="1"/>
  <c r="AI2" i="27"/>
  <c r="AI6" i="27" s="1"/>
  <c r="AA2" i="27"/>
  <c r="AA6" i="27" s="1"/>
  <c r="S2" i="27"/>
  <c r="S6" i="27" s="1"/>
  <c r="K2" i="27"/>
  <c r="K6" i="27" s="1"/>
  <c r="AC2" i="27"/>
  <c r="AC6" i="27" s="1"/>
  <c r="G2" i="27"/>
  <c r="G6" i="27" s="1"/>
  <c r="AB2" i="27"/>
  <c r="AB6" i="27" s="1"/>
  <c r="F2" i="27"/>
  <c r="F6" i="27" s="1"/>
  <c r="V2" i="27"/>
  <c r="V6" i="27" s="1"/>
  <c r="E2" i="27"/>
  <c r="E6" i="27" s="1"/>
  <c r="U2" i="27"/>
  <c r="U6" i="27" s="1"/>
  <c r="T2" i="27"/>
  <c r="T6" i="27" s="1"/>
  <c r="AK2" i="27"/>
  <c r="AK6" i="27" s="1"/>
  <c r="N2" i="27"/>
  <c r="N6" i="27" s="1"/>
  <c r="M2" i="27"/>
  <c r="M6" i="27" s="1"/>
  <c r="L2" i="27"/>
  <c r="L6" i="27" s="1"/>
  <c r="AJ2" i="27"/>
  <c r="AJ6" i="27" s="1"/>
  <c r="AD2" i="27"/>
  <c r="AD6" i="27" s="1"/>
  <c r="D6" i="27"/>
  <c r="D8" i="29" l="1"/>
  <c r="D4" i="29"/>
  <c r="D7" i="29"/>
  <c r="D3" i="29"/>
  <c r="F5" i="25"/>
  <c r="E5" i="29"/>
  <c r="C2" i="29"/>
  <c r="C6" i="29" s="1"/>
  <c r="G5" i="33"/>
  <c r="F2" i="33"/>
  <c r="F8" i="33"/>
  <c r="H9" i="25"/>
  <c r="G2" i="32"/>
  <c r="H8" i="25"/>
  <c r="F8" i="30"/>
  <c r="F2" i="30"/>
  <c r="G5" i="30"/>
  <c r="H6" i="25"/>
  <c r="F5" i="29" l="1"/>
  <c r="E8" i="29"/>
  <c r="E3" i="29"/>
  <c r="E4" i="29"/>
  <c r="E7" i="29"/>
  <c r="G5" i="25"/>
  <c r="D2" i="29"/>
  <c r="D6" i="29" s="1"/>
  <c r="H2" i="32"/>
  <c r="I8" i="25"/>
  <c r="G8" i="30"/>
  <c r="G2" i="30"/>
  <c r="H5" i="30"/>
  <c r="I6" i="25"/>
  <c r="G8" i="33"/>
  <c r="G2" i="33"/>
  <c r="H5" i="33"/>
  <c r="I9" i="25"/>
  <c r="H8" i="30" l="1"/>
  <c r="H2" i="30"/>
  <c r="I5" i="30"/>
  <c r="J6" i="25"/>
  <c r="AJ2" i="29"/>
  <c r="AB2" i="29"/>
  <c r="T2" i="29"/>
  <c r="L2" i="29"/>
  <c r="AI2" i="29"/>
  <c r="AA2" i="29"/>
  <c r="S2" i="29"/>
  <c r="K2" i="29"/>
  <c r="AH2" i="29"/>
  <c r="Z2" i="29"/>
  <c r="R2" i="29"/>
  <c r="J2" i="29"/>
  <c r="AE2" i="29"/>
  <c r="W2" i="29"/>
  <c r="O2" i="29"/>
  <c r="G2" i="29"/>
  <c r="Y2" i="29"/>
  <c r="I2" i="29"/>
  <c r="X2" i="29"/>
  <c r="H2" i="29"/>
  <c r="V2" i="29"/>
  <c r="F2" i="29"/>
  <c r="AK2" i="29"/>
  <c r="U2" i="29"/>
  <c r="E2" i="29"/>
  <c r="AC2" i="29"/>
  <c r="M2" i="29"/>
  <c r="AG2" i="29"/>
  <c r="AF2" i="29"/>
  <c r="AD2" i="29"/>
  <c r="Q2" i="29"/>
  <c r="P2" i="29"/>
  <c r="N2" i="29"/>
  <c r="E6" i="29"/>
  <c r="H8" i="33"/>
  <c r="H2" i="33"/>
  <c r="I5" i="33"/>
  <c r="J9" i="25"/>
  <c r="I2" i="32"/>
  <c r="J8" i="25"/>
  <c r="G5" i="29"/>
  <c r="F7" i="29"/>
  <c r="F3" i="29"/>
  <c r="F4" i="29"/>
  <c r="F6" i="29" s="1"/>
  <c r="F8" i="29"/>
  <c r="H5" i="25"/>
  <c r="H5" i="29" l="1"/>
  <c r="G7" i="29"/>
  <c r="G3" i="29"/>
  <c r="G8" i="29"/>
  <c r="G4" i="29"/>
  <c r="G6" i="29" s="1"/>
  <c r="I5" i="25"/>
  <c r="I8" i="30"/>
  <c r="J5" i="30"/>
  <c r="I2" i="30"/>
  <c r="K6" i="25"/>
  <c r="J2" i="32"/>
  <c r="K8" i="25"/>
  <c r="I8" i="33"/>
  <c r="I2" i="33"/>
  <c r="J5" i="33"/>
  <c r="K9" i="25"/>
  <c r="K2" i="32" l="1"/>
  <c r="L8" i="25"/>
  <c r="K5" i="33"/>
  <c r="J8" i="33"/>
  <c r="J2" i="33"/>
  <c r="L9" i="25"/>
  <c r="K5" i="30"/>
  <c r="J8" i="30"/>
  <c r="J2" i="30"/>
  <c r="L6" i="25"/>
  <c r="H7" i="29"/>
  <c r="H3" i="29"/>
  <c r="H8" i="29"/>
  <c r="H4" i="29"/>
  <c r="H6" i="29" s="1"/>
  <c r="I5" i="29"/>
  <c r="J5" i="25"/>
  <c r="K8" i="30" l="1"/>
  <c r="L5" i="30"/>
  <c r="K2" i="30"/>
  <c r="M6" i="25"/>
  <c r="I7" i="29"/>
  <c r="I4" i="29"/>
  <c r="I6" i="29" s="1"/>
  <c r="I8" i="29"/>
  <c r="J5" i="29"/>
  <c r="I3" i="29"/>
  <c r="K5" i="25"/>
  <c r="L5" i="33"/>
  <c r="K8" i="33"/>
  <c r="K2" i="33"/>
  <c r="M9" i="25"/>
  <c r="L2" i="32"/>
  <c r="M8" i="25"/>
  <c r="J8" i="29" l="1"/>
  <c r="J4" i="29"/>
  <c r="J6" i="29" s="1"/>
  <c r="K5" i="29"/>
  <c r="J7" i="29"/>
  <c r="J3" i="29"/>
  <c r="L5" i="25"/>
  <c r="M2" i="32"/>
  <c r="N8" i="25"/>
  <c r="L8" i="33"/>
  <c r="M5" i="33"/>
  <c r="L2" i="33"/>
  <c r="N9" i="25"/>
  <c r="L8" i="30"/>
  <c r="L2" i="30"/>
  <c r="M5" i="30"/>
  <c r="N6" i="25"/>
  <c r="M2" i="30" l="1"/>
  <c r="M8" i="30"/>
  <c r="N5" i="30"/>
  <c r="O6" i="25"/>
  <c r="K8" i="29"/>
  <c r="K4" i="29"/>
  <c r="K6" i="29" s="1"/>
  <c r="L5" i="29"/>
  <c r="K7" i="29"/>
  <c r="K3" i="29"/>
  <c r="M5" i="25"/>
  <c r="N2" i="32"/>
  <c r="O8" i="25"/>
  <c r="M8" i="33"/>
  <c r="M2" i="33"/>
  <c r="N5" i="33"/>
  <c r="O9" i="25"/>
  <c r="O5" i="33" l="1"/>
  <c r="N8" i="33"/>
  <c r="N2" i="33"/>
  <c r="P9" i="25"/>
  <c r="L8" i="29"/>
  <c r="L4" i="29"/>
  <c r="L6" i="29" s="1"/>
  <c r="L7" i="29"/>
  <c r="M5" i="29"/>
  <c r="N5" i="25"/>
  <c r="L3" i="29"/>
  <c r="N8" i="30"/>
  <c r="N2" i="30"/>
  <c r="O5" i="30"/>
  <c r="P6" i="25"/>
  <c r="O2" i="32"/>
  <c r="P8" i="25"/>
  <c r="O8" i="33" l="1"/>
  <c r="O2" i="33"/>
  <c r="P5" i="33"/>
  <c r="Q9" i="25"/>
  <c r="P2" i="32"/>
  <c r="Q8" i="25"/>
  <c r="O2" i="30"/>
  <c r="P5" i="30"/>
  <c r="O8" i="30"/>
  <c r="Q6" i="25"/>
  <c r="N5" i="29"/>
  <c r="M8" i="29"/>
  <c r="M7" i="29"/>
  <c r="M4" i="29"/>
  <c r="M6" i="29" s="1"/>
  <c r="M3" i="29"/>
  <c r="O5" i="25"/>
  <c r="P2" i="30" l="1"/>
  <c r="P8" i="30"/>
  <c r="Q5" i="30"/>
  <c r="R6" i="25"/>
  <c r="Q2" i="32"/>
  <c r="R8" i="25"/>
  <c r="O5" i="29"/>
  <c r="N7" i="29"/>
  <c r="N3" i="29"/>
  <c r="N8" i="29"/>
  <c r="N4" i="29"/>
  <c r="N6" i="29" s="1"/>
  <c r="P5" i="25"/>
  <c r="P8" i="33"/>
  <c r="P2" i="33"/>
  <c r="Q5" i="33"/>
  <c r="R9" i="25"/>
  <c r="Q2" i="33" l="1"/>
  <c r="R5" i="33"/>
  <c r="Q8" i="33"/>
  <c r="S9" i="25"/>
  <c r="R2" i="32"/>
  <c r="S8" i="25"/>
  <c r="P5" i="29"/>
  <c r="O7" i="29"/>
  <c r="O3" i="29"/>
  <c r="O8" i="29"/>
  <c r="O4" i="29"/>
  <c r="O6" i="29" s="1"/>
  <c r="Q5" i="25"/>
  <c r="Q8" i="30"/>
  <c r="R5" i="30"/>
  <c r="Q2" i="30"/>
  <c r="S6" i="25"/>
  <c r="P7" i="29" l="1"/>
  <c r="P3" i="29"/>
  <c r="P8" i="29"/>
  <c r="P4" i="29"/>
  <c r="P6" i="29" s="1"/>
  <c r="Q5" i="29"/>
  <c r="R5" i="25"/>
  <c r="S2" i="32"/>
  <c r="T8" i="25"/>
  <c r="S5" i="30"/>
  <c r="R8" i="30"/>
  <c r="R2" i="30"/>
  <c r="T6" i="25"/>
  <c r="S5" i="33"/>
  <c r="R8" i="33"/>
  <c r="R2" i="33"/>
  <c r="T9" i="25"/>
  <c r="T2" i="32" l="1"/>
  <c r="U8" i="25"/>
  <c r="Q7" i="29"/>
  <c r="R5" i="29"/>
  <c r="Q3" i="29"/>
  <c r="Q8" i="29"/>
  <c r="Q4" i="29"/>
  <c r="Q6" i="29" s="1"/>
  <c r="S5" i="25"/>
  <c r="T5" i="33"/>
  <c r="S2" i="33"/>
  <c r="S8" i="33"/>
  <c r="U9" i="25"/>
  <c r="S8" i="30"/>
  <c r="T5" i="30"/>
  <c r="S2" i="30"/>
  <c r="U6" i="25"/>
  <c r="T8" i="30" l="1"/>
  <c r="T2" i="30"/>
  <c r="U5" i="30"/>
  <c r="V6" i="25"/>
  <c r="R8" i="29"/>
  <c r="R4" i="29"/>
  <c r="R6" i="29" s="1"/>
  <c r="S5" i="29"/>
  <c r="R7" i="29"/>
  <c r="R3" i="29"/>
  <c r="T5" i="25"/>
  <c r="T2" i="33"/>
  <c r="T8" i="33"/>
  <c r="U5" i="33"/>
  <c r="V9" i="25"/>
  <c r="U2" i="32"/>
  <c r="V8" i="25"/>
  <c r="U8" i="33" l="1"/>
  <c r="U2" i="33"/>
  <c r="V5" i="33"/>
  <c r="W9" i="25"/>
  <c r="S8" i="29"/>
  <c r="S4" i="29"/>
  <c r="S6" i="29" s="1"/>
  <c r="T5" i="29"/>
  <c r="S7" i="29"/>
  <c r="S3" i="29"/>
  <c r="U5" i="25"/>
  <c r="V2" i="32"/>
  <c r="W8" i="25"/>
  <c r="U8" i="30"/>
  <c r="V5" i="30"/>
  <c r="U2" i="30"/>
  <c r="W6" i="25"/>
  <c r="V8" i="30" l="1"/>
  <c r="V2" i="30"/>
  <c r="W5" i="30"/>
  <c r="X6" i="25"/>
  <c r="W2" i="32"/>
  <c r="X8" i="25"/>
  <c r="W5" i="33"/>
  <c r="V2" i="33"/>
  <c r="V8" i="33"/>
  <c r="X9" i="25"/>
  <c r="T8" i="29"/>
  <c r="T4" i="29"/>
  <c r="T6" i="29" s="1"/>
  <c r="T7" i="29"/>
  <c r="T3" i="29"/>
  <c r="U5" i="29"/>
  <c r="V5" i="25"/>
  <c r="V5" i="29" l="1"/>
  <c r="U8" i="29"/>
  <c r="U3" i="29"/>
  <c r="U4" i="29"/>
  <c r="U6" i="29" s="1"/>
  <c r="U7" i="29"/>
  <c r="W5" i="25"/>
  <c r="X2" i="32"/>
  <c r="Y8" i="25"/>
  <c r="W8" i="30"/>
  <c r="W2" i="30"/>
  <c r="X5" i="30"/>
  <c r="Y6" i="25"/>
  <c r="W8" i="33"/>
  <c r="W2" i="33"/>
  <c r="X5" i="33"/>
  <c r="Y9" i="25"/>
  <c r="Y2" i="32" l="1"/>
  <c r="Z8" i="25"/>
  <c r="X8" i="33"/>
  <c r="X2" i="33"/>
  <c r="Y5" i="33"/>
  <c r="Z9" i="25"/>
  <c r="X8" i="30"/>
  <c r="X2" i="30"/>
  <c r="Y5" i="30"/>
  <c r="Z6" i="25"/>
  <c r="W5" i="29"/>
  <c r="V7" i="29"/>
  <c r="V3" i="29"/>
  <c r="V4" i="29"/>
  <c r="V6" i="29" s="1"/>
  <c r="X5" i="25"/>
  <c r="V8" i="29"/>
  <c r="Y8" i="33" l="1"/>
  <c r="Z5" i="33"/>
  <c r="Y2" i="33"/>
  <c r="AA9" i="25"/>
  <c r="X5" i="29"/>
  <c r="W7" i="29"/>
  <c r="W3" i="29"/>
  <c r="W8" i="29"/>
  <c r="W4" i="29"/>
  <c r="W6" i="29" s="1"/>
  <c r="Y5" i="25"/>
  <c r="Y8" i="30"/>
  <c r="Z5" i="30"/>
  <c r="Y2" i="30"/>
  <c r="AA6" i="25"/>
  <c r="Z2" i="32"/>
  <c r="AA8" i="25"/>
  <c r="AA5" i="30" l="1"/>
  <c r="Z8" i="30"/>
  <c r="Z2" i="30"/>
  <c r="AB6" i="25"/>
  <c r="AA5" i="33"/>
  <c r="Z8" i="33"/>
  <c r="Z2" i="33"/>
  <c r="AB9" i="25"/>
  <c r="AA2" i="32"/>
  <c r="AB8" i="25"/>
  <c r="X7" i="29"/>
  <c r="X3" i="29"/>
  <c r="X8" i="29"/>
  <c r="X4" i="29"/>
  <c r="X6" i="29" s="1"/>
  <c r="Y5" i="29"/>
  <c r="Z5" i="25"/>
  <c r="AB2" i="32" l="1"/>
  <c r="AC8" i="25"/>
  <c r="AA8" i="30"/>
  <c r="AB5" i="30"/>
  <c r="AA2" i="30"/>
  <c r="AC6" i="25"/>
  <c r="Y7" i="29"/>
  <c r="Z5" i="29"/>
  <c r="Y3" i="29"/>
  <c r="Y4" i="29"/>
  <c r="Y6" i="29" s="1"/>
  <c r="AA5" i="25"/>
  <c r="Y8" i="29"/>
  <c r="AB5" i="33"/>
  <c r="AA8" i="33"/>
  <c r="AA2" i="33"/>
  <c r="AC9" i="25"/>
  <c r="Z8" i="29" l="1"/>
  <c r="Z4" i="29"/>
  <c r="Z6" i="29" s="1"/>
  <c r="AA5" i="29"/>
  <c r="Z3" i="29"/>
  <c r="Z7" i="29"/>
  <c r="AB5" i="25"/>
  <c r="AB8" i="33"/>
  <c r="AC5" i="33"/>
  <c r="AB2" i="33"/>
  <c r="AD9" i="25"/>
  <c r="AB8" i="30"/>
  <c r="AB2" i="30"/>
  <c r="AC5" i="30"/>
  <c r="AD6" i="25"/>
  <c r="AC2" i="32"/>
  <c r="AD8" i="25"/>
  <c r="AC8" i="33" l="1"/>
  <c r="AC2" i="33"/>
  <c r="AD5" i="33"/>
  <c r="AE9" i="25"/>
  <c r="AD5" i="30"/>
  <c r="AC2" i="30"/>
  <c r="AC8" i="30"/>
  <c r="AE6" i="25"/>
  <c r="AD2" i="32"/>
  <c r="AE8" i="25"/>
  <c r="AA8" i="29"/>
  <c r="AA4" i="29"/>
  <c r="AA6" i="29" s="1"/>
  <c r="AB5" i="29"/>
  <c r="AA7" i="29"/>
  <c r="AA3" i="29"/>
  <c r="AC5" i="25"/>
  <c r="AE5" i="33" l="1"/>
  <c r="AD8" i="33"/>
  <c r="AF9" i="25"/>
  <c r="AD2" i="33"/>
  <c r="AD8" i="30"/>
  <c r="AD2" i="30"/>
  <c r="AE5" i="30"/>
  <c r="AF6" i="25"/>
  <c r="AB8" i="29"/>
  <c r="AB4" i="29"/>
  <c r="AB6" i="29" s="1"/>
  <c r="AB7" i="29"/>
  <c r="AB3" i="29"/>
  <c r="AC5" i="29"/>
  <c r="AD5" i="25"/>
  <c r="AE2" i="32"/>
  <c r="AF8" i="25"/>
  <c r="AE2" i="30" l="1"/>
  <c r="AF5" i="30"/>
  <c r="AE8" i="30"/>
  <c r="AG6" i="25"/>
  <c r="AF2" i="32"/>
  <c r="AG8" i="25"/>
  <c r="AD5" i="29"/>
  <c r="AC8" i="29"/>
  <c r="AC4" i="29"/>
  <c r="AC6" i="29" s="1"/>
  <c r="AC7" i="29"/>
  <c r="AC3" i="29"/>
  <c r="AE5" i="25"/>
  <c r="AE8" i="33"/>
  <c r="AE2" i="33"/>
  <c r="AF5" i="33"/>
  <c r="AG9" i="25"/>
  <c r="AE5" i="29" l="1"/>
  <c r="AD7" i="29"/>
  <c r="AD3" i="29"/>
  <c r="AD4" i="29"/>
  <c r="AD6" i="29" s="1"/>
  <c r="AD8" i="29"/>
  <c r="AF5" i="25"/>
  <c r="AG2" i="32"/>
  <c r="AH8" i="25"/>
  <c r="AF8" i="33"/>
  <c r="AF2" i="33"/>
  <c r="AG5" i="33"/>
  <c r="AH9" i="25"/>
  <c r="AF2" i="30"/>
  <c r="AF8" i="30"/>
  <c r="AG5" i="30"/>
  <c r="AH6" i="25"/>
  <c r="AH2" i="32" l="1"/>
  <c r="AI8" i="25"/>
  <c r="AG8" i="30"/>
  <c r="AH5" i="30"/>
  <c r="AG2" i="30"/>
  <c r="AI6" i="25"/>
  <c r="AG2" i="33"/>
  <c r="AH5" i="33"/>
  <c r="AG8" i="33"/>
  <c r="AI9" i="25"/>
  <c r="AF5" i="29"/>
  <c r="AE7" i="29"/>
  <c r="AE3" i="29"/>
  <c r="AE8" i="29"/>
  <c r="AE4" i="29"/>
  <c r="AE6" i="29" s="1"/>
  <c r="AG5" i="25"/>
  <c r="AI5" i="30" l="1"/>
  <c r="AH2" i="30"/>
  <c r="AH8" i="30"/>
  <c r="AJ6" i="25"/>
  <c r="AF7" i="29"/>
  <c r="AF3" i="29"/>
  <c r="AF8" i="29"/>
  <c r="AF4" i="29"/>
  <c r="AF6" i="29" s="1"/>
  <c r="AG5" i="29"/>
  <c r="AH5" i="25"/>
  <c r="AI5" i="33"/>
  <c r="AH8" i="33"/>
  <c r="AH2" i="33"/>
  <c r="AJ9" i="25"/>
  <c r="AI2" i="32"/>
  <c r="AJ8" i="25"/>
  <c r="AJ2" i="32" l="1"/>
  <c r="AK8" i="25"/>
  <c r="AG7" i="29"/>
  <c r="AG8" i="29"/>
  <c r="AG4" i="29"/>
  <c r="AG6" i="29" s="1"/>
  <c r="AG3" i="29"/>
  <c r="AH5" i="29"/>
  <c r="AI5" i="25"/>
  <c r="AJ5" i="33"/>
  <c r="AI2" i="33"/>
  <c r="AI8" i="33"/>
  <c r="AK9" i="25"/>
  <c r="AI8" i="30"/>
  <c r="AJ5" i="30"/>
  <c r="AI2" i="30"/>
  <c r="AK6" i="25"/>
  <c r="AH8" i="29" l="1"/>
  <c r="AH4" i="29"/>
  <c r="AH6" i="29" s="1"/>
  <c r="AI5" i="29"/>
  <c r="AH7" i="29"/>
  <c r="AH3" i="29"/>
  <c r="AJ5" i="25"/>
  <c r="AJ8" i="30"/>
  <c r="AJ2" i="30"/>
  <c r="AK5" i="30"/>
  <c r="AL6" i="25"/>
  <c r="AJ2" i="33"/>
  <c r="AJ8" i="33"/>
  <c r="AK5" i="33"/>
  <c r="AL9" i="25"/>
  <c r="AK2" i="32"/>
  <c r="AM8" i="25" s="1"/>
  <c r="AL8" i="25"/>
  <c r="AK8" i="33" l="1"/>
  <c r="AK2" i="33"/>
  <c r="AM9" i="25"/>
  <c r="AI8" i="29"/>
  <c r="AI4" i="29"/>
  <c r="AI6" i="29" s="1"/>
  <c r="AJ5" i="29"/>
  <c r="AI7" i="29"/>
  <c r="AI3" i="29"/>
  <c r="AK5" i="25"/>
  <c r="AK8" i="30"/>
  <c r="AK2" i="30"/>
  <c r="AM6" i="25"/>
  <c r="AJ8" i="29" l="1"/>
  <c r="AJ4" i="29"/>
  <c r="AJ6" i="29" s="1"/>
  <c r="AJ7" i="29"/>
  <c r="AJ3" i="29"/>
  <c r="AK5" i="29"/>
  <c r="AL5" i="25"/>
  <c r="AK8" i="29" l="1"/>
  <c r="AK4" i="29"/>
  <c r="AK6" i="29" s="1"/>
  <c r="AK7" i="29"/>
  <c r="AK3" i="29"/>
  <c r="AM5" i="25"/>
</calcChain>
</file>

<file path=xl/sharedStrings.xml><?xml version="1.0" encoding="utf-8"?>
<sst xmlns="http://schemas.openxmlformats.org/spreadsheetml/2006/main" count="1099" uniqueCount="391">
  <si>
    <t>BNVFE BAU New Vehicle Fuel Economy</t>
  </si>
  <si>
    <t>Sources:</t>
  </si>
  <si>
    <t>Energy consumption</t>
  </si>
  <si>
    <t>Brazilian Ministry of Science, Technology, Innovation and Communication (MCTIC)</t>
  </si>
  <si>
    <t>Report: "Greenhouse gas mitigation options in key sectors in Brazil"</t>
  </si>
  <si>
    <t>Version: "Sector modeling of low carbon options for the transport sector"</t>
  </si>
  <si>
    <t>https://www.mctic.gov.br/mctic/export/sites/institucional/ciencia/SEPED/clima/arquivos/projeto_opcoes_mitigacao/publicacoes/Setor-Transportes.pdf</t>
  </si>
  <si>
    <t>page 245</t>
  </si>
  <si>
    <t>Figure 107 - Energy Consumption in the Transport Sector by Fuel</t>
  </si>
  <si>
    <t>passenger PKM</t>
  </si>
  <si>
    <t>Page 247</t>
  </si>
  <si>
    <t>Table 94 - Passenger-Kilometers Transported by Modal (Millions of PKM)</t>
  </si>
  <si>
    <t>freight TKM</t>
  </si>
  <si>
    <t>page 248</t>
  </si>
  <si>
    <t>Table 95 - Tons-Kilometers Transported by Modal (Million)</t>
  </si>
  <si>
    <t>passenger -Rail</t>
  </si>
  <si>
    <t>National Association of Rail Passenger Carriers</t>
  </si>
  <si>
    <t xml:space="preserve">Balance of the Rail Sector </t>
  </si>
  <si>
    <t>https://anptrilhos.org.br/wp-content/uploads/2019/05/anptrilhos-balancosetor-2019-web.pdf</t>
  </si>
  <si>
    <t>Page 8</t>
  </si>
  <si>
    <t>passenger-LDV</t>
  </si>
  <si>
    <t>NATIONAL INSTITUTE OF METROLOGY, QUALITY AND TECHNOLOGY</t>
  </si>
  <si>
    <t>Consumption / Energy Efficiency Tables</t>
  </si>
  <si>
    <t>Light Motor Vehicles</t>
  </si>
  <si>
    <t>http://www.inmetro.gov.br/consumidor/pbe/veiculos_leves_2015.pdf</t>
  </si>
  <si>
    <t>freight-LDV e HDV</t>
  </si>
  <si>
    <t>page 73</t>
  </si>
  <si>
    <t>Table 15 - Mileage per Liter and Specific Diesel Consumption by Vehicle Category</t>
  </si>
  <si>
    <t>motorbike</t>
  </si>
  <si>
    <t>Motoclube</t>
  </si>
  <si>
    <t>Accessed in 2020</t>
  </si>
  <si>
    <t>10 motorbikes for 2016</t>
  </si>
  <si>
    <t>https://motoclube.com/10-motos-economicas-para-2016</t>
  </si>
  <si>
    <t>Hydrogen Fuel Cells</t>
  </si>
  <si>
    <t>U.S. Department of Energy Hydrogen Program</t>
  </si>
  <si>
    <t>https://www.californiahydrogen.org/wp-content/uploads/files/doe_fuelcell_factsheet.pdf</t>
  </si>
  <si>
    <t>Others as noted on "Calculations Etc" tab</t>
  </si>
  <si>
    <t>Improvement in EV efficiency relative to start year</t>
  </si>
  <si>
    <t>National Academies Press</t>
  </si>
  <si>
    <t>Transitions to Alternative Vehibles and Fuels</t>
  </si>
  <si>
    <t>https://www.nap.edu/read/18264/chapter/17#290</t>
  </si>
  <si>
    <t>Page 290, Table F.28</t>
  </si>
  <si>
    <t>Passenger-LDV Fuel Efficiency</t>
  </si>
  <si>
    <t>International Energy Agency</t>
  </si>
  <si>
    <t>"Fuel Economy in Major Car Markets"</t>
  </si>
  <si>
    <t>https://www.iea.org/reports/fuel-economy-in-major-car-markets</t>
  </si>
  <si>
    <t>pg. 88 Table C.3 Average fuel consumption (Lge/100 km, WLTP)</t>
  </si>
  <si>
    <t>Notes</t>
  </si>
  <si>
    <t>This variable gives fuel economy for new vehicles in units of cargo distance per BTU.</t>
  </si>
  <si>
    <t xml:space="preserve">In the Brazilian model, the economy of gasoline and diesel propulsion vehicles has been updated to reflect the Brazilian market, </t>
  </si>
  <si>
    <t>more information on the methodology adopted for each sector can be found below.</t>
  </si>
  <si>
    <t>To facilitate the identification of entries and reference tabs, these values have been highlighted in the color on the side.</t>
  </si>
  <si>
    <t xml:space="preserve">The economics of non-traditional vehicles, such as electric vehicles and hydrogen, are described in percentage terms of traditional technologies. </t>
  </si>
  <si>
    <t>These multiplicative factors follow the methodology adopted by the USA, and are highlighted in yellow.</t>
  </si>
  <si>
    <t>passenger and freight LDVs</t>
  </si>
  <si>
    <t>Efficiency for freight vehicles (LDV) are available from table 15</t>
  </si>
  <si>
    <t>We use freight loadings to convert to cargo distance, and we use</t>
  </si>
  <si>
    <t>the energy content in diesel  to convert to BTU.</t>
  </si>
  <si>
    <t>Efficiency for passenger vehicles (LDV) is from IEA report</t>
  </si>
  <si>
    <t>We use psgr loadings to convert to cargo distance, and we use</t>
  </si>
  <si>
    <t>the energy content in gasoline (the most common fuel used by LDVs) to convert to BTU.</t>
  </si>
  <si>
    <t>We assumed the efficiency is hold constant for diesel, gasoline and natural gas vehicles.</t>
  </si>
  <si>
    <t>For battery, plugin hybrid, LPG, hydrogen vehicles we assumed the US improvements methodology.</t>
  </si>
  <si>
    <t>US method</t>
  </si>
  <si>
    <t>We adjust the efficiency for electricity, accounting for the share of electricity used by</t>
  </si>
  <si>
    <t>plug-in hybrids.  (See tab "Calculations Etc" for these values and sources.)</t>
  </si>
  <si>
    <t>Gasoline LDV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</si>
  <si>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</si>
  <si>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</si>
  <si>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</si>
  <si>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gasoline LDVs.</t>
  </si>
  <si>
    <t>passenger HDVs</t>
  </si>
  <si>
    <t>Efficiency for passenger vehicles (bus) are available from figure 4.</t>
  </si>
  <si>
    <t>the energy content in diesel (the most common fuel used by HDVs) to convert to BTU.</t>
  </si>
  <si>
    <t>Diesel HDV fuel economy is driven in large part by tightening fuel economy standards,</t>
  </si>
  <si>
    <t>improvement rate of Diesel HDVs.</t>
  </si>
  <si>
    <t>freight HDVs</t>
  </si>
  <si>
    <t>Efficiency for freight vehicles (trucks) are available from table 15.</t>
  </si>
  <si>
    <t>We assumed the efficiency increases 1% per year for diesel, gasoline and natural gas vehicles.</t>
  </si>
  <si>
    <t>freight and passenger aircraft</t>
  </si>
  <si>
    <t>cargo*miles are taken for a single, historical year (table 95) and divided by the energy</t>
  </si>
  <si>
    <t>use of freight aircraft in the start year (summarized by figure 107).  We use this fleet average efficiency</t>
  </si>
  <si>
    <t>as the efficiency for new freight aircraft, and we assumed intensity remains constant.</t>
  </si>
  <si>
    <t>Passenger*miles are taken for a single, historical year (table 94) and divided by the energy</t>
  </si>
  <si>
    <t>use of passenger aircraft in the start year (summarized by figure 107).  We use this fleet average efficiency</t>
  </si>
  <si>
    <t>as the efficiency for new passenger aircraft, and we increases by 1.3% per year.</t>
  </si>
  <si>
    <t>freight rail</t>
  </si>
  <si>
    <t>Ton*miles are taken for a single, historical year (table 95) and divided by the energy</t>
  </si>
  <si>
    <t>use of passenger rail in the start year (summarized by figure 107).  We use this fleet average efficiency</t>
  </si>
  <si>
    <t>as the efficiency for new passenger rail, and we decreased it by 1% per year.</t>
  </si>
  <si>
    <t>passenger rail</t>
  </si>
  <si>
    <t>use of passenger rail in the start year (ANPtrilhos).  We use this fleet average efficiency</t>
  </si>
  <si>
    <t>as the efficiency for new passenger rail, and this value remains constant.</t>
  </si>
  <si>
    <t>The rail system in Brazil is powered by electricty, thus we assumed the vehicle as a battery electric vehicle.</t>
  </si>
  <si>
    <t>freight ships</t>
  </si>
  <si>
    <t>use of freight ships in the start year (summarized by figure 107).  We use this fleet average efficiency</t>
  </si>
  <si>
    <t>as the efficiency for new freight ships, and we assumed intensity remains constant.</t>
  </si>
  <si>
    <t>passenger ships</t>
  </si>
  <si>
    <t>use of passenger ships in the start year (summarized by figure 107).  We use this fleet average efficiency</t>
  </si>
  <si>
    <t>as the efficiency for new passenger ships, and this value is hold constant.</t>
  </si>
  <si>
    <t>passenger motorbikes</t>
  </si>
  <si>
    <t>Efficiency for passenger vehicles (motorbikes) are available from Motoclub</t>
  </si>
  <si>
    <t>the energy content in gasoline to convert to BTU.</t>
  </si>
  <si>
    <t>freight motorbikes</t>
  </si>
  <si>
    <t>This vehicle type is not used in the Brazil model.</t>
  </si>
  <si>
    <t>In the Brazil model we assumed the US method for this technology</t>
  </si>
  <si>
    <t>Perc Reduction in Fuel Use for Electricity</t>
  </si>
  <si>
    <t>Source:</t>
  </si>
  <si>
    <t>LDVs and motorbikes</t>
  </si>
  <si>
    <t>For sources and calculations, see the variable BTFURfE.</t>
  </si>
  <si>
    <t>HDVs</t>
  </si>
  <si>
    <t>Perc of Electricity Use for Plug-In Hybrid Vehicles</t>
  </si>
  <si>
    <t>electricity share</t>
  </si>
  <si>
    <t>For source, see the variable BPoEFUbVT.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</si>
  <si>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</si>
  <si>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</si>
  <si>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</si>
  <si>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</si>
  <si>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</si>
  <si>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</si>
  <si>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</si>
  <si>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</si>
  <si>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</si>
  <si>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</si>
  <si>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 xml:space="preserve">thing*miles/BTU </t>
  </si>
  <si>
    <t>= freight*miles [2015] / energy use of freight ships [2015]</t>
  </si>
  <si>
    <t>Ships</t>
  </si>
  <si>
    <t>TKM (Millions)</t>
  </si>
  <si>
    <t>Ship-freight fuel use (m3)</t>
  </si>
  <si>
    <t>Ship-freight fuel use (gallons)</t>
  </si>
  <si>
    <t>Energy consumption (BTU)</t>
  </si>
  <si>
    <t>Thing*miles/BTU</t>
  </si>
  <si>
    <t>Assumption on evolution</t>
  </si>
  <si>
    <t>page 244</t>
  </si>
  <si>
    <t>from Mitigation Option</t>
  </si>
  <si>
    <t>There are no gains in energy efficiency over the years in Brazil, in the REF scenario of the waterway modal, maintaining the specific consumption.</t>
  </si>
  <si>
    <t>= passenger*miles [2015] / energy use of passenger ships [2015]</t>
  </si>
  <si>
    <t>PKM (Millions)</t>
  </si>
  <si>
    <t>Ship-psgr fuel use (m3)</t>
  </si>
  <si>
    <t>Ship-psgr fuel use (gallons)</t>
  </si>
  <si>
    <t>page 237</t>
  </si>
  <si>
    <t>This value is treated as constant throughout the analysis due to the difficulty of identifying possible energy efficiency actions within the scenario that can reduce consumption.</t>
  </si>
  <si>
    <t>= tons*miles [2015] / energy use of freightr rail [2015]</t>
  </si>
  <si>
    <t>Rail</t>
  </si>
  <si>
    <t>Rail freight fuel use (thousand liters)</t>
  </si>
  <si>
    <t>Rail freight fuel use (gallons)</t>
  </si>
  <si>
    <t>page 203</t>
  </si>
  <si>
    <t>Due to factors related to the evolution in the efficiency of rail freight transport due to the technological factors mentioned above and considering the exclusivity of diesel oil in this activity,</t>
  </si>
  <si>
    <t>it was assumed that the specific consumption in liters per ton-kilometer transported will be reduced by 1 % per year, in the 2050 horizon, similarly to EPE (2014).</t>
  </si>
  <si>
    <t>= passenger*miles [2015] / energy use of passenger rail [2015]</t>
  </si>
  <si>
    <t>page 226</t>
  </si>
  <si>
    <t>For the REF scenario, it is estimated that the efficiency of the subway system, over the 2050 horizon, will increase by 8% per year, due to the entry of new LRT and TAV systems, from 0.07 KWh / pkm,</t>
  </si>
  <si>
    <t xml:space="preserve">in 2013, to 0.09 kWh / pkm, in 2050. It is noteworthy that, in this study, it is considered that the entry of the VLT and TAV systems will result in the highest specific consumption of the passenger rail system. </t>
  </si>
  <si>
    <t>However, these systems will allow for a modal shift, especially for the road modal, resulting in less energy consumption for the transport sector.</t>
  </si>
  <si>
    <t>kWh/pkm</t>
  </si>
  <si>
    <t>kwh/pkm</t>
  </si>
  <si>
    <t>per year percent change</t>
  </si>
  <si>
    <t>= passenger*miles [2015] / energy use of passenger aircraft [2015]</t>
  </si>
  <si>
    <t>Aircraft</t>
  </si>
  <si>
    <t>PKM (Billions)</t>
  </si>
  <si>
    <t>Aircraft passenger fuel use (thousand m3)</t>
  </si>
  <si>
    <t>Aircraft passenger fuel use (GJ)</t>
  </si>
  <si>
    <t>Assumption on efficiency evolution</t>
  </si>
  <si>
    <t>page 232</t>
  </si>
  <si>
    <t xml:space="preserve">In the case of the REF scenario, the efficiency indicator is composed of operational and technological gains. </t>
  </si>
  <si>
    <t>Thus, consumption in liters per passenger-kilometer has evolved from 0.026 in</t>
  </si>
  <si>
    <t>2012 to 0.016 in 2050, as shown in Table 83. Therefore, efficiency grows by an average of 1.3% a.a.</t>
  </si>
  <si>
    <t>Growth (2017-30)</t>
  </si>
  <si>
    <t>Growth (2030-50)</t>
  </si>
  <si>
    <t>= freight*miles [2015] / energy use of freight aircraft [2015]</t>
  </si>
  <si>
    <t>*copied from calibration sheet MOP - cargo distance F101</t>
  </si>
  <si>
    <t>page 235</t>
  </si>
  <si>
    <t>As for air cargo transportation, the premise is conservative, assuming that the energy intensity will remain constant.</t>
  </si>
  <si>
    <t>Fuel consumption</t>
  </si>
  <si>
    <t>Vehicle</t>
  </si>
  <si>
    <t>Fuel</t>
  </si>
  <si>
    <t>Passenger (mil m3)</t>
  </si>
  <si>
    <t>Qav + Biojet</t>
  </si>
  <si>
    <t>Freight (mil m3)</t>
  </si>
  <si>
    <t>Assume freight should actually be liters</t>
  </si>
  <si>
    <t>freight (mil m3)</t>
  </si>
  <si>
    <t>MOP-cargo distance</t>
  </si>
  <si>
    <t>Air - freight</t>
  </si>
  <si>
    <t>Interpolated</t>
  </si>
  <si>
    <t>Aircraft - psgr</t>
  </si>
  <si>
    <t>PKM relative to start Yr</t>
  </si>
  <si>
    <t>Growth rate calcs</t>
  </si>
  <si>
    <t>Fuel consumption/TKM</t>
  </si>
  <si>
    <t>figure 107 from MOP report summarizes the data</t>
  </si>
  <si>
    <t>The table below is from the excel file that generated the results for transportation sector, this file has more detailed informations about the modelling than the report.</t>
  </si>
  <si>
    <t>Energy Consumption</t>
  </si>
  <si>
    <t>RAIL - FREIGHT</t>
  </si>
  <si>
    <t>AIRCRAFT - PASSENGER</t>
  </si>
  <si>
    <t>AIRCRAFT - FREIGHT</t>
  </si>
  <si>
    <t>SHIPS -PASSENGER</t>
  </si>
  <si>
    <t>SHIPS - FREIGHT</t>
  </si>
  <si>
    <t>thousand Liters</t>
  </si>
  <si>
    <t>thousands m3</t>
  </si>
  <si>
    <t>thousands liters</t>
  </si>
  <si>
    <t>m3</t>
  </si>
  <si>
    <t>year</t>
  </si>
  <si>
    <t>total</t>
  </si>
  <si>
    <t>million tons cargo</t>
  </si>
  <si>
    <t>translation</t>
  </si>
  <si>
    <t>Diesel Oil</t>
  </si>
  <si>
    <t xml:space="preserve"> Biodiesel</t>
  </si>
  <si>
    <t xml:space="preserve"> Biodiesel Ethyl Alcohol</t>
  </si>
  <si>
    <t>Ethyl Alcohol Hydrate</t>
  </si>
  <si>
    <t>Automotive Gasoline</t>
  </si>
  <si>
    <t>Automotive Gasoline Vehicle Natural</t>
  </si>
  <si>
    <t xml:space="preserve">Gas Aviation Kerosene </t>
  </si>
  <si>
    <t>Biojet</t>
  </si>
  <si>
    <t>oil fuel</t>
  </si>
  <si>
    <t>Electricity</t>
  </si>
  <si>
    <t>road</t>
  </si>
  <si>
    <t>railroad</t>
  </si>
  <si>
    <t>ships</t>
  </si>
  <si>
    <t>aircraft</t>
  </si>
  <si>
    <t>GWh</t>
  </si>
  <si>
    <t>Efficiency for freight vehicles (LDV) are available from table 15.</t>
  </si>
  <si>
    <t xml:space="preserve">thing - miles / BTU = </t>
  </si>
  <si>
    <t>miles per liter * average loading / BTU in fuel</t>
  </si>
  <si>
    <t>km/liter</t>
  </si>
  <si>
    <t>miles/gallon</t>
  </si>
  <si>
    <t xml:space="preserve">ton - miles / BTU </t>
  </si>
  <si>
    <t>AVLo</t>
  </si>
  <si>
    <t>page 2018</t>
  </si>
  <si>
    <t xml:space="preserve">Bearing in mind that a quantitative analysis of the relationship between congestion and vehicle efficiency would not be possible, </t>
  </si>
  <si>
    <t xml:space="preserve">given the complexity of the analysis, it is estimated that these two opposing forces (efficiency and congestion) would cancel each other out. </t>
  </si>
  <si>
    <t>Therefore, the average efficiency of passenger vehicles is kept constant throughout the projection period.</t>
  </si>
  <si>
    <t>Efficiency for passenger vehicles (LDV) are available from INMETRO.</t>
  </si>
  <si>
    <t>EI new value</t>
  </si>
  <si>
    <t>legend</t>
  </si>
  <si>
    <t>km (2017) - from BAADTbVT</t>
  </si>
  <si>
    <t xml:space="preserve">Light commercials </t>
  </si>
  <si>
    <t>LDV Freight</t>
  </si>
  <si>
    <t>Semi-light trucks</t>
  </si>
  <si>
    <t>HDV Freight</t>
  </si>
  <si>
    <t>Light trucks</t>
  </si>
  <si>
    <t>Medium trucks</t>
  </si>
  <si>
    <t xml:space="preserve">Semi-heavy trucks </t>
  </si>
  <si>
    <t>Heavy trucks</t>
  </si>
  <si>
    <t>HDV Freight - weighted average</t>
  </si>
  <si>
    <t>Calculations</t>
  </si>
  <si>
    <t>Km/L</t>
  </si>
  <si>
    <t>weighted average fuel consumption</t>
  </si>
  <si>
    <t>thing*miles/gallon</t>
  </si>
  <si>
    <t>thing*miles/btu</t>
  </si>
  <si>
    <t>page 224</t>
  </si>
  <si>
    <t>As for the projection of specific consumption, an evolution of 1% per year is considered in line with the value presented in Brazil / EPE (2014b) in relation to the values considered for the year 2012, shown in Table 75.</t>
  </si>
  <si>
    <t>This consideration of the evolution of specific vehicle consumption is due to the fact that the insertion of new technologies does not occur systematically. Despite the economy's potential for</t>
  </si>
  <si>
    <t>sector, the REF scenario foresees the maintenance of the evolution process of road cargo transportation. Predominantly, trucks of all classes will remain with diesel as the main fuel.</t>
  </si>
  <si>
    <t xml:space="preserve"> Therefore, in the REF scenario, there will be no insertion of heavy hybrid vehicles.</t>
  </si>
  <si>
    <t>liters gasoline equivalent/100km</t>
  </si>
  <si>
    <t>https://webstore.iea.org/download/direct/2458?fileName=Fuel_Economy_in_Major_Car_Markets.pdf</t>
  </si>
  <si>
    <t>km/l</t>
  </si>
  <si>
    <t>Avlo</t>
  </si>
  <si>
    <t>thing miles/btu</t>
  </si>
  <si>
    <t>Table C.3 • Average fuel consumption</t>
  </si>
  <si>
    <t>(Lge/100 km, WLTP)</t>
  </si>
  <si>
    <t>Argentina</t>
  </si>
  <si>
    <t/>
  </si>
  <si>
    <t>Australia</t>
  </si>
  <si>
    <t>Austria</t>
  </si>
  <si>
    <t>Belgium</t>
  </si>
  <si>
    <t>Brazil</t>
  </si>
  <si>
    <t>Bulgaria</t>
  </si>
  <si>
    <t>Canada</t>
  </si>
  <si>
    <t>Chile</t>
  </si>
  <si>
    <t>China</t>
  </si>
  <si>
    <t>Croatia</t>
  </si>
  <si>
    <t>Cyprus</t>
  </si>
  <si>
    <t>Czech Republic</t>
  </si>
  <si>
    <t>Denmark</t>
  </si>
  <si>
    <t>Egypt</t>
  </si>
  <si>
    <t>Estonia</t>
  </si>
  <si>
    <t>Finland</t>
  </si>
  <si>
    <t>France</t>
  </si>
  <si>
    <t>Germany</t>
  </si>
  <si>
    <t>Greece</t>
  </si>
  <si>
    <t>Hungary</t>
  </si>
  <si>
    <t>Iceland</t>
  </si>
  <si>
    <t>India</t>
  </si>
  <si>
    <t>Indonesia</t>
  </si>
  <si>
    <t>Ireland</t>
  </si>
  <si>
    <t>Italy</t>
  </si>
  <si>
    <t>Japan</t>
  </si>
  <si>
    <t>Korea</t>
  </si>
  <si>
    <t>Latvia</t>
  </si>
  <si>
    <t>Lithuania</t>
  </si>
  <si>
    <t>Luxembourg</t>
  </si>
  <si>
    <t>Macedonia</t>
  </si>
  <si>
    <t>Malaysia</t>
  </si>
  <si>
    <t>Malta</t>
  </si>
  <si>
    <t>Mexico</t>
  </si>
  <si>
    <t>Netherlands</t>
  </si>
  <si>
    <t>Norway</t>
  </si>
  <si>
    <t>Peru</t>
  </si>
  <si>
    <t>Philippines</t>
  </si>
  <si>
    <t>Poland</t>
  </si>
  <si>
    <t>Portugal</t>
  </si>
  <si>
    <t>Romania</t>
  </si>
  <si>
    <t>Russian Federation</t>
  </si>
  <si>
    <t>Slovakia</t>
  </si>
  <si>
    <t>Slovenia</t>
  </si>
  <si>
    <t>South Africa</t>
  </si>
  <si>
    <t>Spain</t>
  </si>
  <si>
    <t>Sweden</t>
  </si>
  <si>
    <t>Switzerland</t>
  </si>
  <si>
    <t>Thailand</t>
  </si>
  <si>
    <t>Turkey</t>
  </si>
  <si>
    <t>Ukraine</t>
  </si>
  <si>
    <t>United Kingdom</t>
  </si>
  <si>
    <t>United States</t>
  </si>
  <si>
    <t>Transport Engineering Program - COPPE.</t>
  </si>
  <si>
    <t>Comparative bus consumption</t>
  </si>
  <si>
    <t>http://www.rioonibus.com/wp-content/uploads/2018/08/5-Estudo-consumo-diesel.pdf</t>
  </si>
  <si>
    <t>page 8</t>
  </si>
  <si>
    <t>Figure 4: average energy efficiency of the bus</t>
  </si>
  <si>
    <t>Average Fuel economy</t>
  </si>
  <si>
    <t>km / liter</t>
  </si>
  <si>
    <t>To estimate the fuel economy for motorbike we relied on the consumption of 10 motorbikes very popular in Brazil, according to motoclube.</t>
  </si>
  <si>
    <t>Brazil only has state fuel consumption for automobiles, lacking offical data for motorbikes.</t>
  </si>
  <si>
    <t>data from Motoclub</t>
  </si>
  <si>
    <t>Bpoefvt</t>
  </si>
  <si>
    <t>On-road Passenger</t>
  </si>
  <si>
    <t>popular moto in Brazil</t>
  </si>
  <si>
    <t>Percentage Fuel Use (dimensionless)</t>
  </si>
  <si>
    <t>Fuel consumption (PJ)</t>
  </si>
  <si>
    <t>Honda CG 160</t>
  </si>
  <si>
    <t>electricity</t>
  </si>
  <si>
    <t>Honda Biz</t>
  </si>
  <si>
    <t>natural gas</t>
  </si>
  <si>
    <t>Motorcycle</t>
  </si>
  <si>
    <t>Gasoline</t>
  </si>
  <si>
    <t>Suzuki Yes 125</t>
  </si>
  <si>
    <t>petroleum gasoline</t>
  </si>
  <si>
    <t>Flex Fuel - Gasoline</t>
  </si>
  <si>
    <t>Yamaha MT-03</t>
  </si>
  <si>
    <t>petroleum diesel</t>
  </si>
  <si>
    <t>Flex Fuel - Ethanol</t>
  </si>
  <si>
    <t>Yamaha XTZ 125</t>
  </si>
  <si>
    <t>biofuel gasoline</t>
  </si>
  <si>
    <t>Converted to btus</t>
  </si>
  <si>
    <t>Factor YBR 125 2016</t>
  </si>
  <si>
    <t>biofuel diesel</t>
  </si>
  <si>
    <t> KTM 390 Duke</t>
  </si>
  <si>
    <t>jet fuel</t>
  </si>
  <si>
    <t>average km/liter</t>
  </si>
  <si>
    <t>heavy or residual fuel oil</t>
  </si>
  <si>
    <t>LPG propane or butane</t>
  </si>
  <si>
    <t>hydrogen</t>
  </si>
  <si>
    <t>PKM</t>
  </si>
  <si>
    <t>Motorbike (10^3) pkm</t>
  </si>
  <si>
    <t>passenger miles</t>
  </si>
  <si>
    <t>pm/btu</t>
  </si>
  <si>
    <t>1 km to miles</t>
  </si>
  <si>
    <t>1 Kilometers per liter [km / l] = 2.352 Miles per gallon (US)</t>
  </si>
  <si>
    <t>BTU per Gallon in fuels</t>
  </si>
  <si>
    <t>gasoline</t>
  </si>
  <si>
    <t>diesel</t>
  </si>
  <si>
    <t>ethanol</t>
  </si>
  <si>
    <t>GJ/M3</t>
  </si>
  <si>
    <t>Aviation kerosene</t>
  </si>
  <si>
    <t>1 gigawatt hour (GWh) = 3,412,141,632.81 BTU - British Thermal Unit (btu)</t>
  </si>
  <si>
    <t>1 cubic meter to US liquid gallon</t>
  </si>
  <si>
    <t>1m3</t>
  </si>
  <si>
    <t>1 liter to US liquid gallon</t>
  </si>
  <si>
    <t>1l</t>
  </si>
  <si>
    <t>Gigajoule to Btu</t>
  </si>
  <si>
    <t>1 gigajoule (GJ) = BTU </t>
  </si>
  <si>
    <t>1 MJ = btu</t>
  </si>
  <si>
    <t>1 PJ = btu</t>
  </si>
  <si>
    <t>1 cubic meter to liters</t>
  </si>
  <si>
    <t>liters</t>
  </si>
  <si>
    <t>vehicle type</t>
  </si>
  <si>
    <t>cargo type</t>
  </si>
  <si>
    <t>reference vehicle technology</t>
  </si>
  <si>
    <t>LDVs</t>
  </si>
  <si>
    <t>psgr</t>
  </si>
  <si>
    <t>gasoline vehicle</t>
  </si>
  <si>
    <t>frgt</t>
  </si>
  <si>
    <t>diesel vehicle</t>
  </si>
  <si>
    <t>rail</t>
  </si>
  <si>
    <t>motorbikes</t>
  </si>
  <si>
    <t>Fuel Economy (thing*miles/BTU)</t>
  </si>
  <si>
    <t>battery electric vehicle</t>
  </si>
  <si>
    <t>natural gas vehicle</t>
  </si>
  <si>
    <t>plugin hybrid vehicle</t>
  </si>
  <si>
    <t>LPG vehicle</t>
  </si>
  <si>
    <t>hydrogen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</si>
</sst>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0.000"/>
    <numFmt numFmtId="165" formatCode="0.0%"/>
    <numFmt numFmtId="166" formatCode="#,##0.000000000000"/>
    <numFmt numFmtId="167" formatCode="_(* #,##0_);_(* \(#,##0\);_(* &quot;-&quot;??_);_(@_)"/>
    <numFmt numFmtId="168" formatCode="#,##0.00000000"/>
    <numFmt numFmtId="169" formatCode="_(* #,##0.0000000_);_(* \(#,##0.0000000\);_(* &quot;-&quot;??_);_(@_)"/>
    <numFmt numFmtId="170" formatCode="_(* #,##0.000000_);_(* \(#,##0.000000\);_(* &quot;-&quot;??_);_(@_)"/>
  </numFmts>
  <fonts count="21" x14ac:knownFonts="1">
    <font>
      <sz val="11"/>
      <color theme="1"/>
      <name val="Arial"/>
    </font>
    <font>
      <b/>
      <sz val="11"/>
      <color theme="1"/>
      <name val="Calibri"/>
      <family val="2"/>
    </font>
    <font>
      <sz val="11"/>
      <color theme="1"/>
      <name val="Calibri"/>
      <family val="2"/>
    </font>
    <font>
      <sz val="11"/>
      <color theme="1"/>
      <name val="Calibri"/>
      <family val="2"/>
    </font>
    <font>
      <u/>
      <sz val="11"/>
      <color theme="10"/>
      <name val="Arial"/>
      <family val="2"/>
    </font>
    <font>
      <i/>
      <sz val="11"/>
      <color theme="1"/>
      <name val="Calibri"/>
      <family val="2"/>
    </font>
    <font>
      <sz val="11"/>
      <color theme="0"/>
      <name val="Calibri"/>
      <family val="2"/>
    </font>
    <font>
      <sz val="11"/>
      <color rgb="FF7F7F7F"/>
      <name val="Calibri"/>
      <family val="2"/>
    </font>
    <font>
      <sz val="11"/>
      <color theme="1"/>
      <name val="Arial"/>
      <family val="2"/>
    </font>
    <font>
      <b/>
      <sz val="11"/>
      <color theme="1"/>
      <name val="Arial"/>
      <family val="2"/>
    </font>
    <font>
      <sz val="11"/>
      <name val="Arial"/>
      <family val="2"/>
    </font>
    <font>
      <b/>
      <sz val="12"/>
      <color theme="1"/>
      <name val="Calibri"/>
      <family val="2"/>
    </font>
    <font>
      <b/>
      <sz val="11"/>
      <color theme="0"/>
      <name val="Calibri"/>
      <family val="2"/>
    </font>
    <font>
      <sz val="11"/>
      <color rgb="FFFFFFFF"/>
      <name val="Calibri"/>
      <family val="2"/>
    </font>
    <font>
      <b/>
      <sz val="11"/>
      <color rgb="FF000000"/>
      <name val="Calibri"/>
      <family val="2"/>
    </font>
    <font>
      <u/>
      <sz val="11"/>
      <color theme="10"/>
      <name val="Calibri"/>
      <family val="2"/>
    </font>
    <font>
      <b/>
      <sz val="16"/>
      <color rgb="FF244061"/>
      <name val="Calibri"/>
      <family val="2"/>
    </font>
    <font>
      <b/>
      <sz val="12"/>
      <color rgb="FF366092"/>
      <name val="Calibri"/>
      <family val="2"/>
    </font>
    <font>
      <b/>
      <sz val="11"/>
      <color theme="8"/>
      <name val="Calibri"/>
      <family val="2"/>
    </font>
    <font>
      <sz val="11"/>
      <color theme="8"/>
      <name val="Calibri"/>
      <family val="2"/>
    </font>
    <font>
      <b/>
      <i/>
      <sz val="11"/>
      <color theme="1"/>
      <name val="Calibri"/>
      <family val="2"/>
    </font>
  </fonts>
  <fills count="16">
    <fill>
      <patternFill patternType="none"/>
    </fill>
    <fill>
      <patternFill patternType="gray125"/>
    </fill>
    <fill>
      <patternFill patternType="solid">
        <fgColor rgb="FFBFBFBF"/>
        <bgColor rgb="FFBFBFBF"/>
      </patternFill>
    </fill>
    <fill>
      <patternFill patternType="solid">
        <fgColor rgb="FFFDE9D9"/>
        <bgColor rgb="FFFDE9D9"/>
      </patternFill>
    </fill>
    <fill>
      <patternFill patternType="solid">
        <fgColor rgb="FFFFFF00"/>
        <bgColor rgb="FFFFFF00"/>
      </patternFill>
    </fill>
    <fill>
      <patternFill patternType="solid">
        <fgColor rgb="FF1F497D"/>
        <bgColor rgb="FF1F497D"/>
      </patternFill>
    </fill>
    <fill>
      <patternFill patternType="solid">
        <fgColor rgb="FFC6D9F0"/>
        <bgColor rgb="FFC6D9F0"/>
      </patternFill>
    </fill>
    <fill>
      <patternFill patternType="solid">
        <fgColor rgb="FFFFCC00"/>
        <bgColor rgb="FFFFCC00"/>
      </patternFill>
    </fill>
    <fill>
      <patternFill patternType="solid">
        <fgColor theme="0"/>
        <bgColor theme="0"/>
      </patternFill>
    </fill>
    <fill>
      <patternFill patternType="solid">
        <fgColor rgb="FFE5DFEC"/>
        <bgColor rgb="FFE5DFEC"/>
      </patternFill>
    </fill>
    <fill>
      <patternFill patternType="solid">
        <fgColor rgb="FFC5D9F1"/>
        <bgColor rgb="FFC5D9F1"/>
      </patternFill>
    </fill>
    <fill>
      <patternFill patternType="solid">
        <fgColor theme="9"/>
        <bgColor theme="9"/>
      </patternFill>
    </fill>
    <fill>
      <patternFill patternType="solid">
        <fgColor rgb="FFFBD4B4"/>
        <bgColor rgb="FFFBD4B4"/>
      </patternFill>
    </fill>
    <fill>
      <patternFill patternType="solid">
        <fgColor rgb="FF7F7F7F"/>
        <bgColor rgb="FF7F7F7F"/>
      </patternFill>
    </fill>
    <fill>
      <patternFill patternType="solid">
        <fgColor rgb="FF00B0F0"/>
        <bgColor rgb="FF00B0F0"/>
      </patternFill>
    </fill>
    <fill>
      <patternFill patternType="solid">
        <fgColor rgb="FFB6DDE8"/>
        <bgColor rgb="FFB6DDE8"/>
      </patternFill>
    </fill>
  </fills>
  <borders count="1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medium">
        <color theme="4"/>
      </bottom>
      <diagonal/>
    </border>
    <border>
      <left/>
      <right style="thin">
        <color theme="8"/>
      </right>
      <top style="medium">
        <color theme="4"/>
      </top>
      <bottom style="medium">
        <color rgb="FF366092"/>
      </bottom>
      <diagonal/>
    </border>
    <border>
      <left/>
      <right/>
      <top style="medium">
        <color theme="4"/>
      </top>
      <bottom style="medium">
        <color theme="8"/>
      </bottom>
      <diagonal/>
    </border>
    <border>
      <left/>
      <right style="thin">
        <color rgb="FF366092"/>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02">
    <xf numFmtId="0" fontId="0" fillId="0" borderId="0" xfId="0" applyFont="1" applyAlignment="1"/>
    <xf numFmtId="0" fontId="1" fillId="0" borderId="0" xfId="0" applyFont="1"/>
    <xf numFmtId="0" fontId="1" fillId="2" borderId="1" xfId="0" applyFont="1" applyFill="1" applyBorder="1"/>
    <xf numFmtId="0" fontId="2" fillId="0" borderId="0" xfId="0" applyFont="1"/>
    <xf numFmtId="0" fontId="3" fillId="0" borderId="0" xfId="0" applyFont="1" applyAlignment="1">
      <alignment horizontal="left"/>
    </xf>
    <xf numFmtId="0" fontId="4" fillId="0" borderId="0" xfId="0" applyFont="1"/>
    <xf numFmtId="0" fontId="1" fillId="0" borderId="0" xfId="0" applyFont="1" applyAlignment="1">
      <alignment horizontal="left" vertical="center" wrapText="1"/>
    </xf>
    <xf numFmtId="0" fontId="3" fillId="0" borderId="0" xfId="0" applyFont="1" applyAlignment="1">
      <alignment vertical="top"/>
    </xf>
    <xf numFmtId="0" fontId="1" fillId="2" borderId="1" xfId="0" applyFont="1" applyFill="1" applyBorder="1" applyAlignment="1">
      <alignment horizontal="left" vertical="center"/>
    </xf>
    <xf numFmtId="49" fontId="3" fillId="0" borderId="0" xfId="0" applyNumberFormat="1" applyFont="1"/>
    <xf numFmtId="0" fontId="3" fillId="3" borderId="1" xfId="0" applyFont="1" applyFill="1" applyBorder="1"/>
    <xf numFmtId="0" fontId="3" fillId="0" borderId="0" xfId="0" applyFont="1"/>
    <xf numFmtId="0" fontId="3" fillId="4" borderId="1" xfId="0" applyFont="1" applyFill="1" applyBorder="1"/>
    <xf numFmtId="0" fontId="3" fillId="2" borderId="1" xfId="0" applyFont="1" applyFill="1" applyBorder="1"/>
    <xf numFmtId="164" fontId="3" fillId="0" borderId="0" xfId="0" applyNumberFormat="1" applyFont="1"/>
    <xf numFmtId="0" fontId="5" fillId="0" borderId="0" xfId="0" applyFont="1"/>
    <xf numFmtId="9" fontId="3" fillId="0" borderId="0" xfId="0" applyNumberFormat="1" applyFont="1"/>
    <xf numFmtId="165" fontId="3" fillId="0" borderId="0" xfId="0" applyNumberFormat="1" applyFont="1"/>
    <xf numFmtId="0" fontId="3" fillId="0" borderId="0" xfId="0" quotePrefix="1" applyFont="1"/>
    <xf numFmtId="0" fontId="6" fillId="5" borderId="1" xfId="0" applyFont="1" applyFill="1" applyBorder="1"/>
    <xf numFmtId="0" fontId="3" fillId="6" borderId="1" xfId="0" applyFont="1" applyFill="1" applyBorder="1"/>
    <xf numFmtId="1" fontId="3" fillId="0" borderId="0" xfId="0" applyNumberFormat="1" applyFont="1"/>
    <xf numFmtId="166" fontId="3" fillId="0" borderId="0" xfId="0" applyNumberFormat="1" applyFont="1"/>
    <xf numFmtId="11" fontId="3" fillId="0" borderId="0" xfId="0" applyNumberFormat="1" applyFont="1"/>
    <xf numFmtId="167" fontId="3" fillId="0" borderId="0" xfId="0" applyNumberFormat="1" applyFont="1"/>
    <xf numFmtId="3" fontId="3" fillId="0" borderId="0" xfId="0" applyNumberFormat="1" applyFont="1"/>
    <xf numFmtId="168" fontId="3" fillId="0" borderId="0" xfId="0" applyNumberFormat="1" applyFont="1"/>
    <xf numFmtId="0" fontId="7" fillId="0" borderId="0" xfId="0" applyFont="1"/>
    <xf numFmtId="10" fontId="3" fillId="0" borderId="0" xfId="0" applyNumberFormat="1" applyFont="1"/>
    <xf numFmtId="0" fontId="8" fillId="6" borderId="1" xfId="0" applyFont="1" applyFill="1" applyBorder="1"/>
    <xf numFmtId="0" fontId="3" fillId="0" borderId="2" xfId="0" applyFont="1" applyBorder="1"/>
    <xf numFmtId="1" fontId="3" fillId="0" borderId="2" xfId="0" applyNumberFormat="1" applyFont="1" applyBorder="1"/>
    <xf numFmtId="3" fontId="3" fillId="0" borderId="2" xfId="0" applyNumberFormat="1" applyFont="1" applyBorder="1"/>
    <xf numFmtId="11" fontId="8" fillId="0" borderId="0" xfId="0" applyNumberFormat="1" applyFont="1"/>
    <xf numFmtId="11" fontId="3" fillId="7" borderId="2" xfId="0" applyNumberFormat="1" applyFont="1" applyFill="1" applyBorder="1"/>
    <xf numFmtId="0" fontId="9" fillId="0" borderId="0" xfId="0" applyFont="1" applyAlignment="1"/>
    <xf numFmtId="0" fontId="10" fillId="0" borderId="0" xfId="0" applyFont="1" applyAlignment="1"/>
    <xf numFmtId="165" fontId="8" fillId="0" borderId="2" xfId="0" applyNumberFormat="1" applyFont="1" applyBorder="1" applyAlignment="1"/>
    <xf numFmtId="165" fontId="3" fillId="0" borderId="0" xfId="0" applyNumberFormat="1" applyFont="1" applyAlignment="1"/>
    <xf numFmtId="0" fontId="10" fillId="0" borderId="0" xfId="0" applyFont="1" applyAlignment="1">
      <alignment horizontal="center"/>
    </xf>
    <xf numFmtId="10" fontId="8" fillId="0" borderId="0" xfId="0" applyNumberFormat="1" applyFont="1" applyAlignment="1"/>
    <xf numFmtId="10" fontId="10" fillId="0" borderId="0" xfId="0" applyNumberFormat="1" applyFont="1" applyAlignment="1"/>
    <xf numFmtId="0" fontId="3" fillId="0" borderId="2" xfId="0" applyFont="1" applyBorder="1" applyAlignment="1">
      <alignment wrapText="1"/>
    </xf>
    <xf numFmtId="0" fontId="11" fillId="8" borderId="1" xfId="0" applyFont="1" applyFill="1" applyBorder="1"/>
    <xf numFmtId="0" fontId="3" fillId="8" borderId="1" xfId="0" applyFont="1" applyFill="1" applyBorder="1"/>
    <xf numFmtId="0" fontId="12" fillId="5" borderId="3" xfId="0" applyFont="1" applyFill="1" applyBorder="1" applyAlignment="1">
      <alignment horizontal="center"/>
    </xf>
    <xf numFmtId="0" fontId="12" fillId="5" borderId="4" xfId="0" applyFont="1" applyFill="1" applyBorder="1" applyAlignment="1">
      <alignment horizontal="center"/>
    </xf>
    <xf numFmtId="0" fontId="3" fillId="9" borderId="2" xfId="0" applyFont="1" applyFill="1" applyBorder="1"/>
    <xf numFmtId="1" fontId="3" fillId="9" borderId="2" xfId="0" applyNumberFormat="1" applyFont="1" applyFill="1" applyBorder="1"/>
    <xf numFmtId="0" fontId="3" fillId="4" borderId="2" xfId="0" applyFont="1" applyFill="1" applyBorder="1"/>
    <xf numFmtId="0" fontId="3" fillId="9" borderId="1" xfId="0" applyFont="1" applyFill="1" applyBorder="1"/>
    <xf numFmtId="1" fontId="3" fillId="9" borderId="1" xfId="0" applyNumberFormat="1" applyFont="1" applyFill="1" applyBorder="1"/>
    <xf numFmtId="0" fontId="13" fillId="5" borderId="1" xfId="0" applyFont="1" applyFill="1" applyBorder="1"/>
    <xf numFmtId="1" fontId="3" fillId="10" borderId="1" xfId="0" applyNumberFormat="1" applyFont="1" applyFill="1" applyBorder="1" applyAlignment="1">
      <alignment horizontal="right"/>
    </xf>
    <xf numFmtId="1" fontId="3" fillId="4" borderId="1" xfId="0" applyNumberFormat="1" applyFont="1" applyFill="1" applyBorder="1" applyAlignment="1">
      <alignment horizontal="right"/>
    </xf>
    <xf numFmtId="1" fontId="3" fillId="10" borderId="1" xfId="0" applyNumberFormat="1" applyFont="1" applyFill="1" applyBorder="1"/>
    <xf numFmtId="1" fontId="3" fillId="0" borderId="0" xfId="0" applyNumberFormat="1" applyFont="1" applyAlignment="1">
      <alignment horizontal="right"/>
    </xf>
    <xf numFmtId="0" fontId="13" fillId="5" borderId="1" xfId="0" applyFont="1" applyFill="1" applyBorder="1" applyAlignment="1">
      <alignment horizontal="left"/>
    </xf>
    <xf numFmtId="0" fontId="3" fillId="10" borderId="1" xfId="0" applyFont="1" applyFill="1" applyBorder="1" applyAlignment="1">
      <alignment horizontal="right"/>
    </xf>
    <xf numFmtId="0" fontId="3" fillId="4" borderId="1" xfId="0" applyFont="1" applyFill="1" applyBorder="1" applyAlignment="1">
      <alignment horizontal="right"/>
    </xf>
    <xf numFmtId="3" fontId="3" fillId="0" borderId="0" xfId="0" applyNumberFormat="1" applyFont="1" applyAlignment="1">
      <alignment horizontal="right"/>
    </xf>
    <xf numFmtId="3" fontId="3" fillId="4" borderId="1" xfId="0" applyNumberFormat="1" applyFont="1" applyFill="1" applyBorder="1" applyAlignment="1">
      <alignment horizontal="right"/>
    </xf>
    <xf numFmtId="0" fontId="14" fillId="0" borderId="0" xfId="0" applyFont="1" applyAlignment="1">
      <alignment horizontal="left"/>
    </xf>
    <xf numFmtId="10" fontId="3" fillId="0" borderId="0" xfId="0" applyNumberFormat="1" applyFont="1" applyAlignment="1">
      <alignment horizontal="right"/>
    </xf>
    <xf numFmtId="10" fontId="3" fillId="4" borderId="1" xfId="0" applyNumberFormat="1" applyFont="1" applyFill="1" applyBorder="1" applyAlignment="1">
      <alignment horizontal="right"/>
    </xf>
    <xf numFmtId="0" fontId="3" fillId="11" borderId="1" xfId="0" applyFont="1" applyFill="1" applyBorder="1"/>
    <xf numFmtId="9" fontId="3" fillId="12" borderId="1" xfId="0" applyNumberFormat="1" applyFont="1" applyFill="1" applyBorder="1"/>
    <xf numFmtId="9" fontId="3" fillId="7" borderId="1" xfId="0" applyNumberFormat="1" applyFont="1" applyFill="1" applyBorder="1"/>
    <xf numFmtId="0" fontId="1" fillId="13" borderId="1" xfId="0" applyFont="1" applyFill="1" applyBorder="1"/>
    <xf numFmtId="0" fontId="1" fillId="14" borderId="1" xfId="0" applyFont="1" applyFill="1" applyBorder="1"/>
    <xf numFmtId="3" fontId="3" fillId="0" borderId="0" xfId="0" applyNumberFormat="1" applyFont="1" applyAlignment="1">
      <alignment horizontal="left"/>
    </xf>
    <xf numFmtId="0" fontId="3" fillId="3" borderId="1" xfId="0" applyFont="1" applyFill="1" applyBorder="1" applyAlignment="1">
      <alignment horizontal="left"/>
    </xf>
    <xf numFmtId="11" fontId="3" fillId="12" borderId="2" xfId="0" applyNumberFormat="1" applyFont="1" applyFill="1" applyBorder="1"/>
    <xf numFmtId="43" fontId="3" fillId="0" borderId="0" xfId="0" applyNumberFormat="1" applyFont="1"/>
    <xf numFmtId="169" fontId="3" fillId="0" borderId="0" xfId="0" applyNumberFormat="1" applyFont="1"/>
    <xf numFmtId="0" fontId="3" fillId="0" borderId="0" xfId="0" applyFont="1" applyAlignment="1">
      <alignment horizontal="center"/>
    </xf>
    <xf numFmtId="0" fontId="15" fillId="0" borderId="0" xfId="0" applyFont="1"/>
    <xf numFmtId="0" fontId="3" fillId="8" borderId="6" xfId="0" applyFont="1" applyFill="1" applyBorder="1"/>
    <xf numFmtId="0" fontId="18" fillId="8" borderId="7" xfId="0" applyFont="1" applyFill="1" applyBorder="1"/>
    <xf numFmtId="0" fontId="19" fillId="6" borderId="8" xfId="0" applyFont="1" applyFill="1" applyBorder="1"/>
    <xf numFmtId="0" fontId="19" fillId="6" borderId="1" xfId="0" applyFont="1" applyFill="1" applyBorder="1"/>
    <xf numFmtId="0" fontId="19" fillId="8" borderId="8" xfId="0" applyFont="1" applyFill="1" applyBorder="1"/>
    <xf numFmtId="0" fontId="19" fillId="8" borderId="1" xfId="0" applyFont="1" applyFill="1" applyBorder="1"/>
    <xf numFmtId="0" fontId="19" fillId="4" borderId="8" xfId="0" applyFont="1" applyFill="1" applyBorder="1"/>
    <xf numFmtId="0" fontId="19" fillId="4" borderId="1" xfId="0" applyFont="1" applyFill="1" applyBorder="1"/>
    <xf numFmtId="0" fontId="20" fillId="0" borderId="0" xfId="0" applyFont="1"/>
    <xf numFmtId="0" fontId="3" fillId="15" borderId="1" xfId="0" applyFont="1" applyFill="1" applyBorder="1"/>
    <xf numFmtId="167" fontId="3" fillId="3" borderId="1" xfId="0" applyNumberFormat="1" applyFont="1" applyFill="1" applyBorder="1"/>
    <xf numFmtId="11" fontId="3" fillId="15" borderId="1" xfId="0" applyNumberFormat="1" applyFont="1" applyFill="1" applyBorder="1"/>
    <xf numFmtId="11" fontId="3" fillId="7" borderId="9" xfId="0" applyNumberFormat="1" applyFont="1" applyFill="1" applyBorder="1"/>
    <xf numFmtId="11" fontId="3" fillId="7" borderId="1" xfId="0" applyNumberFormat="1" applyFont="1" applyFill="1" applyBorder="1"/>
    <xf numFmtId="0" fontId="1" fillId="2" borderId="2" xfId="0" applyFont="1" applyFill="1" applyBorder="1"/>
    <xf numFmtId="167" fontId="3" fillId="0" borderId="2" xfId="0" applyNumberFormat="1" applyFont="1" applyBorder="1"/>
    <xf numFmtId="0" fontId="3" fillId="8" borderId="2" xfId="0" applyFont="1" applyFill="1" applyBorder="1"/>
    <xf numFmtId="2" fontId="3" fillId="0" borderId="0" xfId="0" applyNumberFormat="1" applyFont="1"/>
    <xf numFmtId="11" fontId="3" fillId="3" borderId="1" xfId="0" applyNumberFormat="1" applyFont="1" applyFill="1" applyBorder="1"/>
    <xf numFmtId="170" fontId="3" fillId="0" borderId="0" xfId="0" applyNumberFormat="1" applyFont="1"/>
    <xf numFmtId="17" fontId="3" fillId="0" borderId="0" xfId="0" applyNumberFormat="1" applyFont="1"/>
    <xf numFmtId="0" fontId="16" fillId="0" borderId="0" xfId="0" applyFont="1" applyAlignment="1">
      <alignment horizontal="left" vertical="center"/>
    </xf>
    <xf numFmtId="0" fontId="0" fillId="0" borderId="0" xfId="0" applyFont="1" applyAlignment="1"/>
    <xf numFmtId="0" fontId="17" fillId="0" borderId="5" xfId="0" applyFont="1" applyBorder="1" applyAlignment="1">
      <alignment horizontal="left" vertical="center"/>
    </xf>
    <xf numFmtId="0" fontId="10"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customschemas.google.com/relationships/workbookmetadata" Target="meta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57150</xdr:colOff>
      <xdr:row>9</xdr:row>
      <xdr:rowOff>171450</xdr:rowOff>
    </xdr:from>
    <xdr:ext cx="7343775" cy="421005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1600200</xdr:colOff>
      <xdr:row>15</xdr:row>
      <xdr:rowOff>9525</xdr:rowOff>
    </xdr:from>
    <xdr:ext cx="8267700" cy="4419600"/>
    <xdr:pic>
      <xdr:nvPicPr>
        <xdr:cNvPr id="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2</xdr:row>
      <xdr:rowOff>47625</xdr:rowOff>
    </xdr:from>
    <xdr:ext cx="6905625" cy="1543050"/>
    <xdr:pic>
      <xdr:nvPicPr>
        <xdr:cNvPr id="2" name="image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0</xdr:rowOff>
    </xdr:from>
    <xdr:ext cx="1857375" cy="1114425"/>
    <xdr:pic>
      <xdr:nvPicPr>
        <xdr:cNvPr id="2" name="image9.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2</xdr:row>
      <xdr:rowOff>9525</xdr:rowOff>
    </xdr:from>
    <xdr:ext cx="5724525" cy="1514475"/>
    <xdr:pic>
      <xdr:nvPicPr>
        <xdr:cNvPr id="2" name="image3.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4</xdr:row>
      <xdr:rowOff>57150</xdr:rowOff>
    </xdr:from>
    <xdr:ext cx="6286500" cy="2000250"/>
    <xdr:pic>
      <xdr:nvPicPr>
        <xdr:cNvPr id="2" name="image5.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7</xdr:row>
      <xdr:rowOff>76200</xdr:rowOff>
    </xdr:from>
    <xdr:ext cx="8477250" cy="4162425"/>
    <xdr:pic>
      <xdr:nvPicPr>
        <xdr:cNvPr id="2" name="image1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5972175" cy="9705975"/>
    <xdr:pic>
      <xdr:nvPicPr>
        <xdr:cNvPr id="2" name="image8.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200025</xdr:colOff>
      <xdr:row>0</xdr:row>
      <xdr:rowOff>123825</xdr:rowOff>
    </xdr:from>
    <xdr:ext cx="10020300" cy="7162800"/>
    <xdr:pic>
      <xdr:nvPicPr>
        <xdr:cNvPr id="3" name="image7.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371475</xdr:colOff>
      <xdr:row>54</xdr:row>
      <xdr:rowOff>38100</xdr:rowOff>
    </xdr:from>
    <xdr:ext cx="6838950" cy="3105150"/>
    <xdr:pic>
      <xdr:nvPicPr>
        <xdr:cNvPr id="4" name="image6.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14</xdr:col>
      <xdr:colOff>209550</xdr:colOff>
      <xdr:row>41</xdr:row>
      <xdr:rowOff>152400</xdr:rowOff>
    </xdr:from>
    <xdr:ext cx="10887075" cy="7639050"/>
    <xdr:pic>
      <xdr:nvPicPr>
        <xdr:cNvPr id="5" name="image11.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83</xdr:row>
      <xdr:rowOff>47625</xdr:rowOff>
    </xdr:from>
    <xdr:ext cx="8896350" cy="4705350"/>
    <xdr:pic>
      <xdr:nvPicPr>
        <xdr:cNvPr id="6" name="image10.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aliforniahydrogen.org/wp-content/uploads/files/doe_fuelcell_factsheet.pdf" TargetMode="External"/><Relationship Id="rId3" Type="http://schemas.openxmlformats.org/officeDocument/2006/relationships/hyperlink" Target="https://www.mctic.gov.br/mctic/export/sites/institucional/ciencia/SEPED/clima/arquivos/projeto_opcoes_mitigacao/publicacoes/Setor-Transportes.pdf" TargetMode="External"/><Relationship Id="rId7" Type="http://schemas.openxmlformats.org/officeDocument/2006/relationships/hyperlink" Target="https://motoclube.com/10-motos-economicas-para-2016" TargetMode="External"/><Relationship Id="rId2" Type="http://schemas.openxmlformats.org/officeDocument/2006/relationships/hyperlink" Target="https://www.mctic.gov.br/mctic/export/sites/institucional/ciencia/SEPED/clima/arquivos/projeto_opcoes_mitigacao/publicacoes/Setor-Transportes.pdf" TargetMode="External"/><Relationship Id="rId1" Type="http://schemas.openxmlformats.org/officeDocument/2006/relationships/hyperlink" Target="https://www.mctic.gov.br/mctic/export/sites/institucional/ciencia/SEPED/clima/arquivos/projeto_opcoes_mitigacao/publicacoes/Setor-Transportes.pdf" TargetMode="External"/><Relationship Id="rId6" Type="http://schemas.openxmlformats.org/officeDocument/2006/relationships/hyperlink" Target="https://www.mctic.gov.br/mctic/export/sites/institucional/ciencia/SEPED/clima/arquivos/projeto_opcoes_mitigacao/publicacoes/Setor-Transportes.pdf" TargetMode="External"/><Relationship Id="rId5" Type="http://schemas.openxmlformats.org/officeDocument/2006/relationships/hyperlink" Target="http://www.inmetro.gov.br/consumidor/pbe/veiculos_leves_2015.pdf" TargetMode="External"/><Relationship Id="rId4" Type="http://schemas.openxmlformats.org/officeDocument/2006/relationships/hyperlink" Target="https://anptrilhos.org.br/wp-content/uploads/2019/05/anptrilhos-balancosetor-2019-web.pdf" TargetMode="External"/><Relationship Id="rId9" Type="http://schemas.openxmlformats.org/officeDocument/2006/relationships/hyperlink" Target="https://www.iea.org/reports/fuel-economy-in-major-car-markets"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1" Type="http://schemas.openxmlformats.org/officeDocument/2006/relationships/hyperlink" Target="https://webstore.iea.org/download/direct/2458?fileName=Fuel_Economy_in_Major_Car_Markets.pdf"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rioonibus.com/wp-content/uploads/2018/08/5-Estudo-consumo-diesel.pdf"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tabSelected="1" workbookViewId="0"/>
  </sheetViews>
  <sheetFormatPr defaultColWidth="12.625" defaultRowHeight="15" customHeight="1" x14ac:dyDescent="0.35"/>
  <cols>
    <col min="1" max="1" width="11.75" customWidth="1"/>
    <col min="2" max="2" width="76.375" customWidth="1"/>
    <col min="3" max="26" width="7.625" customWidth="1"/>
  </cols>
  <sheetData>
    <row r="1" spans="1:22" ht="14.25" customHeight="1" x14ac:dyDescent="0.45">
      <c r="A1" s="1" t="s">
        <v>0</v>
      </c>
    </row>
    <row r="2" spans="1:22" ht="14.25" customHeight="1" x14ac:dyDescent="0.35"/>
    <row r="3" spans="1:22" ht="14.25" customHeight="1" x14ac:dyDescent="0.45">
      <c r="A3" s="1" t="s">
        <v>1</v>
      </c>
      <c r="B3" s="2" t="s">
        <v>2</v>
      </c>
    </row>
    <row r="4" spans="1:22" ht="14.25" customHeight="1" x14ac:dyDescent="0.45">
      <c r="B4" s="3" t="s">
        <v>3</v>
      </c>
    </row>
    <row r="5" spans="1:22" ht="14.25" customHeight="1" x14ac:dyDescent="0.45">
      <c r="B5" s="4">
        <v>2017</v>
      </c>
    </row>
    <row r="6" spans="1:22" ht="14.25" customHeight="1" x14ac:dyDescent="0.45">
      <c r="B6" s="3" t="s">
        <v>4</v>
      </c>
    </row>
    <row r="7" spans="1:22" ht="14.25" customHeight="1" x14ac:dyDescent="0.45">
      <c r="B7" s="3" t="s">
        <v>5</v>
      </c>
    </row>
    <row r="8" spans="1:22" ht="14.25" customHeight="1" x14ac:dyDescent="0.35">
      <c r="B8" s="5" t="s">
        <v>6</v>
      </c>
    </row>
    <row r="9" spans="1:22" ht="14.25" customHeight="1" x14ac:dyDescent="0.45">
      <c r="B9" s="3" t="s">
        <v>7</v>
      </c>
    </row>
    <row r="10" spans="1:22" ht="14.25" customHeight="1" x14ac:dyDescent="0.45">
      <c r="B10" s="3" t="s">
        <v>8</v>
      </c>
    </row>
    <row r="11" spans="1:22" ht="14.25" customHeight="1" x14ac:dyDescent="0.35"/>
    <row r="12" spans="1:22" ht="14.25" customHeight="1" x14ac:dyDescent="0.45">
      <c r="A12" s="1"/>
      <c r="B12" s="2" t="s">
        <v>9</v>
      </c>
    </row>
    <row r="13" spans="1:22" ht="14.25" customHeight="1" x14ac:dyDescent="0.45">
      <c r="B13" s="3" t="s">
        <v>3</v>
      </c>
    </row>
    <row r="14" spans="1:22" ht="14.25" customHeight="1" x14ac:dyDescent="0.45">
      <c r="B14" s="4">
        <v>2017</v>
      </c>
      <c r="C14" s="6"/>
      <c r="D14" s="6"/>
      <c r="E14" s="6"/>
      <c r="F14" s="6"/>
      <c r="T14" s="6"/>
      <c r="U14" s="6"/>
      <c r="V14" s="6"/>
    </row>
    <row r="15" spans="1:22" ht="14.25" customHeight="1" x14ac:dyDescent="0.45">
      <c r="B15" s="3" t="s">
        <v>4</v>
      </c>
    </row>
    <row r="16" spans="1:22" ht="14.25" customHeight="1" x14ac:dyDescent="0.45">
      <c r="B16" s="3" t="s">
        <v>5</v>
      </c>
    </row>
    <row r="17" spans="2:22" ht="14.25" customHeight="1" x14ac:dyDescent="0.35">
      <c r="B17" s="5" t="s">
        <v>6</v>
      </c>
    </row>
    <row r="18" spans="2:22" ht="14.25" customHeight="1" x14ac:dyDescent="0.45">
      <c r="B18" s="3" t="s">
        <v>10</v>
      </c>
    </row>
    <row r="19" spans="2:22" ht="14.25" customHeight="1" x14ac:dyDescent="0.45">
      <c r="B19" s="3" t="s">
        <v>11</v>
      </c>
    </row>
    <row r="20" spans="2:22" ht="14.25" customHeight="1" x14ac:dyDescent="0.35"/>
    <row r="21" spans="2:22" ht="14.25" customHeight="1" x14ac:dyDescent="0.45">
      <c r="B21" s="2" t="s">
        <v>12</v>
      </c>
    </row>
    <row r="22" spans="2:22" ht="14.25" customHeight="1" x14ac:dyDescent="0.45">
      <c r="B22" s="3" t="s">
        <v>3</v>
      </c>
      <c r="C22" s="7"/>
      <c r="D22" s="7"/>
      <c r="E22" s="7"/>
      <c r="F22" s="7"/>
      <c r="T22" s="7"/>
      <c r="U22" s="7"/>
      <c r="V22" s="7"/>
    </row>
    <row r="23" spans="2:22" ht="14.25" customHeight="1" x14ac:dyDescent="0.45">
      <c r="B23" s="4">
        <v>2017</v>
      </c>
    </row>
    <row r="24" spans="2:22" ht="14.25" customHeight="1" x14ac:dyDescent="0.45">
      <c r="B24" s="3" t="s">
        <v>4</v>
      </c>
    </row>
    <row r="25" spans="2:22" ht="14.25" customHeight="1" x14ac:dyDescent="0.45">
      <c r="B25" s="3" t="s">
        <v>5</v>
      </c>
    </row>
    <row r="26" spans="2:22" ht="14.25" customHeight="1" x14ac:dyDescent="0.35">
      <c r="B26" s="5" t="s">
        <v>6</v>
      </c>
    </row>
    <row r="27" spans="2:22" ht="14.25" customHeight="1" x14ac:dyDescent="0.45">
      <c r="B27" s="3" t="s">
        <v>13</v>
      </c>
    </row>
    <row r="28" spans="2:22" ht="14.25" customHeight="1" x14ac:dyDescent="0.45">
      <c r="B28" s="3" t="s">
        <v>14</v>
      </c>
    </row>
    <row r="29" spans="2:22" ht="14.25" customHeight="1" x14ac:dyDescent="0.35"/>
    <row r="30" spans="2:22" ht="14.25" customHeight="1" x14ac:dyDescent="0.35">
      <c r="B30" s="8" t="s">
        <v>15</v>
      </c>
    </row>
    <row r="31" spans="2:22" ht="14.25" customHeight="1" x14ac:dyDescent="0.45">
      <c r="B31" s="3" t="s">
        <v>16</v>
      </c>
    </row>
    <row r="32" spans="2:22" ht="14.25" customHeight="1" x14ac:dyDescent="0.45">
      <c r="B32" s="3" t="s">
        <v>17</v>
      </c>
    </row>
    <row r="33" spans="2:2" ht="14.25" customHeight="1" x14ac:dyDescent="0.45">
      <c r="B33" s="4">
        <v>2018</v>
      </c>
    </row>
    <row r="34" spans="2:2" ht="14.25" customHeight="1" x14ac:dyDescent="0.35">
      <c r="B34" s="5" t="s">
        <v>18</v>
      </c>
    </row>
    <row r="35" spans="2:2" ht="14.25" customHeight="1" x14ac:dyDescent="0.45">
      <c r="B35" s="3" t="s">
        <v>19</v>
      </c>
    </row>
    <row r="36" spans="2:2" ht="14.25" customHeight="1" x14ac:dyDescent="0.35"/>
    <row r="37" spans="2:2" ht="14.25" customHeight="1" x14ac:dyDescent="0.35">
      <c r="B37" s="8" t="s">
        <v>20</v>
      </c>
    </row>
    <row r="38" spans="2:2" ht="14.25" customHeight="1" x14ac:dyDescent="0.45">
      <c r="B38" s="3" t="s">
        <v>21</v>
      </c>
    </row>
    <row r="39" spans="2:2" ht="14.25" customHeight="1" x14ac:dyDescent="0.45">
      <c r="B39" s="3" t="s">
        <v>22</v>
      </c>
    </row>
    <row r="40" spans="2:2" ht="14.25" customHeight="1" x14ac:dyDescent="0.45">
      <c r="B40" s="3" t="s">
        <v>23</v>
      </c>
    </row>
    <row r="41" spans="2:2" ht="14.25" customHeight="1" x14ac:dyDescent="0.35">
      <c r="B41" s="5" t="s">
        <v>24</v>
      </c>
    </row>
    <row r="42" spans="2:2" ht="14.25" customHeight="1" x14ac:dyDescent="0.35"/>
    <row r="43" spans="2:2" ht="14.25" customHeight="1" x14ac:dyDescent="0.35">
      <c r="B43" s="8" t="s">
        <v>25</v>
      </c>
    </row>
    <row r="44" spans="2:2" ht="14.25" customHeight="1" x14ac:dyDescent="0.45">
      <c r="B44" s="3" t="s">
        <v>3</v>
      </c>
    </row>
    <row r="45" spans="2:2" ht="14.25" customHeight="1" x14ac:dyDescent="0.45">
      <c r="B45" s="4">
        <v>2017</v>
      </c>
    </row>
    <row r="46" spans="2:2" ht="14.25" customHeight="1" x14ac:dyDescent="0.45">
      <c r="B46" s="3" t="s">
        <v>4</v>
      </c>
    </row>
    <row r="47" spans="2:2" ht="14.25" customHeight="1" x14ac:dyDescent="0.45">
      <c r="B47" s="3" t="s">
        <v>5</v>
      </c>
    </row>
    <row r="48" spans="2:2" ht="14.25" customHeight="1" x14ac:dyDescent="0.35">
      <c r="B48" s="5" t="s">
        <v>6</v>
      </c>
    </row>
    <row r="49" spans="2:2" ht="14.25" customHeight="1" x14ac:dyDescent="0.45">
      <c r="B49" s="3" t="s">
        <v>26</v>
      </c>
    </row>
    <row r="50" spans="2:2" ht="14.25" customHeight="1" x14ac:dyDescent="0.45">
      <c r="B50" s="3" t="s">
        <v>27</v>
      </c>
    </row>
    <row r="51" spans="2:2" ht="14.25" customHeight="1" x14ac:dyDescent="0.35"/>
    <row r="52" spans="2:2" ht="14.25" customHeight="1" x14ac:dyDescent="0.35">
      <c r="B52" s="8" t="s">
        <v>28</v>
      </c>
    </row>
    <row r="53" spans="2:2" ht="14.25" customHeight="1" x14ac:dyDescent="0.45">
      <c r="B53" s="3" t="s">
        <v>29</v>
      </c>
    </row>
    <row r="54" spans="2:2" ht="14.25" customHeight="1" x14ac:dyDescent="0.45">
      <c r="B54" s="3" t="s">
        <v>30</v>
      </c>
    </row>
    <row r="55" spans="2:2" ht="14.25" customHeight="1" x14ac:dyDescent="0.45">
      <c r="B55" s="3" t="s">
        <v>31</v>
      </c>
    </row>
    <row r="56" spans="2:2" ht="14.25" customHeight="1" x14ac:dyDescent="0.35">
      <c r="B56" s="5" t="s">
        <v>32</v>
      </c>
    </row>
    <row r="57" spans="2:2" ht="14.25" customHeight="1" x14ac:dyDescent="0.35"/>
    <row r="58" spans="2:2" ht="14.25" customHeight="1" x14ac:dyDescent="0.35"/>
    <row r="59" spans="2:2" ht="14.25" customHeight="1" x14ac:dyDescent="0.35">
      <c r="B59" s="8" t="s">
        <v>33</v>
      </c>
    </row>
    <row r="60" spans="2:2" ht="14.25" customHeight="1" x14ac:dyDescent="0.45">
      <c r="B60" s="3" t="s">
        <v>34</v>
      </c>
    </row>
    <row r="61" spans="2:2" ht="14.25" customHeight="1" x14ac:dyDescent="0.45">
      <c r="B61" s="4">
        <v>2006</v>
      </c>
    </row>
    <row r="62" spans="2:2" ht="14.25" customHeight="1" x14ac:dyDescent="0.45">
      <c r="B62" s="3" t="s">
        <v>33</v>
      </c>
    </row>
    <row r="63" spans="2:2" ht="14.25" customHeight="1" x14ac:dyDescent="0.35">
      <c r="B63" s="5" t="s">
        <v>35</v>
      </c>
    </row>
    <row r="64" spans="2:2" ht="14.25" customHeight="1" x14ac:dyDescent="0.35"/>
    <row r="65" spans="2:2" ht="14.25" customHeight="1" x14ac:dyDescent="0.45">
      <c r="B65" s="3" t="s">
        <v>36</v>
      </c>
    </row>
    <row r="66" spans="2:2" ht="14.25" customHeight="1" x14ac:dyDescent="0.35"/>
    <row r="67" spans="2:2" ht="14.25" customHeight="1" x14ac:dyDescent="0.45">
      <c r="B67" s="2" t="s">
        <v>37</v>
      </c>
    </row>
    <row r="68" spans="2:2" ht="14.25" customHeight="1" x14ac:dyDescent="0.45">
      <c r="B68" s="3" t="s">
        <v>38</v>
      </c>
    </row>
    <row r="69" spans="2:2" ht="14.25" customHeight="1" x14ac:dyDescent="0.45">
      <c r="B69" s="4">
        <v>2013</v>
      </c>
    </row>
    <row r="70" spans="2:2" ht="14.25" customHeight="1" x14ac:dyDescent="0.45">
      <c r="B70" s="3" t="s">
        <v>39</v>
      </c>
    </row>
    <row r="71" spans="2:2" ht="14.25" customHeight="1" x14ac:dyDescent="0.45">
      <c r="B71" s="3" t="s">
        <v>40</v>
      </c>
    </row>
    <row r="72" spans="2:2" ht="14.25" customHeight="1" x14ac:dyDescent="0.45">
      <c r="B72" s="3" t="s">
        <v>41</v>
      </c>
    </row>
    <row r="73" spans="2:2" ht="14.25" customHeight="1" x14ac:dyDescent="0.35"/>
    <row r="74" spans="2:2" ht="14.25" customHeight="1" x14ac:dyDescent="0.45">
      <c r="B74" s="2" t="s">
        <v>42</v>
      </c>
    </row>
    <row r="75" spans="2:2" ht="14.25" customHeight="1" x14ac:dyDescent="0.45">
      <c r="B75" s="3" t="s">
        <v>43</v>
      </c>
    </row>
    <row r="76" spans="2:2" ht="14.25" customHeight="1" x14ac:dyDescent="0.45">
      <c r="B76" s="9">
        <v>2019</v>
      </c>
    </row>
    <row r="77" spans="2:2" ht="14.25" customHeight="1" x14ac:dyDescent="0.45">
      <c r="B77" s="3" t="s">
        <v>44</v>
      </c>
    </row>
    <row r="78" spans="2:2" ht="14.25" customHeight="1" x14ac:dyDescent="0.35">
      <c r="B78" s="5" t="s">
        <v>45</v>
      </c>
    </row>
    <row r="79" spans="2:2" ht="14.25" customHeight="1" x14ac:dyDescent="0.45">
      <c r="B79" s="3" t="s">
        <v>46</v>
      </c>
    </row>
    <row r="80" spans="2:2" ht="14.25" customHeight="1" x14ac:dyDescent="0.35"/>
    <row r="81" spans="1:3" ht="14.25" customHeight="1" x14ac:dyDescent="0.45">
      <c r="A81" s="1" t="s">
        <v>47</v>
      </c>
    </row>
    <row r="82" spans="1:3" ht="14.25" customHeight="1" x14ac:dyDescent="0.45">
      <c r="A82" s="3" t="s">
        <v>48</v>
      </c>
    </row>
    <row r="83" spans="1:3" ht="14.25" customHeight="1" x14ac:dyDescent="0.35"/>
    <row r="84" spans="1:3" ht="14.25" customHeight="1" x14ac:dyDescent="0.45">
      <c r="A84" s="3" t="s">
        <v>49</v>
      </c>
    </row>
    <row r="85" spans="1:3" ht="14.25" customHeight="1" x14ac:dyDescent="0.45">
      <c r="A85" s="3" t="s">
        <v>50</v>
      </c>
    </row>
    <row r="86" spans="1:3" ht="14.25" customHeight="1" x14ac:dyDescent="0.45">
      <c r="A86" s="3" t="s">
        <v>51</v>
      </c>
      <c r="C86" s="10"/>
    </row>
    <row r="87" spans="1:3" ht="14.25" customHeight="1" x14ac:dyDescent="0.45">
      <c r="C87" s="11"/>
    </row>
    <row r="88" spans="1:3" ht="14.25" customHeight="1" x14ac:dyDescent="0.45">
      <c r="A88" s="3" t="s">
        <v>52</v>
      </c>
    </row>
    <row r="89" spans="1:3" ht="14.25" customHeight="1" x14ac:dyDescent="0.45">
      <c r="A89" s="3" t="s">
        <v>53</v>
      </c>
      <c r="C89" s="12"/>
    </row>
    <row r="90" spans="1:3" ht="14.25" customHeight="1" x14ac:dyDescent="0.35"/>
    <row r="91" spans="1:3" ht="14.25" customHeight="1" x14ac:dyDescent="0.45">
      <c r="A91" s="1" t="s">
        <v>54</v>
      </c>
    </row>
    <row r="92" spans="1:3" ht="14.25" customHeight="1" x14ac:dyDescent="0.45">
      <c r="A92" s="10" t="s">
        <v>55</v>
      </c>
    </row>
    <row r="93" spans="1:3" ht="14.25" customHeight="1" x14ac:dyDescent="0.45">
      <c r="A93" s="3" t="s">
        <v>56</v>
      </c>
    </row>
    <row r="94" spans="1:3" ht="14.25" customHeight="1" x14ac:dyDescent="0.45">
      <c r="A94" s="3" t="s">
        <v>57</v>
      </c>
    </row>
    <row r="95" spans="1:3" ht="14.25" customHeight="1" x14ac:dyDescent="0.35"/>
    <row r="96" spans="1:3" ht="14.25" customHeight="1" x14ac:dyDescent="0.45">
      <c r="A96" s="10" t="s">
        <v>58</v>
      </c>
    </row>
    <row r="97" spans="1:1" ht="14.25" customHeight="1" x14ac:dyDescent="0.45">
      <c r="A97" s="3" t="s">
        <v>59</v>
      </c>
    </row>
    <row r="98" spans="1:1" ht="14.25" customHeight="1" x14ac:dyDescent="0.45">
      <c r="A98" s="3" t="s">
        <v>60</v>
      </c>
    </row>
    <row r="99" spans="1:1" ht="14.25" customHeight="1" x14ac:dyDescent="0.45">
      <c r="A99" s="3" t="s">
        <v>61</v>
      </c>
    </row>
    <row r="100" spans="1:1" ht="14.25" customHeight="1" x14ac:dyDescent="0.35"/>
    <row r="101" spans="1:1" ht="14.25" customHeight="1" x14ac:dyDescent="0.45">
      <c r="A101" s="3" t="s">
        <v>62</v>
      </c>
    </row>
    <row r="102" spans="1:1" ht="14.25" customHeight="1" x14ac:dyDescent="0.45">
      <c r="A102" s="12" t="s">
        <v>63</v>
      </c>
    </row>
    <row r="103" spans="1:1" ht="14.25" customHeight="1" x14ac:dyDescent="0.45">
      <c r="A103" s="3" t="s">
        <v>64</v>
      </c>
    </row>
    <row r="104" spans="1:1" ht="14.25" customHeight="1" x14ac:dyDescent="0.45">
      <c r="A104" s="3" t="s">
        <v>65</v>
      </c>
    </row>
    <row r="105" spans="1:1" ht="14.25" customHeight="1" x14ac:dyDescent="0.45">
      <c r="A105" s="3" t="s">
        <v>66</v>
      </c>
    </row>
    <row r="106" spans="1:1" ht="14.25" customHeight="1" x14ac:dyDescent="0.45">
      <c r="A106" s="3" t="s">
        <v>67</v>
      </c>
    </row>
    <row r="107" spans="1:1" ht="14.25" customHeight="1" x14ac:dyDescent="0.45">
      <c r="A107" s="3" t="s">
        <v>68</v>
      </c>
    </row>
    <row r="108" spans="1:1" ht="14.25" customHeight="1" x14ac:dyDescent="0.45">
      <c r="A108" s="3" t="s">
        <v>69</v>
      </c>
    </row>
    <row r="109" spans="1:1" ht="14.25" customHeight="1" x14ac:dyDescent="0.45">
      <c r="A109" s="3" t="s">
        <v>70</v>
      </c>
    </row>
    <row r="110" spans="1:1" ht="14.25" customHeight="1" x14ac:dyDescent="0.35"/>
    <row r="111" spans="1:1" ht="14.25" customHeight="1" x14ac:dyDescent="0.45">
      <c r="A111" s="1" t="s">
        <v>71</v>
      </c>
    </row>
    <row r="112" spans="1:1" ht="14.25" customHeight="1" x14ac:dyDescent="0.45">
      <c r="A112" s="10" t="s">
        <v>72</v>
      </c>
    </row>
    <row r="113" spans="1:1" ht="14.25" customHeight="1" x14ac:dyDescent="0.45">
      <c r="A113" s="3" t="s">
        <v>59</v>
      </c>
    </row>
    <row r="114" spans="1:1" ht="14.25" customHeight="1" x14ac:dyDescent="0.45">
      <c r="A114" s="3" t="s">
        <v>73</v>
      </c>
    </row>
    <row r="115" spans="1:1" ht="14.25" customHeight="1" x14ac:dyDescent="0.45">
      <c r="A115" s="3" t="s">
        <v>61</v>
      </c>
    </row>
    <row r="116" spans="1:1" ht="14.25" customHeight="1" x14ac:dyDescent="0.35"/>
    <row r="117" spans="1:1" ht="14.25" customHeight="1" x14ac:dyDescent="0.45">
      <c r="A117" s="3" t="s">
        <v>62</v>
      </c>
    </row>
    <row r="118" spans="1:1" ht="14.25" customHeight="1" x14ac:dyDescent="0.45">
      <c r="A118" s="12" t="s">
        <v>63</v>
      </c>
    </row>
    <row r="119" spans="1:1" ht="14.25" customHeight="1" x14ac:dyDescent="0.45">
      <c r="A119" s="3" t="s">
        <v>64</v>
      </c>
    </row>
    <row r="120" spans="1:1" ht="14.25" customHeight="1" x14ac:dyDescent="0.45">
      <c r="A120" s="3" t="s">
        <v>65</v>
      </c>
    </row>
    <row r="121" spans="1:1" ht="14.25" customHeight="1" x14ac:dyDescent="0.45">
      <c r="A121" s="3" t="s">
        <v>74</v>
      </c>
    </row>
    <row r="122" spans="1:1" ht="14.25" customHeight="1" x14ac:dyDescent="0.45">
      <c r="A122" s="3" t="s">
        <v>67</v>
      </c>
    </row>
    <row r="123" spans="1:1" ht="14.25" customHeight="1" x14ac:dyDescent="0.45">
      <c r="A123" s="3" t="s">
        <v>68</v>
      </c>
    </row>
    <row r="124" spans="1:1" ht="14.25" customHeight="1" x14ac:dyDescent="0.45">
      <c r="A124" s="3" t="s">
        <v>69</v>
      </c>
    </row>
    <row r="125" spans="1:1" ht="14.25" customHeight="1" x14ac:dyDescent="0.45">
      <c r="A125" s="3" t="s">
        <v>75</v>
      </c>
    </row>
    <row r="126" spans="1:1" ht="14.25" customHeight="1" x14ac:dyDescent="0.35"/>
    <row r="127" spans="1:1" ht="14.25" customHeight="1" x14ac:dyDescent="0.45">
      <c r="A127" s="1" t="s">
        <v>76</v>
      </c>
    </row>
    <row r="128" spans="1:1" ht="14.25" customHeight="1" x14ac:dyDescent="0.45">
      <c r="A128" s="10" t="s">
        <v>77</v>
      </c>
    </row>
    <row r="129" spans="1:1" ht="14.25" customHeight="1" x14ac:dyDescent="0.45">
      <c r="A129" s="3" t="s">
        <v>56</v>
      </c>
    </row>
    <row r="130" spans="1:1" ht="14.25" customHeight="1" x14ac:dyDescent="0.45">
      <c r="A130" s="3" t="s">
        <v>73</v>
      </c>
    </row>
    <row r="131" spans="1:1" ht="14.25" customHeight="1" x14ac:dyDescent="0.45">
      <c r="A131" s="3" t="s">
        <v>78</v>
      </c>
    </row>
    <row r="132" spans="1:1" ht="14.25" customHeight="1" x14ac:dyDescent="0.35"/>
    <row r="133" spans="1:1" ht="14.25" customHeight="1" x14ac:dyDescent="0.45">
      <c r="A133" s="3" t="s">
        <v>62</v>
      </c>
    </row>
    <row r="134" spans="1:1" ht="14.25" customHeight="1" x14ac:dyDescent="0.45">
      <c r="A134" s="12" t="s">
        <v>63</v>
      </c>
    </row>
    <row r="135" spans="1:1" ht="14.25" customHeight="1" x14ac:dyDescent="0.45">
      <c r="A135" s="3" t="s">
        <v>64</v>
      </c>
    </row>
    <row r="136" spans="1:1" ht="14.25" customHeight="1" x14ac:dyDescent="0.45">
      <c r="A136" s="3" t="s">
        <v>65</v>
      </c>
    </row>
    <row r="137" spans="1:1" ht="14.25" customHeight="1" x14ac:dyDescent="0.45">
      <c r="A137" s="3" t="s">
        <v>74</v>
      </c>
    </row>
    <row r="138" spans="1:1" ht="14.25" customHeight="1" x14ac:dyDescent="0.45">
      <c r="A138" s="3" t="s">
        <v>67</v>
      </c>
    </row>
    <row r="139" spans="1:1" ht="14.25" customHeight="1" x14ac:dyDescent="0.45">
      <c r="A139" s="3" t="s">
        <v>68</v>
      </c>
    </row>
    <row r="140" spans="1:1" ht="14.25" customHeight="1" x14ac:dyDescent="0.45">
      <c r="A140" s="3" t="s">
        <v>69</v>
      </c>
    </row>
    <row r="141" spans="1:1" ht="14.25" customHeight="1" x14ac:dyDescent="0.45">
      <c r="A141" s="3" t="s">
        <v>75</v>
      </c>
    </row>
    <row r="142" spans="1:1" ht="14.25" customHeight="1" x14ac:dyDescent="0.35"/>
    <row r="143" spans="1:1" ht="14.25" customHeight="1" x14ac:dyDescent="0.45">
      <c r="A143" s="1" t="s">
        <v>79</v>
      </c>
    </row>
    <row r="144" spans="1:1" ht="14.25" customHeight="1" x14ac:dyDescent="0.45">
      <c r="A144" s="10" t="s">
        <v>80</v>
      </c>
    </row>
    <row r="145" spans="1:1" ht="14.25" customHeight="1" x14ac:dyDescent="0.45">
      <c r="A145" s="3" t="s">
        <v>81</v>
      </c>
    </row>
    <row r="146" spans="1:1" ht="14.25" customHeight="1" x14ac:dyDescent="0.45">
      <c r="A146" s="3" t="s">
        <v>82</v>
      </c>
    </row>
    <row r="147" spans="1:1" ht="14.25" customHeight="1" x14ac:dyDescent="0.45">
      <c r="A147" s="3" t="s">
        <v>62</v>
      </c>
    </row>
    <row r="148" spans="1:1" ht="14.25" customHeight="1" x14ac:dyDescent="0.35"/>
    <row r="149" spans="1:1" ht="14.25" customHeight="1" x14ac:dyDescent="0.45">
      <c r="A149" s="10" t="s">
        <v>83</v>
      </c>
    </row>
    <row r="150" spans="1:1" ht="14.25" customHeight="1" x14ac:dyDescent="0.45">
      <c r="A150" s="3" t="s">
        <v>84</v>
      </c>
    </row>
    <row r="151" spans="1:1" ht="14.25" customHeight="1" x14ac:dyDescent="0.45">
      <c r="A151" s="3" t="s">
        <v>85</v>
      </c>
    </row>
    <row r="152" spans="1:1" ht="14.25" customHeight="1" x14ac:dyDescent="0.45">
      <c r="A152" s="3" t="s">
        <v>62</v>
      </c>
    </row>
    <row r="153" spans="1:1" ht="14.25" customHeight="1" x14ac:dyDescent="0.35"/>
    <row r="154" spans="1:1" ht="14.25" customHeight="1" x14ac:dyDescent="0.45">
      <c r="A154" s="1" t="s">
        <v>86</v>
      </c>
    </row>
    <row r="155" spans="1:1" ht="14.25" customHeight="1" x14ac:dyDescent="0.45">
      <c r="A155" s="10" t="s">
        <v>87</v>
      </c>
    </row>
    <row r="156" spans="1:1" ht="14.25" customHeight="1" x14ac:dyDescent="0.45">
      <c r="A156" s="3" t="s">
        <v>88</v>
      </c>
    </row>
    <row r="157" spans="1:1" ht="14.25" customHeight="1" x14ac:dyDescent="0.45">
      <c r="A157" s="3" t="s">
        <v>89</v>
      </c>
    </row>
    <row r="158" spans="1:1" ht="14.25" customHeight="1" x14ac:dyDescent="0.45">
      <c r="A158" s="3" t="s">
        <v>62</v>
      </c>
    </row>
    <row r="159" spans="1:1" ht="14.25" customHeight="1" x14ac:dyDescent="0.35"/>
    <row r="160" spans="1:1" ht="14.25" customHeight="1" x14ac:dyDescent="0.45">
      <c r="A160" s="1" t="s">
        <v>90</v>
      </c>
    </row>
    <row r="161" spans="1:1" ht="14.25" customHeight="1" x14ac:dyDescent="0.45">
      <c r="A161" s="10" t="s">
        <v>83</v>
      </c>
    </row>
    <row r="162" spans="1:1" ht="14.25" customHeight="1" x14ac:dyDescent="0.45">
      <c r="A162" s="3" t="s">
        <v>91</v>
      </c>
    </row>
    <row r="163" spans="1:1" ht="14.25" customHeight="1" x14ac:dyDescent="0.45">
      <c r="A163" s="3" t="s">
        <v>92</v>
      </c>
    </row>
    <row r="164" spans="1:1" ht="14.25" customHeight="1" x14ac:dyDescent="0.45">
      <c r="A164" s="11" t="s">
        <v>93</v>
      </c>
    </row>
    <row r="165" spans="1:1" ht="14.25" customHeight="1" x14ac:dyDescent="0.35"/>
    <row r="166" spans="1:1" ht="14.25" customHeight="1" x14ac:dyDescent="0.45">
      <c r="A166" s="1" t="s">
        <v>94</v>
      </c>
    </row>
    <row r="167" spans="1:1" ht="14.25" customHeight="1" x14ac:dyDescent="0.45">
      <c r="A167" s="10" t="s">
        <v>80</v>
      </c>
    </row>
    <row r="168" spans="1:1" ht="14.25" customHeight="1" x14ac:dyDescent="0.45">
      <c r="A168" s="3" t="s">
        <v>95</v>
      </c>
    </row>
    <row r="169" spans="1:1" ht="14.25" customHeight="1" x14ac:dyDescent="0.45">
      <c r="A169" s="3" t="s">
        <v>96</v>
      </c>
    </row>
    <row r="170" spans="1:1" ht="14.25" customHeight="1" x14ac:dyDescent="0.45">
      <c r="A170" s="3" t="s">
        <v>62</v>
      </c>
    </row>
    <row r="171" spans="1:1" ht="14.25" customHeight="1" x14ac:dyDescent="0.35"/>
    <row r="172" spans="1:1" ht="14.25" customHeight="1" x14ac:dyDescent="0.45">
      <c r="A172" s="1" t="s">
        <v>97</v>
      </c>
    </row>
    <row r="173" spans="1:1" ht="14.25" customHeight="1" x14ac:dyDescent="0.45">
      <c r="A173" s="10" t="s">
        <v>83</v>
      </c>
    </row>
    <row r="174" spans="1:1" ht="14.25" customHeight="1" x14ac:dyDescent="0.45">
      <c r="A174" s="3" t="s">
        <v>98</v>
      </c>
    </row>
    <row r="175" spans="1:1" ht="14.25" customHeight="1" x14ac:dyDescent="0.45">
      <c r="A175" s="3" t="s">
        <v>99</v>
      </c>
    </row>
    <row r="176" spans="1:1" ht="14.25" customHeight="1" x14ac:dyDescent="0.45">
      <c r="A176" s="3" t="s">
        <v>62</v>
      </c>
    </row>
    <row r="177" spans="1:1" ht="14.25" customHeight="1" x14ac:dyDescent="0.35"/>
    <row r="178" spans="1:1" ht="14.25" customHeight="1" x14ac:dyDescent="0.45">
      <c r="A178" s="1" t="s">
        <v>100</v>
      </c>
    </row>
    <row r="179" spans="1:1" ht="14.25" customHeight="1" x14ac:dyDescent="0.45">
      <c r="A179" s="10" t="s">
        <v>101</v>
      </c>
    </row>
    <row r="180" spans="1:1" ht="14.25" customHeight="1" x14ac:dyDescent="0.45">
      <c r="A180" s="3" t="s">
        <v>59</v>
      </c>
    </row>
    <row r="181" spans="1:1" ht="14.25" customHeight="1" x14ac:dyDescent="0.45">
      <c r="A181" s="3" t="s">
        <v>102</v>
      </c>
    </row>
    <row r="182" spans="1:1" ht="14.25" customHeight="1" x14ac:dyDescent="0.45">
      <c r="A182" s="3" t="s">
        <v>61</v>
      </c>
    </row>
    <row r="183" spans="1:1" ht="14.25" customHeight="1" x14ac:dyDescent="0.35"/>
    <row r="184" spans="1:1" ht="14.25" customHeight="1" x14ac:dyDescent="0.45">
      <c r="A184" s="3" t="s">
        <v>62</v>
      </c>
    </row>
    <row r="185" spans="1:1" ht="14.25" customHeight="1" x14ac:dyDescent="0.45">
      <c r="A185" s="12" t="s">
        <v>63</v>
      </c>
    </row>
    <row r="186" spans="1:1" ht="14.25" customHeight="1" x14ac:dyDescent="0.45">
      <c r="A186" s="3" t="s">
        <v>64</v>
      </c>
    </row>
    <row r="187" spans="1:1" ht="14.25" customHeight="1" x14ac:dyDescent="0.45">
      <c r="A187" s="3" t="s">
        <v>65</v>
      </c>
    </row>
    <row r="188" spans="1:1" ht="14.25" customHeight="1" x14ac:dyDescent="0.35"/>
    <row r="189" spans="1:1" ht="14.25" customHeight="1" x14ac:dyDescent="0.45">
      <c r="A189" s="1" t="s">
        <v>103</v>
      </c>
    </row>
    <row r="190" spans="1:1" ht="14.25" customHeight="1" x14ac:dyDescent="0.45">
      <c r="A190" s="3" t="s">
        <v>104</v>
      </c>
    </row>
    <row r="191" spans="1:1" ht="14.25" customHeight="1" x14ac:dyDescent="0.35"/>
    <row r="192" spans="1:1"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B8" r:id="rId1"/>
    <hyperlink ref="B17" r:id="rId2"/>
    <hyperlink ref="B26" r:id="rId3"/>
    <hyperlink ref="B34" r:id="rId4"/>
    <hyperlink ref="B41" r:id="rId5"/>
    <hyperlink ref="B48" r:id="rId6"/>
    <hyperlink ref="B56" r:id="rId7"/>
    <hyperlink ref="B63" r:id="rId8"/>
    <hyperlink ref="B78" r:id="rId9"/>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defaultColWidth="12.625" defaultRowHeight="15" customHeight="1" x14ac:dyDescent="0.35"/>
  <cols>
    <col min="1" max="1" width="21" customWidth="1"/>
    <col min="2" max="3" width="30.375" customWidth="1"/>
    <col min="4" max="4" width="22.625" customWidth="1"/>
    <col min="5" max="5" width="19" customWidth="1"/>
    <col min="6" max="6" width="16.125" customWidth="1"/>
    <col min="7" max="7" width="16.5" customWidth="1"/>
    <col min="8" max="8" width="19.75" customWidth="1"/>
    <col min="9" max="9" width="17.625" customWidth="1"/>
    <col min="10" max="26" width="7.625" customWidth="1"/>
  </cols>
  <sheetData>
    <row r="1" spans="1:10" ht="14.25" customHeight="1" x14ac:dyDescent="0.45">
      <c r="A1" s="1" t="s">
        <v>188</v>
      </c>
      <c r="H1" s="4"/>
    </row>
    <row r="2" spans="1:10" ht="14.25" customHeight="1" x14ac:dyDescent="0.45">
      <c r="A2" s="7" t="s">
        <v>189</v>
      </c>
      <c r="H2" s="4"/>
    </row>
    <row r="3" spans="1:10" ht="14.25" customHeight="1" x14ac:dyDescent="0.45">
      <c r="H3" s="4"/>
    </row>
    <row r="4" spans="1:10" ht="14.25" customHeight="1" x14ac:dyDescent="0.45">
      <c r="A4" s="68" t="s">
        <v>190</v>
      </c>
      <c r="H4" s="4"/>
    </row>
    <row r="5" spans="1:10" ht="14.25" customHeight="1" x14ac:dyDescent="0.45">
      <c r="A5" s="69" t="s">
        <v>191</v>
      </c>
      <c r="C5" s="69" t="s">
        <v>192</v>
      </c>
      <c r="E5" s="69" t="s">
        <v>193</v>
      </c>
      <c r="G5" s="69" t="s">
        <v>194</v>
      </c>
      <c r="H5" s="4"/>
      <c r="I5" s="69" t="s">
        <v>195</v>
      </c>
    </row>
    <row r="6" spans="1:10" ht="14.25" customHeight="1" x14ac:dyDescent="0.45">
      <c r="A6" s="3" t="s">
        <v>196</v>
      </c>
      <c r="C6" s="3" t="s">
        <v>197</v>
      </c>
      <c r="E6" s="3" t="s">
        <v>198</v>
      </c>
      <c r="G6" s="3" t="s">
        <v>199</v>
      </c>
      <c r="H6" s="4"/>
      <c r="I6" s="3" t="s">
        <v>199</v>
      </c>
    </row>
    <row r="7" spans="1:10" ht="14.25" customHeight="1" x14ac:dyDescent="0.45">
      <c r="A7" s="4" t="s">
        <v>200</v>
      </c>
      <c r="B7" s="4" t="s">
        <v>201</v>
      </c>
      <c r="C7" s="4" t="s">
        <v>200</v>
      </c>
      <c r="D7" s="4" t="s">
        <v>201</v>
      </c>
      <c r="E7" s="4" t="s">
        <v>200</v>
      </c>
      <c r="F7" s="4" t="s">
        <v>201</v>
      </c>
      <c r="G7" s="4" t="s">
        <v>200</v>
      </c>
      <c r="H7" s="4" t="s">
        <v>201</v>
      </c>
      <c r="I7" s="4" t="s">
        <v>200</v>
      </c>
      <c r="J7" s="4" t="s">
        <v>201</v>
      </c>
    </row>
    <row r="8" spans="1:10" ht="14.25" customHeight="1" x14ac:dyDescent="0.45">
      <c r="A8" s="4">
        <v>2015</v>
      </c>
      <c r="B8" s="70">
        <v>1361277.9211912325</v>
      </c>
      <c r="C8" s="4">
        <v>2015</v>
      </c>
      <c r="D8" s="70">
        <v>7645.2890068227107</v>
      </c>
      <c r="E8" s="4">
        <v>2015</v>
      </c>
      <c r="F8" s="70">
        <v>429905.19403268123</v>
      </c>
      <c r="G8" s="4">
        <v>2015</v>
      </c>
      <c r="H8" s="70">
        <v>145285.62415686887</v>
      </c>
      <c r="I8" s="4">
        <v>2015</v>
      </c>
      <c r="J8" s="70">
        <v>1892444.1873679156</v>
      </c>
    </row>
    <row r="9" spans="1:10" ht="14.25" customHeight="1" x14ac:dyDescent="0.45">
      <c r="F9" s="3">
        <f>F8/1000</f>
        <v>429.90519403268121</v>
      </c>
      <c r="H9" s="4"/>
    </row>
    <row r="10" spans="1:10" ht="14.25" customHeight="1" x14ac:dyDescent="0.45">
      <c r="A10" s="3" t="s">
        <v>7</v>
      </c>
      <c r="H10" s="4"/>
    </row>
    <row r="11" spans="1:10" ht="14.25" customHeight="1" x14ac:dyDescent="0.45">
      <c r="A11" s="3" t="s">
        <v>8</v>
      </c>
      <c r="H11" s="4"/>
    </row>
    <row r="12" spans="1:10" ht="14.25" customHeight="1" x14ac:dyDescent="0.45">
      <c r="F12" s="3">
        <v>1400</v>
      </c>
      <c r="G12" s="3" t="s">
        <v>202</v>
      </c>
      <c r="H12" s="4"/>
    </row>
    <row r="13" spans="1:10" ht="14.25" customHeight="1" x14ac:dyDescent="0.45">
      <c r="H13" s="4"/>
    </row>
    <row r="14" spans="1:10" ht="14.25" customHeight="1" x14ac:dyDescent="0.45">
      <c r="H14" s="4"/>
    </row>
    <row r="15" spans="1:10" ht="14.25" customHeight="1" x14ac:dyDescent="0.45">
      <c r="H15" s="4"/>
    </row>
    <row r="16" spans="1:10" ht="14.25" customHeight="1" x14ac:dyDescent="0.45">
      <c r="H16" s="4"/>
    </row>
    <row r="17" spans="8:8" ht="14.25" customHeight="1" x14ac:dyDescent="0.45">
      <c r="H17" s="4"/>
    </row>
    <row r="18" spans="8:8" ht="14.25" customHeight="1" x14ac:dyDescent="0.45">
      <c r="H18" s="4"/>
    </row>
    <row r="19" spans="8:8" ht="14.25" customHeight="1" x14ac:dyDescent="0.45">
      <c r="H19" s="4"/>
    </row>
    <row r="20" spans="8:8" ht="14.25" customHeight="1" x14ac:dyDescent="0.45">
      <c r="H20" s="4"/>
    </row>
    <row r="21" spans="8:8" ht="14.25" customHeight="1" x14ac:dyDescent="0.45">
      <c r="H21" s="4"/>
    </row>
    <row r="22" spans="8:8" ht="14.25" customHeight="1" x14ac:dyDescent="0.45">
      <c r="H22" s="4"/>
    </row>
    <row r="23" spans="8:8" ht="14.25" customHeight="1" x14ac:dyDescent="0.45">
      <c r="H23" s="4"/>
    </row>
    <row r="24" spans="8:8" ht="14.25" customHeight="1" x14ac:dyDescent="0.45">
      <c r="H24" s="4"/>
    </row>
    <row r="25" spans="8:8" ht="14.25" customHeight="1" x14ac:dyDescent="0.45">
      <c r="H25" s="4"/>
    </row>
    <row r="26" spans="8:8" ht="14.25" customHeight="1" x14ac:dyDescent="0.45">
      <c r="H26" s="4"/>
    </row>
    <row r="27" spans="8:8" ht="14.25" customHeight="1" x14ac:dyDescent="0.45">
      <c r="H27" s="4"/>
    </row>
    <row r="28" spans="8:8" ht="14.25" customHeight="1" x14ac:dyDescent="0.45">
      <c r="H28" s="4"/>
    </row>
    <row r="29" spans="8:8" ht="14.25" customHeight="1" x14ac:dyDescent="0.45">
      <c r="H29" s="4"/>
    </row>
    <row r="30" spans="8:8" ht="14.25" customHeight="1" x14ac:dyDescent="0.45">
      <c r="H30" s="4"/>
    </row>
    <row r="31" spans="8:8" ht="14.25" customHeight="1" x14ac:dyDescent="0.45">
      <c r="H31" s="4"/>
    </row>
    <row r="32" spans="8:8" ht="14.25" customHeight="1" x14ac:dyDescent="0.45">
      <c r="H32" s="4"/>
    </row>
    <row r="33" spans="1:8" ht="14.25" customHeight="1" x14ac:dyDescent="0.45">
      <c r="H33" s="4"/>
    </row>
    <row r="34" spans="1:8" ht="14.25" customHeight="1" x14ac:dyDescent="0.45">
      <c r="H34" s="4"/>
    </row>
    <row r="35" spans="1:8" ht="14.25" customHeight="1" x14ac:dyDescent="0.45">
      <c r="A35" s="15" t="s">
        <v>203</v>
      </c>
      <c r="H35" s="4"/>
    </row>
    <row r="36" spans="1:8" ht="14.25" customHeight="1" x14ac:dyDescent="0.45">
      <c r="A36" s="4" t="s">
        <v>204</v>
      </c>
      <c r="B36" s="4" t="s">
        <v>205</v>
      </c>
      <c r="C36" s="4" t="s">
        <v>206</v>
      </c>
      <c r="D36" s="4" t="s">
        <v>207</v>
      </c>
      <c r="H36" s="4"/>
    </row>
    <row r="37" spans="1:8" ht="14.25" customHeight="1" x14ac:dyDescent="0.45">
      <c r="A37" s="4" t="s">
        <v>208</v>
      </c>
      <c r="B37" s="4" t="s">
        <v>209</v>
      </c>
      <c r="C37" s="4" t="s">
        <v>210</v>
      </c>
      <c r="D37" s="4" t="s">
        <v>211</v>
      </c>
      <c r="H37" s="4"/>
    </row>
    <row r="38" spans="1:8" ht="14.25" customHeight="1" x14ac:dyDescent="0.45">
      <c r="A38" s="4" t="s">
        <v>212</v>
      </c>
      <c r="B38" s="4" t="s">
        <v>213</v>
      </c>
      <c r="C38" s="4"/>
      <c r="D38" s="4"/>
      <c r="H38" s="4"/>
    </row>
    <row r="39" spans="1:8" ht="14.25" customHeight="1" x14ac:dyDescent="0.45">
      <c r="H39" s="4"/>
    </row>
    <row r="40" spans="1:8" ht="14.25" customHeight="1" x14ac:dyDescent="0.45">
      <c r="H40" s="4"/>
    </row>
    <row r="41" spans="1:8" ht="14.25" customHeight="1" x14ac:dyDescent="0.45">
      <c r="H41" s="4"/>
    </row>
    <row r="42" spans="1:8" ht="14.25" customHeight="1" x14ac:dyDescent="0.45">
      <c r="H42" s="4"/>
    </row>
    <row r="43" spans="1:8" ht="14.25" customHeight="1" x14ac:dyDescent="0.45">
      <c r="H43" s="4"/>
    </row>
    <row r="44" spans="1:8" ht="14.25" customHeight="1" x14ac:dyDescent="0.45">
      <c r="H44" s="4"/>
    </row>
    <row r="45" spans="1:8" ht="14.25" customHeight="1" x14ac:dyDescent="0.45">
      <c r="H45" s="4"/>
    </row>
    <row r="46" spans="1:8" ht="14.25" customHeight="1" x14ac:dyDescent="0.45">
      <c r="H46" s="4"/>
    </row>
    <row r="47" spans="1:8" ht="14.25" customHeight="1" x14ac:dyDescent="0.45">
      <c r="H47" s="4"/>
    </row>
    <row r="48" spans="1:8" ht="14.25" customHeight="1" x14ac:dyDescent="0.45">
      <c r="H48" s="4"/>
    </row>
    <row r="49" spans="8:8" ht="14.25" customHeight="1" x14ac:dyDescent="0.45">
      <c r="H49" s="4"/>
    </row>
    <row r="50" spans="8:8" ht="14.25" customHeight="1" x14ac:dyDescent="0.45">
      <c r="H50" s="4"/>
    </row>
    <row r="51" spans="8:8" ht="14.25" customHeight="1" x14ac:dyDescent="0.45">
      <c r="H51" s="4"/>
    </row>
    <row r="52" spans="8:8" ht="14.25" customHeight="1" x14ac:dyDescent="0.45">
      <c r="H52" s="4"/>
    </row>
    <row r="53" spans="8:8" ht="14.25" customHeight="1" x14ac:dyDescent="0.45">
      <c r="H53" s="4"/>
    </row>
    <row r="54" spans="8:8" ht="14.25" customHeight="1" x14ac:dyDescent="0.45">
      <c r="H54" s="4"/>
    </row>
    <row r="55" spans="8:8" ht="14.25" customHeight="1" x14ac:dyDescent="0.45">
      <c r="H55" s="4"/>
    </row>
    <row r="56" spans="8:8" ht="14.25" customHeight="1" x14ac:dyDescent="0.45">
      <c r="H56" s="4"/>
    </row>
    <row r="57" spans="8:8" ht="14.25" customHeight="1" x14ac:dyDescent="0.45">
      <c r="H57" s="4"/>
    </row>
    <row r="58" spans="8:8" ht="14.25" customHeight="1" x14ac:dyDescent="0.45">
      <c r="H58" s="4"/>
    </row>
    <row r="59" spans="8:8" ht="14.25" customHeight="1" x14ac:dyDescent="0.45">
      <c r="H59" s="4"/>
    </row>
    <row r="60" spans="8:8" ht="14.25" customHeight="1" x14ac:dyDescent="0.45">
      <c r="H60" s="4"/>
    </row>
    <row r="61" spans="8:8" ht="14.25" customHeight="1" x14ac:dyDescent="0.45">
      <c r="H61" s="4"/>
    </row>
    <row r="62" spans="8:8" ht="14.25" customHeight="1" x14ac:dyDescent="0.45">
      <c r="H62" s="4"/>
    </row>
    <row r="63" spans="8:8" ht="14.25" customHeight="1" x14ac:dyDescent="0.45">
      <c r="H63" s="4"/>
    </row>
    <row r="64" spans="8:8" ht="14.25" customHeight="1" x14ac:dyDescent="0.45">
      <c r="H64" s="4"/>
    </row>
    <row r="65" spans="8:8" ht="14.25" customHeight="1" x14ac:dyDescent="0.45">
      <c r="H65" s="4"/>
    </row>
    <row r="66" spans="8:8" ht="14.25" customHeight="1" x14ac:dyDescent="0.45">
      <c r="H66" s="4"/>
    </row>
    <row r="67" spans="8:8" ht="14.25" customHeight="1" x14ac:dyDescent="0.45">
      <c r="H67" s="4"/>
    </row>
    <row r="68" spans="8:8" ht="14.25" customHeight="1" x14ac:dyDescent="0.45">
      <c r="H68" s="4"/>
    </row>
    <row r="69" spans="8:8" ht="14.25" customHeight="1" x14ac:dyDescent="0.45">
      <c r="H69" s="4"/>
    </row>
    <row r="70" spans="8:8" ht="14.25" customHeight="1" x14ac:dyDescent="0.45">
      <c r="H70" s="4"/>
    </row>
    <row r="71" spans="8:8" ht="14.25" customHeight="1" x14ac:dyDescent="0.45">
      <c r="H71" s="4"/>
    </row>
    <row r="72" spans="8:8" ht="14.25" customHeight="1" x14ac:dyDescent="0.45">
      <c r="H72" s="4"/>
    </row>
    <row r="73" spans="8:8" ht="14.25" customHeight="1" x14ac:dyDescent="0.45">
      <c r="H73" s="4"/>
    </row>
    <row r="74" spans="8:8" ht="14.25" customHeight="1" x14ac:dyDescent="0.45">
      <c r="H74" s="4"/>
    </row>
    <row r="75" spans="8:8" ht="14.25" customHeight="1" x14ac:dyDescent="0.45">
      <c r="H75" s="4"/>
    </row>
    <row r="76" spans="8:8" ht="14.25" customHeight="1" x14ac:dyDescent="0.45">
      <c r="H76" s="4"/>
    </row>
    <row r="77" spans="8:8" ht="14.25" customHeight="1" x14ac:dyDescent="0.45">
      <c r="H77" s="4"/>
    </row>
    <row r="78" spans="8:8" ht="14.25" customHeight="1" x14ac:dyDescent="0.45">
      <c r="H78" s="4"/>
    </row>
    <row r="79" spans="8:8" ht="14.25" customHeight="1" x14ac:dyDescent="0.45">
      <c r="H79" s="4"/>
    </row>
    <row r="80" spans="8:8" ht="14.25" customHeight="1" x14ac:dyDescent="0.45">
      <c r="H80" s="4"/>
    </row>
    <row r="81" spans="8:8" ht="14.25" customHeight="1" x14ac:dyDescent="0.45">
      <c r="H81" s="4"/>
    </row>
    <row r="82" spans="8:8" ht="14.25" customHeight="1" x14ac:dyDescent="0.45">
      <c r="H82" s="4"/>
    </row>
    <row r="83" spans="8:8" ht="14.25" customHeight="1" x14ac:dyDescent="0.45">
      <c r="H83" s="4"/>
    </row>
    <row r="84" spans="8:8" ht="14.25" customHeight="1" x14ac:dyDescent="0.45">
      <c r="H84" s="4"/>
    </row>
    <row r="85" spans="8:8" ht="14.25" customHeight="1" x14ac:dyDescent="0.45">
      <c r="H85" s="4"/>
    </row>
    <row r="86" spans="8:8" ht="14.25" customHeight="1" x14ac:dyDescent="0.45">
      <c r="H86" s="4"/>
    </row>
    <row r="87" spans="8:8" ht="14.25" customHeight="1" x14ac:dyDescent="0.45">
      <c r="H87" s="4"/>
    </row>
    <row r="88" spans="8:8" ht="14.25" customHeight="1" x14ac:dyDescent="0.45">
      <c r="H88" s="4"/>
    </row>
    <row r="89" spans="8:8" ht="14.25" customHeight="1" x14ac:dyDescent="0.45">
      <c r="H89" s="4"/>
    </row>
    <row r="90" spans="8:8" ht="14.25" customHeight="1" x14ac:dyDescent="0.45">
      <c r="H90" s="4"/>
    </row>
    <row r="91" spans="8:8" ht="14.25" customHeight="1" x14ac:dyDescent="0.45">
      <c r="H91" s="4"/>
    </row>
    <row r="92" spans="8:8" ht="14.25" customHeight="1" x14ac:dyDescent="0.45">
      <c r="H92" s="4"/>
    </row>
    <row r="93" spans="8:8" ht="14.25" customHeight="1" x14ac:dyDescent="0.45">
      <c r="H93" s="4"/>
    </row>
    <row r="94" spans="8:8" ht="14.25" customHeight="1" x14ac:dyDescent="0.45">
      <c r="H94" s="4"/>
    </row>
    <row r="95" spans="8:8" ht="14.25" customHeight="1" x14ac:dyDescent="0.45">
      <c r="H95" s="4"/>
    </row>
    <row r="96" spans="8:8" ht="14.25" customHeight="1" x14ac:dyDescent="0.45">
      <c r="H96" s="4"/>
    </row>
    <row r="97" spans="8:8" ht="14.25" customHeight="1" x14ac:dyDescent="0.45">
      <c r="H97" s="4"/>
    </row>
    <row r="98" spans="8:8" ht="14.25" customHeight="1" x14ac:dyDescent="0.45">
      <c r="H98" s="4"/>
    </row>
    <row r="99" spans="8:8" ht="14.25" customHeight="1" x14ac:dyDescent="0.45">
      <c r="H99" s="4"/>
    </row>
    <row r="100" spans="8:8" ht="14.25" customHeight="1" x14ac:dyDescent="0.45">
      <c r="H100" s="4"/>
    </row>
    <row r="101" spans="8:8" ht="14.25" customHeight="1" x14ac:dyDescent="0.45">
      <c r="H101" s="4"/>
    </row>
    <row r="102" spans="8:8" ht="14.25" customHeight="1" x14ac:dyDescent="0.45">
      <c r="H102" s="4"/>
    </row>
    <row r="103" spans="8:8" ht="14.25" customHeight="1" x14ac:dyDescent="0.45">
      <c r="H103" s="4"/>
    </row>
    <row r="104" spans="8:8" ht="14.25" customHeight="1" x14ac:dyDescent="0.45">
      <c r="H104" s="4"/>
    </row>
    <row r="105" spans="8:8" ht="14.25" customHeight="1" x14ac:dyDescent="0.45">
      <c r="H105" s="4"/>
    </row>
    <row r="106" spans="8:8" ht="14.25" customHeight="1" x14ac:dyDescent="0.45">
      <c r="H106" s="4"/>
    </row>
    <row r="107" spans="8:8" ht="14.25" customHeight="1" x14ac:dyDescent="0.45">
      <c r="H107" s="4"/>
    </row>
    <row r="108" spans="8:8" ht="14.25" customHeight="1" x14ac:dyDescent="0.45">
      <c r="H108" s="4"/>
    </row>
    <row r="109" spans="8:8" ht="14.25" customHeight="1" x14ac:dyDescent="0.45">
      <c r="H109" s="4"/>
    </row>
    <row r="110" spans="8:8" ht="14.25" customHeight="1" x14ac:dyDescent="0.45">
      <c r="H110" s="4"/>
    </row>
    <row r="111" spans="8:8" ht="14.25" customHeight="1" x14ac:dyDescent="0.45">
      <c r="H111" s="4"/>
    </row>
    <row r="112" spans="8:8" ht="14.25" customHeight="1" x14ac:dyDescent="0.45">
      <c r="H112" s="4"/>
    </row>
    <row r="113" spans="8:8" ht="14.25" customHeight="1" x14ac:dyDescent="0.45">
      <c r="H113" s="4"/>
    </row>
    <row r="114" spans="8:8" ht="14.25" customHeight="1" x14ac:dyDescent="0.45">
      <c r="H114" s="4"/>
    </row>
    <row r="115" spans="8:8" ht="14.25" customHeight="1" x14ac:dyDescent="0.45">
      <c r="H115" s="4"/>
    </row>
    <row r="116" spans="8:8" ht="14.25" customHeight="1" x14ac:dyDescent="0.45">
      <c r="H116" s="4"/>
    </row>
    <row r="117" spans="8:8" ht="14.25" customHeight="1" x14ac:dyDescent="0.45">
      <c r="H117" s="4"/>
    </row>
    <row r="118" spans="8:8" ht="14.25" customHeight="1" x14ac:dyDescent="0.45">
      <c r="H118" s="4"/>
    </row>
    <row r="119" spans="8:8" ht="14.25" customHeight="1" x14ac:dyDescent="0.45">
      <c r="H119" s="4"/>
    </row>
    <row r="120" spans="8:8" ht="14.25" customHeight="1" x14ac:dyDescent="0.45">
      <c r="H120" s="4"/>
    </row>
    <row r="121" spans="8:8" ht="14.25" customHeight="1" x14ac:dyDescent="0.45">
      <c r="H121" s="4"/>
    </row>
    <row r="122" spans="8:8" ht="14.25" customHeight="1" x14ac:dyDescent="0.45">
      <c r="H122" s="4"/>
    </row>
    <row r="123" spans="8:8" ht="14.25" customHeight="1" x14ac:dyDescent="0.45">
      <c r="H123" s="4"/>
    </row>
    <row r="124" spans="8:8" ht="14.25" customHeight="1" x14ac:dyDescent="0.45">
      <c r="H124" s="4"/>
    </row>
    <row r="125" spans="8:8" ht="14.25" customHeight="1" x14ac:dyDescent="0.45">
      <c r="H125" s="4"/>
    </row>
    <row r="126" spans="8:8" ht="14.25" customHeight="1" x14ac:dyDescent="0.45">
      <c r="H126" s="4"/>
    </row>
    <row r="127" spans="8:8" ht="14.25" customHeight="1" x14ac:dyDescent="0.45">
      <c r="H127" s="4"/>
    </row>
    <row r="128" spans="8:8" ht="14.25" customHeight="1" x14ac:dyDescent="0.45">
      <c r="H128" s="4"/>
    </row>
    <row r="129" spans="8:8" ht="14.25" customHeight="1" x14ac:dyDescent="0.45">
      <c r="H129" s="4"/>
    </row>
    <row r="130" spans="8:8" ht="14.25" customHeight="1" x14ac:dyDescent="0.45">
      <c r="H130" s="4"/>
    </row>
    <row r="131" spans="8:8" ht="14.25" customHeight="1" x14ac:dyDescent="0.45">
      <c r="H131" s="4"/>
    </row>
    <row r="132" spans="8:8" ht="14.25" customHeight="1" x14ac:dyDescent="0.45">
      <c r="H132" s="4"/>
    </row>
    <row r="133" spans="8:8" ht="14.25" customHeight="1" x14ac:dyDescent="0.45">
      <c r="H133" s="4"/>
    </row>
    <row r="134" spans="8:8" ht="14.25" customHeight="1" x14ac:dyDescent="0.45">
      <c r="H134" s="4"/>
    </row>
    <row r="135" spans="8:8" ht="14.25" customHeight="1" x14ac:dyDescent="0.45">
      <c r="H135" s="4"/>
    </row>
    <row r="136" spans="8:8" ht="14.25" customHeight="1" x14ac:dyDescent="0.45">
      <c r="H136" s="4"/>
    </row>
    <row r="137" spans="8:8" ht="14.25" customHeight="1" x14ac:dyDescent="0.45">
      <c r="H137" s="4"/>
    </row>
    <row r="138" spans="8:8" ht="14.25" customHeight="1" x14ac:dyDescent="0.45">
      <c r="H138" s="4"/>
    </row>
    <row r="139" spans="8:8" ht="14.25" customHeight="1" x14ac:dyDescent="0.45">
      <c r="H139" s="4"/>
    </row>
    <row r="140" spans="8:8" ht="14.25" customHeight="1" x14ac:dyDescent="0.45">
      <c r="H140" s="4"/>
    </row>
    <row r="141" spans="8:8" ht="14.25" customHeight="1" x14ac:dyDescent="0.45">
      <c r="H141" s="4"/>
    </row>
    <row r="142" spans="8:8" ht="14.25" customHeight="1" x14ac:dyDescent="0.45">
      <c r="H142" s="4"/>
    </row>
    <row r="143" spans="8:8" ht="14.25" customHeight="1" x14ac:dyDescent="0.45">
      <c r="H143" s="4"/>
    </row>
    <row r="144" spans="8:8" ht="14.25" customHeight="1" x14ac:dyDescent="0.45">
      <c r="H144" s="4"/>
    </row>
    <row r="145" spans="8:8" ht="14.25" customHeight="1" x14ac:dyDescent="0.45">
      <c r="H145" s="4"/>
    </row>
    <row r="146" spans="8:8" ht="14.25" customHeight="1" x14ac:dyDescent="0.45">
      <c r="H146" s="4"/>
    </row>
    <row r="147" spans="8:8" ht="14.25" customHeight="1" x14ac:dyDescent="0.45">
      <c r="H147" s="4"/>
    </row>
    <row r="148" spans="8:8" ht="14.25" customHeight="1" x14ac:dyDescent="0.45">
      <c r="H148" s="4"/>
    </row>
    <row r="149" spans="8:8" ht="14.25" customHeight="1" x14ac:dyDescent="0.45">
      <c r="H149" s="4"/>
    </row>
    <row r="150" spans="8:8" ht="14.25" customHeight="1" x14ac:dyDescent="0.45">
      <c r="H150" s="4"/>
    </row>
    <row r="151" spans="8:8" ht="14.25" customHeight="1" x14ac:dyDescent="0.45">
      <c r="H151" s="4"/>
    </row>
    <row r="152" spans="8:8" ht="14.25" customHeight="1" x14ac:dyDescent="0.45">
      <c r="H152" s="4"/>
    </row>
    <row r="153" spans="8:8" ht="14.25" customHeight="1" x14ac:dyDescent="0.45">
      <c r="H153" s="4"/>
    </row>
    <row r="154" spans="8:8" ht="14.25" customHeight="1" x14ac:dyDescent="0.45">
      <c r="H154" s="4"/>
    </row>
    <row r="155" spans="8:8" ht="14.25" customHeight="1" x14ac:dyDescent="0.45">
      <c r="H155" s="4"/>
    </row>
    <row r="156" spans="8:8" ht="14.25" customHeight="1" x14ac:dyDescent="0.45">
      <c r="H156" s="4"/>
    </row>
    <row r="157" spans="8:8" ht="14.25" customHeight="1" x14ac:dyDescent="0.45">
      <c r="H157" s="4"/>
    </row>
    <row r="158" spans="8:8" ht="14.25" customHeight="1" x14ac:dyDescent="0.45">
      <c r="H158" s="4"/>
    </row>
    <row r="159" spans="8:8" ht="14.25" customHeight="1" x14ac:dyDescent="0.45">
      <c r="H159" s="4"/>
    </row>
    <row r="160" spans="8:8" ht="14.25" customHeight="1" x14ac:dyDescent="0.45">
      <c r="H160" s="4"/>
    </row>
    <row r="161" spans="8:8" ht="14.25" customHeight="1" x14ac:dyDescent="0.45">
      <c r="H161" s="4"/>
    </row>
    <row r="162" spans="8:8" ht="14.25" customHeight="1" x14ac:dyDescent="0.45">
      <c r="H162" s="4"/>
    </row>
    <row r="163" spans="8:8" ht="14.25" customHeight="1" x14ac:dyDescent="0.45">
      <c r="H163" s="4"/>
    </row>
    <row r="164" spans="8:8" ht="14.25" customHeight="1" x14ac:dyDescent="0.45">
      <c r="H164" s="4"/>
    </row>
    <row r="165" spans="8:8" ht="14.25" customHeight="1" x14ac:dyDescent="0.45">
      <c r="H165" s="4"/>
    </row>
    <row r="166" spans="8:8" ht="14.25" customHeight="1" x14ac:dyDescent="0.45">
      <c r="H166" s="4"/>
    </row>
    <row r="167" spans="8:8" ht="14.25" customHeight="1" x14ac:dyDescent="0.45">
      <c r="H167" s="4"/>
    </row>
    <row r="168" spans="8:8" ht="14.25" customHeight="1" x14ac:dyDescent="0.45">
      <c r="H168" s="4"/>
    </row>
    <row r="169" spans="8:8" ht="14.25" customHeight="1" x14ac:dyDescent="0.45">
      <c r="H169" s="4"/>
    </row>
    <row r="170" spans="8:8" ht="14.25" customHeight="1" x14ac:dyDescent="0.45">
      <c r="H170" s="4"/>
    </row>
    <row r="171" spans="8:8" ht="14.25" customHeight="1" x14ac:dyDescent="0.45">
      <c r="H171" s="4"/>
    </row>
    <row r="172" spans="8:8" ht="14.25" customHeight="1" x14ac:dyDescent="0.45">
      <c r="H172" s="4"/>
    </row>
    <row r="173" spans="8:8" ht="14.25" customHeight="1" x14ac:dyDescent="0.45">
      <c r="H173" s="4"/>
    </row>
    <row r="174" spans="8:8" ht="14.25" customHeight="1" x14ac:dyDescent="0.45">
      <c r="H174" s="4"/>
    </row>
    <row r="175" spans="8:8" ht="14.25" customHeight="1" x14ac:dyDescent="0.45">
      <c r="H175" s="4"/>
    </row>
    <row r="176" spans="8:8" ht="14.25" customHeight="1" x14ac:dyDescent="0.45">
      <c r="H176" s="4"/>
    </row>
    <row r="177" spans="8:8" ht="14.25" customHeight="1" x14ac:dyDescent="0.45">
      <c r="H177" s="4"/>
    </row>
    <row r="178" spans="8:8" ht="14.25" customHeight="1" x14ac:dyDescent="0.45">
      <c r="H178" s="4"/>
    </row>
    <row r="179" spans="8:8" ht="14.25" customHeight="1" x14ac:dyDescent="0.45">
      <c r="H179" s="4"/>
    </row>
    <row r="180" spans="8:8" ht="14.25" customHeight="1" x14ac:dyDescent="0.45">
      <c r="H180" s="4"/>
    </row>
    <row r="181" spans="8:8" ht="14.25" customHeight="1" x14ac:dyDescent="0.45">
      <c r="H181" s="4"/>
    </row>
    <row r="182" spans="8:8" ht="14.25" customHeight="1" x14ac:dyDescent="0.45">
      <c r="H182" s="4"/>
    </row>
    <row r="183" spans="8:8" ht="14.25" customHeight="1" x14ac:dyDescent="0.45">
      <c r="H183" s="4"/>
    </row>
    <row r="184" spans="8:8" ht="14.25" customHeight="1" x14ac:dyDescent="0.45">
      <c r="H184" s="4"/>
    </row>
    <row r="185" spans="8:8" ht="14.25" customHeight="1" x14ac:dyDescent="0.45">
      <c r="H185" s="4"/>
    </row>
    <row r="186" spans="8:8" ht="14.25" customHeight="1" x14ac:dyDescent="0.45">
      <c r="H186" s="4"/>
    </row>
    <row r="187" spans="8:8" ht="14.25" customHeight="1" x14ac:dyDescent="0.45">
      <c r="H187" s="4"/>
    </row>
    <row r="188" spans="8:8" ht="14.25" customHeight="1" x14ac:dyDescent="0.45">
      <c r="H188" s="4"/>
    </row>
    <row r="189" spans="8:8" ht="14.25" customHeight="1" x14ac:dyDescent="0.45">
      <c r="H189" s="4"/>
    </row>
    <row r="190" spans="8:8" ht="14.25" customHeight="1" x14ac:dyDescent="0.45">
      <c r="H190" s="4"/>
    </row>
    <row r="191" spans="8:8" ht="14.25" customHeight="1" x14ac:dyDescent="0.45">
      <c r="H191" s="4"/>
    </row>
    <row r="192" spans="8:8" ht="14.25" customHeight="1" x14ac:dyDescent="0.45">
      <c r="H192" s="4"/>
    </row>
    <row r="193" spans="8:8" ht="14.25" customHeight="1" x14ac:dyDescent="0.45">
      <c r="H193" s="4"/>
    </row>
    <row r="194" spans="8:8" ht="14.25" customHeight="1" x14ac:dyDescent="0.45">
      <c r="H194" s="4"/>
    </row>
    <row r="195" spans="8:8" ht="14.25" customHeight="1" x14ac:dyDescent="0.45">
      <c r="H195" s="4"/>
    </row>
    <row r="196" spans="8:8" ht="14.25" customHeight="1" x14ac:dyDescent="0.45">
      <c r="H196" s="4"/>
    </row>
    <row r="197" spans="8:8" ht="14.25" customHeight="1" x14ac:dyDescent="0.45">
      <c r="H197" s="4"/>
    </row>
    <row r="198" spans="8:8" ht="14.25" customHeight="1" x14ac:dyDescent="0.45">
      <c r="H198" s="4"/>
    </row>
    <row r="199" spans="8:8" ht="14.25" customHeight="1" x14ac:dyDescent="0.45">
      <c r="H199" s="4"/>
    </row>
    <row r="200" spans="8:8" ht="14.25" customHeight="1" x14ac:dyDescent="0.45">
      <c r="H200" s="4"/>
    </row>
    <row r="201" spans="8:8" ht="14.25" customHeight="1" x14ac:dyDescent="0.45">
      <c r="H201" s="4"/>
    </row>
    <row r="202" spans="8:8" ht="14.25" customHeight="1" x14ac:dyDescent="0.45">
      <c r="H202" s="4"/>
    </row>
    <row r="203" spans="8:8" ht="14.25" customHeight="1" x14ac:dyDescent="0.45">
      <c r="H203" s="4"/>
    </row>
    <row r="204" spans="8:8" ht="14.25" customHeight="1" x14ac:dyDescent="0.45">
      <c r="H204" s="4"/>
    </row>
    <row r="205" spans="8:8" ht="14.25" customHeight="1" x14ac:dyDescent="0.45">
      <c r="H205" s="4"/>
    </row>
    <row r="206" spans="8:8" ht="14.25" customHeight="1" x14ac:dyDescent="0.45">
      <c r="H206" s="4"/>
    </row>
    <row r="207" spans="8:8" ht="14.25" customHeight="1" x14ac:dyDescent="0.45">
      <c r="H207" s="4"/>
    </row>
    <row r="208" spans="8:8" ht="14.25" customHeight="1" x14ac:dyDescent="0.45">
      <c r="H208" s="4"/>
    </row>
    <row r="209" spans="8:8" ht="14.25" customHeight="1" x14ac:dyDescent="0.45">
      <c r="H209" s="4"/>
    </row>
    <row r="210" spans="8:8" ht="14.25" customHeight="1" x14ac:dyDescent="0.45">
      <c r="H210" s="4"/>
    </row>
    <row r="211" spans="8:8" ht="14.25" customHeight="1" x14ac:dyDescent="0.45">
      <c r="H211" s="4"/>
    </row>
    <row r="212" spans="8:8" ht="14.25" customHeight="1" x14ac:dyDescent="0.45">
      <c r="H212" s="4"/>
    </row>
    <row r="213" spans="8:8" ht="14.25" customHeight="1" x14ac:dyDescent="0.45">
      <c r="H213" s="4"/>
    </row>
    <row r="214" spans="8:8" ht="14.25" customHeight="1" x14ac:dyDescent="0.45">
      <c r="H214" s="4"/>
    </row>
    <row r="215" spans="8:8" ht="14.25" customHeight="1" x14ac:dyDescent="0.45">
      <c r="H215" s="4"/>
    </row>
    <row r="216" spans="8:8" ht="14.25" customHeight="1" x14ac:dyDescent="0.45">
      <c r="H216" s="4"/>
    </row>
    <row r="217" spans="8:8" ht="14.25" customHeight="1" x14ac:dyDescent="0.45">
      <c r="H217" s="4"/>
    </row>
    <row r="218" spans="8:8" ht="14.25" customHeight="1" x14ac:dyDescent="0.45">
      <c r="H218" s="4"/>
    </row>
    <row r="219" spans="8:8" ht="14.25" customHeight="1" x14ac:dyDescent="0.45">
      <c r="H219" s="4"/>
    </row>
    <row r="220" spans="8:8" ht="14.25" customHeight="1" x14ac:dyDescent="0.45">
      <c r="H220" s="4"/>
    </row>
    <row r="221" spans="8:8" ht="14.25" customHeight="1" x14ac:dyDescent="0.45">
      <c r="H221" s="4"/>
    </row>
    <row r="222" spans="8:8" ht="14.25" customHeight="1" x14ac:dyDescent="0.45">
      <c r="H222" s="4"/>
    </row>
    <row r="223" spans="8:8" ht="14.25" customHeight="1" x14ac:dyDescent="0.45">
      <c r="H223" s="4"/>
    </row>
    <row r="224" spans="8:8" ht="14.25" customHeight="1" x14ac:dyDescent="0.45">
      <c r="H224" s="4"/>
    </row>
    <row r="225" spans="8:8" ht="14.25" customHeight="1" x14ac:dyDescent="0.45">
      <c r="H225" s="4"/>
    </row>
    <row r="226" spans="8:8" ht="14.25" customHeight="1" x14ac:dyDescent="0.45">
      <c r="H226" s="4"/>
    </row>
    <row r="227" spans="8:8" ht="14.25" customHeight="1" x14ac:dyDescent="0.45">
      <c r="H227" s="4"/>
    </row>
    <row r="228" spans="8:8" ht="14.25" customHeight="1" x14ac:dyDescent="0.45">
      <c r="H228" s="4"/>
    </row>
    <row r="229" spans="8:8" ht="14.25" customHeight="1" x14ac:dyDescent="0.45">
      <c r="H229" s="4"/>
    </row>
    <row r="230" spans="8:8" ht="14.25" customHeight="1" x14ac:dyDescent="0.45">
      <c r="H230" s="4"/>
    </row>
    <row r="231" spans="8:8" ht="14.25" customHeight="1" x14ac:dyDescent="0.45">
      <c r="H231" s="4"/>
    </row>
    <row r="232" spans="8:8" ht="14.25" customHeight="1" x14ac:dyDescent="0.45">
      <c r="H232" s="4"/>
    </row>
    <row r="233" spans="8:8" ht="14.25" customHeight="1" x14ac:dyDescent="0.45">
      <c r="H233" s="4"/>
    </row>
    <row r="234" spans="8:8" ht="14.25" customHeight="1" x14ac:dyDescent="0.45">
      <c r="H234" s="4"/>
    </row>
    <row r="235" spans="8:8" ht="14.25" customHeight="1" x14ac:dyDescent="0.45">
      <c r="H235" s="4"/>
    </row>
    <row r="236" spans="8:8" ht="14.25" customHeight="1" x14ac:dyDescent="0.45">
      <c r="H236" s="4"/>
    </row>
    <row r="237" spans="8:8" ht="14.25" customHeight="1" x14ac:dyDescent="0.45">
      <c r="H237" s="4"/>
    </row>
    <row r="238" spans="8:8" ht="14.25" customHeight="1" x14ac:dyDescent="0.45">
      <c r="H238" s="4"/>
    </row>
    <row r="239" spans="8:8" ht="14.25" customHeight="1" x14ac:dyDescent="0.45">
      <c r="H239" s="4"/>
    </row>
    <row r="240" spans="8:8" ht="14.25" customHeight="1" x14ac:dyDescent="0.45">
      <c r="H240" s="4"/>
    </row>
    <row r="241" spans="8:8" ht="14.25" customHeight="1" x14ac:dyDescent="0.45">
      <c r="H241" s="4"/>
    </row>
    <row r="242" spans="8:8" ht="14.25" customHeight="1" x14ac:dyDescent="0.45">
      <c r="H242" s="4"/>
    </row>
    <row r="243" spans="8:8" ht="14.25" customHeight="1" x14ac:dyDescent="0.45">
      <c r="H243" s="4"/>
    </row>
    <row r="244" spans="8:8" ht="14.25" customHeight="1" x14ac:dyDescent="0.45">
      <c r="H244" s="4"/>
    </row>
    <row r="245" spans="8:8" ht="14.25" customHeight="1" x14ac:dyDescent="0.45">
      <c r="H245" s="4"/>
    </row>
    <row r="246" spans="8:8" ht="14.25" customHeight="1" x14ac:dyDescent="0.45">
      <c r="H246" s="4"/>
    </row>
    <row r="247" spans="8:8" ht="14.25" customHeight="1" x14ac:dyDescent="0.45">
      <c r="H247" s="4"/>
    </row>
    <row r="248" spans="8:8" ht="14.25" customHeight="1" x14ac:dyDescent="0.45">
      <c r="H248" s="4"/>
    </row>
    <row r="249" spans="8:8" ht="14.25" customHeight="1" x14ac:dyDescent="0.45">
      <c r="H249" s="4"/>
    </row>
    <row r="250" spans="8:8" ht="14.25" customHeight="1" x14ac:dyDescent="0.45">
      <c r="H250" s="4"/>
    </row>
    <row r="251" spans="8:8" ht="14.25" customHeight="1" x14ac:dyDescent="0.45">
      <c r="H251" s="4"/>
    </row>
    <row r="252" spans="8:8" ht="14.25" customHeight="1" x14ac:dyDescent="0.45">
      <c r="H252" s="4"/>
    </row>
    <row r="253" spans="8:8" ht="14.25" customHeight="1" x14ac:dyDescent="0.45">
      <c r="H253" s="4"/>
    </row>
    <row r="254" spans="8:8" ht="14.25" customHeight="1" x14ac:dyDescent="0.45">
      <c r="H254" s="4"/>
    </row>
    <row r="255" spans="8:8" ht="14.25" customHeight="1" x14ac:dyDescent="0.45">
      <c r="H255" s="4"/>
    </row>
    <row r="256" spans="8:8" ht="14.25" customHeight="1" x14ac:dyDescent="0.45">
      <c r="H256" s="4"/>
    </row>
    <row r="257" spans="8:8" ht="14.25" customHeight="1" x14ac:dyDescent="0.45">
      <c r="H257" s="4"/>
    </row>
    <row r="258" spans="8:8" ht="14.25" customHeight="1" x14ac:dyDescent="0.45">
      <c r="H258" s="4"/>
    </row>
    <row r="259" spans="8:8" ht="14.25" customHeight="1" x14ac:dyDescent="0.45">
      <c r="H259" s="4"/>
    </row>
    <row r="260" spans="8:8" ht="14.25" customHeight="1" x14ac:dyDescent="0.45">
      <c r="H260" s="4"/>
    </row>
    <row r="261" spans="8:8" ht="14.25" customHeight="1" x14ac:dyDescent="0.45">
      <c r="H261" s="4"/>
    </row>
    <row r="262" spans="8:8" ht="14.25" customHeight="1" x14ac:dyDescent="0.45">
      <c r="H262" s="4"/>
    </row>
    <row r="263" spans="8:8" ht="14.25" customHeight="1" x14ac:dyDescent="0.45">
      <c r="H263" s="4"/>
    </row>
    <row r="264" spans="8:8" ht="14.25" customHeight="1" x14ac:dyDescent="0.45">
      <c r="H264" s="4"/>
    </row>
    <row r="265" spans="8:8" ht="14.25" customHeight="1" x14ac:dyDescent="0.45">
      <c r="H265" s="4"/>
    </row>
    <row r="266" spans="8:8" ht="14.25" customHeight="1" x14ac:dyDescent="0.45">
      <c r="H266" s="4"/>
    </row>
    <row r="267" spans="8:8" ht="14.25" customHeight="1" x14ac:dyDescent="0.45">
      <c r="H267" s="4"/>
    </row>
    <row r="268" spans="8:8" ht="14.25" customHeight="1" x14ac:dyDescent="0.45">
      <c r="H268" s="4"/>
    </row>
    <row r="269" spans="8:8" ht="14.25" customHeight="1" x14ac:dyDescent="0.45">
      <c r="H269" s="4"/>
    </row>
    <row r="270" spans="8:8" ht="14.25" customHeight="1" x14ac:dyDescent="0.45">
      <c r="H270" s="4"/>
    </row>
    <row r="271" spans="8:8" ht="14.25" customHeight="1" x14ac:dyDescent="0.45">
      <c r="H271" s="4"/>
    </row>
    <row r="272" spans="8:8" ht="14.25" customHeight="1" x14ac:dyDescent="0.45">
      <c r="H272" s="4"/>
    </row>
    <row r="273" spans="8:8" ht="14.25" customHeight="1" x14ac:dyDescent="0.45">
      <c r="H273" s="4"/>
    </row>
    <row r="274" spans="8:8" ht="14.25" customHeight="1" x14ac:dyDescent="0.45">
      <c r="H274" s="4"/>
    </row>
    <row r="275" spans="8:8" ht="14.25" customHeight="1" x14ac:dyDescent="0.45">
      <c r="H275" s="4"/>
    </row>
    <row r="276" spans="8:8" ht="14.25" customHeight="1" x14ac:dyDescent="0.45">
      <c r="H276" s="4"/>
    </row>
    <row r="277" spans="8:8" ht="14.25" customHeight="1" x14ac:dyDescent="0.45">
      <c r="H277" s="4"/>
    </row>
    <row r="278" spans="8:8" ht="14.25" customHeight="1" x14ac:dyDescent="0.45">
      <c r="H278" s="4"/>
    </row>
    <row r="279" spans="8:8" ht="14.25" customHeight="1" x14ac:dyDescent="0.45">
      <c r="H279" s="4"/>
    </row>
    <row r="280" spans="8:8" ht="14.25" customHeight="1" x14ac:dyDescent="0.45">
      <c r="H280" s="4"/>
    </row>
    <row r="281" spans="8:8" ht="14.25" customHeight="1" x14ac:dyDescent="0.45">
      <c r="H281" s="4"/>
    </row>
    <row r="282" spans="8:8" ht="14.25" customHeight="1" x14ac:dyDescent="0.45">
      <c r="H282" s="4"/>
    </row>
    <row r="283" spans="8:8" ht="14.25" customHeight="1" x14ac:dyDescent="0.45">
      <c r="H283" s="4"/>
    </row>
    <row r="284" spans="8:8" ht="14.25" customHeight="1" x14ac:dyDescent="0.45">
      <c r="H284" s="4"/>
    </row>
    <row r="285" spans="8:8" ht="14.25" customHeight="1" x14ac:dyDescent="0.45">
      <c r="H285" s="4"/>
    </row>
    <row r="286" spans="8:8" ht="14.25" customHeight="1" x14ac:dyDescent="0.45">
      <c r="H286" s="4"/>
    </row>
    <row r="287" spans="8:8" ht="14.25" customHeight="1" x14ac:dyDescent="0.45">
      <c r="H287" s="4"/>
    </row>
    <row r="288" spans="8:8" ht="14.25" customHeight="1" x14ac:dyDescent="0.45">
      <c r="H288" s="4"/>
    </row>
    <row r="289" spans="8:8" ht="14.25" customHeight="1" x14ac:dyDescent="0.45">
      <c r="H289" s="4"/>
    </row>
    <row r="290" spans="8:8" ht="14.25" customHeight="1" x14ac:dyDescent="0.45">
      <c r="H290" s="4"/>
    </row>
    <row r="291" spans="8:8" ht="14.25" customHeight="1" x14ac:dyDescent="0.45">
      <c r="H291" s="4"/>
    </row>
    <row r="292" spans="8:8" ht="14.25" customHeight="1" x14ac:dyDescent="0.45">
      <c r="H292" s="4"/>
    </row>
    <row r="293" spans="8:8" ht="14.25" customHeight="1" x14ac:dyDescent="0.45">
      <c r="H293" s="4"/>
    </row>
    <row r="294" spans="8:8" ht="14.25" customHeight="1" x14ac:dyDescent="0.45">
      <c r="H294" s="4"/>
    </row>
    <row r="295" spans="8:8" ht="14.25" customHeight="1" x14ac:dyDescent="0.45">
      <c r="H295" s="4"/>
    </row>
    <row r="296" spans="8:8" ht="14.25" customHeight="1" x14ac:dyDescent="0.45">
      <c r="H296" s="4"/>
    </row>
    <row r="297" spans="8:8" ht="14.25" customHeight="1" x14ac:dyDescent="0.45">
      <c r="H297" s="4"/>
    </row>
    <row r="298" spans="8:8" ht="14.25" customHeight="1" x14ac:dyDescent="0.45">
      <c r="H298" s="4"/>
    </row>
    <row r="299" spans="8:8" ht="14.25" customHeight="1" x14ac:dyDescent="0.45">
      <c r="H299" s="4"/>
    </row>
    <row r="300" spans="8:8" ht="14.25" customHeight="1" x14ac:dyDescent="0.45">
      <c r="H300" s="4"/>
    </row>
    <row r="301" spans="8:8" ht="14.25" customHeight="1" x14ac:dyDescent="0.45">
      <c r="H301" s="4"/>
    </row>
    <row r="302" spans="8:8" ht="14.25" customHeight="1" x14ac:dyDescent="0.45">
      <c r="H302" s="4"/>
    </row>
    <row r="303" spans="8:8" ht="14.25" customHeight="1" x14ac:dyDescent="0.45">
      <c r="H303" s="4"/>
    </row>
    <row r="304" spans="8:8" ht="14.25" customHeight="1" x14ac:dyDescent="0.45">
      <c r="H304" s="4"/>
    </row>
    <row r="305" spans="8:8" ht="14.25" customHeight="1" x14ac:dyDescent="0.45">
      <c r="H305" s="4"/>
    </row>
    <row r="306" spans="8:8" ht="14.25" customHeight="1" x14ac:dyDescent="0.45">
      <c r="H306" s="4"/>
    </row>
    <row r="307" spans="8:8" ht="14.25" customHeight="1" x14ac:dyDescent="0.45">
      <c r="H307" s="4"/>
    </row>
    <row r="308" spans="8:8" ht="14.25" customHeight="1" x14ac:dyDescent="0.45">
      <c r="H308" s="4"/>
    </row>
    <row r="309" spans="8:8" ht="14.25" customHeight="1" x14ac:dyDescent="0.45">
      <c r="H309" s="4"/>
    </row>
    <row r="310" spans="8:8" ht="14.25" customHeight="1" x14ac:dyDescent="0.45">
      <c r="H310" s="4"/>
    </row>
    <row r="311" spans="8:8" ht="14.25" customHeight="1" x14ac:dyDescent="0.45">
      <c r="H311" s="4"/>
    </row>
    <row r="312" spans="8:8" ht="14.25" customHeight="1" x14ac:dyDescent="0.45">
      <c r="H312" s="4"/>
    </row>
    <row r="313" spans="8:8" ht="14.25" customHeight="1" x14ac:dyDescent="0.45">
      <c r="H313" s="4"/>
    </row>
    <row r="314" spans="8:8" ht="14.25" customHeight="1" x14ac:dyDescent="0.45">
      <c r="H314" s="4"/>
    </row>
    <row r="315" spans="8:8" ht="14.25" customHeight="1" x14ac:dyDescent="0.45">
      <c r="H315" s="4"/>
    </row>
    <row r="316" spans="8:8" ht="14.25" customHeight="1" x14ac:dyDescent="0.45">
      <c r="H316" s="4"/>
    </row>
    <row r="317" spans="8:8" ht="14.25" customHeight="1" x14ac:dyDescent="0.45">
      <c r="H317" s="4"/>
    </row>
    <row r="318" spans="8:8" ht="14.25" customHeight="1" x14ac:dyDescent="0.45">
      <c r="H318" s="4"/>
    </row>
    <row r="319" spans="8:8" ht="14.25" customHeight="1" x14ac:dyDescent="0.45">
      <c r="H319" s="4"/>
    </row>
    <row r="320" spans="8:8" ht="14.25" customHeight="1" x14ac:dyDescent="0.45">
      <c r="H320" s="4"/>
    </row>
    <row r="321" spans="8:8" ht="14.25" customHeight="1" x14ac:dyDescent="0.45">
      <c r="H321" s="4"/>
    </row>
    <row r="322" spans="8:8" ht="14.25" customHeight="1" x14ac:dyDescent="0.45">
      <c r="H322" s="4"/>
    </row>
    <row r="323" spans="8:8" ht="14.25" customHeight="1" x14ac:dyDescent="0.45">
      <c r="H323" s="4"/>
    </row>
    <row r="324" spans="8:8" ht="14.25" customHeight="1" x14ac:dyDescent="0.45">
      <c r="H324" s="4"/>
    </row>
    <row r="325" spans="8:8" ht="14.25" customHeight="1" x14ac:dyDescent="0.45">
      <c r="H325" s="4"/>
    </row>
    <row r="326" spans="8:8" ht="14.25" customHeight="1" x14ac:dyDescent="0.45">
      <c r="H326" s="4"/>
    </row>
    <row r="327" spans="8:8" ht="14.25" customHeight="1" x14ac:dyDescent="0.45">
      <c r="H327" s="4"/>
    </row>
    <row r="328" spans="8:8" ht="14.25" customHeight="1" x14ac:dyDescent="0.45">
      <c r="H328" s="4"/>
    </row>
    <row r="329" spans="8:8" ht="14.25" customHeight="1" x14ac:dyDescent="0.45">
      <c r="H329" s="4"/>
    </row>
    <row r="330" spans="8:8" ht="14.25" customHeight="1" x14ac:dyDescent="0.45">
      <c r="H330" s="4"/>
    </row>
    <row r="331" spans="8:8" ht="14.25" customHeight="1" x14ac:dyDescent="0.45">
      <c r="H331" s="4"/>
    </row>
    <row r="332" spans="8:8" ht="14.25" customHeight="1" x14ac:dyDescent="0.45">
      <c r="H332" s="4"/>
    </row>
    <row r="333" spans="8:8" ht="14.25" customHeight="1" x14ac:dyDescent="0.45">
      <c r="H333" s="4"/>
    </row>
    <row r="334" spans="8:8" ht="14.25" customHeight="1" x14ac:dyDescent="0.45">
      <c r="H334" s="4"/>
    </row>
    <row r="335" spans="8:8" ht="14.25" customHeight="1" x14ac:dyDescent="0.45">
      <c r="H335" s="4"/>
    </row>
    <row r="336" spans="8:8" ht="14.25" customHeight="1" x14ac:dyDescent="0.45">
      <c r="H336" s="4"/>
    </row>
    <row r="337" spans="8:8" ht="14.25" customHeight="1" x14ac:dyDescent="0.45">
      <c r="H337" s="4"/>
    </row>
    <row r="338" spans="8:8" ht="14.25" customHeight="1" x14ac:dyDescent="0.45">
      <c r="H338" s="4"/>
    </row>
    <row r="339" spans="8:8" ht="14.25" customHeight="1" x14ac:dyDescent="0.45">
      <c r="H339" s="4"/>
    </row>
    <row r="340" spans="8:8" ht="14.25" customHeight="1" x14ac:dyDescent="0.45">
      <c r="H340" s="4"/>
    </row>
    <row r="341" spans="8:8" ht="14.25" customHeight="1" x14ac:dyDescent="0.45">
      <c r="H341" s="4"/>
    </row>
    <row r="342" spans="8:8" ht="14.25" customHeight="1" x14ac:dyDescent="0.45">
      <c r="H342" s="4"/>
    </row>
    <row r="343" spans="8:8" ht="14.25" customHeight="1" x14ac:dyDescent="0.45">
      <c r="H343" s="4"/>
    </row>
    <row r="344" spans="8:8" ht="14.25" customHeight="1" x14ac:dyDescent="0.45">
      <c r="H344" s="4"/>
    </row>
    <row r="345" spans="8:8" ht="14.25" customHeight="1" x14ac:dyDescent="0.45">
      <c r="H345" s="4"/>
    </row>
    <row r="346" spans="8:8" ht="14.25" customHeight="1" x14ac:dyDescent="0.45">
      <c r="H346" s="4"/>
    </row>
    <row r="347" spans="8:8" ht="14.25" customHeight="1" x14ac:dyDescent="0.45">
      <c r="H347" s="4"/>
    </row>
    <row r="348" spans="8:8" ht="14.25" customHeight="1" x14ac:dyDescent="0.45">
      <c r="H348" s="4"/>
    </row>
    <row r="349" spans="8:8" ht="14.25" customHeight="1" x14ac:dyDescent="0.45">
      <c r="H349" s="4"/>
    </row>
    <row r="350" spans="8:8" ht="14.25" customHeight="1" x14ac:dyDescent="0.45">
      <c r="H350" s="4"/>
    </row>
    <row r="351" spans="8:8" ht="14.25" customHeight="1" x14ac:dyDescent="0.45">
      <c r="H351" s="4"/>
    </row>
    <row r="352" spans="8:8" ht="14.25" customHeight="1" x14ac:dyDescent="0.45">
      <c r="H352" s="4"/>
    </row>
    <row r="353" spans="8:8" ht="14.25" customHeight="1" x14ac:dyDescent="0.45">
      <c r="H353" s="4"/>
    </row>
    <row r="354" spans="8:8" ht="14.25" customHeight="1" x14ac:dyDescent="0.45">
      <c r="H354" s="4"/>
    </row>
    <row r="355" spans="8:8" ht="14.25" customHeight="1" x14ac:dyDescent="0.45">
      <c r="H355" s="4"/>
    </row>
    <row r="356" spans="8:8" ht="14.25" customHeight="1" x14ac:dyDescent="0.45">
      <c r="H356" s="4"/>
    </row>
    <row r="357" spans="8:8" ht="14.25" customHeight="1" x14ac:dyDescent="0.45">
      <c r="H357" s="4"/>
    </row>
    <row r="358" spans="8:8" ht="14.25" customHeight="1" x14ac:dyDescent="0.45">
      <c r="H358" s="4"/>
    </row>
    <row r="359" spans="8:8" ht="14.25" customHeight="1" x14ac:dyDescent="0.45">
      <c r="H359" s="4"/>
    </row>
    <row r="360" spans="8:8" ht="14.25" customHeight="1" x14ac:dyDescent="0.45">
      <c r="H360" s="4"/>
    </row>
    <row r="361" spans="8:8" ht="14.25" customHeight="1" x14ac:dyDescent="0.45">
      <c r="H361" s="4"/>
    </row>
    <row r="362" spans="8:8" ht="14.25" customHeight="1" x14ac:dyDescent="0.45">
      <c r="H362" s="4"/>
    </row>
    <row r="363" spans="8:8" ht="14.25" customHeight="1" x14ac:dyDescent="0.45">
      <c r="H363" s="4"/>
    </row>
    <row r="364" spans="8:8" ht="14.25" customHeight="1" x14ac:dyDescent="0.45">
      <c r="H364" s="4"/>
    </row>
    <row r="365" spans="8:8" ht="14.25" customHeight="1" x14ac:dyDescent="0.45">
      <c r="H365" s="4"/>
    </row>
    <row r="366" spans="8:8" ht="14.25" customHeight="1" x14ac:dyDescent="0.45">
      <c r="H366" s="4"/>
    </row>
    <row r="367" spans="8:8" ht="14.25" customHeight="1" x14ac:dyDescent="0.45">
      <c r="H367" s="4"/>
    </row>
    <row r="368" spans="8:8" ht="14.25" customHeight="1" x14ac:dyDescent="0.45">
      <c r="H368" s="4"/>
    </row>
    <row r="369" spans="8:8" ht="14.25" customHeight="1" x14ac:dyDescent="0.45">
      <c r="H369" s="4"/>
    </row>
    <row r="370" spans="8:8" ht="14.25" customHeight="1" x14ac:dyDescent="0.45">
      <c r="H370" s="4"/>
    </row>
    <row r="371" spans="8:8" ht="14.25" customHeight="1" x14ac:dyDescent="0.45">
      <c r="H371" s="4"/>
    </row>
    <row r="372" spans="8:8" ht="14.25" customHeight="1" x14ac:dyDescent="0.45">
      <c r="H372" s="4"/>
    </row>
    <row r="373" spans="8:8" ht="14.25" customHeight="1" x14ac:dyDescent="0.45">
      <c r="H373" s="4"/>
    </row>
    <row r="374" spans="8:8" ht="14.25" customHeight="1" x14ac:dyDescent="0.45">
      <c r="H374" s="4"/>
    </row>
    <row r="375" spans="8:8" ht="14.25" customHeight="1" x14ac:dyDescent="0.45">
      <c r="H375" s="4"/>
    </row>
    <row r="376" spans="8:8" ht="14.25" customHeight="1" x14ac:dyDescent="0.45">
      <c r="H376" s="4"/>
    </row>
    <row r="377" spans="8:8" ht="14.25" customHeight="1" x14ac:dyDescent="0.45">
      <c r="H377" s="4"/>
    </row>
    <row r="378" spans="8:8" ht="14.25" customHeight="1" x14ac:dyDescent="0.45">
      <c r="H378" s="4"/>
    </row>
    <row r="379" spans="8:8" ht="14.25" customHeight="1" x14ac:dyDescent="0.45">
      <c r="H379" s="4"/>
    </row>
    <row r="380" spans="8:8" ht="14.25" customHeight="1" x14ac:dyDescent="0.45">
      <c r="H380" s="4"/>
    </row>
    <row r="381" spans="8:8" ht="14.25" customHeight="1" x14ac:dyDescent="0.45">
      <c r="H381" s="4"/>
    </row>
    <row r="382" spans="8:8" ht="14.25" customHeight="1" x14ac:dyDescent="0.45">
      <c r="H382" s="4"/>
    </row>
    <row r="383" spans="8:8" ht="14.25" customHeight="1" x14ac:dyDescent="0.45">
      <c r="H383" s="4"/>
    </row>
    <row r="384" spans="8:8" ht="14.25" customHeight="1" x14ac:dyDescent="0.45">
      <c r="H384" s="4"/>
    </row>
    <row r="385" spans="8:8" ht="14.25" customHeight="1" x14ac:dyDescent="0.45">
      <c r="H385" s="4"/>
    </row>
    <row r="386" spans="8:8" ht="14.25" customHeight="1" x14ac:dyDescent="0.45">
      <c r="H386" s="4"/>
    </row>
    <row r="387" spans="8:8" ht="14.25" customHeight="1" x14ac:dyDescent="0.45">
      <c r="H387" s="4"/>
    </row>
    <row r="388" spans="8:8" ht="14.25" customHeight="1" x14ac:dyDescent="0.45">
      <c r="H388" s="4"/>
    </row>
    <row r="389" spans="8:8" ht="14.25" customHeight="1" x14ac:dyDescent="0.45">
      <c r="H389" s="4"/>
    </row>
    <row r="390" spans="8:8" ht="14.25" customHeight="1" x14ac:dyDescent="0.45">
      <c r="H390" s="4"/>
    </row>
    <row r="391" spans="8:8" ht="14.25" customHeight="1" x14ac:dyDescent="0.45">
      <c r="H391" s="4"/>
    </row>
    <row r="392" spans="8:8" ht="14.25" customHeight="1" x14ac:dyDescent="0.45">
      <c r="H392" s="4"/>
    </row>
    <row r="393" spans="8:8" ht="14.25" customHeight="1" x14ac:dyDescent="0.45">
      <c r="H393" s="4"/>
    </row>
    <row r="394" spans="8:8" ht="14.25" customHeight="1" x14ac:dyDescent="0.45">
      <c r="H394" s="4"/>
    </row>
    <row r="395" spans="8:8" ht="14.25" customHeight="1" x14ac:dyDescent="0.45">
      <c r="H395" s="4"/>
    </row>
    <row r="396" spans="8:8" ht="14.25" customHeight="1" x14ac:dyDescent="0.45">
      <c r="H396" s="4"/>
    </row>
    <row r="397" spans="8:8" ht="14.25" customHeight="1" x14ac:dyDescent="0.45">
      <c r="H397" s="4"/>
    </row>
    <row r="398" spans="8:8" ht="14.25" customHeight="1" x14ac:dyDescent="0.45">
      <c r="H398" s="4"/>
    </row>
    <row r="399" spans="8:8" ht="14.25" customHeight="1" x14ac:dyDescent="0.45">
      <c r="H399" s="4"/>
    </row>
    <row r="400" spans="8:8" ht="14.25" customHeight="1" x14ac:dyDescent="0.45">
      <c r="H400" s="4"/>
    </row>
    <row r="401" spans="8:8" ht="14.25" customHeight="1" x14ac:dyDescent="0.45">
      <c r="H401" s="4"/>
    </row>
    <row r="402" spans="8:8" ht="14.25" customHeight="1" x14ac:dyDescent="0.45">
      <c r="H402" s="4"/>
    </row>
    <row r="403" spans="8:8" ht="14.25" customHeight="1" x14ac:dyDescent="0.45">
      <c r="H403" s="4"/>
    </row>
    <row r="404" spans="8:8" ht="14.25" customHeight="1" x14ac:dyDescent="0.45">
      <c r="H404" s="4"/>
    </row>
    <row r="405" spans="8:8" ht="14.25" customHeight="1" x14ac:dyDescent="0.45">
      <c r="H405" s="4"/>
    </row>
    <row r="406" spans="8:8" ht="14.25" customHeight="1" x14ac:dyDescent="0.45">
      <c r="H406" s="4"/>
    </row>
    <row r="407" spans="8:8" ht="14.25" customHeight="1" x14ac:dyDescent="0.45">
      <c r="H407" s="4"/>
    </row>
    <row r="408" spans="8:8" ht="14.25" customHeight="1" x14ac:dyDescent="0.45">
      <c r="H408" s="4"/>
    </row>
    <row r="409" spans="8:8" ht="14.25" customHeight="1" x14ac:dyDescent="0.45">
      <c r="H409" s="4"/>
    </row>
    <row r="410" spans="8:8" ht="14.25" customHeight="1" x14ac:dyDescent="0.45">
      <c r="H410" s="4"/>
    </row>
    <row r="411" spans="8:8" ht="14.25" customHeight="1" x14ac:dyDescent="0.45">
      <c r="H411" s="4"/>
    </row>
    <row r="412" spans="8:8" ht="14.25" customHeight="1" x14ac:dyDescent="0.45">
      <c r="H412" s="4"/>
    </row>
    <row r="413" spans="8:8" ht="14.25" customHeight="1" x14ac:dyDescent="0.45">
      <c r="H413" s="4"/>
    </row>
    <row r="414" spans="8:8" ht="14.25" customHeight="1" x14ac:dyDescent="0.45">
      <c r="H414" s="4"/>
    </row>
    <row r="415" spans="8:8" ht="14.25" customHeight="1" x14ac:dyDescent="0.45">
      <c r="H415" s="4"/>
    </row>
    <row r="416" spans="8:8" ht="14.25" customHeight="1" x14ac:dyDescent="0.45">
      <c r="H416" s="4"/>
    </row>
    <row r="417" spans="8:8" ht="14.25" customHeight="1" x14ac:dyDescent="0.45">
      <c r="H417" s="4"/>
    </row>
    <row r="418" spans="8:8" ht="14.25" customHeight="1" x14ac:dyDescent="0.45">
      <c r="H418" s="4"/>
    </row>
    <row r="419" spans="8:8" ht="14.25" customHeight="1" x14ac:dyDescent="0.45">
      <c r="H419" s="4"/>
    </row>
    <row r="420" spans="8:8" ht="14.25" customHeight="1" x14ac:dyDescent="0.45">
      <c r="H420" s="4"/>
    </row>
    <row r="421" spans="8:8" ht="14.25" customHeight="1" x14ac:dyDescent="0.45">
      <c r="H421" s="4"/>
    </row>
    <row r="422" spans="8:8" ht="14.25" customHeight="1" x14ac:dyDescent="0.45">
      <c r="H422" s="4"/>
    </row>
    <row r="423" spans="8:8" ht="14.25" customHeight="1" x14ac:dyDescent="0.45">
      <c r="H423" s="4"/>
    </row>
    <row r="424" spans="8:8" ht="14.25" customHeight="1" x14ac:dyDescent="0.45">
      <c r="H424" s="4"/>
    </row>
    <row r="425" spans="8:8" ht="14.25" customHeight="1" x14ac:dyDescent="0.45">
      <c r="H425" s="4"/>
    </row>
    <row r="426" spans="8:8" ht="14.25" customHeight="1" x14ac:dyDescent="0.45">
      <c r="H426" s="4"/>
    </row>
    <row r="427" spans="8:8" ht="14.25" customHeight="1" x14ac:dyDescent="0.45">
      <c r="H427" s="4"/>
    </row>
    <row r="428" spans="8:8" ht="14.25" customHeight="1" x14ac:dyDescent="0.45">
      <c r="H428" s="4"/>
    </row>
    <row r="429" spans="8:8" ht="14.25" customHeight="1" x14ac:dyDescent="0.45">
      <c r="H429" s="4"/>
    </row>
    <row r="430" spans="8:8" ht="14.25" customHeight="1" x14ac:dyDescent="0.45">
      <c r="H430" s="4"/>
    </row>
    <row r="431" spans="8:8" ht="14.25" customHeight="1" x14ac:dyDescent="0.45">
      <c r="H431" s="4"/>
    </row>
    <row r="432" spans="8:8" ht="14.25" customHeight="1" x14ac:dyDescent="0.45">
      <c r="H432" s="4"/>
    </row>
    <row r="433" spans="8:8" ht="14.25" customHeight="1" x14ac:dyDescent="0.45">
      <c r="H433" s="4"/>
    </row>
    <row r="434" spans="8:8" ht="14.25" customHeight="1" x14ac:dyDescent="0.45">
      <c r="H434" s="4"/>
    </row>
    <row r="435" spans="8:8" ht="14.25" customHeight="1" x14ac:dyDescent="0.45">
      <c r="H435" s="4"/>
    </row>
    <row r="436" spans="8:8" ht="14.25" customHeight="1" x14ac:dyDescent="0.45">
      <c r="H436" s="4"/>
    </row>
    <row r="437" spans="8:8" ht="14.25" customHeight="1" x14ac:dyDescent="0.45">
      <c r="H437" s="4"/>
    </row>
    <row r="438" spans="8:8" ht="14.25" customHeight="1" x14ac:dyDescent="0.45">
      <c r="H438" s="4"/>
    </row>
    <row r="439" spans="8:8" ht="14.25" customHeight="1" x14ac:dyDescent="0.45">
      <c r="H439" s="4"/>
    </row>
    <row r="440" spans="8:8" ht="14.25" customHeight="1" x14ac:dyDescent="0.45">
      <c r="H440" s="4"/>
    </row>
    <row r="441" spans="8:8" ht="14.25" customHeight="1" x14ac:dyDescent="0.45">
      <c r="H441" s="4"/>
    </row>
    <row r="442" spans="8:8" ht="14.25" customHeight="1" x14ac:dyDescent="0.45">
      <c r="H442" s="4"/>
    </row>
    <row r="443" spans="8:8" ht="14.25" customHeight="1" x14ac:dyDescent="0.45">
      <c r="H443" s="4"/>
    </row>
    <row r="444" spans="8:8" ht="14.25" customHeight="1" x14ac:dyDescent="0.45">
      <c r="H444" s="4"/>
    </row>
    <row r="445" spans="8:8" ht="14.25" customHeight="1" x14ac:dyDescent="0.45">
      <c r="H445" s="4"/>
    </row>
    <row r="446" spans="8:8" ht="14.25" customHeight="1" x14ac:dyDescent="0.45">
      <c r="H446" s="4"/>
    </row>
    <row r="447" spans="8:8" ht="14.25" customHeight="1" x14ac:dyDescent="0.45">
      <c r="H447" s="4"/>
    </row>
    <row r="448" spans="8:8" ht="14.25" customHeight="1" x14ac:dyDescent="0.45">
      <c r="H448" s="4"/>
    </row>
    <row r="449" spans="8:8" ht="14.25" customHeight="1" x14ac:dyDescent="0.45">
      <c r="H449" s="4"/>
    </row>
    <row r="450" spans="8:8" ht="14.25" customHeight="1" x14ac:dyDescent="0.45">
      <c r="H450" s="4"/>
    </row>
    <row r="451" spans="8:8" ht="14.25" customHeight="1" x14ac:dyDescent="0.45">
      <c r="H451" s="4"/>
    </row>
    <row r="452" spans="8:8" ht="14.25" customHeight="1" x14ac:dyDescent="0.45">
      <c r="H452" s="4"/>
    </row>
    <row r="453" spans="8:8" ht="14.25" customHeight="1" x14ac:dyDescent="0.45">
      <c r="H453" s="4"/>
    </row>
    <row r="454" spans="8:8" ht="14.25" customHeight="1" x14ac:dyDescent="0.45">
      <c r="H454" s="4"/>
    </row>
    <row r="455" spans="8:8" ht="14.25" customHeight="1" x14ac:dyDescent="0.45">
      <c r="H455" s="4"/>
    </row>
    <row r="456" spans="8:8" ht="14.25" customHeight="1" x14ac:dyDescent="0.45">
      <c r="H456" s="4"/>
    </row>
    <row r="457" spans="8:8" ht="14.25" customHeight="1" x14ac:dyDescent="0.45">
      <c r="H457" s="4"/>
    </row>
    <row r="458" spans="8:8" ht="14.25" customHeight="1" x14ac:dyDescent="0.45">
      <c r="H458" s="4"/>
    </row>
    <row r="459" spans="8:8" ht="14.25" customHeight="1" x14ac:dyDescent="0.45">
      <c r="H459" s="4"/>
    </row>
    <row r="460" spans="8:8" ht="14.25" customHeight="1" x14ac:dyDescent="0.45">
      <c r="H460" s="4"/>
    </row>
    <row r="461" spans="8:8" ht="14.25" customHeight="1" x14ac:dyDescent="0.45">
      <c r="H461" s="4"/>
    </row>
    <row r="462" spans="8:8" ht="14.25" customHeight="1" x14ac:dyDescent="0.45">
      <c r="H462" s="4"/>
    </row>
    <row r="463" spans="8:8" ht="14.25" customHeight="1" x14ac:dyDescent="0.45">
      <c r="H463" s="4"/>
    </row>
    <row r="464" spans="8:8" ht="14.25" customHeight="1" x14ac:dyDescent="0.45">
      <c r="H464" s="4"/>
    </row>
    <row r="465" spans="8:8" ht="14.25" customHeight="1" x14ac:dyDescent="0.45">
      <c r="H465" s="4"/>
    </row>
    <row r="466" spans="8:8" ht="14.25" customHeight="1" x14ac:dyDescent="0.45">
      <c r="H466" s="4"/>
    </row>
    <row r="467" spans="8:8" ht="14.25" customHeight="1" x14ac:dyDescent="0.45">
      <c r="H467" s="4"/>
    </row>
    <row r="468" spans="8:8" ht="14.25" customHeight="1" x14ac:dyDescent="0.45">
      <c r="H468" s="4"/>
    </row>
    <row r="469" spans="8:8" ht="14.25" customHeight="1" x14ac:dyDescent="0.45">
      <c r="H469" s="4"/>
    </row>
    <row r="470" spans="8:8" ht="14.25" customHeight="1" x14ac:dyDescent="0.45">
      <c r="H470" s="4"/>
    </row>
    <row r="471" spans="8:8" ht="14.25" customHeight="1" x14ac:dyDescent="0.45">
      <c r="H471" s="4"/>
    </row>
    <row r="472" spans="8:8" ht="14.25" customHeight="1" x14ac:dyDescent="0.45">
      <c r="H472" s="4"/>
    </row>
    <row r="473" spans="8:8" ht="14.25" customHeight="1" x14ac:dyDescent="0.45">
      <c r="H473" s="4"/>
    </row>
    <row r="474" spans="8:8" ht="14.25" customHeight="1" x14ac:dyDescent="0.45">
      <c r="H474" s="4"/>
    </row>
    <row r="475" spans="8:8" ht="14.25" customHeight="1" x14ac:dyDescent="0.45">
      <c r="H475" s="4"/>
    </row>
    <row r="476" spans="8:8" ht="14.25" customHeight="1" x14ac:dyDescent="0.45">
      <c r="H476" s="4"/>
    </row>
    <row r="477" spans="8:8" ht="14.25" customHeight="1" x14ac:dyDescent="0.45">
      <c r="H477" s="4"/>
    </row>
    <row r="478" spans="8:8" ht="14.25" customHeight="1" x14ac:dyDescent="0.45">
      <c r="H478" s="4"/>
    </row>
    <row r="479" spans="8:8" ht="14.25" customHeight="1" x14ac:dyDescent="0.45">
      <c r="H479" s="4"/>
    </row>
    <row r="480" spans="8:8" ht="14.25" customHeight="1" x14ac:dyDescent="0.45">
      <c r="H480" s="4"/>
    </row>
    <row r="481" spans="8:8" ht="14.25" customHeight="1" x14ac:dyDescent="0.45">
      <c r="H481" s="4"/>
    </row>
    <row r="482" spans="8:8" ht="14.25" customHeight="1" x14ac:dyDescent="0.45">
      <c r="H482" s="4"/>
    </row>
    <row r="483" spans="8:8" ht="14.25" customHeight="1" x14ac:dyDescent="0.45">
      <c r="H483" s="4"/>
    </row>
    <row r="484" spans="8:8" ht="14.25" customHeight="1" x14ac:dyDescent="0.45">
      <c r="H484" s="4"/>
    </row>
    <row r="485" spans="8:8" ht="14.25" customHeight="1" x14ac:dyDescent="0.45">
      <c r="H485" s="4"/>
    </row>
    <row r="486" spans="8:8" ht="14.25" customHeight="1" x14ac:dyDescent="0.45">
      <c r="H486" s="4"/>
    </row>
    <row r="487" spans="8:8" ht="14.25" customHeight="1" x14ac:dyDescent="0.45">
      <c r="H487" s="4"/>
    </row>
    <row r="488" spans="8:8" ht="14.25" customHeight="1" x14ac:dyDescent="0.45">
      <c r="H488" s="4"/>
    </row>
    <row r="489" spans="8:8" ht="14.25" customHeight="1" x14ac:dyDescent="0.45">
      <c r="H489" s="4"/>
    </row>
    <row r="490" spans="8:8" ht="14.25" customHeight="1" x14ac:dyDescent="0.45">
      <c r="H490" s="4"/>
    </row>
    <row r="491" spans="8:8" ht="14.25" customHeight="1" x14ac:dyDescent="0.45">
      <c r="H491" s="4"/>
    </row>
    <row r="492" spans="8:8" ht="14.25" customHeight="1" x14ac:dyDescent="0.45">
      <c r="H492" s="4"/>
    </row>
    <row r="493" spans="8:8" ht="14.25" customHeight="1" x14ac:dyDescent="0.45">
      <c r="H493" s="4"/>
    </row>
    <row r="494" spans="8:8" ht="14.25" customHeight="1" x14ac:dyDescent="0.45">
      <c r="H494" s="4"/>
    </row>
    <row r="495" spans="8:8" ht="14.25" customHeight="1" x14ac:dyDescent="0.45">
      <c r="H495" s="4"/>
    </row>
    <row r="496" spans="8:8" ht="14.25" customHeight="1" x14ac:dyDescent="0.45">
      <c r="H496" s="4"/>
    </row>
    <row r="497" spans="8:8" ht="14.25" customHeight="1" x14ac:dyDescent="0.45">
      <c r="H497" s="4"/>
    </row>
    <row r="498" spans="8:8" ht="14.25" customHeight="1" x14ac:dyDescent="0.45">
      <c r="H498" s="4"/>
    </row>
    <row r="499" spans="8:8" ht="14.25" customHeight="1" x14ac:dyDescent="0.45">
      <c r="H499" s="4"/>
    </row>
    <row r="500" spans="8:8" ht="14.25" customHeight="1" x14ac:dyDescent="0.45">
      <c r="H500" s="4"/>
    </row>
    <row r="501" spans="8:8" ht="14.25" customHeight="1" x14ac:dyDescent="0.45">
      <c r="H501" s="4"/>
    </row>
    <row r="502" spans="8:8" ht="14.25" customHeight="1" x14ac:dyDescent="0.45">
      <c r="H502" s="4"/>
    </row>
    <row r="503" spans="8:8" ht="14.25" customHeight="1" x14ac:dyDescent="0.45">
      <c r="H503" s="4"/>
    </row>
    <row r="504" spans="8:8" ht="14.25" customHeight="1" x14ac:dyDescent="0.45">
      <c r="H504" s="4"/>
    </row>
    <row r="505" spans="8:8" ht="14.25" customHeight="1" x14ac:dyDescent="0.45">
      <c r="H505" s="4"/>
    </row>
    <row r="506" spans="8:8" ht="14.25" customHeight="1" x14ac:dyDescent="0.45">
      <c r="H506" s="4"/>
    </row>
    <row r="507" spans="8:8" ht="14.25" customHeight="1" x14ac:dyDescent="0.45">
      <c r="H507" s="4"/>
    </row>
    <row r="508" spans="8:8" ht="14.25" customHeight="1" x14ac:dyDescent="0.45">
      <c r="H508" s="4"/>
    </row>
    <row r="509" spans="8:8" ht="14.25" customHeight="1" x14ac:dyDescent="0.45">
      <c r="H509" s="4"/>
    </row>
    <row r="510" spans="8:8" ht="14.25" customHeight="1" x14ac:dyDescent="0.45">
      <c r="H510" s="4"/>
    </row>
    <row r="511" spans="8:8" ht="14.25" customHeight="1" x14ac:dyDescent="0.45">
      <c r="H511" s="4"/>
    </row>
    <row r="512" spans="8:8" ht="14.25" customHeight="1" x14ac:dyDescent="0.45">
      <c r="H512" s="4"/>
    </row>
    <row r="513" spans="8:8" ht="14.25" customHeight="1" x14ac:dyDescent="0.45">
      <c r="H513" s="4"/>
    </row>
    <row r="514" spans="8:8" ht="14.25" customHeight="1" x14ac:dyDescent="0.45">
      <c r="H514" s="4"/>
    </row>
    <row r="515" spans="8:8" ht="14.25" customHeight="1" x14ac:dyDescent="0.45">
      <c r="H515" s="4"/>
    </row>
    <row r="516" spans="8:8" ht="14.25" customHeight="1" x14ac:dyDescent="0.45">
      <c r="H516" s="4"/>
    </row>
    <row r="517" spans="8:8" ht="14.25" customHeight="1" x14ac:dyDescent="0.45">
      <c r="H517" s="4"/>
    </row>
    <row r="518" spans="8:8" ht="14.25" customHeight="1" x14ac:dyDescent="0.45">
      <c r="H518" s="4"/>
    </row>
    <row r="519" spans="8:8" ht="14.25" customHeight="1" x14ac:dyDescent="0.45">
      <c r="H519" s="4"/>
    </row>
    <row r="520" spans="8:8" ht="14.25" customHeight="1" x14ac:dyDescent="0.45">
      <c r="H520" s="4"/>
    </row>
    <row r="521" spans="8:8" ht="14.25" customHeight="1" x14ac:dyDescent="0.45">
      <c r="H521" s="4"/>
    </row>
    <row r="522" spans="8:8" ht="14.25" customHeight="1" x14ac:dyDescent="0.45">
      <c r="H522" s="4"/>
    </row>
    <row r="523" spans="8:8" ht="14.25" customHeight="1" x14ac:dyDescent="0.45">
      <c r="H523" s="4"/>
    </row>
    <row r="524" spans="8:8" ht="14.25" customHeight="1" x14ac:dyDescent="0.45">
      <c r="H524" s="4"/>
    </row>
    <row r="525" spans="8:8" ht="14.25" customHeight="1" x14ac:dyDescent="0.45">
      <c r="H525" s="4"/>
    </row>
    <row r="526" spans="8:8" ht="14.25" customHeight="1" x14ac:dyDescent="0.45">
      <c r="H526" s="4"/>
    </row>
    <row r="527" spans="8:8" ht="14.25" customHeight="1" x14ac:dyDescent="0.45">
      <c r="H527" s="4"/>
    </row>
    <row r="528" spans="8:8" ht="14.25" customHeight="1" x14ac:dyDescent="0.45">
      <c r="H528" s="4"/>
    </row>
    <row r="529" spans="8:8" ht="14.25" customHeight="1" x14ac:dyDescent="0.45">
      <c r="H529" s="4"/>
    </row>
    <row r="530" spans="8:8" ht="14.25" customHeight="1" x14ac:dyDescent="0.45">
      <c r="H530" s="4"/>
    </row>
    <row r="531" spans="8:8" ht="14.25" customHeight="1" x14ac:dyDescent="0.45">
      <c r="H531" s="4"/>
    </row>
    <row r="532" spans="8:8" ht="14.25" customHeight="1" x14ac:dyDescent="0.45">
      <c r="H532" s="4"/>
    </row>
    <row r="533" spans="8:8" ht="14.25" customHeight="1" x14ac:dyDescent="0.45">
      <c r="H533" s="4"/>
    </row>
    <row r="534" spans="8:8" ht="14.25" customHeight="1" x14ac:dyDescent="0.45">
      <c r="H534" s="4"/>
    </row>
    <row r="535" spans="8:8" ht="14.25" customHeight="1" x14ac:dyDescent="0.45">
      <c r="H535" s="4"/>
    </row>
    <row r="536" spans="8:8" ht="14.25" customHeight="1" x14ac:dyDescent="0.45">
      <c r="H536" s="4"/>
    </row>
    <row r="537" spans="8:8" ht="14.25" customHeight="1" x14ac:dyDescent="0.45">
      <c r="H537" s="4"/>
    </row>
    <row r="538" spans="8:8" ht="14.25" customHeight="1" x14ac:dyDescent="0.45">
      <c r="H538" s="4"/>
    </row>
    <row r="539" spans="8:8" ht="14.25" customHeight="1" x14ac:dyDescent="0.45">
      <c r="H539" s="4"/>
    </row>
    <row r="540" spans="8:8" ht="14.25" customHeight="1" x14ac:dyDescent="0.45">
      <c r="H540" s="4"/>
    </row>
    <row r="541" spans="8:8" ht="14.25" customHeight="1" x14ac:dyDescent="0.45">
      <c r="H541" s="4"/>
    </row>
    <row r="542" spans="8:8" ht="14.25" customHeight="1" x14ac:dyDescent="0.45">
      <c r="H542" s="4"/>
    </row>
    <row r="543" spans="8:8" ht="14.25" customHeight="1" x14ac:dyDescent="0.45">
      <c r="H543" s="4"/>
    </row>
    <row r="544" spans="8:8" ht="14.25" customHeight="1" x14ac:dyDescent="0.45">
      <c r="H544" s="4"/>
    </row>
    <row r="545" spans="8:8" ht="14.25" customHeight="1" x14ac:dyDescent="0.45">
      <c r="H545" s="4"/>
    </row>
    <row r="546" spans="8:8" ht="14.25" customHeight="1" x14ac:dyDescent="0.45">
      <c r="H546" s="4"/>
    </row>
    <row r="547" spans="8:8" ht="14.25" customHeight="1" x14ac:dyDescent="0.45">
      <c r="H547" s="4"/>
    </row>
    <row r="548" spans="8:8" ht="14.25" customHeight="1" x14ac:dyDescent="0.45">
      <c r="H548" s="4"/>
    </row>
    <row r="549" spans="8:8" ht="14.25" customHeight="1" x14ac:dyDescent="0.45">
      <c r="H549" s="4"/>
    </row>
    <row r="550" spans="8:8" ht="14.25" customHeight="1" x14ac:dyDescent="0.45">
      <c r="H550" s="4"/>
    </row>
    <row r="551" spans="8:8" ht="14.25" customHeight="1" x14ac:dyDescent="0.45">
      <c r="H551" s="4"/>
    </row>
    <row r="552" spans="8:8" ht="14.25" customHeight="1" x14ac:dyDescent="0.45">
      <c r="H552" s="4"/>
    </row>
    <row r="553" spans="8:8" ht="14.25" customHeight="1" x14ac:dyDescent="0.45">
      <c r="H553" s="4"/>
    </row>
    <row r="554" spans="8:8" ht="14.25" customHeight="1" x14ac:dyDescent="0.45">
      <c r="H554" s="4"/>
    </row>
    <row r="555" spans="8:8" ht="14.25" customHeight="1" x14ac:dyDescent="0.45">
      <c r="H555" s="4"/>
    </row>
    <row r="556" spans="8:8" ht="14.25" customHeight="1" x14ac:dyDescent="0.45">
      <c r="H556" s="4"/>
    </row>
    <row r="557" spans="8:8" ht="14.25" customHeight="1" x14ac:dyDescent="0.45">
      <c r="H557" s="4"/>
    </row>
    <row r="558" spans="8:8" ht="14.25" customHeight="1" x14ac:dyDescent="0.45">
      <c r="H558" s="4"/>
    </row>
    <row r="559" spans="8:8" ht="14.25" customHeight="1" x14ac:dyDescent="0.45">
      <c r="H559" s="4"/>
    </row>
    <row r="560" spans="8:8" ht="14.25" customHeight="1" x14ac:dyDescent="0.45">
      <c r="H560" s="4"/>
    </row>
    <row r="561" spans="8:8" ht="14.25" customHeight="1" x14ac:dyDescent="0.45">
      <c r="H561" s="4"/>
    </row>
    <row r="562" spans="8:8" ht="14.25" customHeight="1" x14ac:dyDescent="0.45">
      <c r="H562" s="4"/>
    </row>
    <row r="563" spans="8:8" ht="14.25" customHeight="1" x14ac:dyDescent="0.45">
      <c r="H563" s="4"/>
    </row>
    <row r="564" spans="8:8" ht="14.25" customHeight="1" x14ac:dyDescent="0.45">
      <c r="H564" s="4"/>
    </row>
    <row r="565" spans="8:8" ht="14.25" customHeight="1" x14ac:dyDescent="0.45">
      <c r="H565" s="4"/>
    </row>
    <row r="566" spans="8:8" ht="14.25" customHeight="1" x14ac:dyDescent="0.45">
      <c r="H566" s="4"/>
    </row>
    <row r="567" spans="8:8" ht="14.25" customHeight="1" x14ac:dyDescent="0.45">
      <c r="H567" s="4"/>
    </row>
    <row r="568" spans="8:8" ht="14.25" customHeight="1" x14ac:dyDescent="0.45">
      <c r="H568" s="4"/>
    </row>
    <row r="569" spans="8:8" ht="14.25" customHeight="1" x14ac:dyDescent="0.45">
      <c r="H569" s="4"/>
    </row>
    <row r="570" spans="8:8" ht="14.25" customHeight="1" x14ac:dyDescent="0.45">
      <c r="H570" s="4"/>
    </row>
    <row r="571" spans="8:8" ht="14.25" customHeight="1" x14ac:dyDescent="0.45">
      <c r="H571" s="4"/>
    </row>
    <row r="572" spans="8:8" ht="14.25" customHeight="1" x14ac:dyDescent="0.45">
      <c r="H572" s="4"/>
    </row>
    <row r="573" spans="8:8" ht="14.25" customHeight="1" x14ac:dyDescent="0.45">
      <c r="H573" s="4"/>
    </row>
    <row r="574" spans="8:8" ht="14.25" customHeight="1" x14ac:dyDescent="0.45">
      <c r="H574" s="4"/>
    </row>
    <row r="575" spans="8:8" ht="14.25" customHeight="1" x14ac:dyDescent="0.45">
      <c r="H575" s="4"/>
    </row>
    <row r="576" spans="8:8" ht="14.25" customHeight="1" x14ac:dyDescent="0.45">
      <c r="H576" s="4"/>
    </row>
    <row r="577" spans="8:8" ht="14.25" customHeight="1" x14ac:dyDescent="0.45">
      <c r="H577" s="4"/>
    </row>
    <row r="578" spans="8:8" ht="14.25" customHeight="1" x14ac:dyDescent="0.45">
      <c r="H578" s="4"/>
    </row>
    <row r="579" spans="8:8" ht="14.25" customHeight="1" x14ac:dyDescent="0.45">
      <c r="H579" s="4"/>
    </row>
    <row r="580" spans="8:8" ht="14.25" customHeight="1" x14ac:dyDescent="0.45">
      <c r="H580" s="4"/>
    </row>
    <row r="581" spans="8:8" ht="14.25" customHeight="1" x14ac:dyDescent="0.45">
      <c r="H581" s="4"/>
    </row>
    <row r="582" spans="8:8" ht="14.25" customHeight="1" x14ac:dyDescent="0.45">
      <c r="H582" s="4"/>
    </row>
    <row r="583" spans="8:8" ht="14.25" customHeight="1" x14ac:dyDescent="0.45">
      <c r="H583" s="4"/>
    </row>
    <row r="584" spans="8:8" ht="14.25" customHeight="1" x14ac:dyDescent="0.45">
      <c r="H584" s="4"/>
    </row>
    <row r="585" spans="8:8" ht="14.25" customHeight="1" x14ac:dyDescent="0.45">
      <c r="H585" s="4"/>
    </row>
    <row r="586" spans="8:8" ht="14.25" customHeight="1" x14ac:dyDescent="0.45">
      <c r="H586" s="4"/>
    </row>
    <row r="587" spans="8:8" ht="14.25" customHeight="1" x14ac:dyDescent="0.45">
      <c r="H587" s="4"/>
    </row>
    <row r="588" spans="8:8" ht="14.25" customHeight="1" x14ac:dyDescent="0.45">
      <c r="H588" s="4"/>
    </row>
    <row r="589" spans="8:8" ht="14.25" customHeight="1" x14ac:dyDescent="0.45">
      <c r="H589" s="4"/>
    </row>
    <row r="590" spans="8:8" ht="14.25" customHeight="1" x14ac:dyDescent="0.45">
      <c r="H590" s="4"/>
    </row>
    <row r="591" spans="8:8" ht="14.25" customHeight="1" x14ac:dyDescent="0.45">
      <c r="H591" s="4"/>
    </row>
    <row r="592" spans="8:8" ht="14.25" customHeight="1" x14ac:dyDescent="0.45">
      <c r="H592" s="4"/>
    </row>
    <row r="593" spans="8:8" ht="14.25" customHeight="1" x14ac:dyDescent="0.45">
      <c r="H593" s="4"/>
    </row>
    <row r="594" spans="8:8" ht="14.25" customHeight="1" x14ac:dyDescent="0.45">
      <c r="H594" s="4"/>
    </row>
    <row r="595" spans="8:8" ht="14.25" customHeight="1" x14ac:dyDescent="0.45">
      <c r="H595" s="4"/>
    </row>
    <row r="596" spans="8:8" ht="14.25" customHeight="1" x14ac:dyDescent="0.45">
      <c r="H596" s="4"/>
    </row>
    <row r="597" spans="8:8" ht="14.25" customHeight="1" x14ac:dyDescent="0.45">
      <c r="H597" s="4"/>
    </row>
    <row r="598" spans="8:8" ht="14.25" customHeight="1" x14ac:dyDescent="0.45">
      <c r="H598" s="4"/>
    </row>
    <row r="599" spans="8:8" ht="14.25" customHeight="1" x14ac:dyDescent="0.45">
      <c r="H599" s="4"/>
    </row>
    <row r="600" spans="8:8" ht="14.25" customHeight="1" x14ac:dyDescent="0.45">
      <c r="H600" s="4"/>
    </row>
    <row r="601" spans="8:8" ht="14.25" customHeight="1" x14ac:dyDescent="0.45">
      <c r="H601" s="4"/>
    </row>
    <row r="602" spans="8:8" ht="14.25" customHeight="1" x14ac:dyDescent="0.45">
      <c r="H602" s="4"/>
    </row>
    <row r="603" spans="8:8" ht="14.25" customHeight="1" x14ac:dyDescent="0.45">
      <c r="H603" s="4"/>
    </row>
    <row r="604" spans="8:8" ht="14.25" customHeight="1" x14ac:dyDescent="0.45">
      <c r="H604" s="4"/>
    </row>
    <row r="605" spans="8:8" ht="14.25" customHeight="1" x14ac:dyDescent="0.45">
      <c r="H605" s="4"/>
    </row>
    <row r="606" spans="8:8" ht="14.25" customHeight="1" x14ac:dyDescent="0.45">
      <c r="H606" s="4"/>
    </row>
    <row r="607" spans="8:8" ht="14.25" customHeight="1" x14ac:dyDescent="0.45">
      <c r="H607" s="4"/>
    </row>
    <row r="608" spans="8:8" ht="14.25" customHeight="1" x14ac:dyDescent="0.45">
      <c r="H608" s="4"/>
    </row>
    <row r="609" spans="8:8" ht="14.25" customHeight="1" x14ac:dyDescent="0.45">
      <c r="H609" s="4"/>
    </row>
    <row r="610" spans="8:8" ht="14.25" customHeight="1" x14ac:dyDescent="0.45">
      <c r="H610" s="4"/>
    </row>
    <row r="611" spans="8:8" ht="14.25" customHeight="1" x14ac:dyDescent="0.45">
      <c r="H611" s="4"/>
    </row>
    <row r="612" spans="8:8" ht="14.25" customHeight="1" x14ac:dyDescent="0.45">
      <c r="H612" s="4"/>
    </row>
    <row r="613" spans="8:8" ht="14.25" customHeight="1" x14ac:dyDescent="0.45">
      <c r="H613" s="4"/>
    </row>
    <row r="614" spans="8:8" ht="14.25" customHeight="1" x14ac:dyDescent="0.45">
      <c r="H614" s="4"/>
    </row>
    <row r="615" spans="8:8" ht="14.25" customHeight="1" x14ac:dyDescent="0.45">
      <c r="H615" s="4"/>
    </row>
    <row r="616" spans="8:8" ht="14.25" customHeight="1" x14ac:dyDescent="0.45">
      <c r="H616" s="4"/>
    </row>
    <row r="617" spans="8:8" ht="14.25" customHeight="1" x14ac:dyDescent="0.45">
      <c r="H617" s="4"/>
    </row>
    <row r="618" spans="8:8" ht="14.25" customHeight="1" x14ac:dyDescent="0.45">
      <c r="H618" s="4"/>
    </row>
    <row r="619" spans="8:8" ht="14.25" customHeight="1" x14ac:dyDescent="0.45">
      <c r="H619" s="4"/>
    </row>
    <row r="620" spans="8:8" ht="14.25" customHeight="1" x14ac:dyDescent="0.45">
      <c r="H620" s="4"/>
    </row>
    <row r="621" spans="8:8" ht="14.25" customHeight="1" x14ac:dyDescent="0.45">
      <c r="H621" s="4"/>
    </row>
    <row r="622" spans="8:8" ht="14.25" customHeight="1" x14ac:dyDescent="0.45">
      <c r="H622" s="4"/>
    </row>
    <row r="623" spans="8:8" ht="14.25" customHeight="1" x14ac:dyDescent="0.45">
      <c r="H623" s="4"/>
    </row>
    <row r="624" spans="8:8" ht="14.25" customHeight="1" x14ac:dyDescent="0.45">
      <c r="H624" s="4"/>
    </row>
    <row r="625" spans="8:8" ht="14.25" customHeight="1" x14ac:dyDescent="0.45">
      <c r="H625" s="4"/>
    </row>
    <row r="626" spans="8:8" ht="14.25" customHeight="1" x14ac:dyDescent="0.45">
      <c r="H626" s="4"/>
    </row>
    <row r="627" spans="8:8" ht="14.25" customHeight="1" x14ac:dyDescent="0.45">
      <c r="H627" s="4"/>
    </row>
    <row r="628" spans="8:8" ht="14.25" customHeight="1" x14ac:dyDescent="0.45">
      <c r="H628" s="4"/>
    </row>
    <row r="629" spans="8:8" ht="14.25" customHeight="1" x14ac:dyDescent="0.45">
      <c r="H629" s="4"/>
    </row>
    <row r="630" spans="8:8" ht="14.25" customHeight="1" x14ac:dyDescent="0.45">
      <c r="H630" s="4"/>
    </row>
    <row r="631" spans="8:8" ht="14.25" customHeight="1" x14ac:dyDescent="0.45">
      <c r="H631" s="4"/>
    </row>
    <row r="632" spans="8:8" ht="14.25" customHeight="1" x14ac:dyDescent="0.45">
      <c r="H632" s="4"/>
    </row>
    <row r="633" spans="8:8" ht="14.25" customHeight="1" x14ac:dyDescent="0.45">
      <c r="H633" s="4"/>
    </row>
    <row r="634" spans="8:8" ht="14.25" customHeight="1" x14ac:dyDescent="0.45">
      <c r="H634" s="4"/>
    </row>
    <row r="635" spans="8:8" ht="14.25" customHeight="1" x14ac:dyDescent="0.45">
      <c r="H635" s="4"/>
    </row>
    <row r="636" spans="8:8" ht="14.25" customHeight="1" x14ac:dyDescent="0.45">
      <c r="H636" s="4"/>
    </row>
    <row r="637" spans="8:8" ht="14.25" customHeight="1" x14ac:dyDescent="0.45">
      <c r="H637" s="4"/>
    </row>
    <row r="638" spans="8:8" ht="14.25" customHeight="1" x14ac:dyDescent="0.45">
      <c r="H638" s="4"/>
    </row>
    <row r="639" spans="8:8" ht="14.25" customHeight="1" x14ac:dyDescent="0.45">
      <c r="H639" s="4"/>
    </row>
    <row r="640" spans="8:8" ht="14.25" customHeight="1" x14ac:dyDescent="0.45">
      <c r="H640" s="4"/>
    </row>
    <row r="641" spans="8:8" ht="14.25" customHeight="1" x14ac:dyDescent="0.45">
      <c r="H641" s="4"/>
    </row>
    <row r="642" spans="8:8" ht="14.25" customHeight="1" x14ac:dyDescent="0.45">
      <c r="H642" s="4"/>
    </row>
    <row r="643" spans="8:8" ht="14.25" customHeight="1" x14ac:dyDescent="0.45">
      <c r="H643" s="4"/>
    </row>
    <row r="644" spans="8:8" ht="14.25" customHeight="1" x14ac:dyDescent="0.45">
      <c r="H644" s="4"/>
    </row>
    <row r="645" spans="8:8" ht="14.25" customHeight="1" x14ac:dyDescent="0.45">
      <c r="H645" s="4"/>
    </row>
    <row r="646" spans="8:8" ht="14.25" customHeight="1" x14ac:dyDescent="0.45">
      <c r="H646" s="4"/>
    </row>
    <row r="647" spans="8:8" ht="14.25" customHeight="1" x14ac:dyDescent="0.45">
      <c r="H647" s="4"/>
    </row>
    <row r="648" spans="8:8" ht="14.25" customHeight="1" x14ac:dyDescent="0.45">
      <c r="H648" s="4"/>
    </row>
    <row r="649" spans="8:8" ht="14.25" customHeight="1" x14ac:dyDescent="0.45">
      <c r="H649" s="4"/>
    </row>
    <row r="650" spans="8:8" ht="14.25" customHeight="1" x14ac:dyDescent="0.45">
      <c r="H650" s="4"/>
    </row>
    <row r="651" spans="8:8" ht="14.25" customHeight="1" x14ac:dyDescent="0.45">
      <c r="H651" s="4"/>
    </row>
    <row r="652" spans="8:8" ht="14.25" customHeight="1" x14ac:dyDescent="0.45">
      <c r="H652" s="4"/>
    </row>
    <row r="653" spans="8:8" ht="14.25" customHeight="1" x14ac:dyDescent="0.45">
      <c r="H653" s="4"/>
    </row>
    <row r="654" spans="8:8" ht="14.25" customHeight="1" x14ac:dyDescent="0.45">
      <c r="H654" s="4"/>
    </row>
    <row r="655" spans="8:8" ht="14.25" customHeight="1" x14ac:dyDescent="0.45">
      <c r="H655" s="4"/>
    </row>
    <row r="656" spans="8:8" ht="14.25" customHeight="1" x14ac:dyDescent="0.45">
      <c r="H656" s="4"/>
    </row>
    <row r="657" spans="8:8" ht="14.25" customHeight="1" x14ac:dyDescent="0.45">
      <c r="H657" s="4"/>
    </row>
    <row r="658" spans="8:8" ht="14.25" customHeight="1" x14ac:dyDescent="0.45">
      <c r="H658" s="4"/>
    </row>
    <row r="659" spans="8:8" ht="14.25" customHeight="1" x14ac:dyDescent="0.45">
      <c r="H659" s="4"/>
    </row>
    <row r="660" spans="8:8" ht="14.25" customHeight="1" x14ac:dyDescent="0.45">
      <c r="H660" s="4"/>
    </row>
    <row r="661" spans="8:8" ht="14.25" customHeight="1" x14ac:dyDescent="0.45">
      <c r="H661" s="4"/>
    </row>
    <row r="662" spans="8:8" ht="14.25" customHeight="1" x14ac:dyDescent="0.45">
      <c r="H662" s="4"/>
    </row>
    <row r="663" spans="8:8" ht="14.25" customHeight="1" x14ac:dyDescent="0.45">
      <c r="H663" s="4"/>
    </row>
    <row r="664" spans="8:8" ht="14.25" customHeight="1" x14ac:dyDescent="0.45">
      <c r="H664" s="4"/>
    </row>
    <row r="665" spans="8:8" ht="14.25" customHeight="1" x14ac:dyDescent="0.45">
      <c r="H665" s="4"/>
    </row>
    <row r="666" spans="8:8" ht="14.25" customHeight="1" x14ac:dyDescent="0.45">
      <c r="H666" s="4"/>
    </row>
    <row r="667" spans="8:8" ht="14.25" customHeight="1" x14ac:dyDescent="0.45">
      <c r="H667" s="4"/>
    </row>
    <row r="668" spans="8:8" ht="14.25" customHeight="1" x14ac:dyDescent="0.45">
      <c r="H668" s="4"/>
    </row>
    <row r="669" spans="8:8" ht="14.25" customHeight="1" x14ac:dyDescent="0.45">
      <c r="H669" s="4"/>
    </row>
    <row r="670" spans="8:8" ht="14.25" customHeight="1" x14ac:dyDescent="0.45">
      <c r="H670" s="4"/>
    </row>
    <row r="671" spans="8:8" ht="14.25" customHeight="1" x14ac:dyDescent="0.45">
      <c r="H671" s="4"/>
    </row>
    <row r="672" spans="8:8" ht="14.25" customHeight="1" x14ac:dyDescent="0.45">
      <c r="H672" s="4"/>
    </row>
    <row r="673" spans="8:8" ht="14.25" customHeight="1" x14ac:dyDescent="0.45">
      <c r="H673" s="4"/>
    </row>
    <row r="674" spans="8:8" ht="14.25" customHeight="1" x14ac:dyDescent="0.45">
      <c r="H674" s="4"/>
    </row>
    <row r="675" spans="8:8" ht="14.25" customHeight="1" x14ac:dyDescent="0.45">
      <c r="H675" s="4"/>
    </row>
    <row r="676" spans="8:8" ht="14.25" customHeight="1" x14ac:dyDescent="0.45">
      <c r="H676" s="4"/>
    </row>
    <row r="677" spans="8:8" ht="14.25" customHeight="1" x14ac:dyDescent="0.45">
      <c r="H677" s="4"/>
    </row>
    <row r="678" spans="8:8" ht="14.25" customHeight="1" x14ac:dyDescent="0.45">
      <c r="H678" s="4"/>
    </row>
    <row r="679" spans="8:8" ht="14.25" customHeight="1" x14ac:dyDescent="0.45">
      <c r="H679" s="4"/>
    </row>
    <row r="680" spans="8:8" ht="14.25" customHeight="1" x14ac:dyDescent="0.45">
      <c r="H680" s="4"/>
    </row>
    <row r="681" spans="8:8" ht="14.25" customHeight="1" x14ac:dyDescent="0.45">
      <c r="H681" s="4"/>
    </row>
    <row r="682" spans="8:8" ht="14.25" customHeight="1" x14ac:dyDescent="0.45">
      <c r="H682" s="4"/>
    </row>
    <row r="683" spans="8:8" ht="14.25" customHeight="1" x14ac:dyDescent="0.45">
      <c r="H683" s="4"/>
    </row>
    <row r="684" spans="8:8" ht="14.25" customHeight="1" x14ac:dyDescent="0.45">
      <c r="H684" s="4"/>
    </row>
    <row r="685" spans="8:8" ht="14.25" customHeight="1" x14ac:dyDescent="0.45">
      <c r="H685" s="4"/>
    </row>
    <row r="686" spans="8:8" ht="14.25" customHeight="1" x14ac:dyDescent="0.45">
      <c r="H686" s="4"/>
    </row>
    <row r="687" spans="8:8" ht="14.25" customHeight="1" x14ac:dyDescent="0.45">
      <c r="H687" s="4"/>
    </row>
    <row r="688" spans="8:8" ht="14.25" customHeight="1" x14ac:dyDescent="0.45">
      <c r="H688" s="4"/>
    </row>
    <row r="689" spans="8:8" ht="14.25" customHeight="1" x14ac:dyDescent="0.45">
      <c r="H689" s="4"/>
    </row>
    <row r="690" spans="8:8" ht="14.25" customHeight="1" x14ac:dyDescent="0.45">
      <c r="H690" s="4"/>
    </row>
    <row r="691" spans="8:8" ht="14.25" customHeight="1" x14ac:dyDescent="0.45">
      <c r="H691" s="4"/>
    </row>
    <row r="692" spans="8:8" ht="14.25" customHeight="1" x14ac:dyDescent="0.45">
      <c r="H692" s="4"/>
    </row>
    <row r="693" spans="8:8" ht="14.25" customHeight="1" x14ac:dyDescent="0.45">
      <c r="H693" s="4"/>
    </row>
    <row r="694" spans="8:8" ht="14.25" customHeight="1" x14ac:dyDescent="0.45">
      <c r="H694" s="4"/>
    </row>
    <row r="695" spans="8:8" ht="14.25" customHeight="1" x14ac:dyDescent="0.45">
      <c r="H695" s="4"/>
    </row>
    <row r="696" spans="8:8" ht="14.25" customHeight="1" x14ac:dyDescent="0.45">
      <c r="H696" s="4"/>
    </row>
    <row r="697" spans="8:8" ht="14.25" customHeight="1" x14ac:dyDescent="0.45">
      <c r="H697" s="4"/>
    </row>
    <row r="698" spans="8:8" ht="14.25" customHeight="1" x14ac:dyDescent="0.45">
      <c r="H698" s="4"/>
    </row>
    <row r="699" spans="8:8" ht="14.25" customHeight="1" x14ac:dyDescent="0.45">
      <c r="H699" s="4"/>
    </row>
    <row r="700" spans="8:8" ht="14.25" customHeight="1" x14ac:dyDescent="0.45">
      <c r="H700" s="4"/>
    </row>
    <row r="701" spans="8:8" ht="14.25" customHeight="1" x14ac:dyDescent="0.45">
      <c r="H701" s="4"/>
    </row>
    <row r="702" spans="8:8" ht="14.25" customHeight="1" x14ac:dyDescent="0.45">
      <c r="H702" s="4"/>
    </row>
    <row r="703" spans="8:8" ht="14.25" customHeight="1" x14ac:dyDescent="0.45">
      <c r="H703" s="4"/>
    </row>
    <row r="704" spans="8:8" ht="14.25" customHeight="1" x14ac:dyDescent="0.45">
      <c r="H704" s="4"/>
    </row>
    <row r="705" spans="8:8" ht="14.25" customHeight="1" x14ac:dyDescent="0.45">
      <c r="H705" s="4"/>
    </row>
    <row r="706" spans="8:8" ht="14.25" customHeight="1" x14ac:dyDescent="0.45">
      <c r="H706" s="4"/>
    </row>
    <row r="707" spans="8:8" ht="14.25" customHeight="1" x14ac:dyDescent="0.45">
      <c r="H707" s="4"/>
    </row>
    <row r="708" spans="8:8" ht="14.25" customHeight="1" x14ac:dyDescent="0.45">
      <c r="H708" s="4"/>
    </row>
    <row r="709" spans="8:8" ht="14.25" customHeight="1" x14ac:dyDescent="0.45">
      <c r="H709" s="4"/>
    </row>
    <row r="710" spans="8:8" ht="14.25" customHeight="1" x14ac:dyDescent="0.45">
      <c r="H710" s="4"/>
    </row>
    <row r="711" spans="8:8" ht="14.25" customHeight="1" x14ac:dyDescent="0.45">
      <c r="H711" s="4"/>
    </row>
    <row r="712" spans="8:8" ht="14.25" customHeight="1" x14ac:dyDescent="0.45">
      <c r="H712" s="4"/>
    </row>
    <row r="713" spans="8:8" ht="14.25" customHeight="1" x14ac:dyDescent="0.45">
      <c r="H713" s="4"/>
    </row>
    <row r="714" spans="8:8" ht="14.25" customHeight="1" x14ac:dyDescent="0.45">
      <c r="H714" s="4"/>
    </row>
    <row r="715" spans="8:8" ht="14.25" customHeight="1" x14ac:dyDescent="0.45">
      <c r="H715" s="4"/>
    </row>
    <row r="716" spans="8:8" ht="14.25" customHeight="1" x14ac:dyDescent="0.45">
      <c r="H716" s="4"/>
    </row>
    <row r="717" spans="8:8" ht="14.25" customHeight="1" x14ac:dyDescent="0.45">
      <c r="H717" s="4"/>
    </row>
    <row r="718" spans="8:8" ht="14.25" customHeight="1" x14ac:dyDescent="0.45">
      <c r="H718" s="4"/>
    </row>
    <row r="719" spans="8:8" ht="14.25" customHeight="1" x14ac:dyDescent="0.45">
      <c r="H719" s="4"/>
    </row>
    <row r="720" spans="8:8" ht="14.25" customHeight="1" x14ac:dyDescent="0.45">
      <c r="H720" s="4"/>
    </row>
    <row r="721" spans="8:8" ht="14.25" customHeight="1" x14ac:dyDescent="0.45">
      <c r="H721" s="4"/>
    </row>
    <row r="722" spans="8:8" ht="14.25" customHeight="1" x14ac:dyDescent="0.45">
      <c r="H722" s="4"/>
    </row>
    <row r="723" spans="8:8" ht="14.25" customHeight="1" x14ac:dyDescent="0.45">
      <c r="H723" s="4"/>
    </row>
    <row r="724" spans="8:8" ht="14.25" customHeight="1" x14ac:dyDescent="0.45">
      <c r="H724" s="4"/>
    </row>
    <row r="725" spans="8:8" ht="14.25" customHeight="1" x14ac:dyDescent="0.45">
      <c r="H725" s="4"/>
    </row>
    <row r="726" spans="8:8" ht="14.25" customHeight="1" x14ac:dyDescent="0.45">
      <c r="H726" s="4"/>
    </row>
    <row r="727" spans="8:8" ht="14.25" customHeight="1" x14ac:dyDescent="0.45">
      <c r="H727" s="4"/>
    </row>
    <row r="728" spans="8:8" ht="14.25" customHeight="1" x14ac:dyDescent="0.45">
      <c r="H728" s="4"/>
    </row>
    <row r="729" spans="8:8" ht="14.25" customHeight="1" x14ac:dyDescent="0.45">
      <c r="H729" s="4"/>
    </row>
    <row r="730" spans="8:8" ht="14.25" customHeight="1" x14ac:dyDescent="0.45">
      <c r="H730" s="4"/>
    </row>
    <row r="731" spans="8:8" ht="14.25" customHeight="1" x14ac:dyDescent="0.45">
      <c r="H731" s="4"/>
    </row>
    <row r="732" spans="8:8" ht="14.25" customHeight="1" x14ac:dyDescent="0.45">
      <c r="H732" s="4"/>
    </row>
    <row r="733" spans="8:8" ht="14.25" customHeight="1" x14ac:dyDescent="0.45">
      <c r="H733" s="4"/>
    </row>
    <row r="734" spans="8:8" ht="14.25" customHeight="1" x14ac:dyDescent="0.45">
      <c r="H734" s="4"/>
    </row>
    <row r="735" spans="8:8" ht="14.25" customHeight="1" x14ac:dyDescent="0.45">
      <c r="H735" s="4"/>
    </row>
    <row r="736" spans="8:8" ht="14.25" customHeight="1" x14ac:dyDescent="0.45">
      <c r="H736" s="4"/>
    </row>
    <row r="737" spans="8:8" ht="14.25" customHeight="1" x14ac:dyDescent="0.45">
      <c r="H737" s="4"/>
    </row>
    <row r="738" spans="8:8" ht="14.25" customHeight="1" x14ac:dyDescent="0.45">
      <c r="H738" s="4"/>
    </row>
    <row r="739" spans="8:8" ht="14.25" customHeight="1" x14ac:dyDescent="0.45">
      <c r="H739" s="4"/>
    </row>
    <row r="740" spans="8:8" ht="14.25" customHeight="1" x14ac:dyDescent="0.45">
      <c r="H740" s="4"/>
    </row>
    <row r="741" spans="8:8" ht="14.25" customHeight="1" x14ac:dyDescent="0.45">
      <c r="H741" s="4"/>
    </row>
    <row r="742" spans="8:8" ht="14.25" customHeight="1" x14ac:dyDescent="0.45">
      <c r="H742" s="4"/>
    </row>
    <row r="743" spans="8:8" ht="14.25" customHeight="1" x14ac:dyDescent="0.45">
      <c r="H743" s="4"/>
    </row>
    <row r="744" spans="8:8" ht="14.25" customHeight="1" x14ac:dyDescent="0.45">
      <c r="H744" s="4"/>
    </row>
    <row r="745" spans="8:8" ht="14.25" customHeight="1" x14ac:dyDescent="0.45">
      <c r="H745" s="4"/>
    </row>
    <row r="746" spans="8:8" ht="14.25" customHeight="1" x14ac:dyDescent="0.45">
      <c r="H746" s="4"/>
    </row>
    <row r="747" spans="8:8" ht="14.25" customHeight="1" x14ac:dyDescent="0.45">
      <c r="H747" s="4"/>
    </row>
    <row r="748" spans="8:8" ht="14.25" customHeight="1" x14ac:dyDescent="0.45">
      <c r="H748" s="4"/>
    </row>
    <row r="749" spans="8:8" ht="14.25" customHeight="1" x14ac:dyDescent="0.45">
      <c r="H749" s="4"/>
    </row>
    <row r="750" spans="8:8" ht="14.25" customHeight="1" x14ac:dyDescent="0.45">
      <c r="H750" s="4"/>
    </row>
    <row r="751" spans="8:8" ht="14.25" customHeight="1" x14ac:dyDescent="0.45">
      <c r="H751" s="4"/>
    </row>
    <row r="752" spans="8:8" ht="14.25" customHeight="1" x14ac:dyDescent="0.45">
      <c r="H752" s="4"/>
    </row>
    <row r="753" spans="8:8" ht="14.25" customHeight="1" x14ac:dyDescent="0.45">
      <c r="H753" s="4"/>
    </row>
    <row r="754" spans="8:8" ht="14.25" customHeight="1" x14ac:dyDescent="0.45">
      <c r="H754" s="4"/>
    </row>
    <row r="755" spans="8:8" ht="14.25" customHeight="1" x14ac:dyDescent="0.45">
      <c r="H755" s="4"/>
    </row>
    <row r="756" spans="8:8" ht="14.25" customHeight="1" x14ac:dyDescent="0.45">
      <c r="H756" s="4"/>
    </row>
    <row r="757" spans="8:8" ht="14.25" customHeight="1" x14ac:dyDescent="0.45">
      <c r="H757" s="4"/>
    </row>
    <row r="758" spans="8:8" ht="14.25" customHeight="1" x14ac:dyDescent="0.45">
      <c r="H758" s="4"/>
    </row>
    <row r="759" spans="8:8" ht="14.25" customHeight="1" x14ac:dyDescent="0.45">
      <c r="H759" s="4"/>
    </row>
    <row r="760" spans="8:8" ht="14.25" customHeight="1" x14ac:dyDescent="0.45">
      <c r="H760" s="4"/>
    </row>
    <row r="761" spans="8:8" ht="14.25" customHeight="1" x14ac:dyDescent="0.45">
      <c r="H761" s="4"/>
    </row>
    <row r="762" spans="8:8" ht="14.25" customHeight="1" x14ac:dyDescent="0.45">
      <c r="H762" s="4"/>
    </row>
    <row r="763" spans="8:8" ht="14.25" customHeight="1" x14ac:dyDescent="0.45">
      <c r="H763" s="4"/>
    </row>
    <row r="764" spans="8:8" ht="14.25" customHeight="1" x14ac:dyDescent="0.45">
      <c r="H764" s="4"/>
    </row>
    <row r="765" spans="8:8" ht="14.25" customHeight="1" x14ac:dyDescent="0.45">
      <c r="H765" s="4"/>
    </row>
    <row r="766" spans="8:8" ht="14.25" customHeight="1" x14ac:dyDescent="0.45">
      <c r="H766" s="4"/>
    </row>
    <row r="767" spans="8:8" ht="14.25" customHeight="1" x14ac:dyDescent="0.45">
      <c r="H767" s="4"/>
    </row>
    <row r="768" spans="8:8" ht="14.25" customHeight="1" x14ac:dyDescent="0.45">
      <c r="H768" s="4"/>
    </row>
    <row r="769" spans="8:8" ht="14.25" customHeight="1" x14ac:dyDescent="0.45">
      <c r="H769" s="4"/>
    </row>
    <row r="770" spans="8:8" ht="14.25" customHeight="1" x14ac:dyDescent="0.45">
      <c r="H770" s="4"/>
    </row>
    <row r="771" spans="8:8" ht="14.25" customHeight="1" x14ac:dyDescent="0.45">
      <c r="H771" s="4"/>
    </row>
    <row r="772" spans="8:8" ht="14.25" customHeight="1" x14ac:dyDescent="0.45">
      <c r="H772" s="4"/>
    </row>
    <row r="773" spans="8:8" ht="14.25" customHeight="1" x14ac:dyDescent="0.45">
      <c r="H773" s="4"/>
    </row>
    <row r="774" spans="8:8" ht="14.25" customHeight="1" x14ac:dyDescent="0.45">
      <c r="H774" s="4"/>
    </row>
    <row r="775" spans="8:8" ht="14.25" customHeight="1" x14ac:dyDescent="0.45">
      <c r="H775" s="4"/>
    </row>
    <row r="776" spans="8:8" ht="14.25" customHeight="1" x14ac:dyDescent="0.45">
      <c r="H776" s="4"/>
    </row>
    <row r="777" spans="8:8" ht="14.25" customHeight="1" x14ac:dyDescent="0.45">
      <c r="H777" s="4"/>
    </row>
    <row r="778" spans="8:8" ht="14.25" customHeight="1" x14ac:dyDescent="0.45">
      <c r="H778" s="4"/>
    </row>
    <row r="779" spans="8:8" ht="14.25" customHeight="1" x14ac:dyDescent="0.45">
      <c r="H779" s="4"/>
    </row>
    <row r="780" spans="8:8" ht="14.25" customHeight="1" x14ac:dyDescent="0.45">
      <c r="H780" s="4"/>
    </row>
    <row r="781" spans="8:8" ht="14.25" customHeight="1" x14ac:dyDescent="0.45">
      <c r="H781" s="4"/>
    </row>
    <row r="782" spans="8:8" ht="14.25" customHeight="1" x14ac:dyDescent="0.45">
      <c r="H782" s="4"/>
    </row>
    <row r="783" spans="8:8" ht="14.25" customHeight="1" x14ac:dyDescent="0.45">
      <c r="H783" s="4"/>
    </row>
    <row r="784" spans="8:8" ht="14.25" customHeight="1" x14ac:dyDescent="0.45">
      <c r="H784" s="4"/>
    </row>
    <row r="785" spans="8:8" ht="14.25" customHeight="1" x14ac:dyDescent="0.45">
      <c r="H785" s="4"/>
    </row>
    <row r="786" spans="8:8" ht="14.25" customHeight="1" x14ac:dyDescent="0.45">
      <c r="H786" s="4"/>
    </row>
    <row r="787" spans="8:8" ht="14.25" customHeight="1" x14ac:dyDescent="0.45">
      <c r="H787" s="4"/>
    </row>
    <row r="788" spans="8:8" ht="14.25" customHeight="1" x14ac:dyDescent="0.45">
      <c r="H788" s="4"/>
    </row>
    <row r="789" spans="8:8" ht="14.25" customHeight="1" x14ac:dyDescent="0.45">
      <c r="H789" s="4"/>
    </row>
    <row r="790" spans="8:8" ht="14.25" customHeight="1" x14ac:dyDescent="0.45">
      <c r="H790" s="4"/>
    </row>
    <row r="791" spans="8:8" ht="14.25" customHeight="1" x14ac:dyDescent="0.45">
      <c r="H791" s="4"/>
    </row>
    <row r="792" spans="8:8" ht="14.25" customHeight="1" x14ac:dyDescent="0.45">
      <c r="H792" s="4"/>
    </row>
    <row r="793" spans="8:8" ht="14.25" customHeight="1" x14ac:dyDescent="0.45">
      <c r="H793" s="4"/>
    </row>
    <row r="794" spans="8:8" ht="14.25" customHeight="1" x14ac:dyDescent="0.45">
      <c r="H794" s="4"/>
    </row>
    <row r="795" spans="8:8" ht="14.25" customHeight="1" x14ac:dyDescent="0.45">
      <c r="H795" s="4"/>
    </row>
    <row r="796" spans="8:8" ht="14.25" customHeight="1" x14ac:dyDescent="0.45">
      <c r="H796" s="4"/>
    </row>
    <row r="797" spans="8:8" ht="14.25" customHeight="1" x14ac:dyDescent="0.45">
      <c r="H797" s="4"/>
    </row>
    <row r="798" spans="8:8" ht="14.25" customHeight="1" x14ac:dyDescent="0.45">
      <c r="H798" s="4"/>
    </row>
    <row r="799" spans="8:8" ht="14.25" customHeight="1" x14ac:dyDescent="0.45">
      <c r="H799" s="4"/>
    </row>
    <row r="800" spans="8:8" ht="14.25" customHeight="1" x14ac:dyDescent="0.45">
      <c r="H800" s="4"/>
    </row>
    <row r="801" spans="8:8" ht="14.25" customHeight="1" x14ac:dyDescent="0.45">
      <c r="H801" s="4"/>
    </row>
    <row r="802" spans="8:8" ht="14.25" customHeight="1" x14ac:dyDescent="0.45">
      <c r="H802" s="4"/>
    </row>
    <row r="803" spans="8:8" ht="14.25" customHeight="1" x14ac:dyDescent="0.45">
      <c r="H803" s="4"/>
    </row>
    <row r="804" spans="8:8" ht="14.25" customHeight="1" x14ac:dyDescent="0.45">
      <c r="H804" s="4"/>
    </row>
    <row r="805" spans="8:8" ht="14.25" customHeight="1" x14ac:dyDescent="0.45">
      <c r="H805" s="4"/>
    </row>
    <row r="806" spans="8:8" ht="14.25" customHeight="1" x14ac:dyDescent="0.45">
      <c r="H806" s="4"/>
    </row>
    <row r="807" spans="8:8" ht="14.25" customHeight="1" x14ac:dyDescent="0.45">
      <c r="H807" s="4"/>
    </row>
    <row r="808" spans="8:8" ht="14.25" customHeight="1" x14ac:dyDescent="0.45">
      <c r="H808" s="4"/>
    </row>
    <row r="809" spans="8:8" ht="14.25" customHeight="1" x14ac:dyDescent="0.45">
      <c r="H809" s="4"/>
    </row>
    <row r="810" spans="8:8" ht="14.25" customHeight="1" x14ac:dyDescent="0.45">
      <c r="H810" s="4"/>
    </row>
    <row r="811" spans="8:8" ht="14.25" customHeight="1" x14ac:dyDescent="0.45">
      <c r="H811" s="4"/>
    </row>
    <row r="812" spans="8:8" ht="14.25" customHeight="1" x14ac:dyDescent="0.45">
      <c r="H812" s="4"/>
    </row>
    <row r="813" spans="8:8" ht="14.25" customHeight="1" x14ac:dyDescent="0.45">
      <c r="H813" s="4"/>
    </row>
    <row r="814" spans="8:8" ht="14.25" customHeight="1" x14ac:dyDescent="0.45">
      <c r="H814" s="4"/>
    </row>
    <row r="815" spans="8:8" ht="14.25" customHeight="1" x14ac:dyDescent="0.45">
      <c r="H815" s="4"/>
    </row>
    <row r="816" spans="8:8" ht="14.25" customHeight="1" x14ac:dyDescent="0.45">
      <c r="H816" s="4"/>
    </row>
    <row r="817" spans="8:8" ht="14.25" customHeight="1" x14ac:dyDescent="0.45">
      <c r="H817" s="4"/>
    </row>
    <row r="818" spans="8:8" ht="14.25" customHeight="1" x14ac:dyDescent="0.45">
      <c r="H818" s="4"/>
    </row>
    <row r="819" spans="8:8" ht="14.25" customHeight="1" x14ac:dyDescent="0.45">
      <c r="H819" s="4"/>
    </row>
    <row r="820" spans="8:8" ht="14.25" customHeight="1" x14ac:dyDescent="0.45">
      <c r="H820" s="4"/>
    </row>
    <row r="821" spans="8:8" ht="14.25" customHeight="1" x14ac:dyDescent="0.45">
      <c r="H821" s="4"/>
    </row>
    <row r="822" spans="8:8" ht="14.25" customHeight="1" x14ac:dyDescent="0.45">
      <c r="H822" s="4"/>
    </row>
    <row r="823" spans="8:8" ht="14.25" customHeight="1" x14ac:dyDescent="0.45">
      <c r="H823" s="4"/>
    </row>
    <row r="824" spans="8:8" ht="14.25" customHeight="1" x14ac:dyDescent="0.45">
      <c r="H824" s="4"/>
    </row>
    <row r="825" spans="8:8" ht="14.25" customHeight="1" x14ac:dyDescent="0.45">
      <c r="H825" s="4"/>
    </row>
    <row r="826" spans="8:8" ht="14.25" customHeight="1" x14ac:dyDescent="0.45">
      <c r="H826" s="4"/>
    </row>
    <row r="827" spans="8:8" ht="14.25" customHeight="1" x14ac:dyDescent="0.45">
      <c r="H827" s="4"/>
    </row>
    <row r="828" spans="8:8" ht="14.25" customHeight="1" x14ac:dyDescent="0.45">
      <c r="H828" s="4"/>
    </row>
    <row r="829" spans="8:8" ht="14.25" customHeight="1" x14ac:dyDescent="0.45">
      <c r="H829" s="4"/>
    </row>
    <row r="830" spans="8:8" ht="14.25" customHeight="1" x14ac:dyDescent="0.45">
      <c r="H830" s="4"/>
    </row>
    <row r="831" spans="8:8" ht="14.25" customHeight="1" x14ac:dyDescent="0.45">
      <c r="H831" s="4"/>
    </row>
    <row r="832" spans="8:8" ht="14.25" customHeight="1" x14ac:dyDescent="0.45">
      <c r="H832" s="4"/>
    </row>
    <row r="833" spans="8:8" ht="14.25" customHeight="1" x14ac:dyDescent="0.45">
      <c r="H833" s="4"/>
    </row>
    <row r="834" spans="8:8" ht="14.25" customHeight="1" x14ac:dyDescent="0.45">
      <c r="H834" s="4"/>
    </row>
    <row r="835" spans="8:8" ht="14.25" customHeight="1" x14ac:dyDescent="0.45">
      <c r="H835" s="4"/>
    </row>
    <row r="836" spans="8:8" ht="14.25" customHeight="1" x14ac:dyDescent="0.45">
      <c r="H836" s="4"/>
    </row>
    <row r="837" spans="8:8" ht="14.25" customHeight="1" x14ac:dyDescent="0.45">
      <c r="H837" s="4"/>
    </row>
    <row r="838" spans="8:8" ht="14.25" customHeight="1" x14ac:dyDescent="0.45">
      <c r="H838" s="4"/>
    </row>
    <row r="839" spans="8:8" ht="14.25" customHeight="1" x14ac:dyDescent="0.45">
      <c r="H839" s="4"/>
    </row>
    <row r="840" spans="8:8" ht="14.25" customHeight="1" x14ac:dyDescent="0.45">
      <c r="H840" s="4"/>
    </row>
    <row r="841" spans="8:8" ht="14.25" customHeight="1" x14ac:dyDescent="0.45">
      <c r="H841" s="4"/>
    </row>
    <row r="842" spans="8:8" ht="14.25" customHeight="1" x14ac:dyDescent="0.45">
      <c r="H842" s="4"/>
    </row>
    <row r="843" spans="8:8" ht="14.25" customHeight="1" x14ac:dyDescent="0.45">
      <c r="H843" s="4"/>
    </row>
    <row r="844" spans="8:8" ht="14.25" customHeight="1" x14ac:dyDescent="0.45">
      <c r="H844" s="4"/>
    </row>
    <row r="845" spans="8:8" ht="14.25" customHeight="1" x14ac:dyDescent="0.45">
      <c r="H845" s="4"/>
    </row>
    <row r="846" spans="8:8" ht="14.25" customHeight="1" x14ac:dyDescent="0.45">
      <c r="H846" s="4"/>
    </row>
    <row r="847" spans="8:8" ht="14.25" customHeight="1" x14ac:dyDescent="0.45">
      <c r="H847" s="4"/>
    </row>
    <row r="848" spans="8:8" ht="14.25" customHeight="1" x14ac:dyDescent="0.45">
      <c r="H848" s="4"/>
    </row>
    <row r="849" spans="8:8" ht="14.25" customHeight="1" x14ac:dyDescent="0.45">
      <c r="H849" s="4"/>
    </row>
    <row r="850" spans="8:8" ht="14.25" customHeight="1" x14ac:dyDescent="0.45">
      <c r="H850" s="4"/>
    </row>
    <row r="851" spans="8:8" ht="14.25" customHeight="1" x14ac:dyDescent="0.45">
      <c r="H851" s="4"/>
    </row>
    <row r="852" spans="8:8" ht="14.25" customHeight="1" x14ac:dyDescent="0.45">
      <c r="H852" s="4"/>
    </row>
    <row r="853" spans="8:8" ht="14.25" customHeight="1" x14ac:dyDescent="0.45">
      <c r="H853" s="4"/>
    </row>
    <row r="854" spans="8:8" ht="14.25" customHeight="1" x14ac:dyDescent="0.45">
      <c r="H854" s="4"/>
    </row>
    <row r="855" spans="8:8" ht="14.25" customHeight="1" x14ac:dyDescent="0.45">
      <c r="H855" s="4"/>
    </row>
    <row r="856" spans="8:8" ht="14.25" customHeight="1" x14ac:dyDescent="0.45">
      <c r="H856" s="4"/>
    </row>
    <row r="857" spans="8:8" ht="14.25" customHeight="1" x14ac:dyDescent="0.45">
      <c r="H857" s="4"/>
    </row>
    <row r="858" spans="8:8" ht="14.25" customHeight="1" x14ac:dyDescent="0.45">
      <c r="H858" s="4"/>
    </row>
    <row r="859" spans="8:8" ht="14.25" customHeight="1" x14ac:dyDescent="0.45">
      <c r="H859" s="4"/>
    </row>
    <row r="860" spans="8:8" ht="14.25" customHeight="1" x14ac:dyDescent="0.45">
      <c r="H860" s="4"/>
    </row>
    <row r="861" spans="8:8" ht="14.25" customHeight="1" x14ac:dyDescent="0.45">
      <c r="H861" s="4"/>
    </row>
    <row r="862" spans="8:8" ht="14.25" customHeight="1" x14ac:dyDescent="0.45">
      <c r="H862" s="4"/>
    </row>
    <row r="863" spans="8:8" ht="14.25" customHeight="1" x14ac:dyDescent="0.45">
      <c r="H863" s="4"/>
    </row>
    <row r="864" spans="8:8" ht="14.25" customHeight="1" x14ac:dyDescent="0.45">
      <c r="H864" s="4"/>
    </row>
    <row r="865" spans="8:8" ht="14.25" customHeight="1" x14ac:dyDescent="0.45">
      <c r="H865" s="4"/>
    </row>
    <row r="866" spans="8:8" ht="14.25" customHeight="1" x14ac:dyDescent="0.45">
      <c r="H866" s="4"/>
    </row>
    <row r="867" spans="8:8" ht="14.25" customHeight="1" x14ac:dyDescent="0.45">
      <c r="H867" s="4"/>
    </row>
    <row r="868" spans="8:8" ht="14.25" customHeight="1" x14ac:dyDescent="0.45">
      <c r="H868" s="4"/>
    </row>
    <row r="869" spans="8:8" ht="14.25" customHeight="1" x14ac:dyDescent="0.45">
      <c r="H869" s="4"/>
    </row>
    <row r="870" spans="8:8" ht="14.25" customHeight="1" x14ac:dyDescent="0.45">
      <c r="H870" s="4"/>
    </row>
    <row r="871" spans="8:8" ht="14.25" customHeight="1" x14ac:dyDescent="0.45">
      <c r="H871" s="4"/>
    </row>
    <row r="872" spans="8:8" ht="14.25" customHeight="1" x14ac:dyDescent="0.45">
      <c r="H872" s="4"/>
    </row>
    <row r="873" spans="8:8" ht="14.25" customHeight="1" x14ac:dyDescent="0.45">
      <c r="H873" s="4"/>
    </row>
    <row r="874" spans="8:8" ht="14.25" customHeight="1" x14ac:dyDescent="0.45">
      <c r="H874" s="4"/>
    </row>
    <row r="875" spans="8:8" ht="14.25" customHeight="1" x14ac:dyDescent="0.45">
      <c r="H875" s="4"/>
    </row>
    <row r="876" spans="8:8" ht="14.25" customHeight="1" x14ac:dyDescent="0.45">
      <c r="H876" s="4"/>
    </row>
    <row r="877" spans="8:8" ht="14.25" customHeight="1" x14ac:dyDescent="0.45">
      <c r="H877" s="4"/>
    </row>
    <row r="878" spans="8:8" ht="14.25" customHeight="1" x14ac:dyDescent="0.45">
      <c r="H878" s="4"/>
    </row>
    <row r="879" spans="8:8" ht="14.25" customHeight="1" x14ac:dyDescent="0.45">
      <c r="H879" s="4"/>
    </row>
    <row r="880" spans="8:8" ht="14.25" customHeight="1" x14ac:dyDescent="0.45">
      <c r="H880" s="4"/>
    </row>
    <row r="881" spans="8:8" ht="14.25" customHeight="1" x14ac:dyDescent="0.45">
      <c r="H881" s="4"/>
    </row>
    <row r="882" spans="8:8" ht="14.25" customHeight="1" x14ac:dyDescent="0.45">
      <c r="H882" s="4"/>
    </row>
    <row r="883" spans="8:8" ht="14.25" customHeight="1" x14ac:dyDescent="0.45">
      <c r="H883" s="4"/>
    </row>
    <row r="884" spans="8:8" ht="14.25" customHeight="1" x14ac:dyDescent="0.45">
      <c r="H884" s="4"/>
    </row>
    <row r="885" spans="8:8" ht="14.25" customHeight="1" x14ac:dyDescent="0.45">
      <c r="H885" s="4"/>
    </row>
    <row r="886" spans="8:8" ht="14.25" customHeight="1" x14ac:dyDescent="0.45">
      <c r="H886" s="4"/>
    </row>
    <row r="887" spans="8:8" ht="14.25" customHeight="1" x14ac:dyDescent="0.45">
      <c r="H887" s="4"/>
    </row>
    <row r="888" spans="8:8" ht="14.25" customHeight="1" x14ac:dyDescent="0.45">
      <c r="H888" s="4"/>
    </row>
    <row r="889" spans="8:8" ht="14.25" customHeight="1" x14ac:dyDescent="0.45">
      <c r="H889" s="4"/>
    </row>
    <row r="890" spans="8:8" ht="14.25" customHeight="1" x14ac:dyDescent="0.45">
      <c r="H890" s="4"/>
    </row>
    <row r="891" spans="8:8" ht="14.25" customHeight="1" x14ac:dyDescent="0.45">
      <c r="H891" s="4"/>
    </row>
    <row r="892" spans="8:8" ht="14.25" customHeight="1" x14ac:dyDescent="0.45">
      <c r="H892" s="4"/>
    </row>
    <row r="893" spans="8:8" ht="14.25" customHeight="1" x14ac:dyDescent="0.45">
      <c r="H893" s="4"/>
    </row>
    <row r="894" spans="8:8" ht="14.25" customHeight="1" x14ac:dyDescent="0.45">
      <c r="H894" s="4"/>
    </row>
    <row r="895" spans="8:8" ht="14.25" customHeight="1" x14ac:dyDescent="0.45">
      <c r="H895" s="4"/>
    </row>
    <row r="896" spans="8:8" ht="14.25" customHeight="1" x14ac:dyDescent="0.45">
      <c r="H896" s="4"/>
    </row>
    <row r="897" spans="8:8" ht="14.25" customHeight="1" x14ac:dyDescent="0.45">
      <c r="H897" s="4"/>
    </row>
    <row r="898" spans="8:8" ht="14.25" customHeight="1" x14ac:dyDescent="0.45">
      <c r="H898" s="4"/>
    </row>
    <row r="899" spans="8:8" ht="14.25" customHeight="1" x14ac:dyDescent="0.45">
      <c r="H899" s="4"/>
    </row>
    <row r="900" spans="8:8" ht="14.25" customHeight="1" x14ac:dyDescent="0.45">
      <c r="H900" s="4"/>
    </row>
    <row r="901" spans="8:8" ht="14.25" customHeight="1" x14ac:dyDescent="0.45">
      <c r="H901" s="4"/>
    </row>
    <row r="902" spans="8:8" ht="14.25" customHeight="1" x14ac:dyDescent="0.45">
      <c r="H902" s="4"/>
    </row>
    <row r="903" spans="8:8" ht="14.25" customHeight="1" x14ac:dyDescent="0.45">
      <c r="H903" s="4"/>
    </row>
    <row r="904" spans="8:8" ht="14.25" customHeight="1" x14ac:dyDescent="0.45">
      <c r="H904" s="4"/>
    </row>
    <row r="905" spans="8:8" ht="14.25" customHeight="1" x14ac:dyDescent="0.45">
      <c r="H905" s="4"/>
    </row>
    <row r="906" spans="8:8" ht="14.25" customHeight="1" x14ac:dyDescent="0.45">
      <c r="H906" s="4"/>
    </row>
    <row r="907" spans="8:8" ht="14.25" customHeight="1" x14ac:dyDescent="0.45">
      <c r="H907" s="4"/>
    </row>
    <row r="908" spans="8:8" ht="14.25" customHeight="1" x14ac:dyDescent="0.45">
      <c r="H908" s="4"/>
    </row>
    <row r="909" spans="8:8" ht="14.25" customHeight="1" x14ac:dyDescent="0.45">
      <c r="H909" s="4"/>
    </row>
    <row r="910" spans="8:8" ht="14.25" customHeight="1" x14ac:dyDescent="0.45">
      <c r="H910" s="4"/>
    </row>
    <row r="911" spans="8:8" ht="14.25" customHeight="1" x14ac:dyDescent="0.45">
      <c r="H911" s="4"/>
    </row>
    <row r="912" spans="8:8" ht="14.25" customHeight="1" x14ac:dyDescent="0.45">
      <c r="H912" s="4"/>
    </row>
    <row r="913" spans="8:8" ht="14.25" customHeight="1" x14ac:dyDescent="0.45">
      <c r="H913" s="4"/>
    </row>
    <row r="914" spans="8:8" ht="14.25" customHeight="1" x14ac:dyDescent="0.45">
      <c r="H914" s="4"/>
    </row>
    <row r="915" spans="8:8" ht="14.25" customHeight="1" x14ac:dyDescent="0.45">
      <c r="H915" s="4"/>
    </row>
    <row r="916" spans="8:8" ht="14.25" customHeight="1" x14ac:dyDescent="0.45">
      <c r="H916" s="4"/>
    </row>
    <row r="917" spans="8:8" ht="14.25" customHeight="1" x14ac:dyDescent="0.45">
      <c r="H917" s="4"/>
    </row>
    <row r="918" spans="8:8" ht="14.25" customHeight="1" x14ac:dyDescent="0.45">
      <c r="H918" s="4"/>
    </row>
    <row r="919" spans="8:8" ht="14.25" customHeight="1" x14ac:dyDescent="0.45">
      <c r="H919" s="4"/>
    </row>
    <row r="920" spans="8:8" ht="14.25" customHeight="1" x14ac:dyDescent="0.45">
      <c r="H920" s="4"/>
    </row>
    <row r="921" spans="8:8" ht="14.25" customHeight="1" x14ac:dyDescent="0.45">
      <c r="H921" s="4"/>
    </row>
    <row r="922" spans="8:8" ht="14.25" customHeight="1" x14ac:dyDescent="0.45">
      <c r="H922" s="4"/>
    </row>
    <row r="923" spans="8:8" ht="14.25" customHeight="1" x14ac:dyDescent="0.45">
      <c r="H923" s="4"/>
    </row>
    <row r="924" spans="8:8" ht="14.25" customHeight="1" x14ac:dyDescent="0.45">
      <c r="H924" s="4"/>
    </row>
    <row r="925" spans="8:8" ht="14.25" customHeight="1" x14ac:dyDescent="0.45">
      <c r="H925" s="4"/>
    </row>
    <row r="926" spans="8:8" ht="14.25" customHeight="1" x14ac:dyDescent="0.45">
      <c r="H926" s="4"/>
    </row>
    <row r="927" spans="8:8" ht="14.25" customHeight="1" x14ac:dyDescent="0.45">
      <c r="H927" s="4"/>
    </row>
    <row r="928" spans="8:8" ht="14.25" customHeight="1" x14ac:dyDescent="0.45">
      <c r="H928" s="4"/>
    </row>
    <row r="929" spans="8:8" ht="14.25" customHeight="1" x14ac:dyDescent="0.45">
      <c r="H929" s="4"/>
    </row>
    <row r="930" spans="8:8" ht="14.25" customHeight="1" x14ac:dyDescent="0.45">
      <c r="H930" s="4"/>
    </row>
    <row r="931" spans="8:8" ht="14.25" customHeight="1" x14ac:dyDescent="0.45">
      <c r="H931" s="4"/>
    </row>
    <row r="932" spans="8:8" ht="14.25" customHeight="1" x14ac:dyDescent="0.45">
      <c r="H932" s="4"/>
    </row>
    <row r="933" spans="8:8" ht="14.25" customHeight="1" x14ac:dyDescent="0.45">
      <c r="H933" s="4"/>
    </row>
    <row r="934" spans="8:8" ht="14.25" customHeight="1" x14ac:dyDescent="0.45">
      <c r="H934" s="4"/>
    </row>
    <row r="935" spans="8:8" ht="14.25" customHeight="1" x14ac:dyDescent="0.45">
      <c r="H935" s="4"/>
    </row>
    <row r="936" spans="8:8" ht="14.25" customHeight="1" x14ac:dyDescent="0.45">
      <c r="H936" s="4"/>
    </row>
    <row r="937" spans="8:8" ht="14.25" customHeight="1" x14ac:dyDescent="0.45">
      <c r="H937" s="4"/>
    </row>
    <row r="938" spans="8:8" ht="14.25" customHeight="1" x14ac:dyDescent="0.45">
      <c r="H938" s="4"/>
    </row>
    <row r="939" spans="8:8" ht="14.25" customHeight="1" x14ac:dyDescent="0.45">
      <c r="H939" s="4"/>
    </row>
    <row r="940" spans="8:8" ht="14.25" customHeight="1" x14ac:dyDescent="0.45">
      <c r="H940" s="4"/>
    </row>
    <row r="941" spans="8:8" ht="14.25" customHeight="1" x14ac:dyDescent="0.45">
      <c r="H941" s="4"/>
    </row>
    <row r="942" spans="8:8" ht="14.25" customHeight="1" x14ac:dyDescent="0.45">
      <c r="H942" s="4"/>
    </row>
    <row r="943" spans="8:8" ht="14.25" customHeight="1" x14ac:dyDescent="0.45">
      <c r="H943" s="4"/>
    </row>
    <row r="944" spans="8:8" ht="14.25" customHeight="1" x14ac:dyDescent="0.45">
      <c r="H944" s="4"/>
    </row>
    <row r="945" spans="8:8" ht="14.25" customHeight="1" x14ac:dyDescent="0.45">
      <c r="H945" s="4"/>
    </row>
    <row r="946" spans="8:8" ht="14.25" customHeight="1" x14ac:dyDescent="0.45">
      <c r="H946" s="4"/>
    </row>
    <row r="947" spans="8:8" ht="14.25" customHeight="1" x14ac:dyDescent="0.45">
      <c r="H947" s="4"/>
    </row>
    <row r="948" spans="8:8" ht="14.25" customHeight="1" x14ac:dyDescent="0.45">
      <c r="H948" s="4"/>
    </row>
    <row r="949" spans="8:8" ht="14.25" customHeight="1" x14ac:dyDescent="0.45">
      <c r="H949" s="4"/>
    </row>
    <row r="950" spans="8:8" ht="14.25" customHeight="1" x14ac:dyDescent="0.45">
      <c r="H950" s="4"/>
    </row>
    <row r="951" spans="8:8" ht="14.25" customHeight="1" x14ac:dyDescent="0.45">
      <c r="H951" s="4"/>
    </row>
    <row r="952" spans="8:8" ht="14.25" customHeight="1" x14ac:dyDescent="0.45">
      <c r="H952" s="4"/>
    </row>
    <row r="953" spans="8:8" ht="14.25" customHeight="1" x14ac:dyDescent="0.45">
      <c r="H953" s="4"/>
    </row>
    <row r="954" spans="8:8" ht="14.25" customHeight="1" x14ac:dyDescent="0.45">
      <c r="H954" s="4"/>
    </row>
    <row r="955" spans="8:8" ht="14.25" customHeight="1" x14ac:dyDescent="0.45">
      <c r="H955" s="4"/>
    </row>
    <row r="956" spans="8:8" ht="14.25" customHeight="1" x14ac:dyDescent="0.45">
      <c r="H956" s="4"/>
    </row>
    <row r="957" spans="8:8" ht="14.25" customHeight="1" x14ac:dyDescent="0.45">
      <c r="H957" s="4"/>
    </row>
    <row r="958" spans="8:8" ht="14.25" customHeight="1" x14ac:dyDescent="0.45">
      <c r="H958" s="4"/>
    </row>
    <row r="959" spans="8:8" ht="14.25" customHeight="1" x14ac:dyDescent="0.45">
      <c r="H959" s="4"/>
    </row>
    <row r="960" spans="8:8" ht="14.25" customHeight="1" x14ac:dyDescent="0.45">
      <c r="H960" s="4"/>
    </row>
    <row r="961" spans="8:8" ht="14.25" customHeight="1" x14ac:dyDescent="0.45">
      <c r="H961" s="4"/>
    </row>
    <row r="962" spans="8:8" ht="14.25" customHeight="1" x14ac:dyDescent="0.45">
      <c r="H962" s="4"/>
    </row>
    <row r="963" spans="8:8" ht="14.25" customHeight="1" x14ac:dyDescent="0.45">
      <c r="H963" s="4"/>
    </row>
    <row r="964" spans="8:8" ht="14.25" customHeight="1" x14ac:dyDescent="0.45">
      <c r="H964" s="4"/>
    </row>
    <row r="965" spans="8:8" ht="14.25" customHeight="1" x14ac:dyDescent="0.45">
      <c r="H965" s="4"/>
    </row>
    <row r="966" spans="8:8" ht="14.25" customHeight="1" x14ac:dyDescent="0.45">
      <c r="H966" s="4"/>
    </row>
    <row r="967" spans="8:8" ht="14.25" customHeight="1" x14ac:dyDescent="0.45">
      <c r="H967" s="4"/>
    </row>
    <row r="968" spans="8:8" ht="14.25" customHeight="1" x14ac:dyDescent="0.45">
      <c r="H968" s="4"/>
    </row>
    <row r="969" spans="8:8" ht="14.25" customHeight="1" x14ac:dyDescent="0.45">
      <c r="H969" s="4"/>
    </row>
    <row r="970" spans="8:8" ht="14.25" customHeight="1" x14ac:dyDescent="0.45">
      <c r="H970" s="4"/>
    </row>
    <row r="971" spans="8:8" ht="14.25" customHeight="1" x14ac:dyDescent="0.45">
      <c r="H971" s="4"/>
    </row>
    <row r="972" spans="8:8" ht="14.25" customHeight="1" x14ac:dyDescent="0.45">
      <c r="H972" s="4"/>
    </row>
    <row r="973" spans="8:8" ht="14.25" customHeight="1" x14ac:dyDescent="0.45">
      <c r="H973" s="4"/>
    </row>
    <row r="974" spans="8:8" ht="14.25" customHeight="1" x14ac:dyDescent="0.45">
      <c r="H974" s="4"/>
    </row>
    <row r="975" spans="8:8" ht="14.25" customHeight="1" x14ac:dyDescent="0.45">
      <c r="H975" s="4"/>
    </row>
    <row r="976" spans="8:8" ht="14.25" customHeight="1" x14ac:dyDescent="0.45">
      <c r="H976" s="4"/>
    </row>
    <row r="977" spans="8:8" ht="14.25" customHeight="1" x14ac:dyDescent="0.45">
      <c r="H977" s="4"/>
    </row>
    <row r="978" spans="8:8" ht="14.25" customHeight="1" x14ac:dyDescent="0.45">
      <c r="H978" s="4"/>
    </row>
    <row r="979" spans="8:8" ht="14.25" customHeight="1" x14ac:dyDescent="0.45">
      <c r="H979" s="4"/>
    </row>
    <row r="980" spans="8:8" ht="14.25" customHeight="1" x14ac:dyDescent="0.45">
      <c r="H980" s="4"/>
    </row>
    <row r="981" spans="8:8" ht="14.25" customHeight="1" x14ac:dyDescent="0.45">
      <c r="H981" s="4"/>
    </row>
    <row r="982" spans="8:8" ht="14.25" customHeight="1" x14ac:dyDescent="0.45">
      <c r="H982" s="4"/>
    </row>
    <row r="983" spans="8:8" ht="14.25" customHeight="1" x14ac:dyDescent="0.45">
      <c r="H983" s="4"/>
    </row>
    <row r="984" spans="8:8" ht="14.25" customHeight="1" x14ac:dyDescent="0.45">
      <c r="H984" s="4"/>
    </row>
    <row r="985" spans="8:8" ht="14.25" customHeight="1" x14ac:dyDescent="0.45">
      <c r="H985" s="4"/>
    </row>
    <row r="986" spans="8:8" ht="14.25" customHeight="1" x14ac:dyDescent="0.45">
      <c r="H986" s="4"/>
    </row>
    <row r="987" spans="8:8" ht="14.25" customHeight="1" x14ac:dyDescent="0.45">
      <c r="H987" s="4"/>
    </row>
    <row r="988" spans="8:8" ht="14.25" customHeight="1" x14ac:dyDescent="0.45">
      <c r="H988" s="4"/>
    </row>
    <row r="989" spans="8:8" ht="14.25" customHeight="1" x14ac:dyDescent="0.45">
      <c r="H989" s="4"/>
    </row>
    <row r="990" spans="8:8" ht="14.25" customHeight="1" x14ac:dyDescent="0.45">
      <c r="H990" s="4"/>
    </row>
    <row r="991" spans="8:8" ht="14.25" customHeight="1" x14ac:dyDescent="0.45">
      <c r="H991" s="4"/>
    </row>
    <row r="992" spans="8:8" ht="14.25" customHeight="1" x14ac:dyDescent="0.45">
      <c r="H992" s="4"/>
    </row>
    <row r="993" spans="8:8" ht="14.25" customHeight="1" x14ac:dyDescent="0.45">
      <c r="H993" s="4"/>
    </row>
    <row r="994" spans="8:8" ht="14.25" customHeight="1" x14ac:dyDescent="0.45">
      <c r="H994" s="4"/>
    </row>
    <row r="995" spans="8:8" ht="14.25" customHeight="1" x14ac:dyDescent="0.45">
      <c r="H995" s="4"/>
    </row>
    <row r="996" spans="8:8" ht="14.25" customHeight="1" x14ac:dyDescent="0.45">
      <c r="H996" s="4"/>
    </row>
    <row r="997" spans="8:8" ht="14.25" customHeight="1" x14ac:dyDescent="0.45">
      <c r="H997" s="4"/>
    </row>
    <row r="998" spans="8:8" ht="14.25" customHeight="1" x14ac:dyDescent="0.45">
      <c r="H998" s="4"/>
    </row>
    <row r="999" spans="8:8" ht="14.25" customHeight="1" x14ac:dyDescent="0.45">
      <c r="H999" s="4"/>
    </row>
    <row r="1000" spans="8:8" ht="14.25" customHeight="1" x14ac:dyDescent="0.45">
      <c r="H1000" s="4"/>
    </row>
  </sheetData>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defaultColWidth="12.625" defaultRowHeight="15" customHeight="1" x14ac:dyDescent="0.35"/>
  <cols>
    <col min="1" max="26" width="7.625" customWidth="1"/>
  </cols>
  <sheetData>
    <row r="1" spans="1:13" ht="14.25" customHeight="1" x14ac:dyDescent="0.45">
      <c r="A1" s="3" t="s">
        <v>13</v>
      </c>
    </row>
    <row r="2" spans="1:13" ht="14.25" customHeight="1" x14ac:dyDescent="0.45">
      <c r="A2" s="3" t="s">
        <v>14</v>
      </c>
    </row>
    <row r="3" spans="1:13" ht="14.25" customHeight="1" x14ac:dyDescent="0.35"/>
    <row r="4" spans="1:13" ht="14.25" customHeight="1" x14ac:dyDescent="0.35"/>
    <row r="5" spans="1:13" ht="14.25" customHeight="1" x14ac:dyDescent="0.45">
      <c r="M5" s="15" t="s">
        <v>203</v>
      </c>
    </row>
    <row r="6" spans="1:13" ht="14.25" customHeight="1" x14ac:dyDescent="0.35"/>
    <row r="7" spans="1:13" ht="14.25" customHeight="1" x14ac:dyDescent="0.45">
      <c r="M7" s="3" t="s">
        <v>214</v>
      </c>
    </row>
    <row r="8" spans="1:13" ht="14.25" customHeight="1" x14ac:dyDescent="0.45">
      <c r="M8" s="3" t="s">
        <v>215</v>
      </c>
    </row>
    <row r="9" spans="1:13" ht="14.25" customHeight="1" x14ac:dyDescent="0.45">
      <c r="M9" s="3" t="s">
        <v>216</v>
      </c>
    </row>
    <row r="10" spans="1:13" ht="14.25" customHeight="1" x14ac:dyDescent="0.45">
      <c r="M10" s="3" t="s">
        <v>217</v>
      </c>
    </row>
    <row r="11" spans="1:13" ht="14.25" customHeight="1" x14ac:dyDescent="0.35"/>
    <row r="12" spans="1:13" ht="14.25" customHeight="1" x14ac:dyDescent="0.35"/>
    <row r="13" spans="1:13" ht="14.25" customHeight="1" x14ac:dyDescent="0.35"/>
    <row r="14" spans="1:13" ht="14.25" customHeight="1" x14ac:dyDescent="0.35"/>
    <row r="15" spans="1:13" ht="14.25" customHeight="1" x14ac:dyDescent="0.35"/>
    <row r="16" spans="1:13"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paperSize="9"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35"/>
  <cols>
    <col min="1" max="1" width="16.875" customWidth="1"/>
    <col min="2" max="26" width="7.625" customWidth="1"/>
  </cols>
  <sheetData>
    <row r="1" spans="1:2" ht="14.25" customHeight="1" x14ac:dyDescent="0.35"/>
    <row r="2" spans="1:2" ht="14.25" customHeight="1" x14ac:dyDescent="0.35"/>
    <row r="3" spans="1:2" ht="14.25" customHeight="1" x14ac:dyDescent="0.45">
      <c r="A3" s="3" t="s">
        <v>2</v>
      </c>
      <c r="B3" s="3" t="s">
        <v>218</v>
      </c>
    </row>
    <row r="4" spans="1:2" ht="14.25" customHeight="1" x14ac:dyDescent="0.45">
      <c r="A4" s="3">
        <v>1850</v>
      </c>
    </row>
    <row r="5" spans="1:2" ht="14.25" customHeight="1" x14ac:dyDescent="0.35"/>
    <row r="6" spans="1:2" ht="14.25" customHeight="1" x14ac:dyDescent="0.35"/>
    <row r="7" spans="1:2" ht="14.25" customHeight="1" x14ac:dyDescent="0.35"/>
    <row r="8" spans="1:2" ht="14.25" customHeight="1" x14ac:dyDescent="0.35"/>
    <row r="9" spans="1:2" ht="14.25" customHeight="1" x14ac:dyDescent="0.35"/>
    <row r="10" spans="1:2" ht="14.25" customHeight="1" x14ac:dyDescent="0.35"/>
    <row r="11" spans="1:2" ht="14.25" customHeight="1" x14ac:dyDescent="0.35"/>
    <row r="12" spans="1:2" ht="14.25" customHeight="1" x14ac:dyDescent="0.35"/>
    <row r="13" spans="1:2" ht="14.25" customHeight="1" x14ac:dyDescent="0.35"/>
    <row r="14" spans="1:2" ht="14.25" customHeight="1" x14ac:dyDescent="0.35"/>
    <row r="15" spans="1:2" ht="14.25" customHeight="1" x14ac:dyDescent="0.35"/>
    <row r="16" spans="1:2"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625" defaultRowHeight="15" customHeight="1" x14ac:dyDescent="0.35"/>
  <cols>
    <col min="1" max="26" width="7.625" customWidth="1"/>
  </cols>
  <sheetData>
    <row r="1" spans="1:11" ht="14.25" customHeight="1" x14ac:dyDescent="0.45">
      <c r="A1" s="3" t="s">
        <v>10</v>
      </c>
    </row>
    <row r="2" spans="1:11" ht="14.25" customHeight="1" x14ac:dyDescent="0.45">
      <c r="A2" s="3" t="s">
        <v>11</v>
      </c>
    </row>
    <row r="3" spans="1:11" ht="14.25" customHeight="1" x14ac:dyDescent="0.35"/>
    <row r="4" spans="1:11" ht="14.25" customHeight="1" x14ac:dyDescent="0.35"/>
    <row r="5" spans="1:11" ht="14.25" customHeight="1" x14ac:dyDescent="0.45">
      <c r="K5" s="15" t="s">
        <v>203</v>
      </c>
    </row>
    <row r="6" spans="1:11" ht="14.25" customHeight="1" x14ac:dyDescent="0.35"/>
    <row r="7" spans="1:11" ht="14.25" customHeight="1" x14ac:dyDescent="0.45">
      <c r="K7" s="3" t="s">
        <v>214</v>
      </c>
    </row>
    <row r="8" spans="1:11" ht="14.25" customHeight="1" x14ac:dyDescent="0.45">
      <c r="K8" s="3" t="s">
        <v>215</v>
      </c>
    </row>
    <row r="9" spans="1:11" ht="14.25" customHeight="1" x14ac:dyDescent="0.45">
      <c r="K9" s="3" t="s">
        <v>216</v>
      </c>
    </row>
    <row r="10" spans="1:11" ht="14.25" customHeight="1" x14ac:dyDescent="0.45">
      <c r="K10" s="3" t="s">
        <v>217</v>
      </c>
    </row>
    <row r="11" spans="1:11" ht="14.25" customHeight="1" x14ac:dyDescent="0.35"/>
    <row r="12" spans="1:11" ht="14.25" customHeight="1" x14ac:dyDescent="0.35"/>
    <row r="13" spans="1:11" ht="14.25" customHeight="1" x14ac:dyDescent="0.35"/>
    <row r="14" spans="1:11" ht="14.25" customHeight="1" x14ac:dyDescent="0.35"/>
    <row r="15" spans="1:11" ht="14.25" customHeight="1" x14ac:dyDescent="0.35"/>
    <row r="16" spans="1:11"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35"/>
  <cols>
    <col min="1" max="1" width="15.5" customWidth="1"/>
    <col min="2" max="2" width="10.125" customWidth="1"/>
    <col min="3" max="26" width="7.625" customWidth="1"/>
  </cols>
  <sheetData>
    <row r="1" spans="1:2" ht="14.25" customHeight="1" x14ac:dyDescent="0.45">
      <c r="A1" s="3" t="s">
        <v>47</v>
      </c>
    </row>
    <row r="2" spans="1:2" ht="14.25" customHeight="1" x14ac:dyDescent="0.35"/>
    <row r="3" spans="1:2" ht="14.25" customHeight="1" x14ac:dyDescent="0.45">
      <c r="A3" s="3" t="s">
        <v>219</v>
      </c>
    </row>
    <row r="4" spans="1:2" ht="14.25" customHeight="1" x14ac:dyDescent="0.45">
      <c r="A4" s="3" t="s">
        <v>56</v>
      </c>
    </row>
    <row r="5" spans="1:2" ht="14.25" customHeight="1" x14ac:dyDescent="0.45">
      <c r="A5" s="3" t="s">
        <v>57</v>
      </c>
    </row>
    <row r="6" spans="1:2" ht="14.25" customHeight="1" x14ac:dyDescent="0.45">
      <c r="A6" s="3" t="s">
        <v>61</v>
      </c>
    </row>
    <row r="7" spans="1:2" ht="14.25" customHeight="1" x14ac:dyDescent="0.45">
      <c r="A7" s="3" t="s">
        <v>62</v>
      </c>
    </row>
    <row r="8" spans="1:2" ht="14.25" customHeight="1" x14ac:dyDescent="0.35"/>
    <row r="9" spans="1:2" ht="14.25" customHeight="1" x14ac:dyDescent="0.45">
      <c r="A9" s="3" t="s">
        <v>220</v>
      </c>
      <c r="B9" s="3" t="s">
        <v>221</v>
      </c>
    </row>
    <row r="10" spans="1:2" ht="14.25" customHeight="1" x14ac:dyDescent="0.35"/>
    <row r="11" spans="1:2" ht="14.25" customHeight="1" x14ac:dyDescent="0.35"/>
    <row r="12" spans="1:2" ht="14.25" customHeight="1" x14ac:dyDescent="0.45">
      <c r="A12" s="3" t="s">
        <v>222</v>
      </c>
      <c r="B12" s="3">
        <f>'table 15'!M7</f>
        <v>9.5</v>
      </c>
    </row>
    <row r="13" spans="1:2" ht="14.25" customHeight="1" x14ac:dyDescent="0.45">
      <c r="A13" s="3" t="s">
        <v>223</v>
      </c>
      <c r="B13" s="3">
        <f>B12*units_convertor!A4</f>
        <v>22.343999999999998</v>
      </c>
    </row>
    <row r="14" spans="1:2" ht="14.25" customHeight="1" x14ac:dyDescent="0.45">
      <c r="A14" s="2" t="s">
        <v>224</v>
      </c>
      <c r="B14" s="23">
        <f>B13*A17/units_convertor!B8</f>
        <v>1.625585658993685E-4</v>
      </c>
    </row>
    <row r="15" spans="1:2" ht="14.25" customHeight="1" x14ac:dyDescent="0.35"/>
    <row r="16" spans="1:2" ht="14.25" customHeight="1" x14ac:dyDescent="0.45">
      <c r="A16" s="2" t="s">
        <v>225</v>
      </c>
    </row>
    <row r="17" spans="1:2" ht="14.25" customHeight="1" x14ac:dyDescent="0.45">
      <c r="A17" s="71">
        <v>1</v>
      </c>
    </row>
    <row r="18" spans="1:2" ht="14.25" customHeight="1" x14ac:dyDescent="0.35"/>
    <row r="19" spans="1:2" ht="14.25" customHeight="1" x14ac:dyDescent="0.35"/>
    <row r="20" spans="1:2" ht="14.25" customHeight="1" x14ac:dyDescent="0.45">
      <c r="A20" s="15" t="s">
        <v>226</v>
      </c>
      <c r="B20" s="15" t="s">
        <v>134</v>
      </c>
    </row>
    <row r="21" spans="1:2" ht="14.25" customHeight="1" x14ac:dyDescent="0.45">
      <c r="A21" s="3" t="s">
        <v>227</v>
      </c>
    </row>
    <row r="22" spans="1:2" ht="14.25" customHeight="1" x14ac:dyDescent="0.45">
      <c r="A22" s="3" t="s">
        <v>228</v>
      </c>
    </row>
    <row r="23" spans="1:2" ht="14.25" customHeight="1" x14ac:dyDescent="0.45">
      <c r="A23" s="3" t="s">
        <v>229</v>
      </c>
    </row>
    <row r="24" spans="1:2" ht="14.25" customHeight="1" x14ac:dyDescent="0.35"/>
    <row r="25" spans="1:2" ht="14.25" customHeight="1" x14ac:dyDescent="0.35"/>
    <row r="26" spans="1:2" ht="14.25" customHeight="1" x14ac:dyDescent="0.35"/>
    <row r="27" spans="1:2" ht="14.25" customHeight="1" x14ac:dyDescent="0.35"/>
    <row r="28" spans="1:2" ht="14.25" customHeight="1" x14ac:dyDescent="0.35"/>
    <row r="29" spans="1:2" ht="14.25" customHeight="1" x14ac:dyDescent="0.35"/>
    <row r="30" spans="1:2" ht="14.25" customHeight="1" x14ac:dyDescent="0.35"/>
    <row r="31" spans="1:2" ht="14.25" customHeight="1" x14ac:dyDescent="0.35"/>
    <row r="32" spans="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625" defaultRowHeight="15" customHeight="1" x14ac:dyDescent="0.35"/>
  <cols>
    <col min="1" max="1" width="15.5" customWidth="1"/>
    <col min="2" max="2" width="10.125" customWidth="1"/>
    <col min="3" max="26" width="7.625" customWidth="1"/>
  </cols>
  <sheetData>
    <row r="1" spans="1:3" ht="14.25" customHeight="1" x14ac:dyDescent="0.45">
      <c r="A1" s="1" t="s">
        <v>47</v>
      </c>
    </row>
    <row r="2" spans="1:3" ht="14.25" customHeight="1" x14ac:dyDescent="0.35"/>
    <row r="3" spans="1:3" ht="14.25" customHeight="1" x14ac:dyDescent="0.45">
      <c r="A3" s="3" t="s">
        <v>230</v>
      </c>
    </row>
    <row r="4" spans="1:3" ht="14.25" customHeight="1" x14ac:dyDescent="0.45">
      <c r="A4" s="3" t="s">
        <v>59</v>
      </c>
    </row>
    <row r="5" spans="1:3" ht="14.25" customHeight="1" x14ac:dyDescent="0.45">
      <c r="A5" s="3" t="s">
        <v>60</v>
      </c>
    </row>
    <row r="6" spans="1:3" ht="14.25" customHeight="1" x14ac:dyDescent="0.45">
      <c r="A6" s="3" t="s">
        <v>61</v>
      </c>
    </row>
    <row r="7" spans="1:3" ht="14.25" customHeight="1" x14ac:dyDescent="0.45">
      <c r="A7" s="3" t="s">
        <v>62</v>
      </c>
    </row>
    <row r="8" spans="1:3" ht="14.25" customHeight="1" x14ac:dyDescent="0.35"/>
    <row r="9" spans="1:3" ht="14.25" customHeight="1" x14ac:dyDescent="0.45">
      <c r="A9" s="3" t="s">
        <v>220</v>
      </c>
      <c r="B9" s="3" t="s">
        <v>221</v>
      </c>
    </row>
    <row r="10" spans="1:3" ht="14.25" customHeight="1" x14ac:dyDescent="0.35"/>
    <row r="11" spans="1:3" ht="14.25" customHeight="1" x14ac:dyDescent="0.45">
      <c r="C11" s="3" t="s">
        <v>231</v>
      </c>
    </row>
    <row r="12" spans="1:3" ht="14.25" customHeight="1" x14ac:dyDescent="0.45">
      <c r="A12" s="2" t="s">
        <v>224</v>
      </c>
      <c r="C12" s="72">
        <f>'LDV Fuel Economy'!G12</f>
        <v>3.8531369427586366E-4</v>
      </c>
    </row>
    <row r="13" spans="1:3" ht="14.25" customHeight="1" x14ac:dyDescent="0.35"/>
    <row r="14" spans="1:3" ht="14.25" customHeight="1" x14ac:dyDescent="0.45">
      <c r="A14" s="2" t="s">
        <v>225</v>
      </c>
    </row>
    <row r="15" spans="1:3" ht="14.25" customHeight="1" x14ac:dyDescent="0.45">
      <c r="A15" s="4">
        <v>1.5</v>
      </c>
    </row>
    <row r="16" spans="1:3" ht="14.25" customHeight="1" x14ac:dyDescent="0.35"/>
    <row r="17" spans="1:2" ht="14.25" customHeight="1" x14ac:dyDescent="0.35"/>
    <row r="18" spans="1:2" ht="14.25" customHeight="1" x14ac:dyDescent="0.45">
      <c r="A18" s="15" t="s">
        <v>226</v>
      </c>
      <c r="B18" s="15" t="s">
        <v>134</v>
      </c>
    </row>
    <row r="19" spans="1:2" ht="14.25" customHeight="1" x14ac:dyDescent="0.45">
      <c r="A19" s="3" t="s">
        <v>227</v>
      </c>
    </row>
    <row r="20" spans="1:2" ht="14.25" customHeight="1" x14ac:dyDescent="0.45">
      <c r="A20" s="3" t="s">
        <v>228</v>
      </c>
    </row>
    <row r="21" spans="1:2" ht="14.25" customHeight="1" x14ac:dyDescent="0.45">
      <c r="A21" s="3" t="s">
        <v>229</v>
      </c>
    </row>
    <row r="22" spans="1:2" ht="14.25" customHeight="1" x14ac:dyDescent="0.35"/>
    <row r="23" spans="1:2" ht="14.25" customHeight="1" x14ac:dyDescent="0.35"/>
    <row r="24" spans="1:2" ht="14.25" customHeight="1" x14ac:dyDescent="0.35"/>
    <row r="25" spans="1:2" ht="14.25" customHeight="1" x14ac:dyDescent="0.35"/>
    <row r="26" spans="1:2" ht="14.25" customHeight="1" x14ac:dyDescent="0.35"/>
    <row r="27" spans="1:2" ht="14.25" customHeight="1" x14ac:dyDescent="0.35"/>
    <row r="28" spans="1:2" ht="14.25" customHeight="1" x14ac:dyDescent="0.35"/>
    <row r="29" spans="1:2" ht="14.25" customHeight="1" x14ac:dyDescent="0.35"/>
    <row r="30" spans="1:2" ht="14.25" customHeight="1" x14ac:dyDescent="0.35"/>
    <row r="31" spans="1:2" ht="14.25" customHeight="1" x14ac:dyDescent="0.35"/>
    <row r="32" spans="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2.625" defaultRowHeight="15" customHeight="1" x14ac:dyDescent="0.35"/>
  <cols>
    <col min="1" max="11" width="7.625" customWidth="1"/>
    <col min="12" max="12" width="15.625" customWidth="1"/>
    <col min="13" max="13" width="7.625" customWidth="1"/>
    <col min="14" max="14" width="11.75" customWidth="1"/>
    <col min="15" max="15" width="13.375" customWidth="1"/>
    <col min="16" max="26" width="7.625" customWidth="1"/>
  </cols>
  <sheetData>
    <row r="1" spans="1:16" ht="14.25" customHeight="1" x14ac:dyDescent="0.45">
      <c r="A1" s="3" t="s">
        <v>26</v>
      </c>
    </row>
    <row r="2" spans="1:16" ht="14.25" customHeight="1" x14ac:dyDescent="0.45">
      <c r="A2" s="3" t="s">
        <v>27</v>
      </c>
    </row>
    <row r="3" spans="1:16" ht="14.25" customHeight="1" x14ac:dyDescent="0.35"/>
    <row r="4" spans="1:16" ht="14.25" customHeight="1" x14ac:dyDescent="0.35"/>
    <row r="5" spans="1:16" ht="14.25" customHeight="1" x14ac:dyDescent="0.35"/>
    <row r="6" spans="1:16" ht="14.25" customHeight="1" x14ac:dyDescent="0.45">
      <c r="L6" s="15" t="s">
        <v>232</v>
      </c>
      <c r="M6" s="3" t="s">
        <v>222</v>
      </c>
      <c r="N6" s="3" t="s">
        <v>233</v>
      </c>
    </row>
    <row r="7" spans="1:16" ht="14.25" customHeight="1" x14ac:dyDescent="0.45">
      <c r="L7" s="4" t="s">
        <v>234</v>
      </c>
      <c r="M7" s="3">
        <v>9.5</v>
      </c>
      <c r="N7" s="3">
        <v>6851574725.8591604</v>
      </c>
      <c r="O7" s="3">
        <f>M7</f>
        <v>9.5</v>
      </c>
      <c r="P7" s="3" t="s">
        <v>235</v>
      </c>
    </row>
    <row r="8" spans="1:16" ht="14.25" customHeight="1" x14ac:dyDescent="0.45">
      <c r="L8" s="4" t="s">
        <v>236</v>
      </c>
      <c r="M8" s="3">
        <v>9.1</v>
      </c>
      <c r="N8" s="3">
        <v>4874277384.8449383</v>
      </c>
      <c r="O8" s="3">
        <f t="shared" ref="O8:O12" si="0">M8*(N8/$N$13)</f>
        <v>0.27745585106382592</v>
      </c>
      <c r="P8" s="3" t="s">
        <v>237</v>
      </c>
    </row>
    <row r="9" spans="1:16" ht="14.25" customHeight="1" x14ac:dyDescent="0.45">
      <c r="L9" s="4" t="s">
        <v>238</v>
      </c>
      <c r="M9" s="3">
        <v>5.6</v>
      </c>
      <c r="N9" s="3">
        <v>25013860360.598034</v>
      </c>
      <c r="O9" s="3">
        <f t="shared" si="0"/>
        <v>0.87621564473504143</v>
      </c>
      <c r="P9" s="3" t="s">
        <v>237</v>
      </c>
    </row>
    <row r="10" spans="1:16" ht="14.25" customHeight="1" x14ac:dyDescent="0.45">
      <c r="L10" s="4" t="s">
        <v>239</v>
      </c>
      <c r="M10" s="3">
        <v>5.6</v>
      </c>
      <c r="N10" s="3">
        <v>19442568364.141102</v>
      </c>
      <c r="O10" s="3">
        <f t="shared" si="0"/>
        <v>0.6810577147590553</v>
      </c>
      <c r="P10" s="3" t="s">
        <v>237</v>
      </c>
    </row>
    <row r="11" spans="1:16" ht="14.25" customHeight="1" x14ac:dyDescent="0.45">
      <c r="L11" s="4" t="s">
        <v>240</v>
      </c>
      <c r="M11" s="3">
        <v>3.4</v>
      </c>
      <c r="N11" s="3">
        <v>56312094031.486221</v>
      </c>
      <c r="O11" s="3">
        <f t="shared" si="0"/>
        <v>1.1976305052719813</v>
      </c>
      <c r="P11" s="3" t="s">
        <v>237</v>
      </c>
    </row>
    <row r="12" spans="1:16" ht="14.25" customHeight="1" x14ac:dyDescent="0.45">
      <c r="L12" s="4" t="s">
        <v>241</v>
      </c>
      <c r="M12" s="3">
        <v>3.4</v>
      </c>
      <c r="N12" s="3">
        <v>54223802174.284416</v>
      </c>
      <c r="O12" s="3">
        <f t="shared" si="0"/>
        <v>1.1532172744179208</v>
      </c>
      <c r="P12" s="3" t="s">
        <v>237</v>
      </c>
    </row>
    <row r="13" spans="1:16" ht="14.25" customHeight="1" x14ac:dyDescent="0.45">
      <c r="L13" s="4"/>
      <c r="N13" s="3">
        <f t="shared" ref="N13:O13" si="1">SUM(N8:N12)</f>
        <v>159866602315.35471</v>
      </c>
      <c r="O13" s="3">
        <f t="shared" si="1"/>
        <v>4.1855769902478253</v>
      </c>
      <c r="P13" s="3" t="s">
        <v>242</v>
      </c>
    </row>
    <row r="14" spans="1:16" ht="14.25" customHeight="1" x14ac:dyDescent="0.35"/>
    <row r="15" spans="1:16" ht="14.25" customHeight="1" x14ac:dyDescent="0.35"/>
    <row r="16" spans="1:1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625" defaultRowHeight="15" customHeight="1" x14ac:dyDescent="0.35"/>
  <cols>
    <col min="1" max="1" width="15.5" customWidth="1"/>
    <col min="2" max="2" width="10.125" customWidth="1"/>
    <col min="3" max="26" width="7.625" customWidth="1"/>
  </cols>
  <sheetData>
    <row r="1" spans="1:3" ht="14.25" customHeight="1" x14ac:dyDescent="0.45">
      <c r="A1" s="3" t="s">
        <v>47</v>
      </c>
    </row>
    <row r="2" spans="1:3" ht="14.25" customHeight="1" x14ac:dyDescent="0.35"/>
    <row r="3" spans="1:3" ht="14.25" customHeight="1" x14ac:dyDescent="0.45">
      <c r="A3" s="3" t="s">
        <v>77</v>
      </c>
    </row>
    <row r="4" spans="1:3" ht="14.25" customHeight="1" x14ac:dyDescent="0.45">
      <c r="A4" s="3" t="s">
        <v>56</v>
      </c>
    </row>
    <row r="5" spans="1:3" ht="14.25" customHeight="1" x14ac:dyDescent="0.45">
      <c r="A5" s="3" t="s">
        <v>73</v>
      </c>
    </row>
    <row r="6" spans="1:3" ht="14.25" customHeight="1" x14ac:dyDescent="0.45">
      <c r="A6" s="3" t="s">
        <v>78</v>
      </c>
    </row>
    <row r="7" spans="1:3" ht="14.25" customHeight="1" x14ac:dyDescent="0.45">
      <c r="A7" s="3" t="s">
        <v>62</v>
      </c>
    </row>
    <row r="8" spans="1:3" ht="14.25" customHeight="1" x14ac:dyDescent="0.35"/>
    <row r="9" spans="1:3" ht="14.25" customHeight="1" x14ac:dyDescent="0.45">
      <c r="A9" s="3" t="s">
        <v>220</v>
      </c>
      <c r="B9" s="3" t="s">
        <v>221</v>
      </c>
    </row>
    <row r="10" spans="1:3" ht="14.25" customHeight="1" x14ac:dyDescent="0.35"/>
    <row r="11" spans="1:3" ht="14.25" customHeight="1" x14ac:dyDescent="0.45">
      <c r="A11" s="1" t="s">
        <v>243</v>
      </c>
    </row>
    <row r="12" spans="1:3" ht="14.25" customHeight="1" x14ac:dyDescent="0.45">
      <c r="A12" s="3" t="s">
        <v>244</v>
      </c>
      <c r="B12" s="73">
        <f>'table 15'!O13</f>
        <v>4.1855769902478253</v>
      </c>
      <c r="C12" s="3" t="s">
        <v>245</v>
      </c>
    </row>
    <row r="13" spans="1:3" ht="14.25" customHeight="1" x14ac:dyDescent="0.45">
      <c r="A13" s="3" t="s">
        <v>223</v>
      </c>
      <c r="B13" s="73">
        <f>B12*units_convertor!A4</f>
        <v>9.8444770810628839</v>
      </c>
    </row>
    <row r="14" spans="1:3" ht="14.25" customHeight="1" x14ac:dyDescent="0.45">
      <c r="A14" s="3" t="s">
        <v>246</v>
      </c>
      <c r="B14" s="73">
        <f>B13*A20</f>
        <v>63.595321943666228</v>
      </c>
    </row>
    <row r="15" spans="1:3" ht="14.25" customHeight="1" x14ac:dyDescent="0.45">
      <c r="A15" s="3" t="s">
        <v>247</v>
      </c>
      <c r="B15" s="74">
        <f>B14/units_convertor!B8</f>
        <v>4.6267294723733541E-4</v>
      </c>
    </row>
    <row r="16" spans="1:3" ht="14.25" customHeight="1" x14ac:dyDescent="0.35"/>
    <row r="17" spans="1:2" ht="14.25" customHeight="1" x14ac:dyDescent="0.45">
      <c r="A17" s="2" t="s">
        <v>224</v>
      </c>
      <c r="B17" s="74">
        <f>B15</f>
        <v>4.6267294723733541E-4</v>
      </c>
    </row>
    <row r="18" spans="1:2" ht="14.25" customHeight="1" x14ac:dyDescent="0.35"/>
    <row r="19" spans="1:2" ht="14.25" customHeight="1" x14ac:dyDescent="0.45">
      <c r="A19" s="2" t="s">
        <v>225</v>
      </c>
    </row>
    <row r="20" spans="1:2" ht="14.25" customHeight="1" x14ac:dyDescent="0.45">
      <c r="A20" s="71">
        <v>6.46</v>
      </c>
    </row>
    <row r="21" spans="1:2" ht="14.25" customHeight="1" x14ac:dyDescent="0.35"/>
    <row r="22" spans="1:2" ht="14.25" customHeight="1" x14ac:dyDescent="0.35"/>
    <row r="23" spans="1:2" ht="14.25" customHeight="1" x14ac:dyDescent="0.45">
      <c r="A23" s="3" t="s">
        <v>248</v>
      </c>
      <c r="B23" s="15" t="s">
        <v>134</v>
      </c>
    </row>
    <row r="24" spans="1:2" ht="14.25" customHeight="1" x14ac:dyDescent="0.45">
      <c r="A24" s="3" t="s">
        <v>249</v>
      </c>
    </row>
    <row r="25" spans="1:2" ht="14.25" customHeight="1" x14ac:dyDescent="0.45">
      <c r="A25" s="3" t="s">
        <v>250</v>
      </c>
    </row>
    <row r="26" spans="1:2" ht="14.25" customHeight="1" x14ac:dyDescent="0.45">
      <c r="A26" s="3" t="s">
        <v>251</v>
      </c>
    </row>
    <row r="27" spans="1:2" ht="14.25" customHeight="1" x14ac:dyDescent="0.45">
      <c r="A27" s="3" t="s">
        <v>252</v>
      </c>
    </row>
    <row r="28" spans="1:2" ht="14.25" customHeight="1" x14ac:dyDescent="0.35"/>
    <row r="29" spans="1:2" ht="14.25" customHeight="1" x14ac:dyDescent="0.35"/>
    <row r="30" spans="1:2" ht="14.25" customHeight="1" x14ac:dyDescent="0.35"/>
    <row r="31" spans="1:2" ht="14.25" customHeight="1" x14ac:dyDescent="0.35"/>
    <row r="32" spans="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35"/>
  <cols>
    <col min="1" max="1" width="15.5" customWidth="1"/>
    <col min="2" max="2" width="10.125" customWidth="1"/>
    <col min="3" max="26" width="7.625" customWidth="1"/>
  </cols>
  <sheetData>
    <row r="1" spans="1:2" ht="14.25" customHeight="1" x14ac:dyDescent="0.45">
      <c r="A1" s="3" t="s">
        <v>47</v>
      </c>
    </row>
    <row r="2" spans="1:2" ht="14.25" customHeight="1" x14ac:dyDescent="0.35"/>
    <row r="3" spans="1:2" ht="14.25" customHeight="1" x14ac:dyDescent="0.45">
      <c r="A3" s="3" t="s">
        <v>72</v>
      </c>
    </row>
    <row r="4" spans="1:2" ht="14.25" customHeight="1" x14ac:dyDescent="0.45">
      <c r="A4" s="3" t="s">
        <v>59</v>
      </c>
    </row>
    <row r="5" spans="1:2" ht="14.25" customHeight="1" x14ac:dyDescent="0.45">
      <c r="A5" s="3" t="s">
        <v>73</v>
      </c>
    </row>
    <row r="6" spans="1:2" ht="14.25" customHeight="1" x14ac:dyDescent="0.45">
      <c r="A6" s="3" t="s">
        <v>61</v>
      </c>
    </row>
    <row r="7" spans="1:2" ht="14.25" customHeight="1" x14ac:dyDescent="0.45">
      <c r="A7" s="3" t="s">
        <v>62</v>
      </c>
    </row>
    <row r="8" spans="1:2" ht="14.25" customHeight="1" x14ac:dyDescent="0.35"/>
    <row r="9" spans="1:2" ht="14.25" customHeight="1" x14ac:dyDescent="0.45">
      <c r="A9" s="3" t="s">
        <v>220</v>
      </c>
      <c r="B9" s="3" t="s">
        <v>221</v>
      </c>
    </row>
    <row r="10" spans="1:2" ht="14.25" customHeight="1" x14ac:dyDescent="0.35"/>
    <row r="11" spans="1:2" ht="14.25" customHeight="1" x14ac:dyDescent="0.35"/>
    <row r="12" spans="1:2" ht="14.25" customHeight="1" x14ac:dyDescent="0.35"/>
    <row r="13" spans="1:2" ht="14.25" customHeight="1" x14ac:dyDescent="0.35"/>
    <row r="14" spans="1:2" ht="14.25" customHeight="1" x14ac:dyDescent="0.45">
      <c r="A14" s="2" t="s">
        <v>224</v>
      </c>
      <c r="B14" s="3">
        <f>('figure 4'!Q10*units_convertor!$A$4)*A17/units_convertor!B8</f>
        <v>1.7655503230029938E-3</v>
      </c>
    </row>
    <row r="15" spans="1:2" ht="14.25" customHeight="1" x14ac:dyDescent="0.35"/>
    <row r="16" spans="1:2" ht="14.25" customHeight="1" x14ac:dyDescent="0.45">
      <c r="A16" s="2" t="s">
        <v>225</v>
      </c>
    </row>
    <row r="17" spans="1:1" ht="14.25" customHeight="1" x14ac:dyDescent="0.45">
      <c r="A17" s="4">
        <v>34.39320053818134</v>
      </c>
    </row>
    <row r="18" spans="1:1" ht="14.25" customHeight="1" x14ac:dyDescent="0.35"/>
    <row r="19" spans="1:1" ht="14.25" customHeight="1" x14ac:dyDescent="0.35"/>
    <row r="20" spans="1:1" ht="14.25" customHeight="1" x14ac:dyDescent="0.35"/>
    <row r="21" spans="1:1" ht="14.25" customHeight="1" x14ac:dyDescent="0.35"/>
    <row r="22" spans="1:1" ht="14.25" customHeight="1" x14ac:dyDescent="0.35"/>
    <row r="23" spans="1:1" ht="14.25" customHeight="1" x14ac:dyDescent="0.35"/>
    <row r="24" spans="1:1" ht="14.25" customHeight="1" x14ac:dyDescent="0.35"/>
    <row r="25" spans="1:1" ht="14.25" customHeight="1" x14ac:dyDescent="0.35"/>
    <row r="26" spans="1:1" ht="14.25" customHeight="1" x14ac:dyDescent="0.35"/>
    <row r="27" spans="1:1" ht="14.25" customHeight="1" x14ac:dyDescent="0.35"/>
    <row r="28" spans="1:1" ht="14.25" customHeight="1" x14ac:dyDescent="0.35"/>
    <row r="29" spans="1:1" ht="14.25" customHeight="1" x14ac:dyDescent="0.35"/>
    <row r="30" spans="1:1" ht="14.25" customHeight="1" x14ac:dyDescent="0.35"/>
    <row r="31" spans="1:1" ht="14.25" customHeight="1" x14ac:dyDescent="0.35"/>
    <row r="32" spans="1:1"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2.625" defaultRowHeight="15" customHeight="1" x14ac:dyDescent="0.35"/>
  <cols>
    <col min="1" max="6" width="7.625" customWidth="1"/>
    <col min="7" max="7" width="18.875" customWidth="1"/>
    <col min="8" max="8" width="17.75" customWidth="1"/>
    <col min="9" max="26" width="7.625" customWidth="1"/>
  </cols>
  <sheetData>
    <row r="1" spans="1:14" ht="14.25" customHeight="1" x14ac:dyDescent="0.45">
      <c r="A1" s="3" t="s">
        <v>22</v>
      </c>
    </row>
    <row r="2" spans="1:14" ht="14.25" customHeight="1" x14ac:dyDescent="0.45">
      <c r="A2" s="3" t="s">
        <v>23</v>
      </c>
    </row>
    <row r="3" spans="1:14" ht="14.25" customHeight="1" x14ac:dyDescent="0.35"/>
    <row r="4" spans="1:14" ht="14.25" customHeight="1" x14ac:dyDescent="0.45">
      <c r="G4" s="3">
        <v>7.6</v>
      </c>
      <c r="H4" s="3">
        <v>100</v>
      </c>
      <c r="I4" s="3">
        <f>H4/H5</f>
        <v>13.157894736842106</v>
      </c>
    </row>
    <row r="5" spans="1:14" ht="14.25" customHeight="1" x14ac:dyDescent="0.45">
      <c r="G5" s="3">
        <v>100</v>
      </c>
      <c r="H5" s="3">
        <v>7.6</v>
      </c>
    </row>
    <row r="6" spans="1:14" ht="14.25" customHeight="1" x14ac:dyDescent="0.45">
      <c r="G6" s="75"/>
      <c r="H6" s="75"/>
      <c r="I6" s="75"/>
    </row>
    <row r="7" spans="1:14" ht="14.25" customHeight="1" x14ac:dyDescent="0.35"/>
    <row r="8" spans="1:14" ht="14.25" customHeight="1" x14ac:dyDescent="0.45">
      <c r="G8" s="3">
        <f>N21</f>
        <v>7.6</v>
      </c>
      <c r="H8" s="3" t="s">
        <v>253</v>
      </c>
      <c r="I8" s="5" t="s">
        <v>254</v>
      </c>
    </row>
    <row r="9" spans="1:14" ht="14.25" customHeight="1" x14ac:dyDescent="0.45">
      <c r="G9" s="73">
        <f>100/G8</f>
        <v>13.157894736842106</v>
      </c>
      <c r="H9" s="3" t="s">
        <v>255</v>
      </c>
      <c r="I9" s="76"/>
    </row>
    <row r="10" spans="1:14" ht="14.25" customHeight="1" x14ac:dyDescent="0.45">
      <c r="G10" s="73">
        <f>G9*units_convertor!A4</f>
        <v>30.947368421052634</v>
      </c>
      <c r="H10" s="3" t="s">
        <v>223</v>
      </c>
    </row>
    <row r="11" spans="1:14" ht="14.25" customHeight="1" x14ac:dyDescent="0.45">
      <c r="G11" s="4">
        <v>1.5</v>
      </c>
      <c r="H11" s="3" t="s">
        <v>256</v>
      </c>
    </row>
    <row r="12" spans="1:14" ht="14.25" customHeight="1" x14ac:dyDescent="0.45">
      <c r="G12" s="72">
        <f>G10*G11/units_convertor!B7</f>
        <v>3.8531369427586366E-4</v>
      </c>
      <c r="H12" s="3" t="s">
        <v>257</v>
      </c>
    </row>
    <row r="13" spans="1:14" ht="14.25" customHeight="1" x14ac:dyDescent="0.45">
      <c r="H13" s="23"/>
    </row>
    <row r="14" spans="1:14" ht="14.25" customHeight="1" x14ac:dyDescent="0.35">
      <c r="A14" s="98" t="s">
        <v>258</v>
      </c>
      <c r="B14" s="99"/>
      <c r="C14" s="99"/>
      <c r="D14" s="99"/>
      <c r="E14" s="99"/>
      <c r="F14" s="99"/>
      <c r="G14" s="99"/>
      <c r="H14" s="99"/>
      <c r="I14" s="99"/>
      <c r="J14" s="99"/>
      <c r="K14" s="99"/>
      <c r="L14" s="99"/>
      <c r="M14" s="99"/>
      <c r="N14" s="99"/>
    </row>
    <row r="15" spans="1:14" ht="14.25" customHeight="1" x14ac:dyDescent="0.35">
      <c r="A15" s="100" t="s">
        <v>259</v>
      </c>
      <c r="B15" s="101"/>
      <c r="C15" s="101"/>
      <c r="D15" s="101"/>
      <c r="E15" s="101"/>
      <c r="F15" s="101"/>
      <c r="G15" s="101"/>
      <c r="H15" s="101"/>
      <c r="I15" s="101"/>
      <c r="J15" s="101"/>
      <c r="K15" s="101"/>
      <c r="L15" s="101"/>
      <c r="M15" s="101"/>
      <c r="N15" s="101"/>
    </row>
    <row r="16" spans="1:14" ht="14.25" customHeight="1" x14ac:dyDescent="0.45">
      <c r="A16" s="77"/>
      <c r="B16" s="78">
        <v>2005</v>
      </c>
      <c r="C16" s="78">
        <v>2006</v>
      </c>
      <c r="D16" s="78">
        <v>2007</v>
      </c>
      <c r="E16" s="78">
        <v>2008</v>
      </c>
      <c r="F16" s="78">
        <v>2009</v>
      </c>
      <c r="G16" s="78">
        <v>2010</v>
      </c>
      <c r="H16" s="78">
        <v>2011</v>
      </c>
      <c r="I16" s="78">
        <v>2012</v>
      </c>
      <c r="J16" s="78">
        <v>2013</v>
      </c>
      <c r="K16" s="78">
        <v>2014</v>
      </c>
      <c r="L16" s="78">
        <v>2015</v>
      </c>
      <c r="M16" s="78">
        <v>2016</v>
      </c>
      <c r="N16" s="78">
        <v>2017</v>
      </c>
    </row>
    <row r="17" spans="1:14" ht="14.25" customHeight="1" x14ac:dyDescent="0.45">
      <c r="A17" s="79" t="s">
        <v>260</v>
      </c>
      <c r="B17" s="80">
        <v>8.3000000000000007</v>
      </c>
      <c r="C17" s="80" t="s">
        <v>261</v>
      </c>
      <c r="D17" s="80" t="s">
        <v>261</v>
      </c>
      <c r="E17" s="80">
        <v>8.3000000000000007</v>
      </c>
      <c r="F17" s="80" t="s">
        <v>261</v>
      </c>
      <c r="G17" s="80">
        <v>8</v>
      </c>
      <c r="H17" s="80">
        <v>8</v>
      </c>
      <c r="I17" s="80">
        <v>7.9</v>
      </c>
      <c r="J17" s="80">
        <v>7.9</v>
      </c>
      <c r="K17" s="80">
        <v>7.8</v>
      </c>
      <c r="L17" s="80">
        <v>7.7</v>
      </c>
      <c r="M17" s="80">
        <v>7.9</v>
      </c>
      <c r="N17" s="80">
        <v>7.9</v>
      </c>
    </row>
    <row r="18" spans="1:14" ht="14.25" customHeight="1" x14ac:dyDescent="0.45">
      <c r="A18" s="81" t="s">
        <v>262</v>
      </c>
      <c r="B18" s="82">
        <v>10.5</v>
      </c>
      <c r="C18" s="82" t="s">
        <v>261</v>
      </c>
      <c r="D18" s="82" t="s">
        <v>261</v>
      </c>
      <c r="E18" s="82">
        <v>9.8000000000000007</v>
      </c>
      <c r="F18" s="82" t="s">
        <v>261</v>
      </c>
      <c r="G18" s="82">
        <v>9.5</v>
      </c>
      <c r="H18" s="82">
        <v>9.3000000000000007</v>
      </c>
      <c r="I18" s="82">
        <v>9</v>
      </c>
      <c r="J18" s="82"/>
      <c r="K18" s="82">
        <v>8.1999999999999993</v>
      </c>
      <c r="L18" s="82">
        <v>8.1</v>
      </c>
      <c r="M18" s="82">
        <v>8</v>
      </c>
      <c r="N18" s="82">
        <v>7.9</v>
      </c>
    </row>
    <row r="19" spans="1:14" ht="14.25" customHeight="1" x14ac:dyDescent="0.45">
      <c r="A19" s="79" t="s">
        <v>263</v>
      </c>
      <c r="B19" s="80" t="s">
        <v>261</v>
      </c>
      <c r="C19" s="80" t="s">
        <v>261</v>
      </c>
      <c r="D19" s="80" t="s">
        <v>261</v>
      </c>
      <c r="E19" s="80" t="s">
        <v>261</v>
      </c>
      <c r="F19" s="80" t="s">
        <v>261</v>
      </c>
      <c r="G19" s="80" t="s">
        <v>261</v>
      </c>
      <c r="H19" s="80" t="s">
        <v>261</v>
      </c>
      <c r="I19" s="80" t="s">
        <v>261</v>
      </c>
      <c r="J19" s="80" t="s">
        <v>261</v>
      </c>
      <c r="K19" s="80">
        <v>6</v>
      </c>
      <c r="L19" s="80">
        <v>5.7</v>
      </c>
      <c r="M19" s="80">
        <v>5.6</v>
      </c>
      <c r="N19" s="80">
        <v>5.7</v>
      </c>
    </row>
    <row r="20" spans="1:14" ht="14.25" customHeight="1" x14ac:dyDescent="0.45">
      <c r="A20" s="81" t="s">
        <v>264</v>
      </c>
      <c r="B20" s="82" t="s">
        <v>261</v>
      </c>
      <c r="C20" s="82" t="s">
        <v>261</v>
      </c>
      <c r="D20" s="82" t="s">
        <v>261</v>
      </c>
      <c r="E20" s="82" t="s">
        <v>261</v>
      </c>
      <c r="F20" s="82" t="s">
        <v>261</v>
      </c>
      <c r="G20" s="82" t="s">
        <v>261</v>
      </c>
      <c r="H20" s="82" t="s">
        <v>261</v>
      </c>
      <c r="I20" s="82" t="s">
        <v>261</v>
      </c>
      <c r="J20" s="82" t="s">
        <v>261</v>
      </c>
      <c r="K20" s="82">
        <v>5.7</v>
      </c>
      <c r="L20" s="82">
        <v>5.6</v>
      </c>
      <c r="M20" s="82">
        <v>5.5</v>
      </c>
      <c r="N20" s="82">
        <v>5.6</v>
      </c>
    </row>
    <row r="21" spans="1:14" ht="14.25" customHeight="1" x14ac:dyDescent="0.45">
      <c r="A21" s="83" t="s">
        <v>265</v>
      </c>
      <c r="B21" s="84">
        <v>8.5</v>
      </c>
      <c r="C21" s="84" t="s">
        <v>261</v>
      </c>
      <c r="D21" s="84" t="s">
        <v>261</v>
      </c>
      <c r="E21" s="84">
        <v>8.5</v>
      </c>
      <c r="F21" s="84" t="s">
        <v>261</v>
      </c>
      <c r="G21" s="84">
        <v>8.6999999999999993</v>
      </c>
      <c r="H21" s="84">
        <v>8.6</v>
      </c>
      <c r="I21" s="84">
        <v>8.1</v>
      </c>
      <c r="J21" s="84">
        <v>8.1999999999999993</v>
      </c>
      <c r="K21" s="84">
        <v>7.9</v>
      </c>
      <c r="L21" s="84">
        <v>7.9</v>
      </c>
      <c r="M21" s="84">
        <v>7.6</v>
      </c>
      <c r="N21" s="84">
        <v>7.6</v>
      </c>
    </row>
    <row r="22" spans="1:14" ht="14.25" customHeight="1" x14ac:dyDescent="0.45">
      <c r="A22" s="81" t="s">
        <v>266</v>
      </c>
      <c r="B22" s="82" t="s">
        <v>261</v>
      </c>
      <c r="C22" s="82" t="s">
        <v>261</v>
      </c>
      <c r="D22" s="82" t="s">
        <v>261</v>
      </c>
      <c r="E22" s="82" t="s">
        <v>261</v>
      </c>
      <c r="F22" s="82" t="s">
        <v>261</v>
      </c>
      <c r="G22" s="82" t="s">
        <v>261</v>
      </c>
      <c r="H22" s="82" t="s">
        <v>261</v>
      </c>
      <c r="I22" s="82" t="s">
        <v>261</v>
      </c>
      <c r="J22" s="82" t="s">
        <v>261</v>
      </c>
      <c r="K22" s="82" t="s">
        <v>261</v>
      </c>
      <c r="L22" s="82" t="s">
        <v>261</v>
      </c>
      <c r="M22" s="82">
        <v>5.9</v>
      </c>
      <c r="N22" s="82">
        <v>5.9</v>
      </c>
    </row>
    <row r="23" spans="1:14" ht="14.25" customHeight="1" x14ac:dyDescent="0.45">
      <c r="A23" s="79" t="s">
        <v>267</v>
      </c>
      <c r="B23" s="80">
        <v>10.1</v>
      </c>
      <c r="C23" s="80" t="s">
        <v>261</v>
      </c>
      <c r="D23" s="80" t="s">
        <v>261</v>
      </c>
      <c r="E23" s="80">
        <v>9.8000000000000007</v>
      </c>
      <c r="F23" s="80" t="s">
        <v>261</v>
      </c>
      <c r="G23" s="80">
        <v>9.5</v>
      </c>
      <c r="H23" s="80">
        <v>9.4</v>
      </c>
      <c r="I23" s="80">
        <v>9.1</v>
      </c>
      <c r="J23" s="80">
        <v>8.8000000000000007</v>
      </c>
      <c r="K23" s="80">
        <v>8.8000000000000007</v>
      </c>
      <c r="L23" s="80">
        <v>8.8000000000000007</v>
      </c>
      <c r="M23" s="80">
        <v>8.9</v>
      </c>
      <c r="N23" s="80">
        <v>8.9</v>
      </c>
    </row>
    <row r="24" spans="1:14" ht="14.25" customHeight="1" x14ac:dyDescent="0.45">
      <c r="A24" s="81" t="s">
        <v>268</v>
      </c>
      <c r="B24" s="82">
        <v>8.5</v>
      </c>
      <c r="C24" s="82" t="s">
        <v>261</v>
      </c>
      <c r="D24" s="82" t="s">
        <v>261</v>
      </c>
      <c r="E24" s="82">
        <v>8.3000000000000007</v>
      </c>
      <c r="F24" s="82" t="s">
        <v>261</v>
      </c>
      <c r="G24" s="82">
        <v>8.9</v>
      </c>
      <c r="H24" s="82">
        <v>8.6999999999999993</v>
      </c>
      <c r="I24" s="82">
        <v>8.5</v>
      </c>
      <c r="J24" s="82">
        <v>8.3000000000000007</v>
      </c>
      <c r="K24" s="82">
        <v>8</v>
      </c>
      <c r="L24" s="82">
        <v>8.1</v>
      </c>
      <c r="M24" s="82">
        <v>8</v>
      </c>
      <c r="N24" s="82">
        <v>8</v>
      </c>
    </row>
    <row r="25" spans="1:14" ht="14.25" customHeight="1" x14ac:dyDescent="0.45">
      <c r="A25" s="79" t="s">
        <v>269</v>
      </c>
      <c r="B25" s="80">
        <v>8.6999999999999993</v>
      </c>
      <c r="C25" s="80" t="s">
        <v>261</v>
      </c>
      <c r="D25" s="80" t="s">
        <v>261</v>
      </c>
      <c r="E25" s="80">
        <v>8.8000000000000007</v>
      </c>
      <c r="F25" s="80" t="s">
        <v>261</v>
      </c>
      <c r="G25" s="80">
        <v>8.6999999999999993</v>
      </c>
      <c r="H25" s="80">
        <v>8.6999999999999993</v>
      </c>
      <c r="I25" s="80">
        <v>8.6</v>
      </c>
      <c r="J25" s="80">
        <v>8.5</v>
      </c>
      <c r="K25" s="80">
        <v>8.1999999999999993</v>
      </c>
      <c r="L25" s="80">
        <v>8</v>
      </c>
      <c r="M25" s="80">
        <v>7.7</v>
      </c>
      <c r="N25" s="80">
        <v>7.6</v>
      </c>
    </row>
    <row r="26" spans="1:14" ht="14.25" customHeight="1" x14ac:dyDescent="0.45">
      <c r="A26" s="81" t="s">
        <v>270</v>
      </c>
      <c r="B26" s="82" t="s">
        <v>261</v>
      </c>
      <c r="C26" s="82" t="s">
        <v>261</v>
      </c>
      <c r="D26" s="82" t="s">
        <v>261</v>
      </c>
      <c r="E26" s="82" t="s">
        <v>261</v>
      </c>
      <c r="F26" s="82" t="s">
        <v>261</v>
      </c>
      <c r="G26" s="82" t="s">
        <v>261</v>
      </c>
      <c r="H26" s="82" t="s">
        <v>261</v>
      </c>
      <c r="I26" s="82" t="s">
        <v>261</v>
      </c>
      <c r="J26" s="82" t="s">
        <v>261</v>
      </c>
      <c r="K26" s="82" t="s">
        <v>261</v>
      </c>
      <c r="L26" s="82" t="s">
        <v>261</v>
      </c>
      <c r="M26" s="82">
        <v>5.2</v>
      </c>
      <c r="N26" s="82">
        <v>5.2</v>
      </c>
    </row>
    <row r="27" spans="1:14" ht="14.25" customHeight="1" x14ac:dyDescent="0.45">
      <c r="A27" s="79" t="s">
        <v>271</v>
      </c>
      <c r="B27" s="80" t="s">
        <v>261</v>
      </c>
      <c r="C27" s="80" t="s">
        <v>261</v>
      </c>
      <c r="D27" s="80" t="s">
        <v>261</v>
      </c>
      <c r="E27" s="80" t="s">
        <v>261</v>
      </c>
      <c r="F27" s="80" t="s">
        <v>261</v>
      </c>
      <c r="G27" s="80" t="s">
        <v>261</v>
      </c>
      <c r="H27" s="80" t="s">
        <v>261</v>
      </c>
      <c r="I27" s="80" t="s">
        <v>261</v>
      </c>
      <c r="J27" s="80" t="s">
        <v>261</v>
      </c>
      <c r="K27" s="80" t="s">
        <v>261</v>
      </c>
      <c r="L27" s="80" t="s">
        <v>261</v>
      </c>
      <c r="M27" s="80">
        <v>5.7</v>
      </c>
      <c r="N27" s="80">
        <v>5.6</v>
      </c>
    </row>
    <row r="28" spans="1:14" ht="14.25" customHeight="1" x14ac:dyDescent="0.45">
      <c r="A28" s="81" t="s">
        <v>272</v>
      </c>
      <c r="B28" s="82" t="s">
        <v>261</v>
      </c>
      <c r="C28" s="82" t="s">
        <v>261</v>
      </c>
      <c r="D28" s="82" t="s">
        <v>261</v>
      </c>
      <c r="E28" s="82" t="s">
        <v>261</v>
      </c>
      <c r="F28" s="82" t="s">
        <v>261</v>
      </c>
      <c r="G28" s="82" t="s">
        <v>261</v>
      </c>
      <c r="H28" s="82" t="s">
        <v>261</v>
      </c>
      <c r="I28" s="82" t="s">
        <v>261</v>
      </c>
      <c r="J28" s="82" t="s">
        <v>261</v>
      </c>
      <c r="K28" s="82" t="s">
        <v>261</v>
      </c>
      <c r="L28" s="82" t="s">
        <v>261</v>
      </c>
      <c r="M28" s="82">
        <v>5.7</v>
      </c>
      <c r="N28" s="82">
        <v>5.9</v>
      </c>
    </row>
    <row r="29" spans="1:14" ht="14.25" customHeight="1" x14ac:dyDescent="0.45">
      <c r="A29" s="79" t="s">
        <v>273</v>
      </c>
      <c r="B29" s="80" t="s">
        <v>261</v>
      </c>
      <c r="C29" s="80" t="s">
        <v>261</v>
      </c>
      <c r="D29" s="80" t="s">
        <v>261</v>
      </c>
      <c r="E29" s="80" t="s">
        <v>261</v>
      </c>
      <c r="F29" s="80" t="s">
        <v>261</v>
      </c>
      <c r="G29" s="80" t="s">
        <v>261</v>
      </c>
      <c r="H29" s="80" t="s">
        <v>261</v>
      </c>
      <c r="I29" s="80" t="s">
        <v>261</v>
      </c>
      <c r="J29" s="80" t="s">
        <v>261</v>
      </c>
      <c r="K29" s="80">
        <v>5.4</v>
      </c>
      <c r="L29" s="80">
        <v>5.3</v>
      </c>
      <c r="M29" s="80">
        <v>5.2</v>
      </c>
      <c r="N29" s="80">
        <v>5.2</v>
      </c>
    </row>
    <row r="30" spans="1:14" ht="14.25" customHeight="1" x14ac:dyDescent="0.45">
      <c r="A30" s="81" t="s">
        <v>274</v>
      </c>
      <c r="B30" s="82">
        <v>8.1</v>
      </c>
      <c r="C30" s="82" t="s">
        <v>261</v>
      </c>
      <c r="D30" s="82" t="s">
        <v>261</v>
      </c>
      <c r="E30" s="82">
        <v>8.1</v>
      </c>
      <c r="F30" s="82" t="s">
        <v>261</v>
      </c>
      <c r="G30" s="82" t="s">
        <v>261</v>
      </c>
      <c r="H30" s="82" t="s">
        <v>261</v>
      </c>
      <c r="I30" s="82">
        <v>8.1999999999999993</v>
      </c>
      <c r="J30" s="82">
        <v>8.1999999999999993</v>
      </c>
      <c r="K30" s="82">
        <v>7.9</v>
      </c>
      <c r="L30" s="82">
        <v>8</v>
      </c>
      <c r="M30" s="82">
        <v>7.9</v>
      </c>
      <c r="N30" s="82">
        <v>8</v>
      </c>
    </row>
    <row r="31" spans="1:14" ht="14.25" customHeight="1" x14ac:dyDescent="0.45">
      <c r="A31" s="79" t="s">
        <v>275</v>
      </c>
      <c r="B31" s="80" t="s">
        <v>261</v>
      </c>
      <c r="C31" s="80" t="s">
        <v>261</v>
      </c>
      <c r="D31" s="80" t="s">
        <v>261</v>
      </c>
      <c r="E31" s="80" t="s">
        <v>261</v>
      </c>
      <c r="F31" s="80" t="s">
        <v>261</v>
      </c>
      <c r="G31" s="80" t="s">
        <v>261</v>
      </c>
      <c r="H31" s="80" t="s">
        <v>261</v>
      </c>
      <c r="I31" s="80" t="s">
        <v>261</v>
      </c>
      <c r="J31" s="80" t="s">
        <v>261</v>
      </c>
      <c r="K31" s="80" t="s">
        <v>261</v>
      </c>
      <c r="L31" s="80" t="s">
        <v>261</v>
      </c>
      <c r="M31" s="80">
        <v>6.4</v>
      </c>
      <c r="N31" s="80">
        <v>6.4</v>
      </c>
    </row>
    <row r="32" spans="1:14" ht="14.25" customHeight="1" x14ac:dyDescent="0.45">
      <c r="A32" s="81" t="s">
        <v>276</v>
      </c>
      <c r="B32" s="82" t="s">
        <v>261</v>
      </c>
      <c r="C32" s="82" t="s">
        <v>261</v>
      </c>
      <c r="D32" s="82" t="s">
        <v>261</v>
      </c>
      <c r="E32" s="82" t="s">
        <v>261</v>
      </c>
      <c r="F32" s="82" t="s">
        <v>261</v>
      </c>
      <c r="G32" s="82" t="s">
        <v>261</v>
      </c>
      <c r="H32" s="82" t="s">
        <v>261</v>
      </c>
      <c r="I32" s="82" t="s">
        <v>261</v>
      </c>
      <c r="J32" s="82" t="s">
        <v>261</v>
      </c>
      <c r="K32" s="82">
        <v>6.1</v>
      </c>
      <c r="L32" s="82">
        <v>5.9</v>
      </c>
      <c r="M32" s="82">
        <v>5.8</v>
      </c>
      <c r="N32" s="82">
        <v>5.8</v>
      </c>
    </row>
    <row r="33" spans="1:14" ht="14.25" customHeight="1" x14ac:dyDescent="0.45">
      <c r="A33" s="79" t="s">
        <v>277</v>
      </c>
      <c r="B33" s="80">
        <v>6.5</v>
      </c>
      <c r="C33" s="80" t="s">
        <v>261</v>
      </c>
      <c r="D33" s="80" t="s">
        <v>261</v>
      </c>
      <c r="E33" s="80">
        <v>6</v>
      </c>
      <c r="F33" s="80" t="s">
        <v>261</v>
      </c>
      <c r="G33" s="80">
        <v>6</v>
      </c>
      <c r="H33" s="80">
        <v>5.8</v>
      </c>
      <c r="I33" s="80">
        <v>5.6</v>
      </c>
      <c r="J33" s="80">
        <v>5.4</v>
      </c>
      <c r="K33" s="80">
        <v>5.3</v>
      </c>
      <c r="L33" s="80">
        <v>5.2</v>
      </c>
      <c r="M33" s="80">
        <v>5.2</v>
      </c>
      <c r="N33" s="80">
        <v>5.3</v>
      </c>
    </row>
    <row r="34" spans="1:14" ht="14.25" customHeight="1" x14ac:dyDescent="0.45">
      <c r="A34" s="81" t="s">
        <v>278</v>
      </c>
      <c r="B34" s="82">
        <v>7.4</v>
      </c>
      <c r="C34" s="82" t="s">
        <v>261</v>
      </c>
      <c r="D34" s="82" t="s">
        <v>261</v>
      </c>
      <c r="E34" s="82">
        <v>7.3</v>
      </c>
      <c r="F34" s="82" t="s">
        <v>261</v>
      </c>
      <c r="G34" s="82">
        <v>7.1</v>
      </c>
      <c r="H34" s="82">
        <v>6.8</v>
      </c>
      <c r="I34" s="82">
        <v>6.5</v>
      </c>
      <c r="J34" s="82">
        <v>6.3</v>
      </c>
      <c r="K34" s="82">
        <v>6.1</v>
      </c>
      <c r="L34" s="82">
        <v>5.9</v>
      </c>
      <c r="M34" s="82">
        <v>5.8</v>
      </c>
      <c r="N34" s="82">
        <v>5.9</v>
      </c>
    </row>
    <row r="35" spans="1:14" ht="14.25" customHeight="1" x14ac:dyDescent="0.45">
      <c r="A35" s="79" t="s">
        <v>279</v>
      </c>
      <c r="B35" s="80" t="s">
        <v>261</v>
      </c>
      <c r="C35" s="80" t="s">
        <v>261</v>
      </c>
      <c r="D35" s="80" t="s">
        <v>261</v>
      </c>
      <c r="E35" s="80" t="s">
        <v>261</v>
      </c>
      <c r="F35" s="80" t="s">
        <v>261</v>
      </c>
      <c r="G35" s="80" t="s">
        <v>261</v>
      </c>
      <c r="H35" s="80" t="s">
        <v>261</v>
      </c>
      <c r="I35" s="80" t="s">
        <v>261</v>
      </c>
      <c r="J35" s="80" t="s">
        <v>261</v>
      </c>
      <c r="K35" s="80">
        <v>5.0999999999999996</v>
      </c>
      <c r="L35" s="80">
        <v>4.9000000000000004</v>
      </c>
      <c r="M35" s="80">
        <v>4.9000000000000004</v>
      </c>
      <c r="N35" s="80">
        <v>5.0999999999999996</v>
      </c>
    </row>
    <row r="36" spans="1:14" ht="14.25" customHeight="1" x14ac:dyDescent="0.45">
      <c r="A36" s="81" t="s">
        <v>280</v>
      </c>
      <c r="B36" s="82" t="s">
        <v>261</v>
      </c>
      <c r="C36" s="82" t="s">
        <v>261</v>
      </c>
      <c r="D36" s="82" t="s">
        <v>261</v>
      </c>
      <c r="E36" s="82" t="s">
        <v>261</v>
      </c>
      <c r="F36" s="82" t="s">
        <v>261</v>
      </c>
      <c r="G36" s="82" t="s">
        <v>261</v>
      </c>
      <c r="H36" s="82" t="s">
        <v>261</v>
      </c>
      <c r="I36" s="82" t="s">
        <v>261</v>
      </c>
      <c r="J36" s="82" t="s">
        <v>261</v>
      </c>
      <c r="K36" s="82" t="s">
        <v>261</v>
      </c>
      <c r="L36" s="82" t="s">
        <v>261</v>
      </c>
      <c r="M36" s="82">
        <v>6.1</v>
      </c>
      <c r="N36" s="82">
        <v>6.1</v>
      </c>
    </row>
    <row r="37" spans="1:14" ht="14.25" customHeight="1" x14ac:dyDescent="0.45">
      <c r="A37" s="79" t="s">
        <v>281</v>
      </c>
      <c r="B37" s="80" t="s">
        <v>261</v>
      </c>
      <c r="C37" s="80" t="s">
        <v>261</v>
      </c>
      <c r="D37" s="80" t="s">
        <v>261</v>
      </c>
      <c r="E37" s="80" t="s">
        <v>261</v>
      </c>
      <c r="F37" s="80" t="s">
        <v>261</v>
      </c>
      <c r="G37" s="80" t="s">
        <v>261</v>
      </c>
      <c r="H37" s="80" t="s">
        <v>261</v>
      </c>
      <c r="I37" s="80" t="s">
        <v>261</v>
      </c>
      <c r="J37" s="80" t="s">
        <v>261</v>
      </c>
      <c r="K37" s="80" t="s">
        <v>261</v>
      </c>
      <c r="L37" s="80" t="s">
        <v>261</v>
      </c>
      <c r="M37" s="80">
        <v>5.7</v>
      </c>
      <c r="N37" s="80">
        <v>5.6</v>
      </c>
    </row>
    <row r="38" spans="1:14" ht="14.25" customHeight="1" x14ac:dyDescent="0.45">
      <c r="A38" s="81" t="s">
        <v>282</v>
      </c>
      <c r="B38" s="82">
        <v>6.8</v>
      </c>
      <c r="C38" s="82" t="s">
        <v>261</v>
      </c>
      <c r="D38" s="82" t="s">
        <v>261</v>
      </c>
      <c r="E38" s="82">
        <v>6.3</v>
      </c>
      <c r="F38" s="82" t="s">
        <v>261</v>
      </c>
      <c r="G38" s="82">
        <v>6.5</v>
      </c>
      <c r="H38" s="82">
        <v>6.3</v>
      </c>
      <c r="I38" s="82">
        <v>6.1</v>
      </c>
      <c r="J38" s="82">
        <v>6.2</v>
      </c>
      <c r="K38" s="82">
        <v>5.9</v>
      </c>
      <c r="L38" s="82">
        <v>5.8</v>
      </c>
      <c r="M38" s="82">
        <v>5.7</v>
      </c>
      <c r="N38" s="82">
        <v>5.6</v>
      </c>
    </row>
    <row r="39" spans="1:14" ht="14.25" customHeight="1" x14ac:dyDescent="0.45">
      <c r="A39" s="79" t="s">
        <v>283</v>
      </c>
      <c r="B39" s="80">
        <v>8.6</v>
      </c>
      <c r="C39" s="80" t="s">
        <v>261</v>
      </c>
      <c r="D39" s="80" t="s">
        <v>261</v>
      </c>
      <c r="E39" s="80">
        <v>8.6999999999999993</v>
      </c>
      <c r="F39" s="80" t="s">
        <v>261</v>
      </c>
      <c r="G39" s="80">
        <v>8.6999999999999993</v>
      </c>
      <c r="H39" s="80">
        <v>8.9</v>
      </c>
      <c r="I39" s="80">
        <v>8.5</v>
      </c>
      <c r="J39" s="80">
        <v>8.3000000000000007</v>
      </c>
      <c r="K39" s="80">
        <v>7.9</v>
      </c>
      <c r="L39" s="80">
        <v>8.1999999999999993</v>
      </c>
      <c r="M39" s="80">
        <v>8</v>
      </c>
      <c r="N39" s="80">
        <v>7.9</v>
      </c>
    </row>
    <row r="40" spans="1:14" ht="14.25" customHeight="1" x14ac:dyDescent="0.45">
      <c r="A40" s="81" t="s">
        <v>284</v>
      </c>
      <c r="B40" s="82" t="s">
        <v>261</v>
      </c>
      <c r="C40" s="82" t="s">
        <v>261</v>
      </c>
      <c r="D40" s="82" t="s">
        <v>261</v>
      </c>
      <c r="E40" s="82" t="s">
        <v>261</v>
      </c>
      <c r="F40" s="82" t="s">
        <v>261</v>
      </c>
      <c r="G40" s="82" t="s">
        <v>261</v>
      </c>
      <c r="H40" s="82" t="s">
        <v>261</v>
      </c>
      <c r="I40" s="82" t="s">
        <v>261</v>
      </c>
      <c r="J40" s="82" t="s">
        <v>261</v>
      </c>
      <c r="K40" s="82">
        <v>5.4</v>
      </c>
      <c r="L40" s="82">
        <v>5.4</v>
      </c>
      <c r="M40" s="82">
        <v>5.3</v>
      </c>
      <c r="N40" s="82">
        <v>5.2</v>
      </c>
    </row>
    <row r="41" spans="1:14" ht="14.25" customHeight="1" x14ac:dyDescent="0.45">
      <c r="A41" s="79" t="s">
        <v>285</v>
      </c>
      <c r="B41" s="80">
        <v>6.3</v>
      </c>
      <c r="C41" s="80" t="s">
        <v>261</v>
      </c>
      <c r="D41" s="80" t="s">
        <v>261</v>
      </c>
      <c r="E41" s="80">
        <v>6.4</v>
      </c>
      <c r="F41" s="80" t="s">
        <v>261</v>
      </c>
      <c r="G41" s="80">
        <v>6.4</v>
      </c>
      <c r="H41" s="80">
        <v>6</v>
      </c>
      <c r="I41" s="80">
        <v>5.9</v>
      </c>
      <c r="J41" s="80">
        <v>5.7</v>
      </c>
      <c r="K41" s="80">
        <v>5.6</v>
      </c>
      <c r="L41" s="80">
        <v>5.4</v>
      </c>
      <c r="M41" s="80">
        <v>5.2</v>
      </c>
      <c r="N41" s="80">
        <v>5.2</v>
      </c>
    </row>
    <row r="42" spans="1:14" ht="14.25" customHeight="1" x14ac:dyDescent="0.45">
      <c r="A42" s="81" t="s">
        <v>286</v>
      </c>
      <c r="B42" s="82">
        <v>7.7</v>
      </c>
      <c r="C42" s="82" t="s">
        <v>261</v>
      </c>
      <c r="D42" s="82" t="s">
        <v>261</v>
      </c>
      <c r="E42" s="82">
        <v>7</v>
      </c>
      <c r="F42" s="82" t="s">
        <v>261</v>
      </c>
      <c r="G42" s="82">
        <v>7</v>
      </c>
      <c r="H42" s="82">
        <v>6.8</v>
      </c>
      <c r="I42" s="82">
        <v>6.4</v>
      </c>
      <c r="J42" s="82">
        <v>6.1</v>
      </c>
      <c r="K42" s="82">
        <v>5.8</v>
      </c>
      <c r="L42" s="82">
        <v>6.2</v>
      </c>
      <c r="M42" s="82">
        <v>6.2</v>
      </c>
      <c r="N42" s="82">
        <v>6.2</v>
      </c>
    </row>
    <row r="43" spans="1:14" ht="14.25" customHeight="1" x14ac:dyDescent="0.45">
      <c r="A43" s="79" t="s">
        <v>287</v>
      </c>
      <c r="B43" s="80">
        <v>8.1</v>
      </c>
      <c r="C43" s="80" t="s">
        <v>261</v>
      </c>
      <c r="D43" s="80" t="s">
        <v>261</v>
      </c>
      <c r="E43" s="80">
        <v>7.8</v>
      </c>
      <c r="F43" s="80" t="s">
        <v>261</v>
      </c>
      <c r="G43" s="80">
        <v>7.3</v>
      </c>
      <c r="H43" s="80"/>
      <c r="I43" s="80">
        <v>6.3</v>
      </c>
      <c r="J43" s="80">
        <v>6.3</v>
      </c>
      <c r="K43" s="80">
        <v>6.4</v>
      </c>
      <c r="L43" s="80">
        <v>6.3</v>
      </c>
      <c r="M43" s="80">
        <v>6.2</v>
      </c>
      <c r="N43" s="80">
        <v>6.3</v>
      </c>
    </row>
    <row r="44" spans="1:14" ht="14.25" customHeight="1" x14ac:dyDescent="0.45">
      <c r="A44" s="81" t="s">
        <v>288</v>
      </c>
      <c r="B44" s="82" t="s">
        <v>261</v>
      </c>
      <c r="C44" s="82" t="s">
        <v>261</v>
      </c>
      <c r="D44" s="82" t="s">
        <v>261</v>
      </c>
      <c r="E44" s="82" t="s">
        <v>261</v>
      </c>
      <c r="F44" s="82" t="s">
        <v>261</v>
      </c>
      <c r="G44" s="82" t="s">
        <v>261</v>
      </c>
      <c r="H44" s="82" t="s">
        <v>261</v>
      </c>
      <c r="I44" s="82" t="s">
        <v>261</v>
      </c>
      <c r="J44" s="82" t="s">
        <v>261</v>
      </c>
      <c r="K44" s="82" t="s">
        <v>261</v>
      </c>
      <c r="L44" s="82" t="s">
        <v>261</v>
      </c>
      <c r="M44" s="82">
        <v>6</v>
      </c>
      <c r="N44" s="82">
        <v>6</v>
      </c>
    </row>
    <row r="45" spans="1:14" ht="14.25" customHeight="1" x14ac:dyDescent="0.45">
      <c r="A45" s="79" t="s">
        <v>289</v>
      </c>
      <c r="B45" s="80" t="s">
        <v>261</v>
      </c>
      <c r="C45" s="80" t="s">
        <v>261</v>
      </c>
      <c r="D45" s="80" t="s">
        <v>261</v>
      </c>
      <c r="E45" s="80" t="s">
        <v>261</v>
      </c>
      <c r="F45" s="80" t="s">
        <v>261</v>
      </c>
      <c r="G45" s="80" t="s">
        <v>261</v>
      </c>
      <c r="H45" s="80" t="s">
        <v>261</v>
      </c>
      <c r="I45" s="80" t="s">
        <v>261</v>
      </c>
      <c r="J45" s="80" t="s">
        <v>261</v>
      </c>
      <c r="K45" s="80" t="s">
        <v>261</v>
      </c>
      <c r="L45" s="80" t="s">
        <v>261</v>
      </c>
      <c r="M45" s="80">
        <v>6</v>
      </c>
      <c r="N45" s="80">
        <v>6</v>
      </c>
    </row>
    <row r="46" spans="1:14" ht="14.25" customHeight="1" x14ac:dyDescent="0.45">
      <c r="A46" s="81" t="s">
        <v>290</v>
      </c>
      <c r="B46" s="82" t="s">
        <v>261</v>
      </c>
      <c r="C46" s="82" t="s">
        <v>261</v>
      </c>
      <c r="D46" s="82" t="s">
        <v>261</v>
      </c>
      <c r="E46" s="82" t="s">
        <v>261</v>
      </c>
      <c r="F46" s="82" t="s">
        <v>261</v>
      </c>
      <c r="G46" s="82" t="s">
        <v>261</v>
      </c>
      <c r="H46" s="82" t="s">
        <v>261</v>
      </c>
      <c r="I46" s="82" t="s">
        <v>261</v>
      </c>
      <c r="J46" s="82" t="s">
        <v>261</v>
      </c>
      <c r="K46" s="82">
        <v>5.9</v>
      </c>
      <c r="L46" s="82">
        <v>5.8</v>
      </c>
      <c r="M46" s="82">
        <v>5.8</v>
      </c>
      <c r="N46" s="82">
        <v>5.8</v>
      </c>
    </row>
    <row r="47" spans="1:14" ht="14.25" customHeight="1" x14ac:dyDescent="0.45">
      <c r="A47" s="79" t="s">
        <v>291</v>
      </c>
      <c r="B47" s="80" t="s">
        <v>261</v>
      </c>
      <c r="C47" s="80" t="s">
        <v>261</v>
      </c>
      <c r="D47" s="80" t="s">
        <v>261</v>
      </c>
      <c r="E47" s="80" t="s">
        <v>261</v>
      </c>
      <c r="F47" s="80" t="s">
        <v>261</v>
      </c>
      <c r="G47" s="80" t="s">
        <v>261</v>
      </c>
      <c r="H47" s="80" t="s">
        <v>261</v>
      </c>
      <c r="I47" s="80">
        <v>6.4</v>
      </c>
      <c r="J47" s="80">
        <v>6.2</v>
      </c>
      <c r="K47" s="80" t="s">
        <v>261</v>
      </c>
      <c r="L47" s="80" t="s">
        <v>261</v>
      </c>
      <c r="M47" s="80" t="s">
        <v>261</v>
      </c>
      <c r="N47" s="80" t="s">
        <v>261</v>
      </c>
    </row>
    <row r="48" spans="1:14" ht="14.25" customHeight="1" x14ac:dyDescent="0.45">
      <c r="A48" s="81" t="s">
        <v>292</v>
      </c>
      <c r="B48" s="82">
        <v>8.1999999999999993</v>
      </c>
      <c r="C48" s="82" t="s">
        <v>261</v>
      </c>
      <c r="D48" s="82" t="s">
        <v>261</v>
      </c>
      <c r="E48" s="82">
        <v>8.3000000000000007</v>
      </c>
      <c r="F48" s="82" t="s">
        <v>261</v>
      </c>
      <c r="G48" s="82">
        <v>7.9</v>
      </c>
      <c r="H48" s="82">
        <v>8</v>
      </c>
      <c r="I48" s="82">
        <v>7.8</v>
      </c>
      <c r="J48" s="82">
        <v>7.7</v>
      </c>
      <c r="K48" s="82">
        <v>7.8</v>
      </c>
      <c r="L48" s="82">
        <v>7.6</v>
      </c>
      <c r="M48" s="82">
        <v>7.1</v>
      </c>
      <c r="N48" s="82">
        <v>7.1</v>
      </c>
    </row>
    <row r="49" spans="1:14" ht="14.25" customHeight="1" x14ac:dyDescent="0.45">
      <c r="A49" s="79" t="s">
        <v>293</v>
      </c>
      <c r="B49" s="80" t="s">
        <v>261</v>
      </c>
      <c r="C49" s="80" t="s">
        <v>261</v>
      </c>
      <c r="D49" s="80" t="s">
        <v>261</v>
      </c>
      <c r="E49" s="80" t="s">
        <v>261</v>
      </c>
      <c r="F49" s="80" t="s">
        <v>261</v>
      </c>
      <c r="G49" s="80" t="s">
        <v>261</v>
      </c>
      <c r="H49" s="80" t="s">
        <v>261</v>
      </c>
      <c r="I49" s="80" t="s">
        <v>261</v>
      </c>
      <c r="J49" s="80" t="s">
        <v>261</v>
      </c>
      <c r="K49" s="80" t="s">
        <v>261</v>
      </c>
      <c r="L49" s="80" t="s">
        <v>261</v>
      </c>
      <c r="M49" s="80">
        <v>5.3</v>
      </c>
      <c r="N49" s="80">
        <v>5.2</v>
      </c>
    </row>
    <row r="50" spans="1:14" ht="14.25" customHeight="1" x14ac:dyDescent="0.45">
      <c r="A50" s="81" t="s">
        <v>294</v>
      </c>
      <c r="B50" s="82">
        <v>9.1</v>
      </c>
      <c r="C50" s="82" t="s">
        <v>261</v>
      </c>
      <c r="D50" s="82" t="s">
        <v>261</v>
      </c>
      <c r="E50" s="82">
        <v>9.4</v>
      </c>
      <c r="F50" s="82" t="s">
        <v>261</v>
      </c>
      <c r="G50" s="82">
        <v>9.5</v>
      </c>
      <c r="H50" s="82">
        <v>9.4</v>
      </c>
      <c r="I50" s="82">
        <v>8.6999999999999993</v>
      </c>
      <c r="J50" s="82"/>
      <c r="K50" s="82">
        <v>7.7</v>
      </c>
      <c r="L50" s="82">
        <v>7.5</v>
      </c>
      <c r="M50" s="82">
        <v>7.6</v>
      </c>
      <c r="N50" s="82">
        <v>7.6</v>
      </c>
    </row>
    <row r="51" spans="1:14" ht="14.25" customHeight="1" x14ac:dyDescent="0.45">
      <c r="A51" s="79" t="s">
        <v>295</v>
      </c>
      <c r="B51" s="80" t="s">
        <v>261</v>
      </c>
      <c r="C51" s="80" t="s">
        <v>261</v>
      </c>
      <c r="D51" s="80" t="s">
        <v>261</v>
      </c>
      <c r="E51" s="80" t="s">
        <v>261</v>
      </c>
      <c r="F51" s="80" t="s">
        <v>261</v>
      </c>
      <c r="G51" s="80" t="s">
        <v>261</v>
      </c>
      <c r="H51" s="80" t="s">
        <v>261</v>
      </c>
      <c r="I51" s="80" t="s">
        <v>261</v>
      </c>
      <c r="J51" s="80" t="s">
        <v>261</v>
      </c>
      <c r="K51" s="80">
        <v>5.4</v>
      </c>
      <c r="L51" s="80">
        <v>5.2</v>
      </c>
      <c r="M51" s="80">
        <v>5.5</v>
      </c>
      <c r="N51" s="80">
        <v>5.4</v>
      </c>
    </row>
    <row r="52" spans="1:14" ht="14.25" customHeight="1" x14ac:dyDescent="0.45">
      <c r="A52" s="81" t="s">
        <v>296</v>
      </c>
      <c r="B52" s="82" t="s">
        <v>261</v>
      </c>
      <c r="C52" s="82" t="s">
        <v>261</v>
      </c>
      <c r="D52" s="82" t="s">
        <v>261</v>
      </c>
      <c r="E52" s="82" t="s">
        <v>261</v>
      </c>
      <c r="F52" s="82" t="s">
        <v>261</v>
      </c>
      <c r="G52" s="82" t="s">
        <v>261</v>
      </c>
      <c r="H52" s="82" t="s">
        <v>261</v>
      </c>
      <c r="I52" s="82" t="s">
        <v>261</v>
      </c>
      <c r="J52" s="82" t="s">
        <v>261</v>
      </c>
      <c r="K52" s="82">
        <v>5.9</v>
      </c>
      <c r="L52" s="82">
        <v>5.8</v>
      </c>
      <c r="M52" s="82" t="s">
        <v>261</v>
      </c>
      <c r="N52" s="82" t="s">
        <v>261</v>
      </c>
    </row>
    <row r="53" spans="1:14" ht="14.25" customHeight="1" x14ac:dyDescent="0.45">
      <c r="A53" s="79" t="s">
        <v>297</v>
      </c>
      <c r="B53" s="80" t="s">
        <v>261</v>
      </c>
      <c r="C53" s="80" t="s">
        <v>261</v>
      </c>
      <c r="D53" s="80" t="s">
        <v>261</v>
      </c>
      <c r="E53" s="80" t="s">
        <v>261</v>
      </c>
      <c r="F53" s="80" t="s">
        <v>261</v>
      </c>
      <c r="G53" s="80" t="s">
        <v>261</v>
      </c>
      <c r="H53" s="80" t="s">
        <v>261</v>
      </c>
      <c r="I53" s="80">
        <v>8.3000000000000007</v>
      </c>
      <c r="J53" s="80">
        <v>8.1999999999999993</v>
      </c>
      <c r="K53" s="80">
        <v>8.1999999999999993</v>
      </c>
      <c r="L53" s="80">
        <v>8.1999999999999993</v>
      </c>
      <c r="M53" s="80">
        <v>8</v>
      </c>
      <c r="N53" s="80">
        <v>8.1</v>
      </c>
    </row>
    <row r="54" spans="1:14" ht="14.25" customHeight="1" x14ac:dyDescent="0.45">
      <c r="A54" s="81" t="s">
        <v>298</v>
      </c>
      <c r="B54" s="82" t="s">
        <v>261</v>
      </c>
      <c r="C54" s="82" t="s">
        <v>261</v>
      </c>
      <c r="D54" s="82" t="s">
        <v>261</v>
      </c>
      <c r="E54" s="82" t="s">
        <v>261</v>
      </c>
      <c r="F54" s="82" t="s">
        <v>261</v>
      </c>
      <c r="G54" s="82" t="s">
        <v>261</v>
      </c>
      <c r="H54" s="82" t="s">
        <v>261</v>
      </c>
      <c r="I54" s="82">
        <v>9.1</v>
      </c>
      <c r="J54" s="82">
        <v>9.1</v>
      </c>
      <c r="K54" s="82">
        <v>8.8000000000000007</v>
      </c>
      <c r="L54" s="82">
        <v>8.6999999999999993</v>
      </c>
      <c r="M54" s="82">
        <v>8.3000000000000007</v>
      </c>
      <c r="N54" s="82">
        <v>8.4</v>
      </c>
    </row>
    <row r="55" spans="1:14" ht="14.25" customHeight="1" x14ac:dyDescent="0.45">
      <c r="A55" s="79" t="s">
        <v>299</v>
      </c>
      <c r="B55" s="80" t="s">
        <v>261</v>
      </c>
      <c r="C55" s="80" t="s">
        <v>261</v>
      </c>
      <c r="D55" s="80" t="s">
        <v>261</v>
      </c>
      <c r="E55" s="80" t="s">
        <v>261</v>
      </c>
      <c r="F55" s="80" t="s">
        <v>261</v>
      </c>
      <c r="G55" s="80" t="s">
        <v>261</v>
      </c>
      <c r="H55" s="80" t="s">
        <v>261</v>
      </c>
      <c r="I55" s="80" t="s">
        <v>261</v>
      </c>
      <c r="J55" s="80" t="s">
        <v>261</v>
      </c>
      <c r="K55" s="80" t="s">
        <v>261</v>
      </c>
      <c r="L55" s="80" t="s">
        <v>261</v>
      </c>
      <c r="M55" s="80">
        <v>6.1</v>
      </c>
      <c r="N55" s="80">
        <v>6</v>
      </c>
    </row>
    <row r="56" spans="1:14" ht="14.25" customHeight="1" x14ac:dyDescent="0.45">
      <c r="A56" s="81" t="s">
        <v>300</v>
      </c>
      <c r="B56" s="82" t="s">
        <v>261</v>
      </c>
      <c r="C56" s="82" t="s">
        <v>261</v>
      </c>
      <c r="D56" s="82" t="s">
        <v>261</v>
      </c>
      <c r="E56" s="82" t="s">
        <v>261</v>
      </c>
      <c r="F56" s="82" t="s">
        <v>261</v>
      </c>
      <c r="G56" s="82" t="s">
        <v>261</v>
      </c>
      <c r="H56" s="82" t="s">
        <v>261</v>
      </c>
      <c r="I56" s="82" t="s">
        <v>261</v>
      </c>
      <c r="J56" s="82" t="s">
        <v>261</v>
      </c>
      <c r="K56" s="82">
        <v>5</v>
      </c>
      <c r="L56" s="82">
        <v>4.9000000000000004</v>
      </c>
      <c r="M56" s="82">
        <v>4.9000000000000004</v>
      </c>
      <c r="N56" s="82">
        <v>4.9000000000000004</v>
      </c>
    </row>
    <row r="57" spans="1:14" ht="14.25" customHeight="1" x14ac:dyDescent="0.45">
      <c r="A57" s="79" t="s">
        <v>301</v>
      </c>
      <c r="B57" s="80" t="s">
        <v>261</v>
      </c>
      <c r="C57" s="80" t="s">
        <v>261</v>
      </c>
      <c r="D57" s="80" t="s">
        <v>261</v>
      </c>
      <c r="E57" s="80" t="s">
        <v>261</v>
      </c>
      <c r="F57" s="80" t="s">
        <v>261</v>
      </c>
      <c r="G57" s="80" t="s">
        <v>261</v>
      </c>
      <c r="H57" s="80" t="s">
        <v>261</v>
      </c>
      <c r="I57" s="80" t="s">
        <v>261</v>
      </c>
      <c r="J57" s="80" t="s">
        <v>261</v>
      </c>
      <c r="K57" s="80" t="s">
        <v>261</v>
      </c>
      <c r="L57" s="80" t="s">
        <v>261</v>
      </c>
      <c r="M57" s="80">
        <v>5.7</v>
      </c>
      <c r="N57" s="80">
        <v>5.6</v>
      </c>
    </row>
    <row r="58" spans="1:14" ht="14.25" customHeight="1" x14ac:dyDescent="0.45">
      <c r="A58" s="81" t="s">
        <v>302</v>
      </c>
      <c r="B58" s="82">
        <v>9.3000000000000007</v>
      </c>
      <c r="C58" s="82" t="s">
        <v>261</v>
      </c>
      <c r="D58" s="82" t="s">
        <v>261</v>
      </c>
      <c r="E58" s="82">
        <v>9</v>
      </c>
      <c r="F58" s="82" t="s">
        <v>261</v>
      </c>
      <c r="G58" s="82">
        <v>9</v>
      </c>
      <c r="H58" s="82">
        <v>8.8000000000000007</v>
      </c>
      <c r="I58" s="82">
        <v>8.6</v>
      </c>
      <c r="J58" s="82">
        <v>8.6</v>
      </c>
      <c r="K58" s="82">
        <v>8.5</v>
      </c>
      <c r="L58" s="82">
        <v>8.4</v>
      </c>
      <c r="M58" s="82">
        <v>8.3000000000000007</v>
      </c>
      <c r="N58" s="82">
        <v>8.1999999999999993</v>
      </c>
    </row>
    <row r="59" spans="1:14" ht="14.25" customHeight="1" x14ac:dyDescent="0.45">
      <c r="A59" s="79" t="s">
        <v>303</v>
      </c>
      <c r="B59" s="80" t="s">
        <v>261</v>
      </c>
      <c r="C59" s="80" t="s">
        <v>261</v>
      </c>
      <c r="D59" s="80" t="s">
        <v>261</v>
      </c>
      <c r="E59" s="80" t="s">
        <v>261</v>
      </c>
      <c r="F59" s="80" t="s">
        <v>261</v>
      </c>
      <c r="G59" s="80" t="s">
        <v>261</v>
      </c>
      <c r="H59" s="80" t="s">
        <v>261</v>
      </c>
      <c r="I59" s="80" t="s">
        <v>261</v>
      </c>
      <c r="J59" s="80" t="s">
        <v>261</v>
      </c>
      <c r="K59" s="80" t="s">
        <v>261</v>
      </c>
      <c r="L59" s="80" t="s">
        <v>261</v>
      </c>
      <c r="M59" s="80">
        <v>5.9</v>
      </c>
      <c r="N59" s="80">
        <v>6</v>
      </c>
    </row>
    <row r="60" spans="1:14" ht="14.25" customHeight="1" x14ac:dyDescent="0.45">
      <c r="A60" s="81" t="s">
        <v>304</v>
      </c>
      <c r="B60" s="82" t="s">
        <v>261</v>
      </c>
      <c r="C60" s="82" t="s">
        <v>261</v>
      </c>
      <c r="D60" s="82" t="s">
        <v>261</v>
      </c>
      <c r="E60" s="82" t="s">
        <v>261</v>
      </c>
      <c r="F60" s="82" t="s">
        <v>261</v>
      </c>
      <c r="G60" s="82" t="s">
        <v>261</v>
      </c>
      <c r="H60" s="82" t="s">
        <v>261</v>
      </c>
      <c r="I60" s="82" t="s">
        <v>261</v>
      </c>
      <c r="J60" s="82" t="s">
        <v>261</v>
      </c>
      <c r="K60" s="82" t="s">
        <v>261</v>
      </c>
      <c r="L60" s="82" t="s">
        <v>261</v>
      </c>
      <c r="M60" s="82">
        <v>5.7</v>
      </c>
      <c r="N60" s="82">
        <v>5.7</v>
      </c>
    </row>
    <row r="61" spans="1:14" ht="14.25" customHeight="1" x14ac:dyDescent="0.45">
      <c r="A61" s="79" t="s">
        <v>305</v>
      </c>
      <c r="B61" s="80">
        <v>8.8000000000000007</v>
      </c>
      <c r="C61" s="80" t="s">
        <v>261</v>
      </c>
      <c r="D61" s="80" t="s">
        <v>261</v>
      </c>
      <c r="E61" s="80">
        <v>8.6</v>
      </c>
      <c r="F61" s="80" t="s">
        <v>261</v>
      </c>
      <c r="G61" s="80">
        <v>8.6</v>
      </c>
      <c r="H61" s="80">
        <v>8.1999999999999993</v>
      </c>
      <c r="I61" s="80">
        <v>7.9</v>
      </c>
      <c r="J61" s="80">
        <v>7.7</v>
      </c>
      <c r="K61" s="80">
        <v>7.6</v>
      </c>
      <c r="L61" s="80">
        <v>7.5</v>
      </c>
      <c r="M61" s="80">
        <v>7.4</v>
      </c>
      <c r="N61" s="80">
        <v>7.4</v>
      </c>
    </row>
    <row r="62" spans="1:14" ht="14.25" customHeight="1" x14ac:dyDescent="0.45">
      <c r="A62" s="81" t="s">
        <v>306</v>
      </c>
      <c r="B62" s="82" t="s">
        <v>261</v>
      </c>
      <c r="C62" s="82" t="s">
        <v>261</v>
      </c>
      <c r="D62" s="82" t="s">
        <v>261</v>
      </c>
      <c r="E62" s="82" t="s">
        <v>261</v>
      </c>
      <c r="F62" s="82" t="s">
        <v>261</v>
      </c>
      <c r="G62" s="82" t="s">
        <v>261</v>
      </c>
      <c r="H62" s="82" t="s">
        <v>261</v>
      </c>
      <c r="I62" s="82" t="s">
        <v>261</v>
      </c>
      <c r="J62" s="82" t="s">
        <v>261</v>
      </c>
      <c r="K62" s="82">
        <v>5.5</v>
      </c>
      <c r="L62" s="82">
        <v>5.3</v>
      </c>
      <c r="M62" s="82">
        <v>5.3</v>
      </c>
      <c r="N62" s="82">
        <v>5.4</v>
      </c>
    </row>
    <row r="63" spans="1:14" ht="14.25" customHeight="1" x14ac:dyDescent="0.45">
      <c r="A63" s="79" t="s">
        <v>307</v>
      </c>
      <c r="B63" s="80" t="s">
        <v>261</v>
      </c>
      <c r="C63" s="80" t="s">
        <v>261</v>
      </c>
      <c r="D63" s="80" t="s">
        <v>261</v>
      </c>
      <c r="E63" s="80" t="s">
        <v>261</v>
      </c>
      <c r="F63" s="80" t="s">
        <v>261</v>
      </c>
      <c r="G63" s="80" t="s">
        <v>261</v>
      </c>
      <c r="H63" s="80" t="s">
        <v>261</v>
      </c>
      <c r="I63" s="80" t="s">
        <v>261</v>
      </c>
      <c r="J63" s="80" t="s">
        <v>261</v>
      </c>
      <c r="K63" s="80">
        <v>6.2</v>
      </c>
      <c r="L63" s="80">
        <v>6</v>
      </c>
      <c r="M63" s="80">
        <v>5.7</v>
      </c>
      <c r="N63" s="80">
        <v>5.9</v>
      </c>
    </row>
    <row r="64" spans="1:14" ht="14.25" customHeight="1" x14ac:dyDescent="0.45">
      <c r="A64" s="81" t="s">
        <v>308</v>
      </c>
      <c r="B64" s="82" t="s">
        <v>261</v>
      </c>
      <c r="C64" s="82" t="s">
        <v>261</v>
      </c>
      <c r="D64" s="82" t="s">
        <v>261</v>
      </c>
      <c r="E64" s="82" t="s">
        <v>261</v>
      </c>
      <c r="F64" s="82" t="s">
        <v>261</v>
      </c>
      <c r="G64" s="82" t="s">
        <v>261</v>
      </c>
      <c r="H64" s="82" t="s">
        <v>261</v>
      </c>
      <c r="I64" s="82" t="s">
        <v>261</v>
      </c>
      <c r="J64" s="82" t="s">
        <v>261</v>
      </c>
      <c r="K64" s="82">
        <v>6.7</v>
      </c>
      <c r="L64" s="82">
        <v>6.4</v>
      </c>
      <c r="M64" s="82" t="s">
        <v>261</v>
      </c>
      <c r="N64" s="82" t="s">
        <v>261</v>
      </c>
    </row>
    <row r="65" spans="1:14" ht="14.25" customHeight="1" x14ac:dyDescent="0.45">
      <c r="A65" s="79" t="s">
        <v>309</v>
      </c>
      <c r="B65" s="80">
        <v>9.1999999999999993</v>
      </c>
      <c r="C65" s="80" t="s">
        <v>261</v>
      </c>
      <c r="D65" s="80" t="s">
        <v>261</v>
      </c>
      <c r="E65" s="80">
        <v>9</v>
      </c>
      <c r="F65" s="80" t="s">
        <v>261</v>
      </c>
      <c r="G65" s="80">
        <v>8.6999999999999993</v>
      </c>
      <c r="H65" s="80">
        <v>8.6999999999999993</v>
      </c>
      <c r="I65" s="80">
        <v>8.1</v>
      </c>
      <c r="J65" s="80">
        <v>7.9</v>
      </c>
      <c r="K65" s="80">
        <v>8.1</v>
      </c>
      <c r="L65" s="80">
        <v>8</v>
      </c>
      <c r="M65" s="80">
        <v>7.8</v>
      </c>
      <c r="N65" s="80">
        <v>7.5</v>
      </c>
    </row>
    <row r="66" spans="1:14" ht="14.25" customHeight="1" x14ac:dyDescent="0.45">
      <c r="A66" s="81" t="s">
        <v>310</v>
      </c>
      <c r="B66" s="82">
        <v>8.1999999999999993</v>
      </c>
      <c r="C66" s="82" t="s">
        <v>261</v>
      </c>
      <c r="D66" s="82" t="s">
        <v>261</v>
      </c>
      <c r="E66" s="82">
        <v>7.2</v>
      </c>
      <c r="F66" s="82" t="s">
        <v>261</v>
      </c>
      <c r="G66" s="82">
        <v>6.6</v>
      </c>
      <c r="H66" s="82">
        <v>6.4</v>
      </c>
      <c r="I66" s="82">
        <v>6</v>
      </c>
      <c r="J66" s="82">
        <v>5.8</v>
      </c>
      <c r="K66" s="82">
        <v>5.6</v>
      </c>
      <c r="L66" s="82">
        <v>5.6</v>
      </c>
      <c r="M66" s="82">
        <v>5.4</v>
      </c>
      <c r="N66" s="82">
        <v>5.4</v>
      </c>
    </row>
    <row r="67" spans="1:14" ht="14.25" customHeight="1" x14ac:dyDescent="0.45">
      <c r="A67" s="79" t="s">
        <v>311</v>
      </c>
      <c r="B67" s="80">
        <v>8.8000000000000007</v>
      </c>
      <c r="C67" s="80" t="s">
        <v>261</v>
      </c>
      <c r="D67" s="80" t="s">
        <v>261</v>
      </c>
      <c r="E67" s="80">
        <v>8.3000000000000007</v>
      </c>
      <c r="F67" s="80" t="s">
        <v>261</v>
      </c>
      <c r="G67" s="80">
        <v>8.1999999999999993</v>
      </c>
      <c r="H67" s="80">
        <v>8</v>
      </c>
      <c r="I67" s="80">
        <v>7.9</v>
      </c>
      <c r="J67" s="80">
        <v>7.8</v>
      </c>
      <c r="K67" s="80">
        <v>7.5</v>
      </c>
      <c r="L67" s="80">
        <v>7.2</v>
      </c>
      <c r="M67" s="80">
        <v>7</v>
      </c>
      <c r="N67" s="80">
        <v>6.8</v>
      </c>
    </row>
    <row r="68" spans="1:14" ht="14.25" customHeight="1" x14ac:dyDescent="0.45">
      <c r="A68" s="81" t="s">
        <v>312</v>
      </c>
      <c r="B68" s="82">
        <v>7.4</v>
      </c>
      <c r="C68" s="82" t="s">
        <v>261</v>
      </c>
      <c r="D68" s="82" t="s">
        <v>261</v>
      </c>
      <c r="E68" s="82">
        <v>7</v>
      </c>
      <c r="F68" s="82" t="s">
        <v>261</v>
      </c>
      <c r="G68" s="82">
        <v>6.7</v>
      </c>
      <c r="H68" s="82">
        <v>6.5</v>
      </c>
      <c r="I68" s="82">
        <v>6.2</v>
      </c>
      <c r="J68" s="82">
        <v>6</v>
      </c>
      <c r="K68" s="82">
        <v>5.9</v>
      </c>
      <c r="L68" s="82">
        <v>5.7</v>
      </c>
      <c r="M68" s="82">
        <v>5.7</v>
      </c>
      <c r="N68" s="82">
        <v>5.8</v>
      </c>
    </row>
    <row r="69" spans="1:14" ht="14.25" customHeight="1" x14ac:dyDescent="0.45">
      <c r="A69" s="79" t="s">
        <v>313</v>
      </c>
      <c r="B69" s="80">
        <v>11.1</v>
      </c>
      <c r="C69" s="80" t="s">
        <v>261</v>
      </c>
      <c r="D69" s="80" t="s">
        <v>261</v>
      </c>
      <c r="E69" s="80">
        <v>10.199999999999999</v>
      </c>
      <c r="F69" s="80" t="s">
        <v>261</v>
      </c>
      <c r="G69" s="80">
        <v>9.5</v>
      </c>
      <c r="H69" s="80">
        <v>9.4</v>
      </c>
      <c r="I69" s="80">
        <v>9.1</v>
      </c>
      <c r="J69" s="80">
        <v>9</v>
      </c>
      <c r="K69" s="80">
        <v>8.8000000000000007</v>
      </c>
      <c r="L69" s="80">
        <v>8.6</v>
      </c>
      <c r="M69" s="80">
        <v>8.6</v>
      </c>
      <c r="N69" s="80">
        <v>8.6</v>
      </c>
    </row>
    <row r="70" spans="1:14" ht="14.25" customHeight="1" x14ac:dyDescent="0.35"/>
    <row r="71" spans="1:14" ht="14.25" customHeight="1" x14ac:dyDescent="0.35"/>
    <row r="72" spans="1:14" ht="14.25" customHeight="1" x14ac:dyDescent="0.35"/>
    <row r="73" spans="1:14" ht="14.25" customHeight="1" x14ac:dyDescent="0.35"/>
    <row r="74" spans="1:14" ht="14.25" customHeight="1" x14ac:dyDescent="0.35"/>
    <row r="75" spans="1:14" ht="14.25" customHeight="1" x14ac:dyDescent="0.35"/>
    <row r="76" spans="1:14" ht="14.25" customHeight="1" x14ac:dyDescent="0.35"/>
    <row r="77" spans="1:14" ht="14.25" customHeight="1" x14ac:dyDescent="0.35"/>
    <row r="78" spans="1:14" ht="14.25" customHeight="1" x14ac:dyDescent="0.35"/>
    <row r="79" spans="1:14" ht="14.25" customHeight="1" x14ac:dyDescent="0.35"/>
    <row r="80" spans="1:14"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2">
    <mergeCell ref="A14:N14"/>
    <mergeCell ref="A15:N15"/>
  </mergeCells>
  <hyperlinks>
    <hyperlink ref="I8" r:id="rId1"/>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35"/>
  <cols>
    <col min="1" max="1" width="44.125" customWidth="1"/>
    <col min="2" max="26" width="7.625" customWidth="1"/>
  </cols>
  <sheetData>
    <row r="1" spans="1:26" ht="14.25" customHeight="1" x14ac:dyDescent="0.45">
      <c r="A1" s="10" t="s">
        <v>105</v>
      </c>
    </row>
    <row r="2" spans="1:26" ht="14.25" customHeight="1" x14ac:dyDescent="0.45">
      <c r="A2" s="2" t="s">
        <v>106</v>
      </c>
      <c r="B2" s="13"/>
      <c r="D2" s="2" t="s">
        <v>107</v>
      </c>
    </row>
    <row r="3" spans="1:26" ht="14.25" customHeight="1" x14ac:dyDescent="0.45">
      <c r="A3" s="11" t="s">
        <v>108</v>
      </c>
      <c r="B3" s="14">
        <v>0.68595041322314043</v>
      </c>
      <c r="C3" s="11"/>
      <c r="D3" s="15" t="s">
        <v>109</v>
      </c>
      <c r="E3" s="11"/>
      <c r="F3" s="11"/>
      <c r="G3" s="11"/>
      <c r="H3" s="11"/>
      <c r="I3" s="11"/>
      <c r="J3" s="11"/>
      <c r="K3" s="11"/>
      <c r="L3" s="11"/>
      <c r="M3" s="11"/>
      <c r="N3" s="11"/>
      <c r="O3" s="11"/>
      <c r="P3" s="11"/>
      <c r="Q3" s="11"/>
      <c r="R3" s="11"/>
      <c r="S3" s="11"/>
      <c r="T3" s="11"/>
      <c r="U3" s="11"/>
      <c r="V3" s="11"/>
      <c r="W3" s="11"/>
      <c r="X3" s="11"/>
      <c r="Y3" s="11"/>
      <c r="Z3" s="11"/>
    </row>
    <row r="4" spans="1:26" ht="14.25" customHeight="1" x14ac:dyDescent="0.45">
      <c r="A4" s="11" t="s">
        <v>110</v>
      </c>
      <c r="B4" s="14">
        <v>0.68881036513545346</v>
      </c>
      <c r="C4" s="11"/>
      <c r="D4" s="11"/>
      <c r="E4" s="11"/>
      <c r="F4" s="11"/>
      <c r="G4" s="11"/>
      <c r="H4" s="11"/>
      <c r="I4" s="11"/>
      <c r="J4" s="11"/>
      <c r="K4" s="11"/>
      <c r="L4" s="11"/>
      <c r="M4" s="11"/>
      <c r="N4" s="11"/>
      <c r="O4" s="11"/>
      <c r="P4" s="11"/>
      <c r="Q4" s="11"/>
      <c r="R4" s="11"/>
      <c r="S4" s="11"/>
      <c r="T4" s="11"/>
      <c r="U4" s="11"/>
      <c r="V4" s="11"/>
      <c r="W4" s="11"/>
      <c r="X4" s="11"/>
      <c r="Y4" s="11"/>
      <c r="Z4" s="11"/>
    </row>
    <row r="5" spans="1:26" ht="14.25" customHeight="1" x14ac:dyDescent="0.45">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ht="14.25" customHeight="1" x14ac:dyDescent="0.45">
      <c r="A6" s="10" t="s">
        <v>105</v>
      </c>
    </row>
    <row r="7" spans="1:26" ht="14.25" customHeight="1" x14ac:dyDescent="0.45">
      <c r="A7" s="2" t="s">
        <v>111</v>
      </c>
      <c r="B7" s="13"/>
      <c r="D7" s="2" t="s">
        <v>107</v>
      </c>
    </row>
    <row r="8" spans="1:26" ht="14.25" customHeight="1" x14ac:dyDescent="0.45">
      <c r="A8" s="11" t="s">
        <v>112</v>
      </c>
      <c r="B8" s="11">
        <v>0.55000000000000004</v>
      </c>
      <c r="C8" s="11"/>
      <c r="D8" s="15" t="s">
        <v>113</v>
      </c>
      <c r="E8" s="11"/>
      <c r="F8" s="11"/>
      <c r="G8" s="11"/>
      <c r="H8" s="11"/>
      <c r="I8" s="11"/>
      <c r="J8" s="11"/>
      <c r="K8" s="11"/>
      <c r="L8" s="11"/>
      <c r="M8" s="11"/>
      <c r="N8" s="11"/>
      <c r="O8" s="11"/>
      <c r="P8" s="11"/>
      <c r="Q8" s="11"/>
      <c r="R8" s="11"/>
      <c r="S8" s="11"/>
      <c r="T8" s="11"/>
      <c r="U8" s="11"/>
      <c r="V8" s="11"/>
      <c r="W8" s="11"/>
      <c r="X8" s="11"/>
      <c r="Y8" s="11"/>
      <c r="Z8" s="11"/>
    </row>
    <row r="9" spans="1:26" ht="14.25" customHeight="1" x14ac:dyDescent="0.35"/>
    <row r="10" spans="1:26" ht="14.25" customHeight="1" x14ac:dyDescent="0.45">
      <c r="A10" s="10" t="s">
        <v>105</v>
      </c>
    </row>
    <row r="11" spans="1:26" ht="14.25" customHeight="1" x14ac:dyDescent="0.45">
      <c r="A11" s="2" t="s">
        <v>114</v>
      </c>
      <c r="B11" s="13"/>
      <c r="D11" s="2" t="s">
        <v>107</v>
      </c>
    </row>
    <row r="12" spans="1:26" ht="14.25" customHeight="1" x14ac:dyDescent="0.45">
      <c r="A12" s="11" t="s">
        <v>115</v>
      </c>
      <c r="B12" s="16">
        <v>0.2</v>
      </c>
      <c r="C12" s="11"/>
      <c r="D12" s="15" t="s">
        <v>34</v>
      </c>
      <c r="E12" s="11"/>
      <c r="F12" s="11"/>
      <c r="G12" s="11"/>
      <c r="H12" s="11"/>
      <c r="I12" s="11"/>
      <c r="J12" s="11"/>
      <c r="K12" s="11"/>
      <c r="L12" s="11"/>
      <c r="M12" s="11"/>
      <c r="N12" s="11"/>
      <c r="O12" s="11"/>
      <c r="P12" s="11"/>
      <c r="Q12" s="11"/>
      <c r="R12" s="11"/>
      <c r="S12" s="11"/>
      <c r="T12" s="11"/>
      <c r="U12" s="11"/>
      <c r="V12" s="11"/>
      <c r="W12" s="11"/>
      <c r="X12" s="11"/>
      <c r="Y12" s="11"/>
      <c r="Z12" s="11"/>
    </row>
    <row r="13" spans="1:26" ht="14.25" customHeight="1" x14ac:dyDescent="0.45">
      <c r="A13" s="11" t="s">
        <v>116</v>
      </c>
      <c r="B13" s="16">
        <v>0.5</v>
      </c>
      <c r="C13" s="11"/>
      <c r="D13" s="15" t="s">
        <v>117</v>
      </c>
      <c r="E13" s="11"/>
      <c r="F13" s="11"/>
      <c r="G13" s="11"/>
      <c r="H13" s="11"/>
      <c r="I13" s="11"/>
      <c r="J13" s="11"/>
      <c r="K13" s="11"/>
      <c r="L13" s="11"/>
      <c r="M13" s="11"/>
      <c r="N13" s="11"/>
      <c r="O13" s="11"/>
      <c r="P13" s="11"/>
      <c r="Q13" s="11"/>
      <c r="R13" s="11"/>
      <c r="S13" s="11"/>
      <c r="T13" s="11"/>
      <c r="U13" s="11"/>
      <c r="V13" s="11"/>
      <c r="W13" s="11"/>
      <c r="X13" s="11"/>
      <c r="Y13" s="11"/>
      <c r="Z13" s="11"/>
    </row>
    <row r="14" spans="1:26" ht="14.25" customHeight="1" x14ac:dyDescent="0.45">
      <c r="A14" s="11" t="s">
        <v>118</v>
      </c>
      <c r="B14" s="16">
        <f>B13/B12</f>
        <v>2.5</v>
      </c>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4.25" customHeight="1" x14ac:dyDescent="0.4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4.25" customHeight="1" x14ac:dyDescent="0.45">
      <c r="A16" s="10" t="s">
        <v>105</v>
      </c>
    </row>
    <row r="17" spans="1:26" ht="14.25" customHeight="1" x14ac:dyDescent="0.45">
      <c r="A17" s="2" t="s">
        <v>119</v>
      </c>
      <c r="B17" s="2"/>
      <c r="D17" s="2" t="s">
        <v>107</v>
      </c>
    </row>
    <row r="18" spans="1:26" ht="14.25" customHeight="1" x14ac:dyDescent="0.45">
      <c r="A18" s="11" t="s">
        <v>120</v>
      </c>
      <c r="B18" s="17">
        <v>0.22500000000000001</v>
      </c>
      <c r="C18" s="11"/>
      <c r="D18" s="5" t="s">
        <v>121</v>
      </c>
      <c r="E18" s="11"/>
      <c r="F18" s="11"/>
      <c r="G18" s="11"/>
      <c r="H18" s="11"/>
      <c r="I18" s="11"/>
      <c r="J18" s="11"/>
      <c r="K18" s="11"/>
      <c r="L18" s="11"/>
      <c r="M18" s="11"/>
      <c r="N18" s="11"/>
      <c r="O18" s="11"/>
      <c r="P18" s="11"/>
      <c r="Q18" s="11"/>
      <c r="R18" s="11"/>
      <c r="S18" s="11"/>
      <c r="T18" s="11"/>
      <c r="U18" s="11"/>
      <c r="V18" s="11"/>
      <c r="W18" s="11"/>
      <c r="X18" s="11"/>
      <c r="Y18" s="11"/>
      <c r="Z18" s="11"/>
    </row>
    <row r="19" spans="1:26" ht="14.25" customHeight="1" x14ac:dyDescent="0.45">
      <c r="A19" s="11" t="s">
        <v>122</v>
      </c>
      <c r="B19" s="17">
        <f>1-B18</f>
        <v>0.77500000000000002</v>
      </c>
      <c r="C19" s="11"/>
      <c r="D19" s="5" t="s">
        <v>123</v>
      </c>
      <c r="E19" s="11"/>
      <c r="F19" s="11"/>
      <c r="G19" s="11"/>
      <c r="H19" s="11"/>
      <c r="I19" s="11"/>
      <c r="J19" s="11"/>
      <c r="K19" s="11"/>
      <c r="L19" s="11"/>
      <c r="M19" s="11"/>
      <c r="N19" s="11"/>
      <c r="O19" s="11"/>
      <c r="P19" s="11"/>
      <c r="Q19" s="11"/>
      <c r="R19" s="11"/>
      <c r="S19" s="11"/>
      <c r="T19" s="11"/>
      <c r="U19" s="11"/>
      <c r="V19" s="11"/>
      <c r="W19" s="11"/>
      <c r="X19" s="11"/>
      <c r="Y19" s="11"/>
      <c r="Z19" s="11"/>
    </row>
    <row r="20" spans="1:26" ht="14.25" customHeight="1" x14ac:dyDescent="0.35"/>
    <row r="21" spans="1:26" ht="14.25" customHeight="1" x14ac:dyDescent="0.35"/>
    <row r="22" spans="1:26" ht="14.25" customHeight="1" x14ac:dyDescent="0.35"/>
    <row r="23" spans="1:26" ht="14.25" customHeight="1" x14ac:dyDescent="0.35"/>
    <row r="24" spans="1:26" ht="14.25" customHeight="1" x14ac:dyDescent="0.35"/>
    <row r="25" spans="1:26" ht="14.25" customHeight="1" x14ac:dyDescent="0.35"/>
    <row r="26" spans="1:26" ht="14.25" customHeight="1" x14ac:dyDescent="0.35"/>
    <row r="27" spans="1:26" ht="14.25" customHeight="1" x14ac:dyDescent="0.35"/>
    <row r="28" spans="1:26" ht="14.25" customHeight="1" x14ac:dyDescent="0.35"/>
    <row r="29" spans="1:26" ht="14.25" customHeight="1" x14ac:dyDescent="0.35"/>
    <row r="30" spans="1:26" ht="14.25" customHeight="1" x14ac:dyDescent="0.35"/>
    <row r="31" spans="1:26" ht="14.25" customHeight="1" x14ac:dyDescent="0.35"/>
    <row r="32" spans="1:26"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D18" r:id="rId1"/>
    <hyperlink ref="D19" r:id="rId2"/>
  </hyperlinks>
  <pageMargins left="0.7" right="0.7" top="0.75" bottom="0.75" header="0" footer="0"/>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workbookViewId="0"/>
  </sheetViews>
  <sheetFormatPr defaultColWidth="12.625" defaultRowHeight="15" customHeight="1" x14ac:dyDescent="0.35"/>
  <cols>
    <col min="1" max="15" width="7.625" customWidth="1"/>
    <col min="16" max="16" width="18.875" customWidth="1"/>
    <col min="17" max="17" width="6.375" customWidth="1"/>
    <col min="18" max="26" width="7.625" customWidth="1"/>
  </cols>
  <sheetData>
    <row r="1" spans="1:18" ht="14.25" customHeight="1" x14ac:dyDescent="0.45">
      <c r="A1" s="3" t="s">
        <v>314</v>
      </c>
    </row>
    <row r="2" spans="1:18" ht="14.25" customHeight="1" x14ac:dyDescent="0.45">
      <c r="A2" s="3" t="s">
        <v>315</v>
      </c>
    </row>
    <row r="3" spans="1:18" ht="14.25" customHeight="1" x14ac:dyDescent="0.45">
      <c r="A3" s="3">
        <v>2015</v>
      </c>
    </row>
    <row r="4" spans="1:18" ht="14.25" customHeight="1" x14ac:dyDescent="0.35">
      <c r="A4" s="5" t="s">
        <v>316</v>
      </c>
    </row>
    <row r="5" spans="1:18" ht="14.25" customHeight="1" x14ac:dyDescent="0.35"/>
    <row r="6" spans="1:18" ht="14.25" customHeight="1" x14ac:dyDescent="0.45">
      <c r="A6" s="3" t="s">
        <v>317</v>
      </c>
    </row>
    <row r="7" spans="1:18" ht="14.25" customHeight="1" x14ac:dyDescent="0.45">
      <c r="A7" s="3" t="s">
        <v>318</v>
      </c>
    </row>
    <row r="8" spans="1:18" ht="14.25" customHeight="1" x14ac:dyDescent="0.35"/>
    <row r="9" spans="1:18" ht="14.25" customHeight="1" x14ac:dyDescent="0.35"/>
    <row r="10" spans="1:18" ht="14.25" customHeight="1" x14ac:dyDescent="0.45">
      <c r="P10" s="4" t="s">
        <v>319</v>
      </c>
      <c r="Q10" s="4">
        <v>3</v>
      </c>
      <c r="R10" s="4" t="s">
        <v>320</v>
      </c>
    </row>
    <row r="11" spans="1:18" ht="14.25" customHeight="1" x14ac:dyDescent="0.35"/>
    <row r="12" spans="1:18" ht="14.25" customHeight="1" x14ac:dyDescent="0.35"/>
    <row r="13" spans="1:18" ht="14.25" customHeight="1" x14ac:dyDescent="0.35"/>
    <row r="14" spans="1:18" ht="14.25" customHeight="1" x14ac:dyDescent="0.35"/>
    <row r="15" spans="1:18" ht="14.25" customHeight="1" x14ac:dyDescent="0.35"/>
    <row r="16" spans="1:18"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A4" r:id="rId1"/>
  </hyperlinks>
  <pageMargins left="0.7" right="0.7" top="0.75" bottom="0.75" header="0" footer="0"/>
  <pageSetup orientation="landscape"/>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2.625" defaultRowHeight="15" customHeight="1" x14ac:dyDescent="0.35"/>
  <cols>
    <col min="1" max="34" width="7.625" customWidth="1"/>
  </cols>
  <sheetData>
    <row r="1" ht="14.25" customHeight="1" x14ac:dyDescent="0.35"/>
    <row r="2" ht="14.25" customHeight="1" x14ac:dyDescent="0.35"/>
    <row r="3" ht="14.25" customHeight="1" x14ac:dyDescent="0.35"/>
    <row r="4" ht="14.25" customHeight="1" x14ac:dyDescent="0.35"/>
    <row r="5" ht="14.25" customHeight="1" x14ac:dyDescent="0.35"/>
    <row r="6" ht="14.25" customHeight="1" x14ac:dyDescent="0.35"/>
    <row r="7" ht="14.25" customHeight="1" x14ac:dyDescent="0.35"/>
    <row r="8" ht="14.25" customHeight="1" x14ac:dyDescent="0.35"/>
    <row r="9" ht="14.25" customHeight="1" x14ac:dyDescent="0.35"/>
    <row r="10" ht="14.25" customHeight="1" x14ac:dyDescent="0.35"/>
    <row r="11" ht="14.25" customHeight="1" x14ac:dyDescent="0.35"/>
    <row r="12" ht="14.25" customHeight="1" x14ac:dyDescent="0.35"/>
    <row r="13" ht="14.25" customHeight="1" x14ac:dyDescent="0.35"/>
    <row r="14" ht="14.25" customHeight="1" x14ac:dyDescent="0.35"/>
    <row r="15" ht="14.25" customHeight="1" x14ac:dyDescent="0.35"/>
    <row r="1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35"/>
  <cols>
    <col min="1" max="1" width="15.5" customWidth="1"/>
    <col min="2" max="2" width="10.125" customWidth="1"/>
    <col min="3" max="26" width="7.625" customWidth="1"/>
  </cols>
  <sheetData>
    <row r="1" spans="1:2" ht="14.25" customHeight="1" x14ac:dyDescent="0.45">
      <c r="A1" s="3" t="s">
        <v>47</v>
      </c>
    </row>
    <row r="2" spans="1:2" ht="14.25" customHeight="1" x14ac:dyDescent="0.35"/>
    <row r="3" spans="1:2" ht="14.25" customHeight="1" x14ac:dyDescent="0.45">
      <c r="A3" s="3" t="s">
        <v>101</v>
      </c>
    </row>
    <row r="4" spans="1:2" ht="14.25" customHeight="1" x14ac:dyDescent="0.45">
      <c r="A4" s="3" t="s">
        <v>59</v>
      </c>
    </row>
    <row r="5" spans="1:2" ht="14.25" customHeight="1" x14ac:dyDescent="0.45">
      <c r="A5" s="3" t="s">
        <v>102</v>
      </c>
    </row>
    <row r="6" spans="1:2" ht="14.25" customHeight="1" x14ac:dyDescent="0.45">
      <c r="A6" s="3" t="s">
        <v>61</v>
      </c>
    </row>
    <row r="7" spans="1:2" ht="14.25" customHeight="1" x14ac:dyDescent="0.45">
      <c r="A7" s="3" t="s">
        <v>62</v>
      </c>
    </row>
    <row r="8" spans="1:2" ht="14.25" customHeight="1" x14ac:dyDescent="0.35"/>
    <row r="9" spans="1:2" ht="14.25" customHeight="1" x14ac:dyDescent="0.45">
      <c r="A9" s="3" t="s">
        <v>220</v>
      </c>
      <c r="B9" s="3" t="s">
        <v>221</v>
      </c>
    </row>
    <row r="10" spans="1:2" ht="14.25" customHeight="1" x14ac:dyDescent="0.35"/>
    <row r="11" spans="1:2" ht="14.25" customHeight="1" x14ac:dyDescent="0.35"/>
    <row r="12" spans="1:2" ht="14.25" customHeight="1" x14ac:dyDescent="0.35"/>
    <row r="13" spans="1:2" ht="14.25" customHeight="1" x14ac:dyDescent="0.35"/>
    <row r="14" spans="1:2" ht="14.25" customHeight="1" x14ac:dyDescent="0.35"/>
    <row r="15" spans="1:2" ht="14.25" customHeight="1" x14ac:dyDescent="0.45">
      <c r="B15" s="3">
        <v>2017</v>
      </c>
    </row>
    <row r="16" spans="1:2" ht="14.25" customHeight="1" x14ac:dyDescent="0.45">
      <c r="A16" s="2" t="s">
        <v>224</v>
      </c>
      <c r="B16" s="23">
        <f>motoclub!K22</f>
        <v>8.5331489442281672E-4</v>
      </c>
    </row>
    <row r="17" spans="1:1" ht="14.25" customHeight="1" x14ac:dyDescent="0.35"/>
    <row r="18" spans="1:1" ht="14.25" customHeight="1" x14ac:dyDescent="0.45">
      <c r="A18" s="2" t="s">
        <v>225</v>
      </c>
    </row>
    <row r="19" spans="1:1" ht="14.25" customHeight="1" x14ac:dyDescent="0.45">
      <c r="A19" s="4">
        <v>1</v>
      </c>
    </row>
    <row r="20" spans="1:1" ht="14.25" customHeight="1" x14ac:dyDescent="0.35"/>
    <row r="21" spans="1:1" ht="14.25" customHeight="1" x14ac:dyDescent="0.35"/>
    <row r="22" spans="1:1" ht="14.25" customHeight="1" x14ac:dyDescent="0.35"/>
    <row r="23" spans="1:1" ht="14.25" customHeight="1" x14ac:dyDescent="0.35"/>
    <row r="24" spans="1:1" ht="14.25" customHeight="1" x14ac:dyDescent="0.35"/>
    <row r="25" spans="1:1" ht="14.25" customHeight="1" x14ac:dyDescent="0.35"/>
    <row r="26" spans="1:1" ht="14.25" customHeight="1" x14ac:dyDescent="0.35"/>
    <row r="27" spans="1:1" ht="14.25" customHeight="1" x14ac:dyDescent="0.35"/>
    <row r="28" spans="1:1" ht="14.25" customHeight="1" x14ac:dyDescent="0.35"/>
    <row r="29" spans="1:1" ht="14.25" customHeight="1" x14ac:dyDescent="0.35"/>
    <row r="30" spans="1:1" ht="14.25" customHeight="1" x14ac:dyDescent="0.35"/>
    <row r="31" spans="1:1" ht="14.25" customHeight="1" x14ac:dyDescent="0.35"/>
    <row r="32" spans="1:1"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workbookViewId="0"/>
  </sheetViews>
  <sheetFormatPr defaultColWidth="12.625" defaultRowHeight="15" customHeight="1" x14ac:dyDescent="0.35"/>
  <cols>
    <col min="1" max="1" width="18.125" customWidth="1"/>
    <col min="2" max="2" width="8.75" customWidth="1"/>
    <col min="3" max="5" width="7.625" customWidth="1"/>
    <col min="6" max="6" width="9.25" customWidth="1"/>
    <col min="7" max="8" width="7.625" customWidth="1"/>
    <col min="9" max="9" width="13.5" customWidth="1"/>
    <col min="10" max="10" width="16.625" customWidth="1"/>
    <col min="11" max="11" width="13.5" customWidth="1"/>
    <col min="12" max="42" width="7.625" customWidth="1"/>
    <col min="43" max="43" width="11.5" customWidth="1"/>
    <col min="44" max="44" width="12.125" customWidth="1"/>
  </cols>
  <sheetData>
    <row r="1" spans="1:44" ht="14.25" customHeight="1" x14ac:dyDescent="0.45">
      <c r="A1" s="1" t="s">
        <v>47</v>
      </c>
    </row>
    <row r="2" spans="1:44" ht="14.25" customHeight="1" x14ac:dyDescent="0.45">
      <c r="A2" s="3" t="s">
        <v>321</v>
      </c>
    </row>
    <row r="3" spans="1:44" ht="14.25" customHeight="1" x14ac:dyDescent="0.45">
      <c r="A3" s="3" t="s">
        <v>322</v>
      </c>
    </row>
    <row r="4" spans="1:44" ht="14.25" customHeight="1" x14ac:dyDescent="0.35"/>
    <row r="5" spans="1:44" ht="14.25" customHeight="1" x14ac:dyDescent="0.5">
      <c r="A5" s="85" t="s">
        <v>323</v>
      </c>
      <c r="E5" s="1" t="s">
        <v>324</v>
      </c>
      <c r="I5" s="43" t="s">
        <v>325</v>
      </c>
    </row>
    <row r="6" spans="1:44" ht="14.25" customHeight="1" x14ac:dyDescent="0.5">
      <c r="A6" s="13" t="s">
        <v>326</v>
      </c>
      <c r="B6" s="13" t="s">
        <v>222</v>
      </c>
      <c r="E6" s="3" t="s">
        <v>327</v>
      </c>
      <c r="F6" s="3">
        <v>2017</v>
      </c>
      <c r="I6" s="43" t="s">
        <v>328</v>
      </c>
    </row>
    <row r="7" spans="1:44" ht="14.25" customHeight="1" x14ac:dyDescent="0.45">
      <c r="A7" s="3" t="s">
        <v>329</v>
      </c>
      <c r="B7" s="3">
        <v>30</v>
      </c>
      <c r="E7" s="3" t="s">
        <v>330</v>
      </c>
      <c r="F7" s="3">
        <v>0</v>
      </c>
      <c r="I7" s="30" t="s">
        <v>174</v>
      </c>
      <c r="J7" s="30" t="s">
        <v>175</v>
      </c>
      <c r="K7" s="30">
        <v>2017</v>
      </c>
      <c r="L7" s="30">
        <v>2018</v>
      </c>
      <c r="M7" s="30">
        <v>2019</v>
      </c>
      <c r="N7" s="30">
        <v>2020</v>
      </c>
      <c r="O7" s="30">
        <v>2021</v>
      </c>
      <c r="P7" s="30">
        <v>2022</v>
      </c>
      <c r="Q7" s="30">
        <v>2023</v>
      </c>
      <c r="R7" s="30">
        <v>2024</v>
      </c>
      <c r="S7" s="30">
        <v>2025</v>
      </c>
      <c r="T7" s="30">
        <v>2026</v>
      </c>
      <c r="U7" s="30">
        <v>2027</v>
      </c>
      <c r="V7" s="30">
        <v>2028</v>
      </c>
      <c r="W7" s="30">
        <v>2029</v>
      </c>
      <c r="X7" s="30">
        <v>2030</v>
      </c>
      <c r="Y7" s="30">
        <v>2031</v>
      </c>
      <c r="Z7" s="30">
        <v>2032</v>
      </c>
      <c r="AA7" s="30">
        <v>2033</v>
      </c>
      <c r="AB7" s="30">
        <v>2034</v>
      </c>
      <c r="AC7" s="30">
        <v>2035</v>
      </c>
      <c r="AD7" s="30">
        <v>2036</v>
      </c>
      <c r="AE7" s="30">
        <v>2037</v>
      </c>
      <c r="AF7" s="30">
        <v>2038</v>
      </c>
      <c r="AG7" s="30">
        <v>2039</v>
      </c>
      <c r="AH7" s="30">
        <v>2040</v>
      </c>
      <c r="AI7" s="30">
        <v>2041</v>
      </c>
      <c r="AJ7" s="30">
        <v>2042</v>
      </c>
      <c r="AK7" s="30">
        <v>2043</v>
      </c>
      <c r="AL7" s="30">
        <v>2044</v>
      </c>
      <c r="AM7" s="30">
        <v>2045</v>
      </c>
      <c r="AN7" s="30">
        <v>2046</v>
      </c>
      <c r="AO7" s="30">
        <v>2047</v>
      </c>
      <c r="AP7" s="30">
        <v>2048</v>
      </c>
      <c r="AQ7" s="30">
        <v>2049</v>
      </c>
      <c r="AR7" s="30">
        <v>2050</v>
      </c>
    </row>
    <row r="8" spans="1:44" ht="14.25" customHeight="1" x14ac:dyDescent="0.45">
      <c r="A8" s="3" t="s">
        <v>331</v>
      </c>
      <c r="B8" s="3">
        <v>40</v>
      </c>
      <c r="E8" s="3" t="s">
        <v>332</v>
      </c>
      <c r="F8" s="3">
        <v>0</v>
      </c>
      <c r="I8" s="30" t="s">
        <v>333</v>
      </c>
      <c r="J8" s="30" t="s">
        <v>334</v>
      </c>
      <c r="K8" s="30">
        <v>88.281370718178991</v>
      </c>
      <c r="L8" s="30">
        <v>89.110213801836451</v>
      </c>
      <c r="M8" s="30">
        <v>90.414832806433679</v>
      </c>
      <c r="N8" s="30">
        <v>92.247366012480541</v>
      </c>
      <c r="O8" s="30">
        <v>94.642169738799964</v>
      </c>
      <c r="P8" s="30">
        <v>97.63809799352552</v>
      </c>
      <c r="Q8" s="30">
        <v>101.22378694045557</v>
      </c>
      <c r="R8" s="30">
        <v>105.36199080102158</v>
      </c>
      <c r="S8" s="30">
        <v>109.63766165007443</v>
      </c>
      <c r="T8" s="30">
        <v>113.70526196639533</v>
      </c>
      <c r="U8" s="30">
        <v>117.57708589573454</v>
      </c>
      <c r="V8" s="30">
        <v>121.25816732189806</v>
      </c>
      <c r="W8" s="30">
        <v>124.75380442063603</v>
      </c>
      <c r="X8" s="30">
        <v>128.06976988303214</v>
      </c>
      <c r="Y8" s="30">
        <v>131.22334017757282</v>
      </c>
      <c r="Z8" s="30">
        <v>134.23087509420645</v>
      </c>
      <c r="AA8" s="30">
        <v>137.10650055308616</v>
      </c>
      <c r="AB8" s="30">
        <v>139.86849054466836</v>
      </c>
      <c r="AC8" s="30">
        <v>142.41149055790726</v>
      </c>
      <c r="AD8" s="30">
        <v>144.68307824315195</v>
      </c>
      <c r="AE8" s="30">
        <v>146.70243133938993</v>
      </c>
      <c r="AF8" s="30">
        <v>148.48674160691559</v>
      </c>
      <c r="AG8" s="30">
        <v>150.06299207163201</v>
      </c>
      <c r="AH8" s="30">
        <v>151.45514185667898</v>
      </c>
      <c r="AI8" s="30">
        <v>152.68555720082492</v>
      </c>
      <c r="AJ8" s="30">
        <v>153.77476134765982</v>
      </c>
      <c r="AK8" s="30">
        <v>154.74080956666779</v>
      </c>
      <c r="AL8" s="30">
        <v>155.60080660578964</v>
      </c>
      <c r="AM8" s="30">
        <v>156.36947772315918</v>
      </c>
      <c r="AN8" s="30">
        <v>157.06113360997236</v>
      </c>
      <c r="AO8" s="30">
        <v>157.68854001232216</v>
      </c>
      <c r="AP8" s="30">
        <v>158.2624908793282</v>
      </c>
      <c r="AQ8" s="30">
        <v>158.79235017481437</v>
      </c>
      <c r="AR8" s="30">
        <v>159.28588840050256</v>
      </c>
    </row>
    <row r="9" spans="1:44" ht="14.25" customHeight="1" x14ac:dyDescent="0.45">
      <c r="A9" s="3" t="s">
        <v>335</v>
      </c>
      <c r="B9" s="3">
        <v>30</v>
      </c>
      <c r="E9" s="3" t="s">
        <v>336</v>
      </c>
      <c r="F9" s="3">
        <v>0.91295132224546416</v>
      </c>
      <c r="I9" s="30" t="s">
        <v>333</v>
      </c>
      <c r="J9" s="30" t="s">
        <v>337</v>
      </c>
      <c r="K9" s="30">
        <v>25.929784888872788</v>
      </c>
      <c r="L9" s="30">
        <v>29.059282055569717</v>
      </c>
      <c r="M9" s="30">
        <v>32.194205008692457</v>
      </c>
      <c r="N9" s="30">
        <v>35.324252534504637</v>
      </c>
      <c r="O9" s="30">
        <v>38.489794658777647</v>
      </c>
      <c r="P9" s="30">
        <v>41.704147536863196</v>
      </c>
      <c r="Q9" s="30">
        <v>44.989723781467447</v>
      </c>
      <c r="R9" s="30">
        <v>48.356685443702169</v>
      </c>
      <c r="S9" s="30">
        <v>51.616843550120578</v>
      </c>
      <c r="T9" s="30">
        <v>54.612185942998764</v>
      </c>
      <c r="U9" s="30">
        <v>57.368267925882691</v>
      </c>
      <c r="V9" s="30">
        <v>59.904742673144177</v>
      </c>
      <c r="W9" s="30">
        <v>62.239586471997889</v>
      </c>
      <c r="X9" s="30">
        <v>64.38906287643583</v>
      </c>
      <c r="Y9" s="30">
        <v>66.373010650189627</v>
      </c>
      <c r="Z9" s="30">
        <v>68.208673279301166</v>
      </c>
      <c r="AA9" s="30">
        <v>69.909504648226317</v>
      </c>
      <c r="AB9" s="30">
        <v>71.489283469108003</v>
      </c>
      <c r="AC9" s="30">
        <v>72.918394875915439</v>
      </c>
      <c r="AD9" s="30">
        <v>74.176941686541426</v>
      </c>
      <c r="AE9" s="30">
        <v>75.295345956627528</v>
      </c>
      <c r="AF9" s="30">
        <v>76.284942753269178</v>
      </c>
      <c r="AG9" s="30">
        <v>77.160258218133649</v>
      </c>
      <c r="AH9" s="30">
        <v>77.934209846138131</v>
      </c>
      <c r="AI9" s="30">
        <v>78.619059212824226</v>
      </c>
      <c r="AJ9" s="30">
        <v>79.226019458733035</v>
      </c>
      <c r="AK9" s="30">
        <v>79.764986125801641</v>
      </c>
      <c r="AL9" s="30">
        <v>80.245101896782415</v>
      </c>
      <c r="AM9" s="30">
        <v>80.674456499811143</v>
      </c>
      <c r="AN9" s="30">
        <v>81.060733899414473</v>
      </c>
      <c r="AO9" s="30">
        <v>81.410821963379718</v>
      </c>
      <c r="AP9" s="30">
        <v>81.730624942169143</v>
      </c>
      <c r="AQ9" s="30">
        <v>82.025311045960251</v>
      </c>
      <c r="AR9" s="30">
        <v>82.299346891015503</v>
      </c>
    </row>
    <row r="10" spans="1:44" ht="14.25" customHeight="1" x14ac:dyDescent="0.45">
      <c r="A10" s="3" t="s">
        <v>338</v>
      </c>
      <c r="B10" s="3">
        <v>20</v>
      </c>
      <c r="E10" s="3" t="s">
        <v>339</v>
      </c>
      <c r="F10" s="3">
        <v>0</v>
      </c>
      <c r="I10" s="30" t="s">
        <v>333</v>
      </c>
      <c r="J10" s="30" t="s">
        <v>340</v>
      </c>
      <c r="K10" s="30">
        <v>12.461267291603779</v>
      </c>
      <c r="L10" s="30">
        <v>13.947174637945006</v>
      </c>
      <c r="M10" s="30">
        <v>15.436361959211201</v>
      </c>
      <c r="N10" s="30">
        <v>16.923495673665961</v>
      </c>
      <c r="O10" s="30">
        <v>18.428205780691101</v>
      </c>
      <c r="P10" s="30">
        <v>19.956413686339449</v>
      </c>
      <c r="Q10" s="30">
        <v>21.519535429249768</v>
      </c>
      <c r="R10" s="30">
        <v>23.122312328121968</v>
      </c>
      <c r="S10" s="30">
        <v>24.674774241864252</v>
      </c>
      <c r="T10" s="30">
        <v>26.101373865699745</v>
      </c>
      <c r="U10" s="30">
        <v>27.414239434229469</v>
      </c>
      <c r="V10" s="30">
        <v>28.622689689464686</v>
      </c>
      <c r="W10" s="30">
        <v>29.735250474840335</v>
      </c>
      <c r="X10" s="30">
        <v>30.759637199452044</v>
      </c>
      <c r="Y10" s="30">
        <v>31.705278669458036</v>
      </c>
      <c r="Z10" s="30">
        <v>32.580369970166821</v>
      </c>
      <c r="AA10" s="30">
        <v>33.391301260687541</v>
      </c>
      <c r="AB10" s="30">
        <v>34.144622213039518</v>
      </c>
      <c r="AC10" s="30">
        <v>34.82621437269384</v>
      </c>
      <c r="AD10" s="30">
        <v>35.426596926987024</v>
      </c>
      <c r="AE10" s="30">
        <v>35.96045848978595</v>
      </c>
      <c r="AF10" s="30">
        <v>36.432831064534362</v>
      </c>
      <c r="AG10" s="30">
        <v>36.850649363272623</v>
      </c>
      <c r="AH10" s="30">
        <v>37.2200800063953</v>
      </c>
      <c r="AI10" s="30">
        <v>37.546976750854654</v>
      </c>
      <c r="AJ10" s="30">
        <v>37.836692694735873</v>
      </c>
      <c r="AK10" s="30">
        <v>38.093952027740087</v>
      </c>
      <c r="AL10" s="30">
        <v>38.323119471117629</v>
      </c>
      <c r="AM10" s="30">
        <v>38.528057101175676</v>
      </c>
      <c r="AN10" s="30">
        <v>38.712433233934618</v>
      </c>
      <c r="AO10" s="30">
        <v>38.879536240649088</v>
      </c>
      <c r="AP10" s="30">
        <v>39.032184857132869</v>
      </c>
      <c r="AQ10" s="30">
        <v>39.172846279431994</v>
      </c>
      <c r="AR10" s="30">
        <v>39.303652907072362</v>
      </c>
    </row>
    <row r="11" spans="1:44" ht="14.25" customHeight="1" x14ac:dyDescent="0.45">
      <c r="A11" s="3" t="s">
        <v>341</v>
      </c>
      <c r="B11" s="3">
        <v>33</v>
      </c>
      <c r="E11" s="3" t="s">
        <v>342</v>
      </c>
      <c r="F11" s="3">
        <v>8.7048677754535786E-2</v>
      </c>
      <c r="I11" s="1" t="s">
        <v>343</v>
      </c>
    </row>
    <row r="12" spans="1:44" ht="14.25" customHeight="1" x14ac:dyDescent="0.45">
      <c r="A12" s="3" t="s">
        <v>344</v>
      </c>
      <c r="B12" s="3">
        <v>40</v>
      </c>
      <c r="E12" s="3" t="s">
        <v>345</v>
      </c>
      <c r="F12" s="3">
        <v>0</v>
      </c>
      <c r="I12" s="30" t="s">
        <v>174</v>
      </c>
      <c r="J12" s="30" t="s">
        <v>175</v>
      </c>
    </row>
    <row r="13" spans="1:44" ht="14.25" customHeight="1" x14ac:dyDescent="0.45">
      <c r="A13" s="3" t="s">
        <v>346</v>
      </c>
      <c r="B13" s="3">
        <v>21</v>
      </c>
      <c r="E13" s="3" t="s">
        <v>347</v>
      </c>
      <c r="F13" s="3">
        <v>0</v>
      </c>
      <c r="I13" s="30" t="s">
        <v>333</v>
      </c>
      <c r="J13" s="30" t="s">
        <v>334</v>
      </c>
      <c r="K13" s="10">
        <f>K8*units_convertor!$B$26</f>
        <v>83674590813793.797</v>
      </c>
      <c r="L13" s="10">
        <f>L8*units_convertor!$B$26</f>
        <v>84460182443258.594</v>
      </c>
      <c r="M13" s="10">
        <f>M8*units_convertor!$B$26</f>
        <v>85696722615771.953</v>
      </c>
      <c r="N13" s="10">
        <f>N8*units_convertor!$B$26</f>
        <v>87433628884005.563</v>
      </c>
      <c r="O13" s="10">
        <f>O8*units_convertor!$B$26</f>
        <v>89703464753668.422</v>
      </c>
      <c r="P13" s="10">
        <f>P8*units_convertor!$B$26</f>
        <v>92543056717208.5</v>
      </c>
      <c r="Q13" s="10">
        <f>Q8*units_convertor!$B$26</f>
        <v>95941633936605.172</v>
      </c>
      <c r="R13" s="10">
        <f>R8*units_convertor!$B$26</f>
        <v>99863894226857.094</v>
      </c>
      <c r="S13" s="10">
        <f>S8*units_convertor!$B$26</f>
        <v>103916448076423.61</v>
      </c>
      <c r="T13" s="10">
        <f>T8*units_convertor!$B$26</f>
        <v>107771789121690.39</v>
      </c>
      <c r="U13" s="10">
        <f>U8*units_convertor!$B$26</f>
        <v>111441569963955.92</v>
      </c>
      <c r="V13" s="10">
        <f>V8*units_convertor!$B$26</f>
        <v>114930561804258.89</v>
      </c>
      <c r="W13" s="10">
        <f>W8*units_convertor!$B$26</f>
        <v>118243786344056.23</v>
      </c>
      <c r="X13" s="10">
        <f>X8*units_convertor!$B$26</f>
        <v>121386715038541.63</v>
      </c>
      <c r="Y13" s="10">
        <f>Y8*units_convertor!$B$26</f>
        <v>124375722819589.7</v>
      </c>
      <c r="Z13" s="10">
        <f>Z8*units_convertor!$B$26</f>
        <v>127226315775501.92</v>
      </c>
      <c r="AA13" s="10">
        <f>AA8*units_convertor!$B$26</f>
        <v>129951882694638.34</v>
      </c>
      <c r="AB13" s="10">
        <f>AB8*units_convertor!$B$26</f>
        <v>132569743977232.19</v>
      </c>
      <c r="AC13" s="10">
        <f>AC8*units_convertor!$B$26</f>
        <v>134980042818496.33</v>
      </c>
      <c r="AD13" s="10">
        <f>AD8*units_convertor!$B$26</f>
        <v>137133092420175.91</v>
      </c>
      <c r="AE13" s="10">
        <f>AE8*units_convertor!$B$26</f>
        <v>139047069770795.89</v>
      </c>
      <c r="AF13" s="10">
        <f>AF8*units_convertor!$B$26</f>
        <v>140738269514359.88</v>
      </c>
      <c r="AG13" s="10">
        <f>AG8*units_convertor!$B$26</f>
        <v>142232266623628.13</v>
      </c>
      <c r="AH13" s="10">
        <f>AH8*units_convertor!$B$26</f>
        <v>143551769964680.44</v>
      </c>
      <c r="AI13" s="10">
        <f>AI8*units_convertor!$B$26</f>
        <v>144717978640586.56</v>
      </c>
      <c r="AJ13" s="10">
        <f>AJ8*units_convertor!$B$26</f>
        <v>145750344932111.88</v>
      </c>
      <c r="AK13" s="10">
        <f>AK8*units_convertor!$B$26</f>
        <v>146665981932016.78</v>
      </c>
      <c r="AL13" s="10">
        <f>AL8*units_convertor!$B$26</f>
        <v>147481101812510.19</v>
      </c>
      <c r="AM13" s="10">
        <f>AM8*units_convertor!$B$26</f>
        <v>148209661424725.53</v>
      </c>
      <c r="AN13" s="10">
        <f>AN8*units_convertor!$B$26</f>
        <v>148865224686172.81</v>
      </c>
      <c r="AO13" s="10">
        <f>AO8*units_convertor!$B$26</f>
        <v>149459891189009.13</v>
      </c>
      <c r="AP13" s="10">
        <f>AP8*units_convertor!$B$26</f>
        <v>150003891622546.38</v>
      </c>
      <c r="AQ13" s="10">
        <f>AQ8*units_convertor!$B$26</f>
        <v>150506101311612.28</v>
      </c>
      <c r="AR13" s="10">
        <f>AR8*units_convertor!$B$26</f>
        <v>150973885270441.56</v>
      </c>
    </row>
    <row r="14" spans="1:44" ht="14.25" customHeight="1" x14ac:dyDescent="0.45">
      <c r="A14" s="13" t="s">
        <v>348</v>
      </c>
      <c r="B14" s="13">
        <f>AVERAGE(B7:B13)</f>
        <v>30.571428571428573</v>
      </c>
      <c r="E14" s="3" t="s">
        <v>349</v>
      </c>
      <c r="F14" s="3">
        <v>0</v>
      </c>
      <c r="I14" s="30" t="s">
        <v>333</v>
      </c>
      <c r="J14" s="30" t="s">
        <v>337</v>
      </c>
      <c r="K14" s="10">
        <f>K9*units_convertor!$B$26</f>
        <v>24576692940035.477</v>
      </c>
      <c r="L14" s="10">
        <f>L9*units_convertor!$B$26</f>
        <v>27542883799398.402</v>
      </c>
      <c r="M14" s="10">
        <f>M9*units_convertor!$B$26</f>
        <v>30514217311795.934</v>
      </c>
      <c r="N14" s="10">
        <f>N9*units_convertor!$B$26</f>
        <v>33480929810927.191</v>
      </c>
      <c r="O14" s="10">
        <f>O9*units_convertor!$B$26</f>
        <v>36481284696647.477</v>
      </c>
      <c r="P14" s="10">
        <f>P9*units_convertor!$B$26</f>
        <v>39527903248409.086</v>
      </c>
      <c r="Q14" s="10">
        <f>Q9*units_convertor!$B$26</f>
        <v>42642028523291.914</v>
      </c>
      <c r="R14" s="10">
        <f>R9*units_convertor!$B$26</f>
        <v>45833292286884.648</v>
      </c>
      <c r="S14" s="10">
        <f>S9*units_convertor!$B$26</f>
        <v>48923325816310.352</v>
      </c>
      <c r="T14" s="10">
        <f>T9*units_convertor!$B$26</f>
        <v>51762362489986.297</v>
      </c>
      <c r="U14" s="10">
        <f>U9*units_convertor!$B$26</f>
        <v>54374624061040.422</v>
      </c>
      <c r="V14" s="10">
        <f>V9*units_convertor!$B$26</f>
        <v>56778738143774.32</v>
      </c>
      <c r="W14" s="10">
        <f>W9*units_convertor!$B$26</f>
        <v>58991742970204.57</v>
      </c>
      <c r="X14" s="10">
        <f>X9*units_convertor!$B$26</f>
        <v>61029053414549.688</v>
      </c>
      <c r="Y14" s="10">
        <f>Y9*units_convertor!$B$26</f>
        <v>62909472995875.945</v>
      </c>
      <c r="Z14" s="10">
        <f>Z9*units_convertor!$B$26</f>
        <v>64649345384733.766</v>
      </c>
      <c r="AA14" s="10">
        <f>AA9*units_convertor!$B$26</f>
        <v>66261422402572.484</v>
      </c>
      <c r="AB14" s="10">
        <f>AB9*units_convertor!$B$26</f>
        <v>67758763748070.563</v>
      </c>
      <c r="AC14" s="10">
        <f>AC9*units_convertor!$B$26</f>
        <v>69113299945448.766</v>
      </c>
      <c r="AD14" s="10">
        <f>AD9*units_convertor!$B$26</f>
        <v>70306172105706.805</v>
      </c>
      <c r="AE14" s="10">
        <f>AE9*units_convertor!$B$26</f>
        <v>71366214772721.984</v>
      </c>
      <c r="AF14" s="10">
        <f>AF9*units_convertor!$B$26</f>
        <v>72304171516664.797</v>
      </c>
      <c r="AG14" s="10">
        <f>AG9*units_convertor!$B$26</f>
        <v>73133810462681.266</v>
      </c>
      <c r="AH14" s="10">
        <f>AH9*units_convertor!$B$26</f>
        <v>73867375033055.672</v>
      </c>
      <c r="AI14" s="10">
        <f>AI9*units_convertor!$B$26</f>
        <v>74516486958486.453</v>
      </c>
      <c r="AJ14" s="10">
        <f>AJ9*units_convertor!$B$26</f>
        <v>75091774245073.641</v>
      </c>
      <c r="AK14" s="10">
        <f>AK9*units_convertor!$B$26</f>
        <v>75602616056458.813</v>
      </c>
      <c r="AL14" s="10">
        <f>AL9*units_convertor!$B$26</f>
        <v>76057677983491.078</v>
      </c>
      <c r="AM14" s="10">
        <f>AM9*units_convertor!$B$26</f>
        <v>76464627608651.922</v>
      </c>
      <c r="AN14" s="10">
        <f>AN9*units_convertor!$B$26</f>
        <v>76830747924744.484</v>
      </c>
      <c r="AO14" s="10">
        <f>AO9*units_convertor!$B$26</f>
        <v>77162567370486.891</v>
      </c>
      <c r="AP14" s="10">
        <f>AP9*units_convertor!$B$26</f>
        <v>77465682095298.547</v>
      </c>
      <c r="AQ14" s="10">
        <f>AQ9*units_convertor!$B$26</f>
        <v>77744990617047.125</v>
      </c>
      <c r="AR14" s="10">
        <f>AR9*units_convertor!$B$26</f>
        <v>78004726470905.906</v>
      </c>
    </row>
    <row r="15" spans="1:44" ht="14.25" customHeight="1" x14ac:dyDescent="0.45">
      <c r="E15" s="3" t="s">
        <v>350</v>
      </c>
      <c r="F15" s="3">
        <v>0</v>
      </c>
      <c r="I15" s="30" t="s">
        <v>333</v>
      </c>
      <c r="J15" s="30" t="s">
        <v>340</v>
      </c>
      <c r="K15" s="10">
        <f>K10*units_convertor!$B$26</f>
        <v>11811001949378.959</v>
      </c>
      <c r="L15" s="10">
        <f>L10*units_convertor!$B$26</f>
        <v>13219370308194.096</v>
      </c>
      <c r="M15" s="10">
        <f>M10*units_convertor!$B$26</f>
        <v>14630847483257.705</v>
      </c>
      <c r="N15" s="10">
        <f>N10*units_convertor!$B$26</f>
        <v>16040378214714.455</v>
      </c>
      <c r="O15" s="10">
        <f>O10*units_convertor!$B$26</f>
        <v>17466568151214.633</v>
      </c>
      <c r="P15" s="10">
        <f>P10*units_convertor!$B$26</f>
        <v>18915029702539.398</v>
      </c>
      <c r="Q15" s="10">
        <f>Q10*units_convertor!$B$26</f>
        <v>20396583185070.816</v>
      </c>
      <c r="R15" s="10">
        <f>R10*units_convertor!$B$26</f>
        <v>21915722501643.711</v>
      </c>
      <c r="S15" s="10">
        <f>S10*units_convertor!$B$26</f>
        <v>23387172416043.773</v>
      </c>
      <c r="T15" s="10">
        <f>T10*units_convertor!$B$26</f>
        <v>24739327902625.566</v>
      </c>
      <c r="U15" s="10">
        <f>U10*units_convertor!$B$26</f>
        <v>25983684309266.887</v>
      </c>
      <c r="V15" s="10">
        <f>V10*units_convertor!$B$26</f>
        <v>27129074098789.145</v>
      </c>
      <c r="W15" s="10">
        <f>W10*units_convertor!$B$26</f>
        <v>28183578211202.191</v>
      </c>
      <c r="X15" s="10">
        <f>X10*units_convertor!$B$26</f>
        <v>29154509443008.684</v>
      </c>
      <c r="Y15" s="10">
        <f>Y10*units_convertor!$B$26</f>
        <v>30050804577708.176</v>
      </c>
      <c r="Z15" s="10">
        <f>Z10*units_convertor!$B$26</f>
        <v>30880231057109.68</v>
      </c>
      <c r="AA15" s="10">
        <f>AA10*units_convertor!$B$26</f>
        <v>31648845583146.375</v>
      </c>
      <c r="AB15" s="10">
        <f>AB10*units_convertor!$B$26</f>
        <v>32362856046811.832</v>
      </c>
      <c r="AC15" s="10">
        <f>AC10*units_convertor!$B$26</f>
        <v>33008880735792.125</v>
      </c>
      <c r="AD15" s="10">
        <f>AD10*units_convertor!$B$26</f>
        <v>33577933573933.859</v>
      </c>
      <c r="AE15" s="10">
        <f>AE10*units_convertor!$B$26</f>
        <v>34083936680308.531</v>
      </c>
      <c r="AF15" s="10">
        <f>AF10*units_convertor!$B$26</f>
        <v>34531659473715.414</v>
      </c>
      <c r="AG15" s="10">
        <f>AG10*units_convertor!$B$26</f>
        <v>34927674792655.633</v>
      </c>
      <c r="AH15" s="10">
        <f>AH10*units_convertor!$B$26</f>
        <v>35277827465251.156</v>
      </c>
      <c r="AI15" s="10">
        <f>AI10*units_convertor!$B$26</f>
        <v>35587665782310.336</v>
      </c>
      <c r="AJ15" s="10">
        <f>AJ10*units_convertor!$B$26</f>
        <v>35862263501617.172</v>
      </c>
      <c r="AK15" s="10">
        <f>AK10*units_convertor!$B$26</f>
        <v>36106098290848.914</v>
      </c>
      <c r="AL15" s="10">
        <f>AL10*units_convertor!$B$26</f>
        <v>36323307107346.266</v>
      </c>
      <c r="AM15" s="10">
        <f>AM10*units_convertor!$B$26</f>
        <v>36517550492988.719</v>
      </c>
      <c r="AN15" s="10">
        <f>AN10*units_convertor!$B$26</f>
        <v>36692305340346.984</v>
      </c>
      <c r="AO15" s="10">
        <f>AO10*units_convertor!$B$26</f>
        <v>36850688423854.195</v>
      </c>
      <c r="AP15" s="10">
        <f>AP10*units_convertor!$B$26</f>
        <v>36995371389452.297</v>
      </c>
      <c r="AQ15" s="10">
        <f>AQ10*units_convertor!$B$26</f>
        <v>37128692687687.898</v>
      </c>
      <c r="AR15" s="10">
        <f>AR10*units_convertor!$B$26</f>
        <v>37252673443248.211</v>
      </c>
    </row>
    <row r="16" spans="1:44" ht="14.25" customHeight="1" x14ac:dyDescent="0.45">
      <c r="E16" s="3" t="s">
        <v>351</v>
      </c>
      <c r="F16" s="3">
        <v>0</v>
      </c>
      <c r="K16" s="86">
        <f t="shared" ref="K16:AR16" si="0">SUM(K13:K15)</f>
        <v>120062285703208.23</v>
      </c>
      <c r="L16" s="86">
        <f t="shared" si="0"/>
        <v>125222436550851.09</v>
      </c>
      <c r="M16" s="86">
        <f t="shared" si="0"/>
        <v>130841787410825.59</v>
      </c>
      <c r="N16" s="86">
        <f t="shared" si="0"/>
        <v>136954936909647.2</v>
      </c>
      <c r="O16" s="86">
        <f t="shared" si="0"/>
        <v>143651317601530.53</v>
      </c>
      <c r="P16" s="86">
        <f t="shared" si="0"/>
        <v>150985989668157</v>
      </c>
      <c r="Q16" s="86">
        <f t="shared" si="0"/>
        <v>158980245644967.91</v>
      </c>
      <c r="R16" s="86">
        <f t="shared" si="0"/>
        <v>167612909015385.47</v>
      </c>
      <c r="S16" s="86">
        <f t="shared" si="0"/>
        <v>176226946308777.75</v>
      </c>
      <c r="T16" s="86">
        <f t="shared" si="0"/>
        <v>184273479514302.25</v>
      </c>
      <c r="U16" s="86">
        <f t="shared" si="0"/>
        <v>191799878334263.22</v>
      </c>
      <c r="V16" s="86">
        <f t="shared" si="0"/>
        <v>198838374046822.38</v>
      </c>
      <c r="W16" s="86">
        <f t="shared" si="0"/>
        <v>205419107525463</v>
      </c>
      <c r="X16" s="86">
        <f t="shared" si="0"/>
        <v>211570277896100</v>
      </c>
      <c r="Y16" s="86">
        <f t="shared" si="0"/>
        <v>217336000393173.84</v>
      </c>
      <c r="Z16" s="86">
        <f t="shared" si="0"/>
        <v>222755892217345.38</v>
      </c>
      <c r="AA16" s="86">
        <f t="shared" si="0"/>
        <v>227862150680357.19</v>
      </c>
      <c r="AB16" s="86">
        <f t="shared" si="0"/>
        <v>232691363772114.59</v>
      </c>
      <c r="AC16" s="86">
        <f t="shared" si="0"/>
        <v>237102223499737.22</v>
      </c>
      <c r="AD16" s="86">
        <f t="shared" si="0"/>
        <v>241017198099816.56</v>
      </c>
      <c r="AE16" s="86">
        <f t="shared" si="0"/>
        <v>244497221223826.41</v>
      </c>
      <c r="AF16" s="86">
        <f t="shared" si="0"/>
        <v>247574100504740.09</v>
      </c>
      <c r="AG16" s="86">
        <f t="shared" si="0"/>
        <v>250293751878965</v>
      </c>
      <c r="AH16" s="86">
        <f t="shared" si="0"/>
        <v>252696972462987.28</v>
      </c>
      <c r="AI16" s="86">
        <f t="shared" si="0"/>
        <v>254822131381383.34</v>
      </c>
      <c r="AJ16" s="86">
        <f t="shared" si="0"/>
        <v>256704382678802.69</v>
      </c>
      <c r="AK16" s="86">
        <f t="shared" si="0"/>
        <v>258374696279324.5</v>
      </c>
      <c r="AL16" s="86">
        <f t="shared" si="0"/>
        <v>259862086903347.5</v>
      </c>
      <c r="AM16" s="86">
        <f t="shared" si="0"/>
        <v>261191839526366.16</v>
      </c>
      <c r="AN16" s="86">
        <f t="shared" si="0"/>
        <v>262388277951264.31</v>
      </c>
      <c r="AO16" s="86">
        <f t="shared" si="0"/>
        <v>263473146983350.19</v>
      </c>
      <c r="AP16" s="86">
        <f t="shared" si="0"/>
        <v>264464945107297.25</v>
      </c>
      <c r="AQ16" s="86">
        <f t="shared" si="0"/>
        <v>265379784616347.31</v>
      </c>
      <c r="AR16" s="86">
        <f t="shared" si="0"/>
        <v>266231285184595.69</v>
      </c>
    </row>
    <row r="17" spans="1:44" ht="14.25" customHeight="1" x14ac:dyDescent="0.45">
      <c r="I17" s="19" t="s">
        <v>352</v>
      </c>
    </row>
    <row r="18" spans="1:44" ht="14.25" customHeight="1" x14ac:dyDescent="0.45">
      <c r="A18" s="1"/>
      <c r="I18" s="3" t="s">
        <v>353</v>
      </c>
      <c r="K18" s="24">
        <v>164878851.19999999</v>
      </c>
      <c r="L18" s="3">
        <v>172476613.60000002</v>
      </c>
      <c r="M18" s="3">
        <v>180682556</v>
      </c>
      <c r="N18" s="3">
        <v>189542353.19999999</v>
      </c>
      <c r="O18" s="3">
        <v>199181827.19999999</v>
      </c>
      <c r="P18" s="3">
        <v>209680173.60000002</v>
      </c>
      <c r="Q18" s="3">
        <v>221066006.39999998</v>
      </c>
      <c r="R18" s="3">
        <v>233314040.40000001</v>
      </c>
      <c r="S18" s="3">
        <v>245509882.40000001</v>
      </c>
      <c r="T18" s="3">
        <v>256889526.40000001</v>
      </c>
      <c r="U18" s="3">
        <v>267522012.40000001</v>
      </c>
      <c r="V18" s="3">
        <v>277454900.80000001</v>
      </c>
      <c r="W18" s="3">
        <v>286732554.80000001</v>
      </c>
      <c r="X18" s="3">
        <v>295396411.60000002</v>
      </c>
      <c r="Y18" s="3">
        <v>303509750</v>
      </c>
      <c r="Z18" s="3">
        <v>311128921.19999999</v>
      </c>
      <c r="AA18" s="3">
        <v>318299719.19999999</v>
      </c>
      <c r="AB18" s="3">
        <v>325074235.19999999</v>
      </c>
      <c r="AC18" s="3">
        <v>331258311.60000002</v>
      </c>
      <c r="AD18" s="3">
        <v>336744190</v>
      </c>
      <c r="AE18" s="3">
        <v>341618388.80000001</v>
      </c>
      <c r="AF18" s="3">
        <v>345928121.19999999</v>
      </c>
      <c r="AG18" s="3">
        <v>349737644.80000001</v>
      </c>
      <c r="AH18" s="3">
        <v>353104055.60000002</v>
      </c>
      <c r="AI18" s="3">
        <v>356081074.39999998</v>
      </c>
      <c r="AJ18" s="3">
        <v>358717915.60000002</v>
      </c>
      <c r="AK18" s="3">
        <v>361057940.39999998</v>
      </c>
      <c r="AL18" s="3">
        <v>363141744.80000001</v>
      </c>
      <c r="AM18" s="3">
        <v>365004732.39999998</v>
      </c>
      <c r="AN18" s="3">
        <v>366680940</v>
      </c>
      <c r="AO18" s="3">
        <v>368200799.20000005</v>
      </c>
      <c r="AP18" s="3">
        <v>369590208.39999998</v>
      </c>
      <c r="AQ18" s="3">
        <v>370871730.39999998</v>
      </c>
      <c r="AR18" s="3">
        <v>372064458.39999998</v>
      </c>
    </row>
    <row r="19" spans="1:44" ht="14.25" customHeight="1" x14ac:dyDescent="0.45">
      <c r="I19" s="3" t="s">
        <v>352</v>
      </c>
      <c r="K19" s="87">
        <f t="shared" ref="K19:AR19" si="1">K18*10^3</f>
        <v>164878851200</v>
      </c>
      <c r="L19" s="87">
        <f t="shared" si="1"/>
        <v>172476613600.00003</v>
      </c>
      <c r="M19" s="87">
        <f t="shared" si="1"/>
        <v>180682556000</v>
      </c>
      <c r="N19" s="87">
        <f t="shared" si="1"/>
        <v>189542353200</v>
      </c>
      <c r="O19" s="87">
        <f t="shared" si="1"/>
        <v>199181827200</v>
      </c>
      <c r="P19" s="87">
        <f t="shared" si="1"/>
        <v>209680173600.00003</v>
      </c>
      <c r="Q19" s="87">
        <f t="shared" si="1"/>
        <v>221066006399.99997</v>
      </c>
      <c r="R19" s="87">
        <f t="shared" si="1"/>
        <v>233314040400</v>
      </c>
      <c r="S19" s="87">
        <f t="shared" si="1"/>
        <v>245509882400</v>
      </c>
      <c r="T19" s="87">
        <f t="shared" si="1"/>
        <v>256889526400</v>
      </c>
      <c r="U19" s="87">
        <f t="shared" si="1"/>
        <v>267522012400</v>
      </c>
      <c r="V19" s="87">
        <f t="shared" si="1"/>
        <v>277454900800</v>
      </c>
      <c r="W19" s="87">
        <f t="shared" si="1"/>
        <v>286732554800</v>
      </c>
      <c r="X19" s="87">
        <f t="shared" si="1"/>
        <v>295396411600</v>
      </c>
      <c r="Y19" s="87">
        <f t="shared" si="1"/>
        <v>303509750000</v>
      </c>
      <c r="Z19" s="87">
        <f t="shared" si="1"/>
        <v>311128921200</v>
      </c>
      <c r="AA19" s="87">
        <f t="shared" si="1"/>
        <v>318299719200</v>
      </c>
      <c r="AB19" s="87">
        <f t="shared" si="1"/>
        <v>325074235200</v>
      </c>
      <c r="AC19" s="87">
        <f t="shared" si="1"/>
        <v>331258311600</v>
      </c>
      <c r="AD19" s="87">
        <f t="shared" si="1"/>
        <v>336744190000</v>
      </c>
      <c r="AE19" s="87">
        <f t="shared" si="1"/>
        <v>341618388800</v>
      </c>
      <c r="AF19" s="87">
        <f t="shared" si="1"/>
        <v>345928121200</v>
      </c>
      <c r="AG19" s="87">
        <f t="shared" si="1"/>
        <v>349737644800</v>
      </c>
      <c r="AH19" s="87">
        <f t="shared" si="1"/>
        <v>353104055600</v>
      </c>
      <c r="AI19" s="87">
        <f t="shared" si="1"/>
        <v>356081074400</v>
      </c>
      <c r="AJ19" s="87">
        <f t="shared" si="1"/>
        <v>358717915600</v>
      </c>
      <c r="AK19" s="87">
        <f t="shared" si="1"/>
        <v>361057940400</v>
      </c>
      <c r="AL19" s="87">
        <f t="shared" si="1"/>
        <v>363141744800</v>
      </c>
      <c r="AM19" s="87">
        <f t="shared" si="1"/>
        <v>365004732400</v>
      </c>
      <c r="AN19" s="87">
        <f t="shared" si="1"/>
        <v>366680940000</v>
      </c>
      <c r="AO19" s="87">
        <f t="shared" si="1"/>
        <v>368200799200.00006</v>
      </c>
      <c r="AP19" s="87">
        <f t="shared" si="1"/>
        <v>369590208400</v>
      </c>
      <c r="AQ19" s="87">
        <f t="shared" si="1"/>
        <v>370871730400</v>
      </c>
      <c r="AR19" s="87">
        <f t="shared" si="1"/>
        <v>372064458400</v>
      </c>
    </row>
    <row r="20" spans="1:44" ht="14.25" customHeight="1" x14ac:dyDescent="0.45">
      <c r="I20" s="3" t="s">
        <v>354</v>
      </c>
      <c r="K20" s="88">
        <f>K19*units_convertor!$A$2</f>
        <v>102450936648.99519</v>
      </c>
      <c r="L20" s="88">
        <f>L19*units_convertor!$A$2</f>
        <v>107171965869.24562</v>
      </c>
      <c r="M20" s="88">
        <f>M19*units_convertor!$A$2</f>
        <v>112270900504.276</v>
      </c>
      <c r="N20" s="88">
        <f>N19*units_convertor!$A$2</f>
        <v>117776121550.2372</v>
      </c>
      <c r="O20" s="88">
        <f>O19*units_convertor!$A$2</f>
        <v>123765811149.0912</v>
      </c>
      <c r="P20" s="88">
        <f>P19*units_convertor!$A$2</f>
        <v>130289179150.00562</v>
      </c>
      <c r="Q20" s="88">
        <f>Q19*units_convertor!$A$2</f>
        <v>137364005462.77438</v>
      </c>
      <c r="R20" s="88">
        <f>R19*units_convertor!$A$2</f>
        <v>144974578597.3884</v>
      </c>
      <c r="S20" s="88">
        <f>S19*units_convertor!$A$2</f>
        <v>152552721136.77042</v>
      </c>
      <c r="T20" s="88">
        <f>T19*units_convertor!$A$2</f>
        <v>159623701908.6944</v>
      </c>
      <c r="U20" s="88">
        <f>U19*units_convertor!$A$2</f>
        <v>166230420367.0004</v>
      </c>
      <c r="V20" s="88">
        <f>V19*units_convertor!$A$2</f>
        <v>172402429164.9968</v>
      </c>
      <c r="W20" s="88">
        <f>W19*units_convertor!$A$2</f>
        <v>178167294308.6308</v>
      </c>
      <c r="X20" s="88">
        <f>X19*units_convertor!$A$2</f>
        <v>183550763672.30359</v>
      </c>
      <c r="Y20" s="88">
        <f>Y19*units_convertor!$A$2</f>
        <v>188592156867.25</v>
      </c>
      <c r="Z20" s="88">
        <f>Z19*units_convertor!$A$2</f>
        <v>193326488894.96521</v>
      </c>
      <c r="AA20" s="88">
        <f>AA19*units_convertor!$A$2</f>
        <v>197782214819.02319</v>
      </c>
      <c r="AB20" s="88">
        <f>AB19*units_convertor!$A$2</f>
        <v>201991702600.4592</v>
      </c>
      <c r="AC20" s="88">
        <f>AC19*units_convertor!$A$2</f>
        <v>205834308337.20361</v>
      </c>
      <c r="AD20" s="88">
        <f>AD19*units_convertor!$A$2</f>
        <v>209243074084.48999</v>
      </c>
      <c r="AE20" s="88">
        <f>AE19*units_convertor!$A$2</f>
        <v>212271759867.0448</v>
      </c>
      <c r="AF20" s="88">
        <f>AF19*units_convertor!$A$2</f>
        <v>214949702598.16519</v>
      </c>
      <c r="AG20" s="88">
        <f>AG19*units_convertor!$A$2</f>
        <v>217316830087.02081</v>
      </c>
      <c r="AH20" s="88">
        <f>AH19*units_convertor!$A$2</f>
        <v>219408620132.2276</v>
      </c>
      <c r="AI20" s="88">
        <f>AI19*units_convertor!$A$2</f>
        <v>221258453281.00241</v>
      </c>
      <c r="AJ20" s="88">
        <f>AJ19*units_convertor!$A$2</f>
        <v>222896909934.2876</v>
      </c>
      <c r="AK20" s="88">
        <f>AK19*units_convertor!$A$2</f>
        <v>224350933484.28839</v>
      </c>
      <c r="AL20" s="88">
        <f>AL19*units_convertor!$A$2</f>
        <v>225645749108.12079</v>
      </c>
      <c r="AM20" s="88">
        <f>AM19*units_convertor!$A$2</f>
        <v>226803355576.12039</v>
      </c>
      <c r="AN20" s="88">
        <f>AN19*units_convertor!$A$2</f>
        <v>227844902368.73999</v>
      </c>
      <c r="AO20" s="88">
        <f>AO19*units_convertor!$A$2</f>
        <v>228789298799.70325</v>
      </c>
      <c r="AP20" s="88">
        <f>AP19*units_convertor!$A$2</f>
        <v>229652637383.7164</v>
      </c>
      <c r="AQ20" s="88">
        <f>AQ19*units_convertor!$A$2</f>
        <v>230448937990.37839</v>
      </c>
      <c r="AR20" s="88">
        <f>AR19*units_convertor!$A$2</f>
        <v>231190064580.4664</v>
      </c>
    </row>
    <row r="21" spans="1:44" ht="14.25" customHeight="1" x14ac:dyDescent="0.45">
      <c r="K21" s="1">
        <f t="shared" ref="K21:AR21" si="2">K7</f>
        <v>2017</v>
      </c>
      <c r="L21" s="1">
        <f t="shared" si="2"/>
        <v>2018</v>
      </c>
      <c r="M21" s="1">
        <f t="shared" si="2"/>
        <v>2019</v>
      </c>
      <c r="N21" s="1">
        <f t="shared" si="2"/>
        <v>2020</v>
      </c>
      <c r="O21" s="1">
        <f t="shared" si="2"/>
        <v>2021</v>
      </c>
      <c r="P21" s="1">
        <f t="shared" si="2"/>
        <v>2022</v>
      </c>
      <c r="Q21" s="1">
        <f t="shared" si="2"/>
        <v>2023</v>
      </c>
      <c r="R21" s="1">
        <f t="shared" si="2"/>
        <v>2024</v>
      </c>
      <c r="S21" s="1">
        <f t="shared" si="2"/>
        <v>2025</v>
      </c>
      <c r="T21" s="1">
        <f t="shared" si="2"/>
        <v>2026</v>
      </c>
      <c r="U21" s="1">
        <f t="shared" si="2"/>
        <v>2027</v>
      </c>
      <c r="V21" s="1">
        <f t="shared" si="2"/>
        <v>2028</v>
      </c>
      <c r="W21" s="1">
        <f t="shared" si="2"/>
        <v>2029</v>
      </c>
      <c r="X21" s="1">
        <f t="shared" si="2"/>
        <v>2030</v>
      </c>
      <c r="Y21" s="1">
        <f t="shared" si="2"/>
        <v>2031</v>
      </c>
      <c r="Z21" s="1">
        <f t="shared" si="2"/>
        <v>2032</v>
      </c>
      <c r="AA21" s="1">
        <f t="shared" si="2"/>
        <v>2033</v>
      </c>
      <c r="AB21" s="1">
        <f t="shared" si="2"/>
        <v>2034</v>
      </c>
      <c r="AC21" s="1">
        <f t="shared" si="2"/>
        <v>2035</v>
      </c>
      <c r="AD21" s="1">
        <f t="shared" si="2"/>
        <v>2036</v>
      </c>
      <c r="AE21" s="1">
        <f t="shared" si="2"/>
        <v>2037</v>
      </c>
      <c r="AF21" s="1">
        <f t="shared" si="2"/>
        <v>2038</v>
      </c>
      <c r="AG21" s="1">
        <f t="shared" si="2"/>
        <v>2039</v>
      </c>
      <c r="AH21" s="1">
        <f t="shared" si="2"/>
        <v>2040</v>
      </c>
      <c r="AI21" s="1">
        <f t="shared" si="2"/>
        <v>2041</v>
      </c>
      <c r="AJ21" s="1">
        <f t="shared" si="2"/>
        <v>2042</v>
      </c>
      <c r="AK21" s="1">
        <f t="shared" si="2"/>
        <v>2043</v>
      </c>
      <c r="AL21" s="1">
        <f t="shared" si="2"/>
        <v>2044</v>
      </c>
      <c r="AM21" s="1">
        <f t="shared" si="2"/>
        <v>2045</v>
      </c>
      <c r="AN21" s="1">
        <f t="shared" si="2"/>
        <v>2046</v>
      </c>
      <c r="AO21" s="1">
        <f t="shared" si="2"/>
        <v>2047</v>
      </c>
      <c r="AP21" s="1">
        <f t="shared" si="2"/>
        <v>2048</v>
      </c>
      <c r="AQ21" s="1">
        <f t="shared" si="2"/>
        <v>2049</v>
      </c>
      <c r="AR21" s="1">
        <f t="shared" si="2"/>
        <v>2050</v>
      </c>
    </row>
    <row r="22" spans="1:44" ht="14.25" customHeight="1" x14ac:dyDescent="0.45">
      <c r="A22" s="76"/>
      <c r="I22" s="3" t="s">
        <v>355</v>
      </c>
      <c r="K22" s="89">
        <f t="shared" ref="K22:AR22" si="3">K20/K16</f>
        <v>8.5331489442281672E-4</v>
      </c>
      <c r="L22" s="90">
        <f t="shared" si="3"/>
        <v>8.5585274349556822E-4</v>
      </c>
      <c r="M22" s="90">
        <f t="shared" si="3"/>
        <v>8.5806608672931448E-4</v>
      </c>
      <c r="N22" s="90">
        <f t="shared" si="3"/>
        <v>8.5996258483136848E-4</v>
      </c>
      <c r="O22" s="90">
        <f t="shared" si="3"/>
        <v>8.6157101247341802E-4</v>
      </c>
      <c r="P22" s="90">
        <f t="shared" si="3"/>
        <v>8.62922311112179E-4</v>
      </c>
      <c r="Q22" s="90">
        <f t="shared" si="3"/>
        <v>8.6403191104342258E-4</v>
      </c>
      <c r="R22" s="90">
        <f t="shared" si="3"/>
        <v>8.6493683242548419E-4</v>
      </c>
      <c r="S22" s="90">
        <f t="shared" si="3"/>
        <v>8.6566058331098629E-4</v>
      </c>
      <c r="T22" s="90">
        <f t="shared" si="3"/>
        <v>8.6623263602240346E-4</v>
      </c>
      <c r="U22" s="90">
        <f t="shared" si="3"/>
        <v>8.6668678734664727E-4</v>
      </c>
      <c r="V22" s="90">
        <f t="shared" si="3"/>
        <v>8.6704807354942234E-4</v>
      </c>
      <c r="W22" s="90">
        <f t="shared" si="3"/>
        <v>8.6733554855185921E-4</v>
      </c>
      <c r="X22" s="90">
        <f t="shared" si="3"/>
        <v>8.6756403355694176E-4</v>
      </c>
      <c r="Y22" s="90">
        <f t="shared" si="3"/>
        <v>8.6774467426508034E-4</v>
      </c>
      <c r="Z22" s="90">
        <f t="shared" si="3"/>
        <v>8.6788496129356892E-4</v>
      </c>
      <c r="AA22" s="90">
        <f t="shared" si="3"/>
        <v>8.679906435907829E-4</v>
      </c>
      <c r="AB22" s="90">
        <f t="shared" si="3"/>
        <v>8.6806703663604384E-4</v>
      </c>
      <c r="AC22" s="90">
        <f t="shared" si="3"/>
        <v>8.6812474931274419E-4</v>
      </c>
      <c r="AD22" s="90">
        <f t="shared" si="3"/>
        <v>8.6816656958161383E-4</v>
      </c>
      <c r="AE22" s="90">
        <f t="shared" si="3"/>
        <v>8.6819702409917938E-4</v>
      </c>
      <c r="AF22" s="90">
        <f t="shared" si="3"/>
        <v>8.682237041755898E-4</v>
      </c>
      <c r="AG22" s="90">
        <f t="shared" si="3"/>
        <v>8.6824712345240287E-4</v>
      </c>
      <c r="AH22" s="90">
        <f t="shared" si="3"/>
        <v>8.6826770417427362E-4</v>
      </c>
      <c r="AI22" s="90">
        <f t="shared" si="3"/>
        <v>8.6828585916602608E-4</v>
      </c>
      <c r="AJ22" s="90">
        <f t="shared" si="3"/>
        <v>8.6830192616221846E-4</v>
      </c>
      <c r="AK22" s="90">
        <f t="shared" si="3"/>
        <v>8.6831619626461562E-4</v>
      </c>
      <c r="AL22" s="90">
        <f t="shared" si="3"/>
        <v>8.6832885780697565E-4</v>
      </c>
      <c r="AM22" s="90">
        <f t="shared" si="3"/>
        <v>8.6834012880109761E-4</v>
      </c>
      <c r="AN22" s="90">
        <f t="shared" si="3"/>
        <v>8.6835015705640493E-4</v>
      </c>
      <c r="AO22" s="90">
        <f t="shared" si="3"/>
        <v>8.6835907726930995E-4</v>
      </c>
      <c r="AP22" s="90">
        <f t="shared" si="3"/>
        <v>8.6836702418365127E-4</v>
      </c>
      <c r="AQ22" s="90">
        <f t="shared" si="3"/>
        <v>8.6837412398812683E-4</v>
      </c>
      <c r="AR22" s="90">
        <f t="shared" si="3"/>
        <v>8.6838053018512495E-4</v>
      </c>
    </row>
    <row r="23" spans="1:44" ht="14.25" customHeight="1" x14ac:dyDescent="0.35"/>
    <row r="24" spans="1:44" ht="14.25" customHeight="1" x14ac:dyDescent="0.35"/>
    <row r="25" spans="1:44" ht="14.25" customHeight="1" x14ac:dyDescent="0.35"/>
    <row r="26" spans="1:44" ht="14.25" customHeight="1" x14ac:dyDescent="0.35"/>
    <row r="27" spans="1:44" ht="14.25" customHeight="1" x14ac:dyDescent="0.35"/>
    <row r="28" spans="1:44" ht="14.25" customHeight="1" x14ac:dyDescent="0.35"/>
    <row r="29" spans="1:44" ht="14.25" customHeight="1" x14ac:dyDescent="0.35"/>
    <row r="30" spans="1:44" ht="14.25" customHeight="1" x14ac:dyDescent="0.35"/>
    <row r="31" spans="1:44" ht="14.25" customHeight="1" x14ac:dyDescent="0.35"/>
    <row r="32" spans="1:44"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35"/>
  <cols>
    <col min="1" max="1" width="58.25" customWidth="1"/>
    <col min="2" max="2" width="15.75" customWidth="1"/>
    <col min="3" max="26" width="7.625" customWidth="1"/>
  </cols>
  <sheetData>
    <row r="1" spans="1:2" ht="14.25" customHeight="1" x14ac:dyDescent="0.45">
      <c r="A1" s="2" t="s">
        <v>356</v>
      </c>
    </row>
    <row r="2" spans="1:2" ht="14.25" customHeight="1" x14ac:dyDescent="0.45">
      <c r="A2" s="3">
        <v>0.62137100000000001</v>
      </c>
    </row>
    <row r="3" spans="1:2" ht="14.25" customHeight="1" x14ac:dyDescent="0.45">
      <c r="A3" s="2" t="s">
        <v>357</v>
      </c>
    </row>
    <row r="4" spans="1:2" ht="14.25" customHeight="1" x14ac:dyDescent="0.45">
      <c r="A4" s="3">
        <v>2.3519999999999999</v>
      </c>
    </row>
    <row r="5" spans="1:2" ht="14.25" customHeight="1" x14ac:dyDescent="0.35"/>
    <row r="6" spans="1:2" ht="14.25" customHeight="1" x14ac:dyDescent="0.45">
      <c r="A6" s="2" t="s">
        <v>358</v>
      </c>
      <c r="B6" s="13"/>
    </row>
    <row r="7" spans="1:2" ht="14.25" customHeight="1" x14ac:dyDescent="0.45">
      <c r="A7" s="3" t="s">
        <v>359</v>
      </c>
      <c r="B7" s="24">
        <v>120476</v>
      </c>
    </row>
    <row r="8" spans="1:2" ht="14.25" customHeight="1" x14ac:dyDescent="0.45">
      <c r="A8" s="3" t="s">
        <v>360</v>
      </c>
      <c r="B8" s="24">
        <v>137452</v>
      </c>
    </row>
    <row r="9" spans="1:2" ht="14.25" customHeight="1" x14ac:dyDescent="0.45">
      <c r="A9" s="3" t="s">
        <v>361</v>
      </c>
      <c r="B9" s="24">
        <v>81800</v>
      </c>
    </row>
    <row r="10" spans="1:2" ht="14.25" customHeight="1" x14ac:dyDescent="0.45">
      <c r="B10" s="24"/>
    </row>
    <row r="11" spans="1:2" ht="14.25" customHeight="1" x14ac:dyDescent="0.45">
      <c r="A11" s="91" t="s">
        <v>362</v>
      </c>
      <c r="B11" s="92"/>
    </row>
    <row r="12" spans="1:2" ht="14.25" customHeight="1" x14ac:dyDescent="0.45">
      <c r="A12" s="93" t="s">
        <v>363</v>
      </c>
      <c r="B12" s="93">
        <v>34.42</v>
      </c>
    </row>
    <row r="13" spans="1:2" ht="14.25" customHeight="1" x14ac:dyDescent="0.35"/>
    <row r="14" spans="1:2" ht="14.25" customHeight="1" x14ac:dyDescent="0.45">
      <c r="A14" s="2" t="s">
        <v>364</v>
      </c>
    </row>
    <row r="15" spans="1:2" ht="14.25" customHeight="1" x14ac:dyDescent="0.45">
      <c r="A15" s="23">
        <v>3412000000</v>
      </c>
    </row>
    <row r="16" spans="1:2" ht="14.25" customHeight="1" x14ac:dyDescent="0.35"/>
    <row r="17" spans="1:2" ht="14.25" customHeight="1" x14ac:dyDescent="0.45">
      <c r="A17" s="2" t="s">
        <v>365</v>
      </c>
    </row>
    <row r="18" spans="1:2" ht="14.25" customHeight="1" x14ac:dyDescent="0.45">
      <c r="A18" s="3" t="s">
        <v>366</v>
      </c>
      <c r="B18" s="3">
        <v>264.17200000000003</v>
      </c>
    </row>
    <row r="19" spans="1:2" ht="14.25" customHeight="1" x14ac:dyDescent="0.35"/>
    <row r="20" spans="1:2" ht="14.25" customHeight="1" x14ac:dyDescent="0.45">
      <c r="A20" s="2" t="s">
        <v>367</v>
      </c>
    </row>
    <row r="21" spans="1:2" ht="14.25" customHeight="1" x14ac:dyDescent="0.45">
      <c r="A21" s="3" t="s">
        <v>368</v>
      </c>
      <c r="B21" s="3">
        <v>0.26417200000000002</v>
      </c>
    </row>
    <row r="22" spans="1:2" ht="14.25" customHeight="1" x14ac:dyDescent="0.35"/>
    <row r="23" spans="1:2" ht="14.25" customHeight="1" x14ac:dyDescent="0.45">
      <c r="A23" s="2" t="s">
        <v>369</v>
      </c>
    </row>
    <row r="24" spans="1:2" ht="14.25" customHeight="1" x14ac:dyDescent="0.45">
      <c r="A24" s="3" t="s">
        <v>370</v>
      </c>
      <c r="B24" s="24">
        <v>947817.12</v>
      </c>
    </row>
    <row r="25" spans="1:2" ht="14.25" customHeight="1" x14ac:dyDescent="0.45">
      <c r="A25" s="3" t="s">
        <v>371</v>
      </c>
      <c r="B25" s="24">
        <v>947.82</v>
      </c>
    </row>
    <row r="26" spans="1:2" ht="14.25" customHeight="1" x14ac:dyDescent="0.45">
      <c r="A26" s="3" t="s">
        <v>372</v>
      </c>
      <c r="B26" s="24">
        <v>947817077749.15002</v>
      </c>
    </row>
    <row r="27" spans="1:2" ht="14.25" customHeight="1" x14ac:dyDescent="0.45">
      <c r="A27" s="2" t="s">
        <v>373</v>
      </c>
    </row>
    <row r="28" spans="1:2" ht="14.25" customHeight="1" x14ac:dyDescent="0.45">
      <c r="A28" s="3" t="s">
        <v>374</v>
      </c>
      <c r="B28" s="3">
        <v>1000</v>
      </c>
    </row>
    <row r="29" spans="1:2" ht="14.25" customHeight="1" x14ac:dyDescent="0.35"/>
    <row r="30" spans="1:2" ht="14.25" customHeight="1" x14ac:dyDescent="0.35"/>
    <row r="31" spans="1:2" ht="14.25" customHeight="1" x14ac:dyDescent="0.35"/>
    <row r="32" spans="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00"/>
  <sheetViews>
    <sheetView workbookViewId="0"/>
  </sheetViews>
  <sheetFormatPr defaultColWidth="12.625" defaultRowHeight="15" customHeight="1" x14ac:dyDescent="0.35"/>
  <cols>
    <col min="1" max="2" width="7.625" customWidth="1"/>
    <col min="3" max="3" width="19.625" customWidth="1"/>
    <col min="4" max="39" width="7.625" customWidth="1"/>
  </cols>
  <sheetData>
    <row r="1" spans="1:39" ht="14.25" customHeight="1" x14ac:dyDescent="0.45">
      <c r="A1" s="1" t="s">
        <v>375</v>
      </c>
      <c r="B1" s="1" t="s">
        <v>376</v>
      </c>
      <c r="C1" s="1" t="s">
        <v>377</v>
      </c>
      <c r="D1" s="3">
        <v>2015</v>
      </c>
      <c r="E1" s="3">
        <v>2016</v>
      </c>
      <c r="F1" s="3">
        <v>2017</v>
      </c>
      <c r="G1" s="3">
        <v>2018</v>
      </c>
      <c r="H1" s="3">
        <v>2019</v>
      </c>
      <c r="I1" s="3">
        <v>2020</v>
      </c>
      <c r="J1" s="3">
        <v>2021</v>
      </c>
      <c r="K1" s="3">
        <v>2022</v>
      </c>
      <c r="L1" s="3">
        <v>2023</v>
      </c>
      <c r="M1" s="3">
        <v>2024</v>
      </c>
      <c r="N1" s="3">
        <v>2025</v>
      </c>
      <c r="O1" s="3">
        <v>2026</v>
      </c>
      <c r="P1" s="3">
        <v>2027</v>
      </c>
      <c r="Q1" s="3">
        <v>2028</v>
      </c>
      <c r="R1" s="3">
        <v>2029</v>
      </c>
      <c r="S1" s="3">
        <v>2030</v>
      </c>
      <c r="T1" s="3">
        <v>2031</v>
      </c>
      <c r="U1" s="3">
        <v>2032</v>
      </c>
      <c r="V1" s="3">
        <v>2033</v>
      </c>
      <c r="W1" s="3">
        <v>2034</v>
      </c>
      <c r="X1" s="3">
        <v>2035</v>
      </c>
      <c r="Y1" s="3">
        <v>2036</v>
      </c>
      <c r="Z1" s="3">
        <v>2037</v>
      </c>
      <c r="AA1" s="3">
        <v>2038</v>
      </c>
      <c r="AB1" s="3">
        <v>2039</v>
      </c>
      <c r="AC1" s="3">
        <v>2040</v>
      </c>
      <c r="AD1" s="3">
        <v>2041</v>
      </c>
      <c r="AE1" s="3">
        <v>2042</v>
      </c>
      <c r="AF1" s="3">
        <v>2043</v>
      </c>
      <c r="AG1" s="3">
        <v>2044</v>
      </c>
      <c r="AH1" s="3">
        <v>2045</v>
      </c>
      <c r="AI1" s="3">
        <v>2046</v>
      </c>
      <c r="AJ1" s="3">
        <v>2047</v>
      </c>
      <c r="AK1" s="3">
        <v>2048</v>
      </c>
      <c r="AL1" s="3">
        <v>2049</v>
      </c>
      <c r="AM1" s="3">
        <v>2050</v>
      </c>
    </row>
    <row r="2" spans="1:39" ht="14.25" customHeight="1" x14ac:dyDescent="0.45">
      <c r="A2" s="3" t="s">
        <v>378</v>
      </c>
      <c r="B2" s="3" t="s">
        <v>379</v>
      </c>
      <c r="C2" s="3" t="s">
        <v>380</v>
      </c>
      <c r="D2" s="23">
        <f>'BNVFE-LDVs-psgr'!B4</f>
        <v>3.8531369427586366E-4</v>
      </c>
      <c r="E2" s="23">
        <f>'BNVFE-LDVs-psgr'!C4</f>
        <v>3.8531369427586366E-4</v>
      </c>
      <c r="F2" s="23">
        <f>'BNVFE-LDVs-psgr'!D4</f>
        <v>3.8531369427586366E-4</v>
      </c>
      <c r="G2" s="23">
        <f>'BNVFE-LDVs-psgr'!E4</f>
        <v>3.8531369427586366E-4</v>
      </c>
      <c r="H2" s="23">
        <f>'BNVFE-LDVs-psgr'!F4</f>
        <v>3.8531369427586366E-4</v>
      </c>
      <c r="I2" s="23">
        <f>'BNVFE-LDVs-psgr'!G4</f>
        <v>3.8531369427586366E-4</v>
      </c>
      <c r="J2" s="23">
        <f>'BNVFE-LDVs-psgr'!H4</f>
        <v>3.8531369427586366E-4</v>
      </c>
      <c r="K2" s="23">
        <f>'BNVFE-LDVs-psgr'!I4</f>
        <v>3.8531369427586366E-4</v>
      </c>
      <c r="L2" s="23">
        <f>'BNVFE-LDVs-psgr'!J4</f>
        <v>3.8531369427586366E-4</v>
      </c>
      <c r="M2" s="23">
        <f>'BNVFE-LDVs-psgr'!K4</f>
        <v>3.8531369427586366E-4</v>
      </c>
      <c r="N2" s="23">
        <f>'BNVFE-LDVs-psgr'!L4</f>
        <v>3.8531369427586366E-4</v>
      </c>
      <c r="O2" s="23">
        <f>'BNVFE-LDVs-psgr'!M4</f>
        <v>3.8531369427586366E-4</v>
      </c>
      <c r="P2" s="23">
        <f>'BNVFE-LDVs-psgr'!N4</f>
        <v>3.8531369427586366E-4</v>
      </c>
      <c r="Q2" s="23">
        <f>'BNVFE-LDVs-psgr'!O4</f>
        <v>3.8531369427586366E-4</v>
      </c>
      <c r="R2" s="23">
        <f>'BNVFE-LDVs-psgr'!P4</f>
        <v>3.8531369427586366E-4</v>
      </c>
      <c r="S2" s="23">
        <f>'BNVFE-LDVs-psgr'!Q4</f>
        <v>3.8531369427586366E-4</v>
      </c>
      <c r="T2" s="23">
        <f>'BNVFE-LDVs-psgr'!R4</f>
        <v>3.8531369427586366E-4</v>
      </c>
      <c r="U2" s="23">
        <f>'BNVFE-LDVs-psgr'!S4</f>
        <v>3.8531369427586366E-4</v>
      </c>
      <c r="V2" s="23">
        <f>'BNVFE-LDVs-psgr'!T4</f>
        <v>3.8531369427586366E-4</v>
      </c>
      <c r="W2" s="23">
        <f>'BNVFE-LDVs-psgr'!U4</f>
        <v>3.8531369427586366E-4</v>
      </c>
      <c r="X2" s="23">
        <f>'BNVFE-LDVs-psgr'!V4</f>
        <v>3.8531369427586366E-4</v>
      </c>
      <c r="Y2" s="23">
        <f>'BNVFE-LDVs-psgr'!W4</f>
        <v>3.8531369427586366E-4</v>
      </c>
      <c r="Z2" s="23">
        <f>'BNVFE-LDVs-psgr'!X4</f>
        <v>3.8531369427586366E-4</v>
      </c>
      <c r="AA2" s="23">
        <f>'BNVFE-LDVs-psgr'!Y4</f>
        <v>3.8531369427586366E-4</v>
      </c>
      <c r="AB2" s="23">
        <f>'BNVFE-LDVs-psgr'!Z4</f>
        <v>3.8531369427586366E-4</v>
      </c>
      <c r="AC2" s="23">
        <f>'BNVFE-LDVs-psgr'!AA4</f>
        <v>3.8531369427586366E-4</v>
      </c>
      <c r="AD2" s="23">
        <f>'BNVFE-LDVs-psgr'!AB4</f>
        <v>3.8531369427586366E-4</v>
      </c>
      <c r="AE2" s="23">
        <f>'BNVFE-LDVs-psgr'!AC4</f>
        <v>3.8531369427586366E-4</v>
      </c>
      <c r="AF2" s="23">
        <f>'BNVFE-LDVs-psgr'!AD4</f>
        <v>3.8531369427586366E-4</v>
      </c>
      <c r="AG2" s="23">
        <f>'BNVFE-LDVs-psgr'!AE4</f>
        <v>3.8531369427586366E-4</v>
      </c>
      <c r="AH2" s="23">
        <f>'BNVFE-LDVs-psgr'!AF4</f>
        <v>3.8531369427586366E-4</v>
      </c>
      <c r="AI2" s="23">
        <f>'BNVFE-LDVs-psgr'!AG4</f>
        <v>3.8531369427586366E-4</v>
      </c>
      <c r="AJ2" s="23">
        <f>'BNVFE-LDVs-psgr'!AH4</f>
        <v>3.8531369427586366E-4</v>
      </c>
      <c r="AK2" s="23">
        <f>'BNVFE-LDVs-psgr'!AI4</f>
        <v>3.8531369427586366E-4</v>
      </c>
      <c r="AL2" s="23">
        <f>'BNVFE-LDVs-psgr'!AJ4</f>
        <v>3.8531369427586366E-4</v>
      </c>
      <c r="AM2" s="23">
        <f>'BNVFE-LDVs-psgr'!AK4</f>
        <v>3.8531369427586366E-4</v>
      </c>
    </row>
    <row r="3" spans="1:39" ht="14.25" customHeight="1" x14ac:dyDescent="0.45">
      <c r="A3" s="3" t="s">
        <v>378</v>
      </c>
      <c r="B3" s="3" t="s">
        <v>381</v>
      </c>
      <c r="C3" s="3" t="s">
        <v>380</v>
      </c>
      <c r="D3" s="23">
        <f>'BNVFE-LDVs-frgt'!B4</f>
        <v>1.625585658993685E-4</v>
      </c>
      <c r="E3" s="23">
        <f>'BNVFE-LDVs-frgt'!C4</f>
        <v>1.625585658993685E-4</v>
      </c>
      <c r="F3" s="23">
        <f>'BNVFE-LDVs-frgt'!D4</f>
        <v>1.625585658993685E-4</v>
      </c>
      <c r="G3" s="23">
        <f>'BNVFE-LDVs-frgt'!E4</f>
        <v>1.625585658993685E-4</v>
      </c>
      <c r="H3" s="23">
        <f>'BNVFE-LDVs-frgt'!F4</f>
        <v>1.625585658993685E-4</v>
      </c>
      <c r="I3" s="23">
        <f>'BNVFE-LDVs-frgt'!G4</f>
        <v>1.625585658993685E-4</v>
      </c>
      <c r="J3" s="23">
        <f>'BNVFE-LDVs-frgt'!H4</f>
        <v>1.625585658993685E-4</v>
      </c>
      <c r="K3" s="23">
        <f>'BNVFE-LDVs-frgt'!I4</f>
        <v>1.625585658993685E-4</v>
      </c>
      <c r="L3" s="23">
        <f>'BNVFE-LDVs-frgt'!J4</f>
        <v>1.625585658993685E-4</v>
      </c>
      <c r="M3" s="23">
        <f>'BNVFE-LDVs-frgt'!K4</f>
        <v>1.625585658993685E-4</v>
      </c>
      <c r="N3" s="23">
        <f>'BNVFE-LDVs-frgt'!L4</f>
        <v>1.625585658993685E-4</v>
      </c>
      <c r="O3" s="23">
        <f>'BNVFE-LDVs-frgt'!M4</f>
        <v>1.625585658993685E-4</v>
      </c>
      <c r="P3" s="23">
        <f>'BNVFE-LDVs-frgt'!N4</f>
        <v>1.625585658993685E-4</v>
      </c>
      <c r="Q3" s="23">
        <f>'BNVFE-LDVs-frgt'!O4</f>
        <v>1.625585658993685E-4</v>
      </c>
      <c r="R3" s="23">
        <f>'BNVFE-LDVs-frgt'!P4</f>
        <v>1.625585658993685E-4</v>
      </c>
      <c r="S3" s="23">
        <f>'BNVFE-LDVs-frgt'!Q4</f>
        <v>1.625585658993685E-4</v>
      </c>
      <c r="T3" s="23">
        <f>'BNVFE-LDVs-frgt'!R4</f>
        <v>1.625585658993685E-4</v>
      </c>
      <c r="U3" s="23">
        <f>'BNVFE-LDVs-frgt'!S4</f>
        <v>1.625585658993685E-4</v>
      </c>
      <c r="V3" s="23">
        <f>'BNVFE-LDVs-frgt'!T4</f>
        <v>1.625585658993685E-4</v>
      </c>
      <c r="W3" s="23">
        <f>'BNVFE-LDVs-frgt'!U4</f>
        <v>1.625585658993685E-4</v>
      </c>
      <c r="X3" s="23">
        <f>'BNVFE-LDVs-frgt'!V4</f>
        <v>1.625585658993685E-4</v>
      </c>
      <c r="Y3" s="23">
        <f>'BNVFE-LDVs-frgt'!W4</f>
        <v>1.625585658993685E-4</v>
      </c>
      <c r="Z3" s="23">
        <f>'BNVFE-LDVs-frgt'!X4</f>
        <v>1.625585658993685E-4</v>
      </c>
      <c r="AA3" s="23">
        <f>'BNVFE-LDVs-frgt'!Y4</f>
        <v>1.625585658993685E-4</v>
      </c>
      <c r="AB3" s="23">
        <f>'BNVFE-LDVs-frgt'!Z4</f>
        <v>1.625585658993685E-4</v>
      </c>
      <c r="AC3" s="23">
        <f>'BNVFE-LDVs-frgt'!AA4</f>
        <v>1.625585658993685E-4</v>
      </c>
      <c r="AD3" s="23">
        <f>'BNVFE-LDVs-frgt'!AB4</f>
        <v>1.625585658993685E-4</v>
      </c>
      <c r="AE3" s="23">
        <f>'BNVFE-LDVs-frgt'!AC4</f>
        <v>1.625585658993685E-4</v>
      </c>
      <c r="AF3" s="23">
        <f>'BNVFE-LDVs-frgt'!AD4</f>
        <v>1.625585658993685E-4</v>
      </c>
      <c r="AG3" s="23">
        <f>'BNVFE-LDVs-frgt'!AE4</f>
        <v>1.625585658993685E-4</v>
      </c>
      <c r="AH3" s="23">
        <f>'BNVFE-LDVs-frgt'!AF4</f>
        <v>1.625585658993685E-4</v>
      </c>
      <c r="AI3" s="23">
        <f>'BNVFE-LDVs-frgt'!AG4</f>
        <v>1.625585658993685E-4</v>
      </c>
      <c r="AJ3" s="23">
        <f>'BNVFE-LDVs-frgt'!AH4</f>
        <v>1.625585658993685E-4</v>
      </c>
      <c r="AK3" s="23">
        <f>'BNVFE-LDVs-frgt'!AI4</f>
        <v>1.625585658993685E-4</v>
      </c>
      <c r="AL3" s="23">
        <f>'BNVFE-LDVs-frgt'!AJ4</f>
        <v>1.625585658993685E-4</v>
      </c>
      <c r="AM3" s="23">
        <f>'BNVFE-LDVs-frgt'!AK4</f>
        <v>1.625585658993685E-4</v>
      </c>
    </row>
    <row r="4" spans="1:39" ht="14.25" customHeight="1" x14ac:dyDescent="0.45">
      <c r="A4" s="3" t="s">
        <v>110</v>
      </c>
      <c r="B4" s="3" t="s">
        <v>379</v>
      </c>
      <c r="C4" s="3" t="s">
        <v>382</v>
      </c>
      <c r="D4" s="23">
        <f>'BNVFE-HDVs-psgr'!B5</f>
        <v>1.7655503230029938E-3</v>
      </c>
      <c r="E4" s="23">
        <f>'BNVFE-HDVs-psgr'!C5</f>
        <v>1.7655503230029938E-3</v>
      </c>
      <c r="F4" s="23">
        <f>'BNVFE-HDVs-psgr'!D5</f>
        <v>1.7655503230029938E-3</v>
      </c>
      <c r="G4" s="23">
        <f>'BNVFE-HDVs-psgr'!E5</f>
        <v>1.7655503230029938E-3</v>
      </c>
      <c r="H4" s="23">
        <f>'BNVFE-HDVs-psgr'!F5</f>
        <v>1.7655503230029938E-3</v>
      </c>
      <c r="I4" s="23">
        <f>'BNVFE-HDVs-psgr'!G5</f>
        <v>1.7655503230029938E-3</v>
      </c>
      <c r="J4" s="23">
        <f>'BNVFE-HDVs-psgr'!H5</f>
        <v>1.7655503230029938E-3</v>
      </c>
      <c r="K4" s="23">
        <f>'BNVFE-HDVs-psgr'!I5</f>
        <v>1.7655503230029938E-3</v>
      </c>
      <c r="L4" s="23">
        <f>'BNVFE-HDVs-psgr'!J5</f>
        <v>1.7655503230029938E-3</v>
      </c>
      <c r="M4" s="23">
        <f>'BNVFE-HDVs-psgr'!K5</f>
        <v>1.7655503230029938E-3</v>
      </c>
      <c r="N4" s="23">
        <f>'BNVFE-HDVs-psgr'!L5</f>
        <v>1.7655503230029938E-3</v>
      </c>
      <c r="O4" s="23">
        <f>'BNVFE-HDVs-psgr'!M5</f>
        <v>1.7655503230029938E-3</v>
      </c>
      <c r="P4" s="23">
        <f>'BNVFE-HDVs-psgr'!N5</f>
        <v>1.7655503230029938E-3</v>
      </c>
      <c r="Q4" s="23">
        <f>'BNVFE-HDVs-psgr'!O5</f>
        <v>1.7655503230029938E-3</v>
      </c>
      <c r="R4" s="23">
        <f>'BNVFE-HDVs-psgr'!P5</f>
        <v>1.7655503230029938E-3</v>
      </c>
      <c r="S4" s="23">
        <f>'BNVFE-HDVs-psgr'!Q5</f>
        <v>1.7655503230029938E-3</v>
      </c>
      <c r="T4" s="23">
        <f>'BNVFE-HDVs-psgr'!R5</f>
        <v>1.7655503230029938E-3</v>
      </c>
      <c r="U4" s="23">
        <f>'BNVFE-HDVs-psgr'!S5</f>
        <v>1.7655503230029938E-3</v>
      </c>
      <c r="V4" s="23">
        <f>'BNVFE-HDVs-psgr'!T5</f>
        <v>1.7655503230029938E-3</v>
      </c>
      <c r="W4" s="23">
        <f>'BNVFE-HDVs-psgr'!U5</f>
        <v>1.7655503230029938E-3</v>
      </c>
      <c r="X4" s="23">
        <f>'BNVFE-HDVs-psgr'!V5</f>
        <v>1.7655503230029938E-3</v>
      </c>
      <c r="Y4" s="23">
        <f>'BNVFE-HDVs-psgr'!W5</f>
        <v>1.7655503230029938E-3</v>
      </c>
      <c r="Z4" s="23">
        <f>'BNVFE-HDVs-psgr'!X5</f>
        <v>1.7655503230029938E-3</v>
      </c>
      <c r="AA4" s="23">
        <f>'BNVFE-HDVs-psgr'!Y5</f>
        <v>1.7655503230029938E-3</v>
      </c>
      <c r="AB4" s="23">
        <f>'BNVFE-HDVs-psgr'!Z5</f>
        <v>1.7655503230029938E-3</v>
      </c>
      <c r="AC4" s="23">
        <f>'BNVFE-HDVs-psgr'!AA5</f>
        <v>1.7655503230029938E-3</v>
      </c>
      <c r="AD4" s="23">
        <f>'BNVFE-HDVs-psgr'!AB5</f>
        <v>1.7655503230029938E-3</v>
      </c>
      <c r="AE4" s="23">
        <f>'BNVFE-HDVs-psgr'!AC5</f>
        <v>1.7655503230029938E-3</v>
      </c>
      <c r="AF4" s="23">
        <f>'BNVFE-HDVs-psgr'!AD5</f>
        <v>1.7655503230029938E-3</v>
      </c>
      <c r="AG4" s="23">
        <f>'BNVFE-HDVs-psgr'!AE5</f>
        <v>1.7655503230029938E-3</v>
      </c>
      <c r="AH4" s="23">
        <f>'BNVFE-HDVs-psgr'!AF5</f>
        <v>1.7655503230029938E-3</v>
      </c>
      <c r="AI4" s="23">
        <f>'BNVFE-HDVs-psgr'!AG5</f>
        <v>1.7655503230029938E-3</v>
      </c>
      <c r="AJ4" s="23">
        <f>'BNVFE-HDVs-psgr'!AH5</f>
        <v>1.7655503230029938E-3</v>
      </c>
      <c r="AK4" s="23">
        <f>'BNVFE-HDVs-psgr'!AI5</f>
        <v>1.7655503230029938E-3</v>
      </c>
      <c r="AL4" s="23">
        <f>'BNVFE-HDVs-psgr'!AJ5</f>
        <v>1.7655503230029938E-3</v>
      </c>
      <c r="AM4" s="23">
        <f>'BNVFE-HDVs-psgr'!AK5</f>
        <v>1.7655503230029938E-3</v>
      </c>
    </row>
    <row r="5" spans="1:39" ht="14.25" customHeight="1" x14ac:dyDescent="0.45">
      <c r="A5" s="3" t="s">
        <v>110</v>
      </c>
      <c r="B5" s="3" t="s">
        <v>381</v>
      </c>
      <c r="C5" s="3" t="s">
        <v>382</v>
      </c>
      <c r="D5" s="23">
        <f>'BNVFE-HDVs-frgt'!B5</f>
        <v>4.6267294723733541E-4</v>
      </c>
      <c r="E5" s="23">
        <f>'BNVFE-HDVs-frgt'!C5</f>
        <v>4.6729967670970879E-4</v>
      </c>
      <c r="F5" s="23">
        <f>'BNVFE-HDVs-frgt'!D5</f>
        <v>4.7197267347680587E-4</v>
      </c>
      <c r="G5" s="23">
        <f>'BNVFE-HDVs-frgt'!E5</f>
        <v>4.7669240021157392E-4</v>
      </c>
      <c r="H5" s="23">
        <f>'BNVFE-HDVs-frgt'!F5</f>
        <v>4.8145932421368964E-4</v>
      </c>
      <c r="I5" s="23">
        <f>'BNVFE-HDVs-frgt'!G5</f>
        <v>4.8627391745582654E-4</v>
      </c>
      <c r="J5" s="23">
        <f>'BNVFE-HDVs-frgt'!H5</f>
        <v>4.9113665663038481E-4</v>
      </c>
      <c r="K5" s="23">
        <f>'BNVFE-HDVs-frgt'!I5</f>
        <v>4.9604802319668862E-4</v>
      </c>
      <c r="L5" s="23">
        <f>'BNVFE-HDVs-frgt'!J5</f>
        <v>5.0100850342865548E-4</v>
      </c>
      <c r="M5" s="23">
        <f>'BNVFE-HDVs-frgt'!K5</f>
        <v>5.0601858846294201E-4</v>
      </c>
      <c r="N5" s="23">
        <f>'BNVFE-HDVs-frgt'!L5</f>
        <v>5.110787743475714E-4</v>
      </c>
      <c r="O5" s="23">
        <f>'BNVFE-HDVs-frgt'!M5</f>
        <v>5.1618956209104712E-4</v>
      </c>
      <c r="P5" s="23">
        <f>'BNVFE-HDVs-frgt'!N5</f>
        <v>5.2135145771195761E-4</v>
      </c>
      <c r="Q5" s="23">
        <f>'BNVFE-HDVs-frgt'!O5</f>
        <v>5.2656497228907714E-4</v>
      </c>
      <c r="R5" s="23">
        <f>'BNVFE-HDVs-frgt'!P5</f>
        <v>5.3183062201196793E-4</v>
      </c>
      <c r="S5" s="23">
        <f>'BNVFE-HDVs-frgt'!Q5</f>
        <v>5.3714892823208764E-4</v>
      </c>
      <c r="T5" s="23">
        <f>'BNVFE-HDVs-frgt'!R5</f>
        <v>5.4252041751440857E-4</v>
      </c>
      <c r="U5" s="23">
        <f>'BNVFE-HDVs-frgt'!S5</f>
        <v>5.4794562168955269E-4</v>
      </c>
      <c r="V5" s="23">
        <f>'BNVFE-HDVs-frgt'!T5</f>
        <v>5.5342507790644819E-4</v>
      </c>
      <c r="W5" s="23">
        <f>'BNVFE-HDVs-frgt'!U5</f>
        <v>5.5895932868551266E-4</v>
      </c>
      <c r="X5" s="23">
        <f>'BNVFE-HDVs-frgt'!V5</f>
        <v>5.6454892197236781E-4</v>
      </c>
      <c r="Y5" s="23">
        <f>'BNVFE-HDVs-frgt'!W5</f>
        <v>5.7019441119209155E-4</v>
      </c>
      <c r="Z5" s="23">
        <f>'BNVFE-HDVs-frgt'!X5</f>
        <v>5.7589635530401245E-4</v>
      </c>
      <c r="AA5" s="23">
        <f>'BNVFE-HDVs-frgt'!Y5</f>
        <v>5.8165531885705256E-4</v>
      </c>
      <c r="AB5" s="23">
        <f>'BNVFE-HDVs-frgt'!Z5</f>
        <v>5.874718720456231E-4</v>
      </c>
      <c r="AC5" s="23">
        <f>'BNVFE-HDVs-frgt'!AA5</f>
        <v>5.9334659076607931E-4</v>
      </c>
      <c r="AD5" s="23">
        <f>'BNVFE-HDVs-frgt'!AB5</f>
        <v>5.9928005667374013E-4</v>
      </c>
      <c r="AE5" s="23">
        <f>'BNVFE-HDVs-frgt'!AC5</f>
        <v>6.0527285724047751E-4</v>
      </c>
      <c r="AF5" s="23">
        <f>'BNVFE-HDVs-frgt'!AD5</f>
        <v>6.1132558581288227E-4</v>
      </c>
      <c r="AG5" s="23">
        <f>'BNVFE-HDVs-frgt'!AE5</f>
        <v>6.1743884167101109E-4</v>
      </c>
      <c r="AH5" s="23">
        <f>'BNVFE-HDVs-frgt'!AF5</f>
        <v>6.236132300877212E-4</v>
      </c>
      <c r="AI5" s="23">
        <f>'BNVFE-HDVs-frgt'!AG5</f>
        <v>6.2984936238859844E-4</v>
      </c>
      <c r="AJ5" s="23">
        <f>'BNVFE-HDVs-frgt'!AH5</f>
        <v>6.3614785601248441E-4</v>
      </c>
      <c r="AK5" s="23">
        <f>'BNVFE-HDVs-frgt'!AI5</f>
        <v>6.4250933457260929E-4</v>
      </c>
      <c r="AL5" s="23">
        <f>'BNVFE-HDVs-frgt'!AJ5</f>
        <v>6.4893442791833541E-4</v>
      </c>
      <c r="AM5" s="23">
        <f>'BNVFE-HDVs-frgt'!AK5</f>
        <v>6.5542377219751874E-4</v>
      </c>
    </row>
    <row r="6" spans="1:39" ht="14.25" customHeight="1" x14ac:dyDescent="0.45">
      <c r="A6" s="3" t="s">
        <v>217</v>
      </c>
      <c r="B6" s="3" t="s">
        <v>379</v>
      </c>
      <c r="C6" s="3" t="s">
        <v>382</v>
      </c>
      <c r="D6" s="23">
        <f>'BNVFE-aircraft-psgr'!B5</f>
        <v>6.0311920727660728E-4</v>
      </c>
      <c r="E6" s="23">
        <f>'BNVFE-aircraft-psgr'!C5</f>
        <v>6.1095975697120306E-4</v>
      </c>
      <c r="F6" s="23">
        <f>'BNVFE-aircraft-psgr'!D5</f>
        <v>6.1890223381182868E-4</v>
      </c>
      <c r="G6" s="23">
        <f>'BNVFE-aircraft-psgr'!E5</f>
        <v>6.2694796285138238E-4</v>
      </c>
      <c r="H6" s="23">
        <f>'BNVFE-aircraft-psgr'!F5</f>
        <v>6.3509828636845028E-4</v>
      </c>
      <c r="I6" s="23">
        <f>'BNVFE-aircraft-psgr'!G5</f>
        <v>6.4335456409124003E-4</v>
      </c>
      <c r="J6" s="23">
        <f>'BNVFE-aircraft-psgr'!H5</f>
        <v>6.517181734244261E-4</v>
      </c>
      <c r="K6" s="23">
        <f>'BNVFE-aircraft-psgr'!I5</f>
        <v>6.6019050967894353E-4</v>
      </c>
      <c r="L6" s="23">
        <f>'BNVFE-aircraft-psgr'!J5</f>
        <v>6.6877298630476972E-4</v>
      </c>
      <c r="M6" s="23">
        <f>'BNVFE-aircraft-psgr'!K5</f>
        <v>6.7746703512673167E-4</v>
      </c>
      <c r="N6" s="23">
        <f>'BNVFE-aircraft-psgr'!L5</f>
        <v>6.8627410658337912E-4</v>
      </c>
      <c r="O6" s="23">
        <f>'BNVFE-aircraft-psgr'!M5</f>
        <v>6.9519566996896303E-4</v>
      </c>
      <c r="P6" s="23">
        <f>'BNVFE-aircraft-psgr'!N5</f>
        <v>7.0423321367855951E-4</v>
      </c>
      <c r="Q6" s="23">
        <f>'BNVFE-aircraft-psgr'!O5</f>
        <v>7.1338824545638072E-4</v>
      </c>
      <c r="R6" s="23">
        <f>'BNVFE-aircraft-psgr'!P5</f>
        <v>7.2266229264731361E-4</v>
      </c>
      <c r="S6" s="23">
        <f>'BNVFE-aircraft-psgr'!Q5</f>
        <v>7.3205690245172861E-4</v>
      </c>
      <c r="T6" s="23">
        <f>'BNVFE-aircraft-psgr'!R5</f>
        <v>7.4157364218360104E-4</v>
      </c>
      <c r="U6" s="23">
        <f>'BNVFE-aircraft-psgr'!S5</f>
        <v>7.5121409953198773E-4</v>
      </c>
      <c r="V6" s="23">
        <f>'BNVFE-aircraft-psgr'!T5</f>
        <v>7.6097988282590348E-4</v>
      </c>
      <c r="W6" s="23">
        <f>'BNVFE-aircraft-psgr'!U5</f>
        <v>7.7087262130264012E-4</v>
      </c>
      <c r="X6" s="23">
        <f>'BNVFE-aircraft-psgr'!V5</f>
        <v>7.8089396537957441E-4</v>
      </c>
      <c r="Y6" s="23">
        <f>'BNVFE-aircraft-psgr'!W5</f>
        <v>7.9104558692950878E-4</v>
      </c>
      <c r="Z6" s="23">
        <f>'BNVFE-aircraft-psgr'!X5</f>
        <v>8.0132917955959228E-4</v>
      </c>
      <c r="AA6" s="23">
        <f>'BNVFE-aircraft-psgr'!Y5</f>
        <v>8.1174645889386693E-4</v>
      </c>
      <c r="AB6" s="23">
        <f>'BNVFE-aircraft-psgr'!Z5</f>
        <v>8.2229916285948715E-4</v>
      </c>
      <c r="AC6" s="23">
        <f>'BNVFE-aircraft-psgr'!AA5</f>
        <v>8.3298905197666041E-4</v>
      </c>
      <c r="AD6" s="23">
        <f>'BNVFE-aircraft-psgr'!AB5</f>
        <v>8.4381790965235687E-4</v>
      </c>
      <c r="AE6" s="23">
        <f>'BNVFE-aircraft-psgr'!AC5</f>
        <v>8.5478754247783747E-4</v>
      </c>
      <c r="AF6" s="23">
        <f>'BNVFE-aircraft-psgr'!AD5</f>
        <v>8.6589978053004928E-4</v>
      </c>
      <c r="AG6" s="23">
        <f>'BNVFE-aircraft-psgr'!AE5</f>
        <v>8.7715647767693981E-4</v>
      </c>
      <c r="AH6" s="23">
        <f>'BNVFE-aircraft-psgr'!AF5</f>
        <v>8.8855951188673995E-4</v>
      </c>
      <c r="AI6" s="23">
        <f>'BNVFE-aircraft-psgr'!AG5</f>
        <v>9.0011078554126753E-4</v>
      </c>
      <c r="AJ6" s="23">
        <f>'BNVFE-aircraft-psgr'!AH5</f>
        <v>9.1181222575330387E-4</v>
      </c>
      <c r="AK6" s="23">
        <f>'BNVFE-aircraft-psgr'!AI5</f>
        <v>9.2366578468809678E-4</v>
      </c>
      <c r="AL6" s="23">
        <f>'BNVFE-aircraft-psgr'!AJ5</f>
        <v>9.356734398890419E-4</v>
      </c>
      <c r="AM6" s="23">
        <f>'BNVFE-aircraft-psgr'!AK5</f>
        <v>9.4783719460759933E-4</v>
      </c>
    </row>
    <row r="7" spans="1:39" ht="14.25" customHeight="1" x14ac:dyDescent="0.45">
      <c r="A7" s="3" t="s">
        <v>217</v>
      </c>
      <c r="B7" s="3" t="s">
        <v>381</v>
      </c>
      <c r="C7" s="3" t="s">
        <v>382</v>
      </c>
      <c r="D7" s="23">
        <f>'BNVFE-aircraft-frgt'!B5</f>
        <v>3.7161983445238047E-4</v>
      </c>
      <c r="E7" s="23">
        <f>'BNVFE-aircraft-frgt'!C5</f>
        <v>3.7161983445238047E-4</v>
      </c>
      <c r="F7" s="23">
        <f>'BNVFE-aircraft-frgt'!D5</f>
        <v>3.7161983445238047E-4</v>
      </c>
      <c r="G7" s="23">
        <f>'BNVFE-aircraft-frgt'!E5</f>
        <v>3.7161983445238047E-4</v>
      </c>
      <c r="H7" s="23">
        <f>'BNVFE-aircraft-frgt'!F5</f>
        <v>3.7161983445238047E-4</v>
      </c>
      <c r="I7" s="23">
        <f>'BNVFE-aircraft-frgt'!G5</f>
        <v>3.7161983445238047E-4</v>
      </c>
      <c r="J7" s="23">
        <f>'BNVFE-aircraft-frgt'!H5</f>
        <v>3.7161983445238047E-4</v>
      </c>
      <c r="K7" s="23">
        <f>'BNVFE-aircraft-frgt'!I5</f>
        <v>3.7161983445238047E-4</v>
      </c>
      <c r="L7" s="23">
        <f>'BNVFE-aircraft-frgt'!J5</f>
        <v>3.7161983445238047E-4</v>
      </c>
      <c r="M7" s="23">
        <f>'BNVFE-aircraft-frgt'!K5</f>
        <v>3.7161983445238047E-4</v>
      </c>
      <c r="N7" s="23">
        <f>'BNVFE-aircraft-frgt'!L5</f>
        <v>3.7161983445238047E-4</v>
      </c>
      <c r="O7" s="23">
        <f>'BNVFE-aircraft-frgt'!M5</f>
        <v>3.7161983445238047E-4</v>
      </c>
      <c r="P7" s="23">
        <f>'BNVFE-aircraft-frgt'!N5</f>
        <v>3.7161983445238047E-4</v>
      </c>
      <c r="Q7" s="23">
        <f>'BNVFE-aircraft-frgt'!O5</f>
        <v>3.7161983445238047E-4</v>
      </c>
      <c r="R7" s="23">
        <f>'BNVFE-aircraft-frgt'!P5</f>
        <v>3.7161983445238047E-4</v>
      </c>
      <c r="S7" s="23">
        <f>'BNVFE-aircraft-frgt'!Q5</f>
        <v>3.7161983445238047E-4</v>
      </c>
      <c r="T7" s="23">
        <f>'BNVFE-aircraft-frgt'!R5</f>
        <v>3.7161983445238047E-4</v>
      </c>
      <c r="U7" s="23">
        <f>'BNVFE-aircraft-frgt'!S5</f>
        <v>3.7161983445238047E-4</v>
      </c>
      <c r="V7" s="23">
        <f>'BNVFE-aircraft-frgt'!T5</f>
        <v>3.7161983445238047E-4</v>
      </c>
      <c r="W7" s="23">
        <f>'BNVFE-aircraft-frgt'!U5</f>
        <v>3.7161983445238047E-4</v>
      </c>
      <c r="X7" s="23">
        <f>'BNVFE-aircraft-frgt'!V5</f>
        <v>3.7161983445238047E-4</v>
      </c>
      <c r="Y7" s="23">
        <f>'BNVFE-aircraft-frgt'!W5</f>
        <v>3.7161983445238047E-4</v>
      </c>
      <c r="Z7" s="23">
        <f>'BNVFE-aircraft-frgt'!X5</f>
        <v>3.7161983445238047E-4</v>
      </c>
      <c r="AA7" s="23">
        <f>'BNVFE-aircraft-frgt'!Y5</f>
        <v>3.7161983445238047E-4</v>
      </c>
      <c r="AB7" s="23">
        <f>'BNVFE-aircraft-frgt'!Z5</f>
        <v>3.7161983445238047E-4</v>
      </c>
      <c r="AC7" s="23">
        <f>'BNVFE-aircraft-frgt'!AA5</f>
        <v>3.7161983445238047E-4</v>
      </c>
      <c r="AD7" s="23">
        <f>'BNVFE-aircraft-frgt'!AB5</f>
        <v>3.7161983445238047E-4</v>
      </c>
      <c r="AE7" s="23">
        <f>'BNVFE-aircraft-frgt'!AC5</f>
        <v>3.7161983445238047E-4</v>
      </c>
      <c r="AF7" s="23">
        <f>'BNVFE-aircraft-frgt'!AD5</f>
        <v>3.7161983445238047E-4</v>
      </c>
      <c r="AG7" s="23">
        <f>'BNVFE-aircraft-frgt'!AE5</f>
        <v>3.7161983445238047E-4</v>
      </c>
      <c r="AH7" s="23">
        <f>'BNVFE-aircraft-frgt'!AF5</f>
        <v>3.7161983445238047E-4</v>
      </c>
      <c r="AI7" s="23">
        <f>'BNVFE-aircraft-frgt'!AG5</f>
        <v>3.7161983445238047E-4</v>
      </c>
      <c r="AJ7" s="23">
        <f>'BNVFE-aircraft-frgt'!AH5</f>
        <v>3.7161983445238047E-4</v>
      </c>
      <c r="AK7" s="23">
        <f>'BNVFE-aircraft-frgt'!AI5</f>
        <v>3.7161983445238047E-4</v>
      </c>
      <c r="AL7" s="23">
        <f>'BNVFE-aircraft-frgt'!AJ5</f>
        <v>3.7161983445238047E-4</v>
      </c>
      <c r="AM7" s="23">
        <f>'BNVFE-aircraft-frgt'!AK5</f>
        <v>3.7161983445238047E-4</v>
      </c>
    </row>
    <row r="8" spans="1:39" ht="14.25" customHeight="1" x14ac:dyDescent="0.45">
      <c r="A8" s="3" t="s">
        <v>383</v>
      </c>
      <c r="B8" s="3" t="s">
        <v>379</v>
      </c>
      <c r="C8" s="3" t="s">
        <v>382</v>
      </c>
      <c r="D8" s="23">
        <f>'BNVFE-rail-psgr'!B2</f>
        <v>2.812562520651618E-3</v>
      </c>
      <c r="E8" s="23">
        <f>'BNVFE-rail-psgr'!C2</f>
        <v>2.8140828247168351E-3</v>
      </c>
      <c r="F8" s="23">
        <f>'BNVFE-rail-psgr'!D2</f>
        <v>2.8156039505680334E-3</v>
      </c>
      <c r="G8" s="23">
        <f>'BNVFE-rail-psgr'!E2</f>
        <v>2.8171258986494216E-3</v>
      </c>
      <c r="H8" s="23">
        <f>'BNVFE-rail-psgr'!F2</f>
        <v>2.8186486694054482E-3</v>
      </c>
      <c r="I8" s="23">
        <f>'BNVFE-rail-psgr'!G2</f>
        <v>2.8201722632808022E-3</v>
      </c>
      <c r="J8" s="23">
        <f>'BNVFE-rail-psgr'!H2</f>
        <v>2.8216966807204135E-3</v>
      </c>
      <c r="K8" s="23">
        <f>'BNVFE-rail-psgr'!I2</f>
        <v>2.8232219221694514E-3</v>
      </c>
      <c r="L8" s="23">
        <f>'BNVFE-rail-psgr'!J2</f>
        <v>2.8247479880733266E-3</v>
      </c>
      <c r="M8" s="23">
        <f>'BNVFE-rail-psgr'!K2</f>
        <v>2.8262748788776904E-3</v>
      </c>
      <c r="N8" s="23">
        <f>'BNVFE-rail-psgr'!L2</f>
        <v>2.8278025950284349E-3</v>
      </c>
      <c r="O8" s="23">
        <f>'BNVFE-rail-psgr'!M2</f>
        <v>2.8293311369716936E-3</v>
      </c>
      <c r="P8" s="23">
        <f>'BNVFE-rail-psgr'!N2</f>
        <v>2.8308605051538403E-3</v>
      </c>
      <c r="Q8" s="23">
        <f>'BNVFE-rail-psgr'!O2</f>
        <v>2.832390700021491E-3</v>
      </c>
      <c r="R8" s="23">
        <f>'BNVFE-rail-psgr'!P2</f>
        <v>2.8339217220215026E-3</v>
      </c>
      <c r="S8" s="23">
        <f>'BNVFE-rail-psgr'!Q2</f>
        <v>2.8354535716009735E-3</v>
      </c>
      <c r="T8" s="23">
        <f>'BNVFE-rail-psgr'!R2</f>
        <v>2.8369862492072444E-3</v>
      </c>
      <c r="U8" s="23">
        <f>'BNVFE-rail-psgr'!S2</f>
        <v>2.8385197552878967E-3</v>
      </c>
      <c r="V8" s="23">
        <f>'BNVFE-rail-psgr'!T2</f>
        <v>2.8400540902907552E-3</v>
      </c>
      <c r="W8" s="23">
        <f>'BNVFE-rail-psgr'!U2</f>
        <v>2.8415892546638853E-3</v>
      </c>
      <c r="X8" s="23">
        <f>'BNVFE-rail-psgr'!V2</f>
        <v>2.8431252488555956E-3</v>
      </c>
      <c r="Y8" s="23">
        <f>'BNVFE-rail-psgr'!W2</f>
        <v>2.8446620733144365E-3</v>
      </c>
      <c r="Z8" s="23">
        <f>'BNVFE-rail-psgr'!X2</f>
        <v>2.846199728489201E-3</v>
      </c>
      <c r="AA8" s="23">
        <f>'BNVFE-rail-psgr'!Y2</f>
        <v>2.8477382148289249E-3</v>
      </c>
      <c r="AB8" s="23">
        <f>'BNVFE-rail-psgr'!Z2</f>
        <v>2.8492775327828863E-3</v>
      </c>
      <c r="AC8" s="23">
        <f>'BNVFE-rail-psgr'!AA2</f>
        <v>2.8508176828006067E-3</v>
      </c>
      <c r="AD8" s="23">
        <f>'BNVFE-rail-psgr'!AB2</f>
        <v>2.8523586653318501E-3</v>
      </c>
      <c r="AE8" s="23">
        <f>'BNVFE-rail-psgr'!AC2</f>
        <v>2.8539004808266241E-3</v>
      </c>
      <c r="AF8" s="23">
        <f>'BNVFE-rail-psgr'!AD2</f>
        <v>2.8554431297351788E-3</v>
      </c>
      <c r="AG8" s="23">
        <f>'BNVFE-rail-psgr'!AE2</f>
        <v>2.8569866125080084E-3</v>
      </c>
      <c r="AH8" s="23">
        <f>'BNVFE-rail-psgr'!AF2</f>
        <v>2.8585309295958506E-3</v>
      </c>
      <c r="AI8" s="23">
        <f>'BNVFE-rail-psgr'!AG2</f>
        <v>2.860076081449686E-3</v>
      </c>
      <c r="AJ8" s="23">
        <f>'BNVFE-rail-psgr'!AH2</f>
        <v>2.8616220685207397E-3</v>
      </c>
      <c r="AK8" s="23">
        <f>'BNVFE-rail-psgr'!AI2</f>
        <v>2.8631688912604805E-3</v>
      </c>
      <c r="AL8" s="23">
        <f>'BNVFE-rail-psgr'!AJ2</f>
        <v>2.8647165501206212E-3</v>
      </c>
      <c r="AM8" s="23">
        <f>'BNVFE-rail-psgr'!AK2</f>
        <v>2.8662650455531188E-3</v>
      </c>
    </row>
    <row r="9" spans="1:39" ht="14.25" customHeight="1" x14ac:dyDescent="0.45">
      <c r="A9" s="3" t="s">
        <v>383</v>
      </c>
      <c r="B9" s="3" t="s">
        <v>381</v>
      </c>
      <c r="C9" s="3" t="s">
        <v>382</v>
      </c>
      <c r="D9" s="23">
        <f>'BNVFE-rail-frgt'!B5</f>
        <v>4.3946425729238063E-3</v>
      </c>
      <c r="E9" s="23">
        <f>'BNVFE-rail-frgt'!C5</f>
        <v>4.3506961471945684E-3</v>
      </c>
      <c r="F9" s="23">
        <f>'BNVFE-rail-frgt'!D5</f>
        <v>4.3071891857226225E-3</v>
      </c>
      <c r="G9" s="23">
        <f>'BNVFE-rail-frgt'!E5</f>
        <v>4.264117293865396E-3</v>
      </c>
      <c r="H9" s="23">
        <f>'BNVFE-rail-frgt'!F5</f>
        <v>4.2214761209267418E-3</v>
      </c>
      <c r="I9" s="23">
        <f>'BNVFE-rail-frgt'!G5</f>
        <v>4.1792613597174746E-3</v>
      </c>
      <c r="J9" s="23">
        <f>'BNVFE-rail-frgt'!H5</f>
        <v>4.1374687461203001E-3</v>
      </c>
      <c r="K9" s="23">
        <f>'BNVFE-rail-frgt'!I5</f>
        <v>4.0960940586590973E-3</v>
      </c>
      <c r="L9" s="23">
        <f>'BNVFE-rail-frgt'!J5</f>
        <v>4.0551331180725065E-3</v>
      </c>
      <c r="M9" s="23">
        <f>'BNVFE-rail-frgt'!K5</f>
        <v>4.0145817868917815E-3</v>
      </c>
      <c r="N9" s="23">
        <f>'BNVFE-rail-frgt'!L5</f>
        <v>3.9744359690228638E-3</v>
      </c>
      <c r="O9" s="23">
        <f>'BNVFE-rail-frgt'!M5</f>
        <v>3.9346916093326353E-3</v>
      </c>
      <c r="P9" s="23">
        <f>'BNVFE-rail-frgt'!N5</f>
        <v>3.8953446932393091E-3</v>
      </c>
      <c r="Q9" s="23">
        <f>'BNVFE-rail-frgt'!O5</f>
        <v>3.8563912463069161E-3</v>
      </c>
      <c r="R9" s="23">
        <f>'BNVFE-rail-frgt'!P5</f>
        <v>3.8178273338438469E-3</v>
      </c>
      <c r="S9" s="23">
        <f>'BNVFE-rail-frgt'!Q5</f>
        <v>3.7796490605054084E-3</v>
      </c>
      <c r="T9" s="23">
        <f>'BNVFE-rail-frgt'!R5</f>
        <v>3.7418525699003543E-3</v>
      </c>
      <c r="U9" s="23">
        <f>'BNVFE-rail-frgt'!S5</f>
        <v>3.7044340442013509E-3</v>
      </c>
      <c r="V9" s="23">
        <f>'BNVFE-rail-frgt'!T5</f>
        <v>3.6673897037593373E-3</v>
      </c>
      <c r="W9" s="23">
        <f>'BNVFE-rail-frgt'!U5</f>
        <v>3.6307158067217437E-3</v>
      </c>
      <c r="X9" s="23">
        <f>'BNVFE-rail-frgt'!V5</f>
        <v>3.5944086486545263E-3</v>
      </c>
      <c r="Y9" s="23">
        <f>'BNVFE-rail-frgt'!W5</f>
        <v>3.5584645621679809E-3</v>
      </c>
      <c r="Z9" s="23">
        <f>'BNVFE-rail-frgt'!X5</f>
        <v>3.5228799165463011E-3</v>
      </c>
      <c r="AA9" s="23">
        <f>'BNVFE-rail-frgt'!Y5</f>
        <v>3.4876511173808382E-3</v>
      </c>
      <c r="AB9" s="23">
        <f>'BNVFE-rail-frgt'!Z5</f>
        <v>3.4527746062070299E-3</v>
      </c>
      <c r="AC9" s="23">
        <f>'BNVFE-rail-frgt'!AA5</f>
        <v>3.4182468601449594E-3</v>
      </c>
      <c r="AD9" s="23">
        <f>'BNVFE-rail-frgt'!AB5</f>
        <v>3.3840643915435098E-3</v>
      </c>
      <c r="AE9" s="23">
        <f>'BNVFE-rail-frgt'!AC5</f>
        <v>3.3502237476280747E-3</v>
      </c>
      <c r="AF9" s="23">
        <f>'BNVFE-rail-frgt'!AD5</f>
        <v>3.316721510151794E-3</v>
      </c>
      <c r="AG9" s="23">
        <f>'BNVFE-rail-frgt'!AE5</f>
        <v>3.283554295050276E-3</v>
      </c>
      <c r="AH9" s="23">
        <f>'BNVFE-rail-frgt'!AF5</f>
        <v>3.2507187520997732E-3</v>
      </c>
      <c r="AI9" s="23">
        <f>'BNVFE-rail-frgt'!AG5</f>
        <v>3.2182115645787756E-3</v>
      </c>
      <c r="AJ9" s="23">
        <f>'BNVFE-rail-frgt'!AH5</f>
        <v>3.186029448932988E-3</v>
      </c>
      <c r="AK9" s="23">
        <f>'BNVFE-rail-frgt'!AI5</f>
        <v>3.154169154443658E-3</v>
      </c>
      <c r="AL9" s="23">
        <f>'BNVFE-rail-frgt'!AJ5</f>
        <v>3.1226274628992213E-3</v>
      </c>
      <c r="AM9" s="23">
        <f>'BNVFE-rail-frgt'!AK5</f>
        <v>3.091401188270229E-3</v>
      </c>
    </row>
    <row r="10" spans="1:39" ht="14.25" customHeight="1" x14ac:dyDescent="0.45">
      <c r="A10" s="3" t="s">
        <v>216</v>
      </c>
      <c r="B10" s="3" t="s">
        <v>379</v>
      </c>
      <c r="C10" s="3" t="s">
        <v>382</v>
      </c>
      <c r="D10" s="23">
        <f>'BNVFE-ships-psgr'!B5</f>
        <v>2.3178432205516356E-4</v>
      </c>
      <c r="E10" s="23">
        <f>'BNVFE-ships-psgr'!C5</f>
        <v>2.3178432205516356E-4</v>
      </c>
      <c r="F10" s="23">
        <f>'BNVFE-ships-psgr'!D5</f>
        <v>2.3178432205516356E-4</v>
      </c>
      <c r="G10" s="23">
        <f>'BNVFE-ships-psgr'!E5</f>
        <v>2.3178432205516356E-4</v>
      </c>
      <c r="H10" s="23">
        <f>'BNVFE-ships-psgr'!F5</f>
        <v>2.3178432205516356E-4</v>
      </c>
      <c r="I10" s="23">
        <f>'BNVFE-ships-psgr'!G5</f>
        <v>2.3178432205516356E-4</v>
      </c>
      <c r="J10" s="23">
        <f>'BNVFE-ships-psgr'!H5</f>
        <v>2.3178432205516356E-4</v>
      </c>
      <c r="K10" s="23">
        <f>'BNVFE-ships-psgr'!I5</f>
        <v>2.3178432205516356E-4</v>
      </c>
      <c r="L10" s="23">
        <f>'BNVFE-ships-psgr'!J5</f>
        <v>2.3178432205516356E-4</v>
      </c>
      <c r="M10" s="23">
        <f>'BNVFE-ships-psgr'!K5</f>
        <v>2.3178432205516356E-4</v>
      </c>
      <c r="N10" s="23">
        <f>'BNVFE-ships-psgr'!L5</f>
        <v>2.3178432205516356E-4</v>
      </c>
      <c r="O10" s="23">
        <f>'BNVFE-ships-psgr'!M5</f>
        <v>2.3178432205516356E-4</v>
      </c>
      <c r="P10" s="23">
        <f>'BNVFE-ships-psgr'!N5</f>
        <v>2.3178432205516356E-4</v>
      </c>
      <c r="Q10" s="23">
        <f>'BNVFE-ships-psgr'!O5</f>
        <v>2.3178432205516356E-4</v>
      </c>
      <c r="R10" s="23">
        <f>'BNVFE-ships-psgr'!P5</f>
        <v>2.3178432205516356E-4</v>
      </c>
      <c r="S10" s="23">
        <f>'BNVFE-ships-psgr'!Q5</f>
        <v>2.3178432205516356E-4</v>
      </c>
      <c r="T10" s="23">
        <f>'BNVFE-ships-psgr'!R5</f>
        <v>2.3178432205516356E-4</v>
      </c>
      <c r="U10" s="23">
        <f>'BNVFE-ships-psgr'!S5</f>
        <v>2.3178432205516356E-4</v>
      </c>
      <c r="V10" s="23">
        <f>'BNVFE-ships-psgr'!T5</f>
        <v>2.3178432205516356E-4</v>
      </c>
      <c r="W10" s="23">
        <f>'BNVFE-ships-psgr'!U5</f>
        <v>2.3178432205516356E-4</v>
      </c>
      <c r="X10" s="23">
        <f>'BNVFE-ships-psgr'!V5</f>
        <v>2.3178432205516356E-4</v>
      </c>
      <c r="Y10" s="23">
        <f>'BNVFE-ships-psgr'!W5</f>
        <v>2.3178432205516356E-4</v>
      </c>
      <c r="Z10" s="23">
        <f>'BNVFE-ships-psgr'!X5</f>
        <v>2.3178432205516356E-4</v>
      </c>
      <c r="AA10" s="23">
        <f>'BNVFE-ships-psgr'!Y5</f>
        <v>2.3178432205516356E-4</v>
      </c>
      <c r="AB10" s="23">
        <f>'BNVFE-ships-psgr'!Z5</f>
        <v>2.3178432205516356E-4</v>
      </c>
      <c r="AC10" s="23">
        <f>'BNVFE-ships-psgr'!AA5</f>
        <v>2.3178432205516356E-4</v>
      </c>
      <c r="AD10" s="23">
        <f>'BNVFE-ships-psgr'!AB5</f>
        <v>2.3178432205516356E-4</v>
      </c>
      <c r="AE10" s="23">
        <f>'BNVFE-ships-psgr'!AC5</f>
        <v>2.3178432205516356E-4</v>
      </c>
      <c r="AF10" s="23">
        <f>'BNVFE-ships-psgr'!AD5</f>
        <v>2.3178432205516356E-4</v>
      </c>
      <c r="AG10" s="23">
        <f>'BNVFE-ships-psgr'!AE5</f>
        <v>2.3178432205516356E-4</v>
      </c>
      <c r="AH10" s="23">
        <f>'BNVFE-ships-psgr'!AF5</f>
        <v>2.3178432205516356E-4</v>
      </c>
      <c r="AI10" s="23">
        <f>'BNVFE-ships-psgr'!AG5</f>
        <v>2.3178432205516356E-4</v>
      </c>
      <c r="AJ10" s="23">
        <f>'BNVFE-ships-psgr'!AH5</f>
        <v>2.3178432205516356E-4</v>
      </c>
      <c r="AK10" s="23">
        <f>'BNVFE-ships-psgr'!AI5</f>
        <v>2.3178432205516356E-4</v>
      </c>
      <c r="AL10" s="23">
        <f>'BNVFE-ships-psgr'!AJ5</f>
        <v>2.3178432205516356E-4</v>
      </c>
      <c r="AM10" s="23">
        <f>'BNVFE-ships-psgr'!AK5</f>
        <v>2.3178432205516356E-4</v>
      </c>
    </row>
    <row r="11" spans="1:39" ht="14.25" customHeight="1" x14ac:dyDescent="0.45">
      <c r="A11" s="3" t="s">
        <v>216</v>
      </c>
      <c r="B11" s="3" t="s">
        <v>381</v>
      </c>
      <c r="C11" s="3" t="s">
        <v>382</v>
      </c>
      <c r="D11" s="23">
        <f>'BNVFE-ships-frgt'!B5</f>
        <v>2.0246293667484216E-3</v>
      </c>
      <c r="E11" s="23">
        <f>'BNVFE-ships-frgt'!C5</f>
        <v>2.0246293667484216E-3</v>
      </c>
      <c r="F11" s="23">
        <f>'BNVFE-ships-frgt'!D5</f>
        <v>2.0246293667484216E-3</v>
      </c>
      <c r="G11" s="23">
        <f>'BNVFE-ships-frgt'!E5</f>
        <v>2.0246293667484216E-3</v>
      </c>
      <c r="H11" s="23">
        <f>'BNVFE-ships-frgt'!F5</f>
        <v>2.0246293667484216E-3</v>
      </c>
      <c r="I11" s="23">
        <f>'BNVFE-ships-frgt'!G5</f>
        <v>2.0246293667484216E-3</v>
      </c>
      <c r="J11" s="23">
        <f>'BNVFE-ships-frgt'!H5</f>
        <v>2.0246293667484216E-3</v>
      </c>
      <c r="K11" s="23">
        <f>'BNVFE-ships-frgt'!I5</f>
        <v>2.0246293667484216E-3</v>
      </c>
      <c r="L11" s="23">
        <f>'BNVFE-ships-frgt'!J5</f>
        <v>2.0246293667484216E-3</v>
      </c>
      <c r="M11" s="23">
        <f>'BNVFE-ships-frgt'!K5</f>
        <v>2.0246293667484216E-3</v>
      </c>
      <c r="N11" s="23">
        <f>'BNVFE-ships-frgt'!L5</f>
        <v>2.0246293667484216E-3</v>
      </c>
      <c r="O11" s="23">
        <f>'BNVFE-ships-frgt'!M5</f>
        <v>2.0246293667484216E-3</v>
      </c>
      <c r="P11" s="23">
        <f>'BNVFE-ships-frgt'!N5</f>
        <v>2.0246293667484216E-3</v>
      </c>
      <c r="Q11" s="23">
        <f>'BNVFE-ships-frgt'!O5</f>
        <v>2.0246293667484216E-3</v>
      </c>
      <c r="R11" s="23">
        <f>'BNVFE-ships-frgt'!P5</f>
        <v>2.0246293667484216E-3</v>
      </c>
      <c r="S11" s="23">
        <f>'BNVFE-ships-frgt'!Q5</f>
        <v>2.0246293667484216E-3</v>
      </c>
      <c r="T11" s="23">
        <f>'BNVFE-ships-frgt'!R5</f>
        <v>2.0246293667484216E-3</v>
      </c>
      <c r="U11" s="23">
        <f>'BNVFE-ships-frgt'!S5</f>
        <v>2.0246293667484216E-3</v>
      </c>
      <c r="V11" s="23">
        <f>'BNVFE-ships-frgt'!T5</f>
        <v>2.0246293667484216E-3</v>
      </c>
      <c r="W11" s="23">
        <f>'BNVFE-ships-frgt'!U5</f>
        <v>2.0246293667484216E-3</v>
      </c>
      <c r="X11" s="23">
        <f>'BNVFE-ships-frgt'!V5</f>
        <v>2.0246293667484216E-3</v>
      </c>
      <c r="Y11" s="23">
        <f>'BNVFE-ships-frgt'!W5</f>
        <v>2.0246293667484216E-3</v>
      </c>
      <c r="Z11" s="23">
        <f>'BNVFE-ships-frgt'!X5</f>
        <v>2.0246293667484216E-3</v>
      </c>
      <c r="AA11" s="23">
        <f>'BNVFE-ships-frgt'!Y5</f>
        <v>2.0246293667484216E-3</v>
      </c>
      <c r="AB11" s="23">
        <f>'BNVFE-ships-frgt'!Z5</f>
        <v>2.0246293667484216E-3</v>
      </c>
      <c r="AC11" s="23">
        <f>'BNVFE-ships-frgt'!AA5</f>
        <v>2.0246293667484216E-3</v>
      </c>
      <c r="AD11" s="23">
        <f>'BNVFE-ships-frgt'!AB5</f>
        <v>2.0246293667484216E-3</v>
      </c>
      <c r="AE11" s="23">
        <f>'BNVFE-ships-frgt'!AC5</f>
        <v>2.0246293667484216E-3</v>
      </c>
      <c r="AF11" s="23">
        <f>'BNVFE-ships-frgt'!AD5</f>
        <v>2.0246293667484216E-3</v>
      </c>
      <c r="AG11" s="23">
        <f>'BNVFE-ships-frgt'!AE5</f>
        <v>2.0246293667484216E-3</v>
      </c>
      <c r="AH11" s="23">
        <f>'BNVFE-ships-frgt'!AF5</f>
        <v>2.0246293667484216E-3</v>
      </c>
      <c r="AI11" s="23">
        <f>'BNVFE-ships-frgt'!AG5</f>
        <v>2.0246293667484216E-3</v>
      </c>
      <c r="AJ11" s="23">
        <f>'BNVFE-ships-frgt'!AH5</f>
        <v>2.0246293667484216E-3</v>
      </c>
      <c r="AK11" s="23">
        <f>'BNVFE-ships-frgt'!AI5</f>
        <v>2.0246293667484216E-3</v>
      </c>
      <c r="AL11" s="23">
        <f>'BNVFE-ships-frgt'!AJ5</f>
        <v>2.0246293667484216E-3</v>
      </c>
      <c r="AM11" s="23">
        <f>'BNVFE-ships-frgt'!AK5</f>
        <v>2.0246293667484216E-3</v>
      </c>
    </row>
    <row r="12" spans="1:39" ht="14.25" customHeight="1" x14ac:dyDescent="0.45">
      <c r="A12" s="3" t="s">
        <v>384</v>
      </c>
      <c r="B12" s="3" t="s">
        <v>379</v>
      </c>
      <c r="C12" s="3" t="s">
        <v>380</v>
      </c>
      <c r="D12" s="23">
        <f>'BNVFE-motorbikes-psgr'!B4</f>
        <v>8.5331489442281672E-4</v>
      </c>
      <c r="E12" s="23">
        <f>'BNVFE-motorbikes-psgr'!C4</f>
        <v>8.5331489442281672E-4</v>
      </c>
      <c r="F12" s="23">
        <f>'BNVFE-motorbikes-psgr'!D4</f>
        <v>8.5331489442281672E-4</v>
      </c>
      <c r="G12" s="23">
        <f>'BNVFE-motorbikes-psgr'!E4</f>
        <v>8.5331489442281672E-4</v>
      </c>
      <c r="H12" s="23">
        <f>'BNVFE-motorbikes-psgr'!F4</f>
        <v>8.5331489442281672E-4</v>
      </c>
      <c r="I12" s="23">
        <f>'BNVFE-motorbikes-psgr'!G4</f>
        <v>8.5331489442281672E-4</v>
      </c>
      <c r="J12" s="23">
        <f>'BNVFE-motorbikes-psgr'!H4</f>
        <v>8.5331489442281672E-4</v>
      </c>
      <c r="K12" s="23">
        <f>'BNVFE-motorbikes-psgr'!I4</f>
        <v>8.5331489442281672E-4</v>
      </c>
      <c r="L12" s="23">
        <f>'BNVFE-motorbikes-psgr'!J4</f>
        <v>8.5331489442281672E-4</v>
      </c>
      <c r="M12" s="23">
        <f>'BNVFE-motorbikes-psgr'!K4</f>
        <v>8.5331489442281672E-4</v>
      </c>
      <c r="N12" s="23">
        <f>'BNVFE-motorbikes-psgr'!L4</f>
        <v>8.5331489442281672E-4</v>
      </c>
      <c r="O12" s="23">
        <f>'BNVFE-motorbikes-psgr'!M4</f>
        <v>8.5331489442281672E-4</v>
      </c>
      <c r="P12" s="23">
        <f>'BNVFE-motorbikes-psgr'!N4</f>
        <v>8.5331489442281672E-4</v>
      </c>
      <c r="Q12" s="23">
        <f>'BNVFE-motorbikes-psgr'!O4</f>
        <v>8.5331489442281672E-4</v>
      </c>
      <c r="R12" s="23">
        <f>'BNVFE-motorbikes-psgr'!P4</f>
        <v>8.5331489442281672E-4</v>
      </c>
      <c r="S12" s="23">
        <f>'BNVFE-motorbikes-psgr'!Q4</f>
        <v>8.5331489442281672E-4</v>
      </c>
      <c r="T12" s="23">
        <f>'BNVFE-motorbikes-psgr'!R4</f>
        <v>8.5331489442281672E-4</v>
      </c>
      <c r="U12" s="23">
        <f>'BNVFE-motorbikes-psgr'!S4</f>
        <v>8.5331489442281672E-4</v>
      </c>
      <c r="V12" s="23">
        <f>'BNVFE-motorbikes-psgr'!T4</f>
        <v>8.5331489442281672E-4</v>
      </c>
      <c r="W12" s="23">
        <f>'BNVFE-motorbikes-psgr'!U4</f>
        <v>8.5331489442281672E-4</v>
      </c>
      <c r="X12" s="23">
        <f>'BNVFE-motorbikes-psgr'!V4</f>
        <v>8.5331489442281672E-4</v>
      </c>
      <c r="Y12" s="23">
        <f>'BNVFE-motorbikes-psgr'!W4</f>
        <v>8.5331489442281672E-4</v>
      </c>
      <c r="Z12" s="23">
        <f>'BNVFE-motorbikes-psgr'!X4</f>
        <v>8.5331489442281672E-4</v>
      </c>
      <c r="AA12" s="23">
        <f>'BNVFE-motorbikes-psgr'!Y4</f>
        <v>8.5331489442281672E-4</v>
      </c>
      <c r="AB12" s="23">
        <f>'BNVFE-motorbikes-psgr'!Z4</f>
        <v>8.5331489442281672E-4</v>
      </c>
      <c r="AC12" s="23">
        <f>'BNVFE-motorbikes-psgr'!AA4</f>
        <v>8.5331489442281672E-4</v>
      </c>
      <c r="AD12" s="23">
        <f>'BNVFE-motorbikes-psgr'!AB4</f>
        <v>8.5331489442281672E-4</v>
      </c>
      <c r="AE12" s="23">
        <f>'BNVFE-motorbikes-psgr'!AC4</f>
        <v>8.5331489442281672E-4</v>
      </c>
      <c r="AF12" s="23">
        <f>'BNVFE-motorbikes-psgr'!AD4</f>
        <v>8.5331489442281672E-4</v>
      </c>
      <c r="AG12" s="23">
        <f>'BNVFE-motorbikes-psgr'!AE4</f>
        <v>8.5331489442281672E-4</v>
      </c>
      <c r="AH12" s="23">
        <f>'BNVFE-motorbikes-psgr'!AF4</f>
        <v>8.5331489442281672E-4</v>
      </c>
      <c r="AI12" s="23">
        <f>'BNVFE-motorbikes-psgr'!AG4</f>
        <v>8.5331489442281672E-4</v>
      </c>
      <c r="AJ12" s="23">
        <f>'BNVFE-motorbikes-psgr'!AH4</f>
        <v>8.5331489442281672E-4</v>
      </c>
      <c r="AK12" s="23">
        <f>'BNVFE-motorbikes-psgr'!AI4</f>
        <v>8.5331489442281672E-4</v>
      </c>
      <c r="AL12" s="23">
        <f>'BNVFE-motorbikes-psgr'!AJ4</f>
        <v>8.5331489442281672E-4</v>
      </c>
      <c r="AM12" s="23">
        <f>'BNVFE-motorbikes-psgr'!AK4</f>
        <v>8.5331489442281672E-4</v>
      </c>
    </row>
    <row r="13" spans="1:39" ht="14.25" customHeight="1" x14ac:dyDescent="0.45">
      <c r="A13" s="3" t="s">
        <v>384</v>
      </c>
      <c r="B13" s="3" t="s">
        <v>381</v>
      </c>
      <c r="C13" s="3" t="s">
        <v>380</v>
      </c>
      <c r="D13" s="94">
        <f>'BNVFE-motorbikes-frgt'!B4</f>
        <v>0</v>
      </c>
      <c r="E13" s="94">
        <f>'BNVFE-motorbikes-frgt'!C4</f>
        <v>0</v>
      </c>
      <c r="F13" s="94">
        <f>'BNVFE-motorbikes-frgt'!D4</f>
        <v>0</v>
      </c>
      <c r="G13" s="94">
        <f>'BNVFE-motorbikes-frgt'!E4</f>
        <v>0</v>
      </c>
      <c r="H13" s="94">
        <f>'BNVFE-motorbikes-frgt'!F4</f>
        <v>0</v>
      </c>
      <c r="I13" s="94">
        <f>'BNVFE-motorbikes-frgt'!G4</f>
        <v>0</v>
      </c>
      <c r="J13" s="94">
        <f>'BNVFE-motorbikes-frgt'!H4</f>
        <v>0</v>
      </c>
      <c r="K13" s="94">
        <f>'BNVFE-motorbikes-frgt'!I4</f>
        <v>0</v>
      </c>
      <c r="L13" s="94">
        <f>'BNVFE-motorbikes-frgt'!J4</f>
        <v>0</v>
      </c>
      <c r="M13" s="94">
        <f>'BNVFE-motorbikes-frgt'!K4</f>
        <v>0</v>
      </c>
      <c r="N13" s="94">
        <f>'BNVFE-motorbikes-frgt'!L4</f>
        <v>0</v>
      </c>
      <c r="O13" s="94">
        <f>'BNVFE-motorbikes-frgt'!M4</f>
        <v>0</v>
      </c>
      <c r="P13" s="94">
        <f>'BNVFE-motorbikes-frgt'!N4</f>
        <v>0</v>
      </c>
      <c r="Q13" s="94">
        <f>'BNVFE-motorbikes-frgt'!O4</f>
        <v>0</v>
      </c>
      <c r="R13" s="94">
        <f>'BNVFE-motorbikes-frgt'!P4</f>
        <v>0</v>
      </c>
      <c r="S13" s="94">
        <f>'BNVFE-motorbikes-frgt'!Q4</f>
        <v>0</v>
      </c>
      <c r="T13" s="94">
        <f>'BNVFE-motorbikes-frgt'!R4</f>
        <v>0</v>
      </c>
      <c r="U13" s="94">
        <f>'BNVFE-motorbikes-frgt'!S4</f>
        <v>0</v>
      </c>
      <c r="V13" s="94">
        <f>'BNVFE-motorbikes-frgt'!T4</f>
        <v>0</v>
      </c>
      <c r="W13" s="94">
        <f>'BNVFE-motorbikes-frgt'!U4</f>
        <v>0</v>
      </c>
      <c r="X13" s="94">
        <f>'BNVFE-motorbikes-frgt'!V4</f>
        <v>0</v>
      </c>
      <c r="Y13" s="94">
        <f>'BNVFE-motorbikes-frgt'!W4</f>
        <v>0</v>
      </c>
      <c r="Z13" s="94">
        <f>'BNVFE-motorbikes-frgt'!X4</f>
        <v>0</v>
      </c>
      <c r="AA13" s="94">
        <f>'BNVFE-motorbikes-frgt'!Y4</f>
        <v>0</v>
      </c>
      <c r="AB13" s="94">
        <f>'BNVFE-motorbikes-frgt'!Z4</f>
        <v>0</v>
      </c>
      <c r="AC13" s="94">
        <f>'BNVFE-motorbikes-frgt'!AA4</f>
        <v>0</v>
      </c>
      <c r="AD13" s="94">
        <f>'BNVFE-motorbikes-frgt'!AB4</f>
        <v>0</v>
      </c>
      <c r="AE13" s="94">
        <f>'BNVFE-motorbikes-frgt'!AC4</f>
        <v>0</v>
      </c>
      <c r="AF13" s="94">
        <f>'BNVFE-motorbikes-frgt'!AD4</f>
        <v>0</v>
      </c>
      <c r="AG13" s="94">
        <f>'BNVFE-motorbikes-frgt'!AE4</f>
        <v>0</v>
      </c>
      <c r="AH13" s="94">
        <f>'BNVFE-motorbikes-frgt'!AF4</f>
        <v>0</v>
      </c>
      <c r="AI13" s="94">
        <f>'BNVFE-motorbikes-frgt'!AG4</f>
        <v>0</v>
      </c>
      <c r="AJ13" s="94">
        <f>'BNVFE-motorbikes-frgt'!AH4</f>
        <v>0</v>
      </c>
      <c r="AK13" s="94">
        <f>'BNVFE-motorbikes-frgt'!AI4</f>
        <v>0</v>
      </c>
      <c r="AL13" s="94">
        <f>'BNVFE-motorbikes-frgt'!AJ4</f>
        <v>0</v>
      </c>
      <c r="AM13" s="94">
        <f>'BNVFE-motorbikes-frgt'!AK4</f>
        <v>0</v>
      </c>
    </row>
    <row r="14" spans="1:39" ht="14.25" customHeight="1" x14ac:dyDescent="0.35"/>
    <row r="15" spans="1:39" ht="14.25" customHeight="1" x14ac:dyDescent="0.35"/>
    <row r="16" spans="1:39"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2" width="12.625" customWidth="1"/>
    <col min="3"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23">
        <f>B$4/(1-'Calculations Etc'!$B$3)</f>
        <v>1.2269199212468287E-3</v>
      </c>
      <c r="C2" s="23">
        <f t="shared" ref="C2:AK2" si="0">B2</f>
        <v>1.2269199212468287E-3</v>
      </c>
      <c r="D2" s="23">
        <f t="shared" si="0"/>
        <v>1.2269199212468287E-3</v>
      </c>
      <c r="E2" s="23">
        <f t="shared" si="0"/>
        <v>1.2269199212468287E-3</v>
      </c>
      <c r="F2" s="23">
        <f t="shared" si="0"/>
        <v>1.2269199212468287E-3</v>
      </c>
      <c r="G2" s="23">
        <f t="shared" si="0"/>
        <v>1.2269199212468287E-3</v>
      </c>
      <c r="H2" s="23">
        <f t="shared" si="0"/>
        <v>1.2269199212468287E-3</v>
      </c>
      <c r="I2" s="23">
        <f t="shared" si="0"/>
        <v>1.2269199212468287E-3</v>
      </c>
      <c r="J2" s="23">
        <f t="shared" si="0"/>
        <v>1.2269199212468287E-3</v>
      </c>
      <c r="K2" s="23">
        <f t="shared" si="0"/>
        <v>1.2269199212468287E-3</v>
      </c>
      <c r="L2" s="23">
        <f t="shared" si="0"/>
        <v>1.2269199212468287E-3</v>
      </c>
      <c r="M2" s="23">
        <f t="shared" si="0"/>
        <v>1.2269199212468287E-3</v>
      </c>
      <c r="N2" s="23">
        <f t="shared" si="0"/>
        <v>1.2269199212468287E-3</v>
      </c>
      <c r="O2" s="23">
        <f t="shared" si="0"/>
        <v>1.2269199212468287E-3</v>
      </c>
      <c r="P2" s="23">
        <f t="shared" si="0"/>
        <v>1.2269199212468287E-3</v>
      </c>
      <c r="Q2" s="23">
        <f t="shared" si="0"/>
        <v>1.2269199212468287E-3</v>
      </c>
      <c r="R2" s="23">
        <f t="shared" si="0"/>
        <v>1.2269199212468287E-3</v>
      </c>
      <c r="S2" s="23">
        <f t="shared" si="0"/>
        <v>1.2269199212468287E-3</v>
      </c>
      <c r="T2" s="23">
        <f t="shared" si="0"/>
        <v>1.2269199212468287E-3</v>
      </c>
      <c r="U2" s="23">
        <f t="shared" si="0"/>
        <v>1.2269199212468287E-3</v>
      </c>
      <c r="V2" s="23">
        <f t="shared" si="0"/>
        <v>1.2269199212468287E-3</v>
      </c>
      <c r="W2" s="23">
        <f t="shared" si="0"/>
        <v>1.2269199212468287E-3</v>
      </c>
      <c r="X2" s="23">
        <f t="shared" si="0"/>
        <v>1.2269199212468287E-3</v>
      </c>
      <c r="Y2" s="23">
        <f t="shared" si="0"/>
        <v>1.2269199212468287E-3</v>
      </c>
      <c r="Z2" s="23">
        <f t="shared" si="0"/>
        <v>1.2269199212468287E-3</v>
      </c>
      <c r="AA2" s="23">
        <f t="shared" si="0"/>
        <v>1.2269199212468287E-3</v>
      </c>
      <c r="AB2" s="23">
        <f t="shared" si="0"/>
        <v>1.2269199212468287E-3</v>
      </c>
      <c r="AC2" s="23">
        <f t="shared" si="0"/>
        <v>1.2269199212468287E-3</v>
      </c>
      <c r="AD2" s="23">
        <f t="shared" si="0"/>
        <v>1.2269199212468287E-3</v>
      </c>
      <c r="AE2" s="23">
        <f t="shared" si="0"/>
        <v>1.2269199212468287E-3</v>
      </c>
      <c r="AF2" s="23">
        <f t="shared" si="0"/>
        <v>1.2269199212468287E-3</v>
      </c>
      <c r="AG2" s="23">
        <f t="shared" si="0"/>
        <v>1.2269199212468287E-3</v>
      </c>
      <c r="AH2" s="23">
        <f t="shared" si="0"/>
        <v>1.2269199212468287E-3</v>
      </c>
      <c r="AI2" s="23">
        <f t="shared" si="0"/>
        <v>1.2269199212468287E-3</v>
      </c>
      <c r="AJ2" s="23">
        <f t="shared" si="0"/>
        <v>1.2269199212468287E-3</v>
      </c>
      <c r="AK2" s="23">
        <f t="shared" si="0"/>
        <v>1.2269199212468287E-3</v>
      </c>
    </row>
    <row r="3" spans="1:37" ht="14.25" customHeight="1" x14ac:dyDescent="0.45">
      <c r="A3" s="3" t="s">
        <v>387</v>
      </c>
      <c r="B3" s="23">
        <f t="shared" ref="B3:AK3" si="1">B$4</f>
        <v>3.8531369427586366E-4</v>
      </c>
      <c r="C3" s="23">
        <f t="shared" si="1"/>
        <v>3.8531369427586366E-4</v>
      </c>
      <c r="D3" s="23">
        <f t="shared" si="1"/>
        <v>3.8531369427586366E-4</v>
      </c>
      <c r="E3" s="23">
        <f t="shared" si="1"/>
        <v>3.8531369427586366E-4</v>
      </c>
      <c r="F3" s="23">
        <f t="shared" si="1"/>
        <v>3.8531369427586366E-4</v>
      </c>
      <c r="G3" s="23">
        <f t="shared" si="1"/>
        <v>3.8531369427586366E-4</v>
      </c>
      <c r="H3" s="23">
        <f t="shared" si="1"/>
        <v>3.8531369427586366E-4</v>
      </c>
      <c r="I3" s="23">
        <f t="shared" si="1"/>
        <v>3.8531369427586366E-4</v>
      </c>
      <c r="J3" s="23">
        <f t="shared" si="1"/>
        <v>3.8531369427586366E-4</v>
      </c>
      <c r="K3" s="23">
        <f t="shared" si="1"/>
        <v>3.8531369427586366E-4</v>
      </c>
      <c r="L3" s="23">
        <f t="shared" si="1"/>
        <v>3.8531369427586366E-4</v>
      </c>
      <c r="M3" s="23">
        <f t="shared" si="1"/>
        <v>3.8531369427586366E-4</v>
      </c>
      <c r="N3" s="23">
        <f t="shared" si="1"/>
        <v>3.8531369427586366E-4</v>
      </c>
      <c r="O3" s="23">
        <f t="shared" si="1"/>
        <v>3.8531369427586366E-4</v>
      </c>
      <c r="P3" s="23">
        <f t="shared" si="1"/>
        <v>3.8531369427586366E-4</v>
      </c>
      <c r="Q3" s="23">
        <f t="shared" si="1"/>
        <v>3.8531369427586366E-4</v>
      </c>
      <c r="R3" s="23">
        <f t="shared" si="1"/>
        <v>3.8531369427586366E-4</v>
      </c>
      <c r="S3" s="23">
        <f t="shared" si="1"/>
        <v>3.8531369427586366E-4</v>
      </c>
      <c r="T3" s="23">
        <f t="shared" si="1"/>
        <v>3.8531369427586366E-4</v>
      </c>
      <c r="U3" s="23">
        <f t="shared" si="1"/>
        <v>3.8531369427586366E-4</v>
      </c>
      <c r="V3" s="23">
        <f t="shared" si="1"/>
        <v>3.8531369427586366E-4</v>
      </c>
      <c r="W3" s="23">
        <f t="shared" si="1"/>
        <v>3.8531369427586366E-4</v>
      </c>
      <c r="X3" s="23">
        <f t="shared" si="1"/>
        <v>3.8531369427586366E-4</v>
      </c>
      <c r="Y3" s="23">
        <f t="shared" si="1"/>
        <v>3.8531369427586366E-4</v>
      </c>
      <c r="Z3" s="23">
        <f t="shared" si="1"/>
        <v>3.8531369427586366E-4</v>
      </c>
      <c r="AA3" s="23">
        <f t="shared" si="1"/>
        <v>3.8531369427586366E-4</v>
      </c>
      <c r="AB3" s="23">
        <f t="shared" si="1"/>
        <v>3.8531369427586366E-4</v>
      </c>
      <c r="AC3" s="23">
        <f t="shared" si="1"/>
        <v>3.8531369427586366E-4</v>
      </c>
      <c r="AD3" s="23">
        <f t="shared" si="1"/>
        <v>3.8531369427586366E-4</v>
      </c>
      <c r="AE3" s="23">
        <f t="shared" si="1"/>
        <v>3.8531369427586366E-4</v>
      </c>
      <c r="AF3" s="23">
        <f t="shared" si="1"/>
        <v>3.8531369427586366E-4</v>
      </c>
      <c r="AG3" s="23">
        <f t="shared" si="1"/>
        <v>3.8531369427586366E-4</v>
      </c>
      <c r="AH3" s="23">
        <f t="shared" si="1"/>
        <v>3.8531369427586366E-4</v>
      </c>
      <c r="AI3" s="23">
        <f t="shared" si="1"/>
        <v>3.8531369427586366E-4</v>
      </c>
      <c r="AJ3" s="23">
        <f t="shared" si="1"/>
        <v>3.8531369427586366E-4</v>
      </c>
      <c r="AK3" s="23">
        <f t="shared" si="1"/>
        <v>3.8531369427586366E-4</v>
      </c>
    </row>
    <row r="4" spans="1:37" ht="14.25" customHeight="1" x14ac:dyDescent="0.45">
      <c r="A4" s="3" t="s">
        <v>380</v>
      </c>
      <c r="B4" s="95">
        <f>'LDV-psgr'!$C$12</f>
        <v>3.8531369427586366E-4</v>
      </c>
      <c r="C4" s="95">
        <f>'LDV-psgr'!$C$12</f>
        <v>3.8531369427586366E-4</v>
      </c>
      <c r="D4" s="95">
        <f>'LDV-psgr'!$C$12</f>
        <v>3.8531369427586366E-4</v>
      </c>
      <c r="E4" s="95">
        <f>'LDV-psgr'!$C$12</f>
        <v>3.8531369427586366E-4</v>
      </c>
      <c r="F4" s="95">
        <f>'LDV-psgr'!$C$12</f>
        <v>3.8531369427586366E-4</v>
      </c>
      <c r="G4" s="95">
        <f>'LDV-psgr'!$C$12</f>
        <v>3.8531369427586366E-4</v>
      </c>
      <c r="H4" s="95">
        <f>'LDV-psgr'!$C$12</f>
        <v>3.8531369427586366E-4</v>
      </c>
      <c r="I4" s="95">
        <f>'LDV-psgr'!$C$12</f>
        <v>3.8531369427586366E-4</v>
      </c>
      <c r="J4" s="95">
        <f>'LDV-psgr'!$C$12</f>
        <v>3.8531369427586366E-4</v>
      </c>
      <c r="K4" s="95">
        <f>'LDV-psgr'!$C$12</f>
        <v>3.8531369427586366E-4</v>
      </c>
      <c r="L4" s="95">
        <f>'LDV-psgr'!$C$12</f>
        <v>3.8531369427586366E-4</v>
      </c>
      <c r="M4" s="95">
        <f>'LDV-psgr'!$C$12</f>
        <v>3.8531369427586366E-4</v>
      </c>
      <c r="N4" s="95">
        <f>'LDV-psgr'!$C$12</f>
        <v>3.8531369427586366E-4</v>
      </c>
      <c r="O4" s="95">
        <f>'LDV-psgr'!$C$12</f>
        <v>3.8531369427586366E-4</v>
      </c>
      <c r="P4" s="95">
        <f>'LDV-psgr'!$C$12</f>
        <v>3.8531369427586366E-4</v>
      </c>
      <c r="Q4" s="95">
        <f>'LDV-psgr'!$C$12</f>
        <v>3.8531369427586366E-4</v>
      </c>
      <c r="R4" s="95">
        <f>'LDV-psgr'!$C$12</f>
        <v>3.8531369427586366E-4</v>
      </c>
      <c r="S4" s="95">
        <f>'LDV-psgr'!$C$12</f>
        <v>3.8531369427586366E-4</v>
      </c>
      <c r="T4" s="95">
        <f>'LDV-psgr'!$C$12</f>
        <v>3.8531369427586366E-4</v>
      </c>
      <c r="U4" s="95">
        <f>'LDV-psgr'!$C$12</f>
        <v>3.8531369427586366E-4</v>
      </c>
      <c r="V4" s="95">
        <f>'LDV-psgr'!$C$12</f>
        <v>3.8531369427586366E-4</v>
      </c>
      <c r="W4" s="95">
        <f>'LDV-psgr'!$C$12</f>
        <v>3.8531369427586366E-4</v>
      </c>
      <c r="X4" s="95">
        <f>'LDV-psgr'!$C$12</f>
        <v>3.8531369427586366E-4</v>
      </c>
      <c r="Y4" s="95">
        <f>'LDV-psgr'!$C$12</f>
        <v>3.8531369427586366E-4</v>
      </c>
      <c r="Z4" s="95">
        <f>'LDV-psgr'!$C$12</f>
        <v>3.8531369427586366E-4</v>
      </c>
      <c r="AA4" s="95">
        <f>'LDV-psgr'!$C$12</f>
        <v>3.8531369427586366E-4</v>
      </c>
      <c r="AB4" s="95">
        <f>'LDV-psgr'!$C$12</f>
        <v>3.8531369427586366E-4</v>
      </c>
      <c r="AC4" s="95">
        <f>'LDV-psgr'!$C$12</f>
        <v>3.8531369427586366E-4</v>
      </c>
      <c r="AD4" s="95">
        <f>'LDV-psgr'!$C$12</f>
        <v>3.8531369427586366E-4</v>
      </c>
      <c r="AE4" s="95">
        <f>'LDV-psgr'!$C$12</f>
        <v>3.8531369427586366E-4</v>
      </c>
      <c r="AF4" s="95">
        <f>'LDV-psgr'!$C$12</f>
        <v>3.8531369427586366E-4</v>
      </c>
      <c r="AG4" s="95">
        <f>'LDV-psgr'!$C$12</f>
        <v>3.8531369427586366E-4</v>
      </c>
      <c r="AH4" s="95">
        <f>'LDV-psgr'!$C$12</f>
        <v>3.8531369427586366E-4</v>
      </c>
      <c r="AI4" s="95">
        <f>'LDV-psgr'!$C$12</f>
        <v>3.8531369427586366E-4</v>
      </c>
      <c r="AJ4" s="95">
        <f>'LDV-psgr'!$C$12</f>
        <v>3.8531369427586366E-4</v>
      </c>
      <c r="AK4" s="95">
        <f>'LDV-psgr'!$C$12</f>
        <v>3.8531369427586366E-4</v>
      </c>
    </row>
    <row r="5" spans="1:37" ht="14.25" customHeight="1" x14ac:dyDescent="0.45">
      <c r="A5" s="3" t="s">
        <v>382</v>
      </c>
      <c r="B5" s="23">
        <f t="shared" ref="B5:AK5" si="2">B$4</f>
        <v>3.8531369427586366E-4</v>
      </c>
      <c r="C5" s="23">
        <f t="shared" si="2"/>
        <v>3.8531369427586366E-4</v>
      </c>
      <c r="D5" s="23">
        <f t="shared" si="2"/>
        <v>3.8531369427586366E-4</v>
      </c>
      <c r="E5" s="23">
        <f t="shared" si="2"/>
        <v>3.8531369427586366E-4</v>
      </c>
      <c r="F5" s="23">
        <f t="shared" si="2"/>
        <v>3.8531369427586366E-4</v>
      </c>
      <c r="G5" s="23">
        <f t="shared" si="2"/>
        <v>3.8531369427586366E-4</v>
      </c>
      <c r="H5" s="23">
        <f t="shared" si="2"/>
        <v>3.8531369427586366E-4</v>
      </c>
      <c r="I5" s="23">
        <f t="shared" si="2"/>
        <v>3.8531369427586366E-4</v>
      </c>
      <c r="J5" s="23">
        <f t="shared" si="2"/>
        <v>3.8531369427586366E-4</v>
      </c>
      <c r="K5" s="23">
        <f t="shared" si="2"/>
        <v>3.8531369427586366E-4</v>
      </c>
      <c r="L5" s="23">
        <f t="shared" si="2"/>
        <v>3.8531369427586366E-4</v>
      </c>
      <c r="M5" s="23">
        <f t="shared" si="2"/>
        <v>3.8531369427586366E-4</v>
      </c>
      <c r="N5" s="23">
        <f t="shared" si="2"/>
        <v>3.8531369427586366E-4</v>
      </c>
      <c r="O5" s="23">
        <f t="shared" si="2"/>
        <v>3.8531369427586366E-4</v>
      </c>
      <c r="P5" s="23">
        <f t="shared" si="2"/>
        <v>3.8531369427586366E-4</v>
      </c>
      <c r="Q5" s="23">
        <f t="shared" si="2"/>
        <v>3.8531369427586366E-4</v>
      </c>
      <c r="R5" s="23">
        <f t="shared" si="2"/>
        <v>3.8531369427586366E-4</v>
      </c>
      <c r="S5" s="23">
        <f t="shared" si="2"/>
        <v>3.8531369427586366E-4</v>
      </c>
      <c r="T5" s="23">
        <f t="shared" si="2"/>
        <v>3.8531369427586366E-4</v>
      </c>
      <c r="U5" s="23">
        <f t="shared" si="2"/>
        <v>3.8531369427586366E-4</v>
      </c>
      <c r="V5" s="23">
        <f t="shared" si="2"/>
        <v>3.8531369427586366E-4</v>
      </c>
      <c r="W5" s="23">
        <f t="shared" si="2"/>
        <v>3.8531369427586366E-4</v>
      </c>
      <c r="X5" s="23">
        <f t="shared" si="2"/>
        <v>3.8531369427586366E-4</v>
      </c>
      <c r="Y5" s="23">
        <f t="shared" si="2"/>
        <v>3.8531369427586366E-4</v>
      </c>
      <c r="Z5" s="23">
        <f t="shared" si="2"/>
        <v>3.8531369427586366E-4</v>
      </c>
      <c r="AA5" s="23">
        <f t="shared" si="2"/>
        <v>3.8531369427586366E-4</v>
      </c>
      <c r="AB5" s="23">
        <f t="shared" si="2"/>
        <v>3.8531369427586366E-4</v>
      </c>
      <c r="AC5" s="23">
        <f t="shared" si="2"/>
        <v>3.8531369427586366E-4</v>
      </c>
      <c r="AD5" s="23">
        <f t="shared" si="2"/>
        <v>3.8531369427586366E-4</v>
      </c>
      <c r="AE5" s="23">
        <f t="shared" si="2"/>
        <v>3.8531369427586366E-4</v>
      </c>
      <c r="AF5" s="23">
        <f t="shared" si="2"/>
        <v>3.8531369427586366E-4</v>
      </c>
      <c r="AG5" s="23">
        <f t="shared" si="2"/>
        <v>3.8531369427586366E-4</v>
      </c>
      <c r="AH5" s="23">
        <f t="shared" si="2"/>
        <v>3.8531369427586366E-4</v>
      </c>
      <c r="AI5" s="23">
        <f t="shared" si="2"/>
        <v>3.8531369427586366E-4</v>
      </c>
      <c r="AJ5" s="23">
        <f t="shared" si="2"/>
        <v>3.8531369427586366E-4</v>
      </c>
      <c r="AK5" s="23">
        <f t="shared" si="2"/>
        <v>3.8531369427586366E-4</v>
      </c>
    </row>
    <row r="6" spans="1:37" ht="14.25" customHeight="1" x14ac:dyDescent="0.45">
      <c r="A6" s="3" t="s">
        <v>388</v>
      </c>
      <c r="B6" s="23">
        <f>B4*(1-'Calculations Etc'!$B$8)+B2*'Calculations Etc'!$B$8</f>
        <v>8.4819711910989455E-4</v>
      </c>
      <c r="C6" s="23">
        <f>C4*(1-'Calculations Etc'!$B$8)+C2*'Calculations Etc'!$B$8</f>
        <v>8.4819711910989455E-4</v>
      </c>
      <c r="D6" s="23">
        <f>D4*(1-'Calculations Etc'!$B$8)+D2*'Calculations Etc'!$B$8</f>
        <v>8.4819711910989455E-4</v>
      </c>
      <c r="E6" s="23">
        <f>E4*(1-'Calculations Etc'!$B$8)+E2*'Calculations Etc'!$B$8</f>
        <v>8.4819711910989455E-4</v>
      </c>
      <c r="F6" s="23">
        <f>F4*(1-'Calculations Etc'!$B$8)+F2*'Calculations Etc'!$B$8</f>
        <v>8.4819711910989455E-4</v>
      </c>
      <c r="G6" s="23">
        <f>G4*(1-'Calculations Etc'!$B$8)+G2*'Calculations Etc'!$B$8</f>
        <v>8.4819711910989455E-4</v>
      </c>
      <c r="H6" s="23">
        <f>H4*(1-'Calculations Etc'!$B$8)+H2*'Calculations Etc'!$B$8</f>
        <v>8.4819711910989455E-4</v>
      </c>
      <c r="I6" s="23">
        <f>I4*(1-'Calculations Etc'!$B$8)+I2*'Calculations Etc'!$B$8</f>
        <v>8.4819711910989455E-4</v>
      </c>
      <c r="J6" s="23">
        <f>J4*(1-'Calculations Etc'!$B$8)+J2*'Calculations Etc'!$B$8</f>
        <v>8.4819711910989455E-4</v>
      </c>
      <c r="K6" s="23">
        <f>K4*(1-'Calculations Etc'!$B$8)+K2*'Calculations Etc'!$B$8</f>
        <v>8.4819711910989455E-4</v>
      </c>
      <c r="L6" s="23">
        <f>L4*(1-'Calculations Etc'!$B$8)+L2*'Calculations Etc'!$B$8</f>
        <v>8.4819711910989455E-4</v>
      </c>
      <c r="M6" s="23">
        <f>M4*(1-'Calculations Etc'!$B$8)+M2*'Calculations Etc'!$B$8</f>
        <v>8.4819711910989455E-4</v>
      </c>
      <c r="N6" s="23">
        <f>N4*(1-'Calculations Etc'!$B$8)+N2*'Calculations Etc'!$B$8</f>
        <v>8.4819711910989455E-4</v>
      </c>
      <c r="O6" s="23">
        <f>O4*(1-'Calculations Etc'!$B$8)+O2*'Calculations Etc'!$B$8</f>
        <v>8.4819711910989455E-4</v>
      </c>
      <c r="P6" s="23">
        <f>P4*(1-'Calculations Etc'!$B$8)+P2*'Calculations Etc'!$B$8</f>
        <v>8.4819711910989455E-4</v>
      </c>
      <c r="Q6" s="23">
        <f>Q4*(1-'Calculations Etc'!$B$8)+Q2*'Calculations Etc'!$B$8</f>
        <v>8.4819711910989455E-4</v>
      </c>
      <c r="R6" s="23">
        <f>R4*(1-'Calculations Etc'!$B$8)+R2*'Calculations Etc'!$B$8</f>
        <v>8.4819711910989455E-4</v>
      </c>
      <c r="S6" s="23">
        <f>S4*(1-'Calculations Etc'!$B$8)+S2*'Calculations Etc'!$B$8</f>
        <v>8.4819711910989455E-4</v>
      </c>
      <c r="T6" s="23">
        <f>T4*(1-'Calculations Etc'!$B$8)+T2*'Calculations Etc'!$B$8</f>
        <v>8.4819711910989455E-4</v>
      </c>
      <c r="U6" s="23">
        <f>U4*(1-'Calculations Etc'!$B$8)+U2*'Calculations Etc'!$B$8</f>
        <v>8.4819711910989455E-4</v>
      </c>
      <c r="V6" s="23">
        <f>V4*(1-'Calculations Etc'!$B$8)+V2*'Calculations Etc'!$B$8</f>
        <v>8.4819711910989455E-4</v>
      </c>
      <c r="W6" s="23">
        <f>W4*(1-'Calculations Etc'!$B$8)+W2*'Calculations Etc'!$B$8</f>
        <v>8.4819711910989455E-4</v>
      </c>
      <c r="X6" s="23">
        <f>X4*(1-'Calculations Etc'!$B$8)+X2*'Calculations Etc'!$B$8</f>
        <v>8.4819711910989455E-4</v>
      </c>
      <c r="Y6" s="23">
        <f>Y4*(1-'Calculations Etc'!$B$8)+Y2*'Calculations Etc'!$B$8</f>
        <v>8.4819711910989455E-4</v>
      </c>
      <c r="Z6" s="23">
        <f>Z4*(1-'Calculations Etc'!$B$8)+Z2*'Calculations Etc'!$B$8</f>
        <v>8.4819711910989455E-4</v>
      </c>
      <c r="AA6" s="23">
        <f>AA4*(1-'Calculations Etc'!$B$8)+AA2*'Calculations Etc'!$B$8</f>
        <v>8.4819711910989455E-4</v>
      </c>
      <c r="AB6" s="23">
        <f>AB4*(1-'Calculations Etc'!$B$8)+AB2*'Calculations Etc'!$B$8</f>
        <v>8.4819711910989455E-4</v>
      </c>
      <c r="AC6" s="23">
        <f>AC4*(1-'Calculations Etc'!$B$8)+AC2*'Calculations Etc'!$B$8</f>
        <v>8.4819711910989455E-4</v>
      </c>
      <c r="AD6" s="23">
        <f>AD4*(1-'Calculations Etc'!$B$8)+AD2*'Calculations Etc'!$B$8</f>
        <v>8.4819711910989455E-4</v>
      </c>
      <c r="AE6" s="23">
        <f>AE4*(1-'Calculations Etc'!$B$8)+AE2*'Calculations Etc'!$B$8</f>
        <v>8.4819711910989455E-4</v>
      </c>
      <c r="AF6" s="23">
        <f>AF4*(1-'Calculations Etc'!$B$8)+AF2*'Calculations Etc'!$B$8</f>
        <v>8.4819711910989455E-4</v>
      </c>
      <c r="AG6" s="23">
        <f>AG4*(1-'Calculations Etc'!$B$8)+AG2*'Calculations Etc'!$B$8</f>
        <v>8.4819711910989455E-4</v>
      </c>
      <c r="AH6" s="23">
        <f>AH4*(1-'Calculations Etc'!$B$8)+AH2*'Calculations Etc'!$B$8</f>
        <v>8.4819711910989455E-4</v>
      </c>
      <c r="AI6" s="23">
        <f>AI4*(1-'Calculations Etc'!$B$8)+AI2*'Calculations Etc'!$B$8</f>
        <v>8.4819711910989455E-4</v>
      </c>
      <c r="AJ6" s="23">
        <f>AJ4*(1-'Calculations Etc'!$B$8)+AJ2*'Calculations Etc'!$B$8</f>
        <v>8.4819711910989455E-4</v>
      </c>
      <c r="AK6" s="23">
        <f>AK4*(1-'Calculations Etc'!$B$8)+AK2*'Calculations Etc'!$B$8</f>
        <v>8.4819711910989455E-4</v>
      </c>
    </row>
    <row r="7" spans="1:37" ht="14.25" customHeight="1" x14ac:dyDescent="0.45">
      <c r="A7" s="3" t="s">
        <v>389</v>
      </c>
      <c r="B7" s="23">
        <f>B4*'Calculations Etc'!$B$19</f>
        <v>2.9861811306379434E-4</v>
      </c>
      <c r="C7" s="23">
        <f>C4*'Calculations Etc'!$B$19</f>
        <v>2.9861811306379434E-4</v>
      </c>
      <c r="D7" s="23">
        <f>D4*'Calculations Etc'!$B$19</f>
        <v>2.9861811306379434E-4</v>
      </c>
      <c r="E7" s="23">
        <f>E4*'Calculations Etc'!$B$19</f>
        <v>2.9861811306379434E-4</v>
      </c>
      <c r="F7" s="23">
        <f>F4*'Calculations Etc'!$B$19</f>
        <v>2.9861811306379434E-4</v>
      </c>
      <c r="G7" s="23">
        <f>G4*'Calculations Etc'!$B$19</f>
        <v>2.9861811306379434E-4</v>
      </c>
      <c r="H7" s="23">
        <f>H4*'Calculations Etc'!$B$19</f>
        <v>2.9861811306379434E-4</v>
      </c>
      <c r="I7" s="23">
        <f>I4*'Calculations Etc'!$B$19</f>
        <v>2.9861811306379434E-4</v>
      </c>
      <c r="J7" s="23">
        <f>J4*'Calculations Etc'!$B$19</f>
        <v>2.9861811306379434E-4</v>
      </c>
      <c r="K7" s="23">
        <f>K4*'Calculations Etc'!$B$19</f>
        <v>2.9861811306379434E-4</v>
      </c>
      <c r="L7" s="23">
        <f>L4*'Calculations Etc'!$B$19</f>
        <v>2.9861811306379434E-4</v>
      </c>
      <c r="M7" s="23">
        <f>M4*'Calculations Etc'!$B$19</f>
        <v>2.9861811306379434E-4</v>
      </c>
      <c r="N7" s="23">
        <f>N4*'Calculations Etc'!$B$19</f>
        <v>2.9861811306379434E-4</v>
      </c>
      <c r="O7" s="23">
        <f>O4*'Calculations Etc'!$B$19</f>
        <v>2.9861811306379434E-4</v>
      </c>
      <c r="P7" s="23">
        <f>P4*'Calculations Etc'!$B$19</f>
        <v>2.9861811306379434E-4</v>
      </c>
      <c r="Q7" s="23">
        <f>Q4*'Calculations Etc'!$B$19</f>
        <v>2.9861811306379434E-4</v>
      </c>
      <c r="R7" s="23">
        <f>R4*'Calculations Etc'!$B$19</f>
        <v>2.9861811306379434E-4</v>
      </c>
      <c r="S7" s="23">
        <f>S4*'Calculations Etc'!$B$19</f>
        <v>2.9861811306379434E-4</v>
      </c>
      <c r="T7" s="23">
        <f>T4*'Calculations Etc'!$B$19</f>
        <v>2.9861811306379434E-4</v>
      </c>
      <c r="U7" s="23">
        <f>U4*'Calculations Etc'!$B$19</f>
        <v>2.9861811306379434E-4</v>
      </c>
      <c r="V7" s="23">
        <f>V4*'Calculations Etc'!$B$19</f>
        <v>2.9861811306379434E-4</v>
      </c>
      <c r="W7" s="23">
        <f>W4*'Calculations Etc'!$B$19</f>
        <v>2.9861811306379434E-4</v>
      </c>
      <c r="X7" s="23">
        <f>X4*'Calculations Etc'!$B$19</f>
        <v>2.9861811306379434E-4</v>
      </c>
      <c r="Y7" s="23">
        <f>Y4*'Calculations Etc'!$B$19</f>
        <v>2.9861811306379434E-4</v>
      </c>
      <c r="Z7" s="23">
        <f>Z4*'Calculations Etc'!$B$19</f>
        <v>2.9861811306379434E-4</v>
      </c>
      <c r="AA7" s="23">
        <f>AA4*'Calculations Etc'!$B$19</f>
        <v>2.9861811306379434E-4</v>
      </c>
      <c r="AB7" s="23">
        <f>AB4*'Calculations Etc'!$B$19</f>
        <v>2.9861811306379434E-4</v>
      </c>
      <c r="AC7" s="23">
        <f>AC4*'Calculations Etc'!$B$19</f>
        <v>2.9861811306379434E-4</v>
      </c>
      <c r="AD7" s="23">
        <f>AD4*'Calculations Etc'!$B$19</f>
        <v>2.9861811306379434E-4</v>
      </c>
      <c r="AE7" s="23">
        <f>AE4*'Calculations Etc'!$B$19</f>
        <v>2.9861811306379434E-4</v>
      </c>
      <c r="AF7" s="23">
        <f>AF4*'Calculations Etc'!$B$19</f>
        <v>2.9861811306379434E-4</v>
      </c>
      <c r="AG7" s="23">
        <f>AG4*'Calculations Etc'!$B$19</f>
        <v>2.9861811306379434E-4</v>
      </c>
      <c r="AH7" s="23">
        <f>AH4*'Calculations Etc'!$B$19</f>
        <v>2.9861811306379434E-4</v>
      </c>
      <c r="AI7" s="23">
        <f>AI4*'Calculations Etc'!$B$19</f>
        <v>2.9861811306379434E-4</v>
      </c>
      <c r="AJ7" s="23">
        <f>AJ4*'Calculations Etc'!$B$19</f>
        <v>2.9861811306379434E-4</v>
      </c>
      <c r="AK7" s="23">
        <f>AK4*'Calculations Etc'!$B$19</f>
        <v>2.9861811306379434E-4</v>
      </c>
    </row>
    <row r="8" spans="1:37" ht="14.25" customHeight="1" x14ac:dyDescent="0.45">
      <c r="A8" s="3" t="s">
        <v>390</v>
      </c>
      <c r="B8" s="23">
        <f>B4*'Calculations Etc'!$B$14</f>
        <v>9.6328423568965921E-4</v>
      </c>
      <c r="C8" s="23">
        <f>C4*'Calculations Etc'!$B$14</f>
        <v>9.6328423568965921E-4</v>
      </c>
      <c r="D8" s="23">
        <f>D4*'Calculations Etc'!$B$14</f>
        <v>9.6328423568965921E-4</v>
      </c>
      <c r="E8" s="23">
        <f>E4*'Calculations Etc'!$B$14</f>
        <v>9.6328423568965921E-4</v>
      </c>
      <c r="F8" s="23">
        <f>F4*'Calculations Etc'!$B$14</f>
        <v>9.6328423568965921E-4</v>
      </c>
      <c r="G8" s="23">
        <f>G4*'Calculations Etc'!$B$14</f>
        <v>9.6328423568965921E-4</v>
      </c>
      <c r="H8" s="23">
        <f>H4*'Calculations Etc'!$B$14</f>
        <v>9.6328423568965921E-4</v>
      </c>
      <c r="I8" s="23">
        <f>I4*'Calculations Etc'!$B$14</f>
        <v>9.6328423568965921E-4</v>
      </c>
      <c r="J8" s="23">
        <f>J4*'Calculations Etc'!$B$14</f>
        <v>9.6328423568965921E-4</v>
      </c>
      <c r="K8" s="23">
        <f>K4*'Calculations Etc'!$B$14</f>
        <v>9.6328423568965921E-4</v>
      </c>
      <c r="L8" s="23">
        <f>L4*'Calculations Etc'!$B$14</f>
        <v>9.6328423568965921E-4</v>
      </c>
      <c r="M8" s="23">
        <f>M4*'Calculations Etc'!$B$14</f>
        <v>9.6328423568965921E-4</v>
      </c>
      <c r="N8" s="23">
        <f>N4*'Calculations Etc'!$B$14</f>
        <v>9.6328423568965921E-4</v>
      </c>
      <c r="O8" s="23">
        <f>O4*'Calculations Etc'!$B$14</f>
        <v>9.6328423568965921E-4</v>
      </c>
      <c r="P8" s="23">
        <f>P4*'Calculations Etc'!$B$14</f>
        <v>9.6328423568965921E-4</v>
      </c>
      <c r="Q8" s="23">
        <f>Q4*'Calculations Etc'!$B$14</f>
        <v>9.6328423568965921E-4</v>
      </c>
      <c r="R8" s="23">
        <f>R4*'Calculations Etc'!$B$14</f>
        <v>9.6328423568965921E-4</v>
      </c>
      <c r="S8" s="23">
        <f>S4*'Calculations Etc'!$B$14</f>
        <v>9.6328423568965921E-4</v>
      </c>
      <c r="T8" s="23">
        <f>T4*'Calculations Etc'!$B$14</f>
        <v>9.6328423568965921E-4</v>
      </c>
      <c r="U8" s="23">
        <f>U4*'Calculations Etc'!$B$14</f>
        <v>9.6328423568965921E-4</v>
      </c>
      <c r="V8" s="23">
        <f>V4*'Calculations Etc'!$B$14</f>
        <v>9.6328423568965921E-4</v>
      </c>
      <c r="W8" s="23">
        <f>W4*'Calculations Etc'!$B$14</f>
        <v>9.6328423568965921E-4</v>
      </c>
      <c r="X8" s="23">
        <f>X4*'Calculations Etc'!$B$14</f>
        <v>9.6328423568965921E-4</v>
      </c>
      <c r="Y8" s="23">
        <f>Y4*'Calculations Etc'!$B$14</f>
        <v>9.6328423568965921E-4</v>
      </c>
      <c r="Z8" s="23">
        <f>Z4*'Calculations Etc'!$B$14</f>
        <v>9.6328423568965921E-4</v>
      </c>
      <c r="AA8" s="23">
        <f>AA4*'Calculations Etc'!$B$14</f>
        <v>9.6328423568965921E-4</v>
      </c>
      <c r="AB8" s="23">
        <f>AB4*'Calculations Etc'!$B$14</f>
        <v>9.6328423568965921E-4</v>
      </c>
      <c r="AC8" s="23">
        <f>AC4*'Calculations Etc'!$B$14</f>
        <v>9.6328423568965921E-4</v>
      </c>
      <c r="AD8" s="23">
        <f>AD4*'Calculations Etc'!$B$14</f>
        <v>9.6328423568965921E-4</v>
      </c>
      <c r="AE8" s="23">
        <f>AE4*'Calculations Etc'!$B$14</f>
        <v>9.6328423568965921E-4</v>
      </c>
      <c r="AF8" s="23">
        <f>AF4*'Calculations Etc'!$B$14</f>
        <v>9.6328423568965921E-4</v>
      </c>
      <c r="AG8" s="23">
        <f>AG4*'Calculations Etc'!$B$14</f>
        <v>9.6328423568965921E-4</v>
      </c>
      <c r="AH8" s="23">
        <f>AH4*'Calculations Etc'!$B$14</f>
        <v>9.6328423568965921E-4</v>
      </c>
      <c r="AI8" s="23">
        <f>AI4*'Calculations Etc'!$B$14</f>
        <v>9.6328423568965921E-4</v>
      </c>
      <c r="AJ8" s="23">
        <f>AJ4*'Calculations Etc'!$B$14</f>
        <v>9.6328423568965921E-4</v>
      </c>
      <c r="AK8" s="23">
        <f>AK4*'Calculations Etc'!$B$14</f>
        <v>9.6328423568965921E-4</v>
      </c>
    </row>
    <row r="9" spans="1:37" ht="14.25" customHeight="1" x14ac:dyDescent="0.35"/>
    <row r="10" spans="1:37" ht="14.25" customHeight="1" x14ac:dyDescent="0.45">
      <c r="B10" s="96"/>
    </row>
    <row r="11" spans="1:37" ht="14.25" customHeight="1" x14ac:dyDescent="0.45">
      <c r="B11" s="96"/>
      <c r="D11" s="17"/>
    </row>
    <row r="12" spans="1:37" ht="14.25" customHeight="1" x14ac:dyDescent="0.45">
      <c r="D12" s="17"/>
    </row>
    <row r="13" spans="1:37" ht="14.25" customHeight="1" x14ac:dyDescent="0.45">
      <c r="D13" s="17"/>
    </row>
    <row r="14" spans="1:37" ht="14.25" customHeight="1" x14ac:dyDescent="0.45">
      <c r="D14" s="17"/>
    </row>
    <row r="15" spans="1:37" ht="14.25" customHeight="1" x14ac:dyDescent="0.45">
      <c r="D15" s="17"/>
    </row>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2" width="13.75" customWidth="1"/>
    <col min="3" max="3" width="9" customWidth="1"/>
    <col min="4"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23">
        <f>B$4/(1-'Calculations Etc'!$B$3)</f>
        <v>5.1762069667956798E-4</v>
      </c>
      <c r="C2" s="23">
        <f>C$4/(1-'Calculations Etc'!$B$3)</f>
        <v>5.1762069667956798E-4</v>
      </c>
      <c r="D2" s="23">
        <f>D$4/(1-'Calculations Etc'!$B$3)</f>
        <v>5.1762069667956798E-4</v>
      </c>
      <c r="E2" s="23">
        <f t="shared" ref="E2:AK2" si="0">$D2+$D2*(E$1-$D$1)/($AK$1-$D$1)</f>
        <v>5.333061723365246E-4</v>
      </c>
      <c r="F2" s="23">
        <f t="shared" si="0"/>
        <v>5.4899164799348122E-4</v>
      </c>
      <c r="G2" s="23">
        <f t="shared" si="0"/>
        <v>5.6467712365043774E-4</v>
      </c>
      <c r="H2" s="23">
        <f t="shared" si="0"/>
        <v>5.8036259930739436E-4</v>
      </c>
      <c r="I2" s="23">
        <f t="shared" si="0"/>
        <v>5.9604807496435098E-4</v>
      </c>
      <c r="J2" s="23">
        <f t="shared" si="0"/>
        <v>6.117335506213076E-4</v>
      </c>
      <c r="K2" s="23">
        <f t="shared" si="0"/>
        <v>6.2741902627826422E-4</v>
      </c>
      <c r="L2" s="23">
        <f t="shared" si="0"/>
        <v>6.4310450193522085E-4</v>
      </c>
      <c r="M2" s="23">
        <f t="shared" si="0"/>
        <v>6.5878997759217747E-4</v>
      </c>
      <c r="N2" s="23">
        <f t="shared" si="0"/>
        <v>6.7447545324913409E-4</v>
      </c>
      <c r="O2" s="23">
        <f t="shared" si="0"/>
        <v>6.9016092890609071E-4</v>
      </c>
      <c r="P2" s="23">
        <f t="shared" si="0"/>
        <v>7.0584640456304722E-4</v>
      </c>
      <c r="Q2" s="23">
        <f t="shared" si="0"/>
        <v>7.2153188022000385E-4</v>
      </c>
      <c r="R2" s="23">
        <f t="shared" si="0"/>
        <v>7.3721735587696047E-4</v>
      </c>
      <c r="S2" s="23">
        <f t="shared" si="0"/>
        <v>7.5290283153391709E-4</v>
      </c>
      <c r="T2" s="23">
        <f t="shared" si="0"/>
        <v>7.685883071908736E-4</v>
      </c>
      <c r="U2" s="23">
        <f t="shared" si="0"/>
        <v>7.8427378284783023E-4</v>
      </c>
      <c r="V2" s="23">
        <f t="shared" si="0"/>
        <v>7.9995925850478685E-4</v>
      </c>
      <c r="W2" s="23">
        <f t="shared" si="0"/>
        <v>8.1564473416174347E-4</v>
      </c>
      <c r="X2" s="23">
        <f t="shared" si="0"/>
        <v>8.3133020981870009E-4</v>
      </c>
      <c r="Y2" s="23">
        <f t="shared" si="0"/>
        <v>8.4701568547565671E-4</v>
      </c>
      <c r="Z2" s="23">
        <f t="shared" si="0"/>
        <v>8.6270116113261333E-4</v>
      </c>
      <c r="AA2" s="23">
        <f t="shared" si="0"/>
        <v>8.7838663678956996E-4</v>
      </c>
      <c r="AB2" s="23">
        <f t="shared" si="0"/>
        <v>8.9407211244652647E-4</v>
      </c>
      <c r="AC2" s="23">
        <f t="shared" si="0"/>
        <v>9.0975758810348309E-4</v>
      </c>
      <c r="AD2" s="23">
        <f t="shared" si="0"/>
        <v>9.2544306376043971E-4</v>
      </c>
      <c r="AE2" s="23">
        <f t="shared" si="0"/>
        <v>9.4112853941739634E-4</v>
      </c>
      <c r="AF2" s="23">
        <f t="shared" si="0"/>
        <v>9.5681401507435285E-4</v>
      </c>
      <c r="AG2" s="23">
        <f t="shared" si="0"/>
        <v>9.7249949073130947E-4</v>
      </c>
      <c r="AH2" s="23">
        <f t="shared" si="0"/>
        <v>9.8818496638826609E-4</v>
      </c>
      <c r="AI2" s="23">
        <f t="shared" si="0"/>
        <v>1.0038704420452227E-3</v>
      </c>
      <c r="AJ2" s="23">
        <f t="shared" si="0"/>
        <v>1.0195559177021793E-3</v>
      </c>
      <c r="AK2" s="23">
        <f t="shared" si="0"/>
        <v>1.035241393359136E-3</v>
      </c>
    </row>
    <row r="3" spans="1:37" ht="14.25" customHeight="1" x14ac:dyDescent="0.45">
      <c r="A3" s="3" t="s">
        <v>387</v>
      </c>
      <c r="B3" s="23">
        <f t="shared" ref="B3:C3" si="1">B$4</f>
        <v>1.625585658993685E-4</v>
      </c>
      <c r="C3" s="23">
        <f t="shared" si="1"/>
        <v>1.625585658993685E-4</v>
      </c>
      <c r="D3" s="23">
        <f>'LDV-freight'!$B$14</f>
        <v>1.625585658993685E-4</v>
      </c>
      <c r="E3" s="23">
        <f>'LDV-freight'!$B$14</f>
        <v>1.625585658993685E-4</v>
      </c>
      <c r="F3" s="23">
        <f>'LDV-freight'!$B$14</f>
        <v>1.625585658993685E-4</v>
      </c>
      <c r="G3" s="23">
        <f>'LDV-freight'!$B$14</f>
        <v>1.625585658993685E-4</v>
      </c>
      <c r="H3" s="23">
        <f>'LDV-freight'!$B$14</f>
        <v>1.625585658993685E-4</v>
      </c>
      <c r="I3" s="23">
        <f>'LDV-freight'!$B$14</f>
        <v>1.625585658993685E-4</v>
      </c>
      <c r="J3" s="23">
        <f>'LDV-freight'!$B$14</f>
        <v>1.625585658993685E-4</v>
      </c>
      <c r="K3" s="23">
        <f>'LDV-freight'!$B$14</f>
        <v>1.625585658993685E-4</v>
      </c>
      <c r="L3" s="23">
        <f>'LDV-freight'!$B$14</f>
        <v>1.625585658993685E-4</v>
      </c>
      <c r="M3" s="23">
        <f>'LDV-freight'!$B$14</f>
        <v>1.625585658993685E-4</v>
      </c>
      <c r="N3" s="23">
        <f>'LDV-freight'!$B$14</f>
        <v>1.625585658993685E-4</v>
      </c>
      <c r="O3" s="23">
        <f>'LDV-freight'!$B$14</f>
        <v>1.625585658993685E-4</v>
      </c>
      <c r="P3" s="23">
        <f>'LDV-freight'!$B$14</f>
        <v>1.625585658993685E-4</v>
      </c>
      <c r="Q3" s="23">
        <f>'LDV-freight'!$B$14</f>
        <v>1.625585658993685E-4</v>
      </c>
      <c r="R3" s="23">
        <f>'LDV-freight'!$B$14</f>
        <v>1.625585658993685E-4</v>
      </c>
      <c r="S3" s="23">
        <f>'LDV-freight'!$B$14</f>
        <v>1.625585658993685E-4</v>
      </c>
      <c r="T3" s="23">
        <f>'LDV-freight'!$B$14</f>
        <v>1.625585658993685E-4</v>
      </c>
      <c r="U3" s="23">
        <f>'LDV-freight'!$B$14</f>
        <v>1.625585658993685E-4</v>
      </c>
      <c r="V3" s="23">
        <f>'LDV-freight'!$B$14</f>
        <v>1.625585658993685E-4</v>
      </c>
      <c r="W3" s="23">
        <f>'LDV-freight'!$B$14</f>
        <v>1.625585658993685E-4</v>
      </c>
      <c r="X3" s="23">
        <f>'LDV-freight'!$B$14</f>
        <v>1.625585658993685E-4</v>
      </c>
      <c r="Y3" s="23">
        <f>'LDV-freight'!$B$14</f>
        <v>1.625585658993685E-4</v>
      </c>
      <c r="Z3" s="23">
        <f>'LDV-freight'!$B$14</f>
        <v>1.625585658993685E-4</v>
      </c>
      <c r="AA3" s="23">
        <f>'LDV-freight'!$B$14</f>
        <v>1.625585658993685E-4</v>
      </c>
      <c r="AB3" s="23">
        <f>'LDV-freight'!$B$14</f>
        <v>1.625585658993685E-4</v>
      </c>
      <c r="AC3" s="23">
        <f>'LDV-freight'!$B$14</f>
        <v>1.625585658993685E-4</v>
      </c>
      <c r="AD3" s="23">
        <f>'LDV-freight'!$B$14</f>
        <v>1.625585658993685E-4</v>
      </c>
      <c r="AE3" s="23">
        <f>'LDV-freight'!$B$14</f>
        <v>1.625585658993685E-4</v>
      </c>
      <c r="AF3" s="23">
        <f>'LDV-freight'!$B$14</f>
        <v>1.625585658993685E-4</v>
      </c>
      <c r="AG3" s="23">
        <f>'LDV-freight'!$B$14</f>
        <v>1.625585658993685E-4</v>
      </c>
      <c r="AH3" s="23">
        <f>'LDV-freight'!$B$14</f>
        <v>1.625585658993685E-4</v>
      </c>
      <c r="AI3" s="23">
        <f>'LDV-freight'!$B$14</f>
        <v>1.625585658993685E-4</v>
      </c>
      <c r="AJ3" s="23">
        <f>'LDV-freight'!$B$14</f>
        <v>1.625585658993685E-4</v>
      </c>
      <c r="AK3" s="23">
        <f>'LDV-freight'!$B$14</f>
        <v>1.625585658993685E-4</v>
      </c>
    </row>
    <row r="4" spans="1:37" ht="14.25" customHeight="1" x14ac:dyDescent="0.45">
      <c r="A4" s="3" t="s">
        <v>380</v>
      </c>
      <c r="B4" s="95">
        <f>'LDV-freight'!$B$14</f>
        <v>1.625585658993685E-4</v>
      </c>
      <c r="C4" s="23">
        <f t="shared" ref="C4:AK4" si="2">$B$4</f>
        <v>1.625585658993685E-4</v>
      </c>
      <c r="D4" s="23">
        <f t="shared" si="2"/>
        <v>1.625585658993685E-4</v>
      </c>
      <c r="E4" s="23">
        <f t="shared" si="2"/>
        <v>1.625585658993685E-4</v>
      </c>
      <c r="F4" s="23">
        <f t="shared" si="2"/>
        <v>1.625585658993685E-4</v>
      </c>
      <c r="G4" s="23">
        <f t="shared" si="2"/>
        <v>1.625585658993685E-4</v>
      </c>
      <c r="H4" s="23">
        <f t="shared" si="2"/>
        <v>1.625585658993685E-4</v>
      </c>
      <c r="I4" s="23">
        <f t="shared" si="2"/>
        <v>1.625585658993685E-4</v>
      </c>
      <c r="J4" s="23">
        <f t="shared" si="2"/>
        <v>1.625585658993685E-4</v>
      </c>
      <c r="K4" s="23">
        <f t="shared" si="2"/>
        <v>1.625585658993685E-4</v>
      </c>
      <c r="L4" s="23">
        <f t="shared" si="2"/>
        <v>1.625585658993685E-4</v>
      </c>
      <c r="M4" s="23">
        <f t="shared" si="2"/>
        <v>1.625585658993685E-4</v>
      </c>
      <c r="N4" s="23">
        <f t="shared" si="2"/>
        <v>1.625585658993685E-4</v>
      </c>
      <c r="O4" s="23">
        <f t="shared" si="2"/>
        <v>1.625585658993685E-4</v>
      </c>
      <c r="P4" s="23">
        <f t="shared" si="2"/>
        <v>1.625585658993685E-4</v>
      </c>
      <c r="Q4" s="23">
        <f t="shared" si="2"/>
        <v>1.625585658993685E-4</v>
      </c>
      <c r="R4" s="23">
        <f t="shared" si="2"/>
        <v>1.625585658993685E-4</v>
      </c>
      <c r="S4" s="23">
        <f t="shared" si="2"/>
        <v>1.625585658993685E-4</v>
      </c>
      <c r="T4" s="23">
        <f t="shared" si="2"/>
        <v>1.625585658993685E-4</v>
      </c>
      <c r="U4" s="23">
        <f t="shared" si="2"/>
        <v>1.625585658993685E-4</v>
      </c>
      <c r="V4" s="23">
        <f t="shared" si="2"/>
        <v>1.625585658993685E-4</v>
      </c>
      <c r="W4" s="23">
        <f t="shared" si="2"/>
        <v>1.625585658993685E-4</v>
      </c>
      <c r="X4" s="23">
        <f t="shared" si="2"/>
        <v>1.625585658993685E-4</v>
      </c>
      <c r="Y4" s="23">
        <f t="shared" si="2"/>
        <v>1.625585658993685E-4</v>
      </c>
      <c r="Z4" s="23">
        <f t="shared" si="2"/>
        <v>1.625585658993685E-4</v>
      </c>
      <c r="AA4" s="23">
        <f t="shared" si="2"/>
        <v>1.625585658993685E-4</v>
      </c>
      <c r="AB4" s="23">
        <f t="shared" si="2"/>
        <v>1.625585658993685E-4</v>
      </c>
      <c r="AC4" s="23">
        <f t="shared" si="2"/>
        <v>1.625585658993685E-4</v>
      </c>
      <c r="AD4" s="23">
        <f t="shared" si="2"/>
        <v>1.625585658993685E-4</v>
      </c>
      <c r="AE4" s="23">
        <f t="shared" si="2"/>
        <v>1.625585658993685E-4</v>
      </c>
      <c r="AF4" s="23">
        <f t="shared" si="2"/>
        <v>1.625585658993685E-4</v>
      </c>
      <c r="AG4" s="23">
        <f t="shared" si="2"/>
        <v>1.625585658993685E-4</v>
      </c>
      <c r="AH4" s="23">
        <f t="shared" si="2"/>
        <v>1.625585658993685E-4</v>
      </c>
      <c r="AI4" s="23">
        <f t="shared" si="2"/>
        <v>1.625585658993685E-4</v>
      </c>
      <c r="AJ4" s="23">
        <f t="shared" si="2"/>
        <v>1.625585658993685E-4</v>
      </c>
      <c r="AK4" s="23">
        <f t="shared" si="2"/>
        <v>1.625585658993685E-4</v>
      </c>
    </row>
    <row r="5" spans="1:37" ht="14.25" customHeight="1" x14ac:dyDescent="0.45">
      <c r="A5" s="3" t="s">
        <v>382</v>
      </c>
      <c r="B5" s="23">
        <f t="shared" ref="B5:C5" si="3">$D$5</f>
        <v>1.625585658993685E-4</v>
      </c>
      <c r="C5" s="23">
        <f t="shared" si="3"/>
        <v>1.625585658993685E-4</v>
      </c>
      <c r="D5" s="23">
        <f>'LDV-freight'!$B$14</f>
        <v>1.625585658993685E-4</v>
      </c>
      <c r="E5" s="23">
        <f>'LDV-freight'!$B$14</f>
        <v>1.625585658993685E-4</v>
      </c>
      <c r="F5" s="23">
        <f>'LDV-freight'!$B$14</f>
        <v>1.625585658993685E-4</v>
      </c>
      <c r="G5" s="23">
        <f>'LDV-freight'!$B$14</f>
        <v>1.625585658993685E-4</v>
      </c>
      <c r="H5" s="23">
        <f>'LDV-freight'!$B$14</f>
        <v>1.625585658993685E-4</v>
      </c>
      <c r="I5" s="23">
        <f>'LDV-freight'!$B$14</f>
        <v>1.625585658993685E-4</v>
      </c>
      <c r="J5" s="23">
        <f>'LDV-freight'!$B$14</f>
        <v>1.625585658993685E-4</v>
      </c>
      <c r="K5" s="23">
        <f>'LDV-freight'!$B$14</f>
        <v>1.625585658993685E-4</v>
      </c>
      <c r="L5" s="23">
        <f>'LDV-freight'!$B$14</f>
        <v>1.625585658993685E-4</v>
      </c>
      <c r="M5" s="23">
        <f>'LDV-freight'!$B$14</f>
        <v>1.625585658993685E-4</v>
      </c>
      <c r="N5" s="23">
        <f>'LDV-freight'!$B$14</f>
        <v>1.625585658993685E-4</v>
      </c>
      <c r="O5" s="23">
        <f>'LDV-freight'!$B$14</f>
        <v>1.625585658993685E-4</v>
      </c>
      <c r="P5" s="23">
        <f>'LDV-freight'!$B$14</f>
        <v>1.625585658993685E-4</v>
      </c>
      <c r="Q5" s="23">
        <f>'LDV-freight'!$B$14</f>
        <v>1.625585658993685E-4</v>
      </c>
      <c r="R5" s="23">
        <f>'LDV-freight'!$B$14</f>
        <v>1.625585658993685E-4</v>
      </c>
      <c r="S5" s="23">
        <f>'LDV-freight'!$B$14</f>
        <v>1.625585658993685E-4</v>
      </c>
      <c r="T5" s="23">
        <f>'LDV-freight'!$B$14</f>
        <v>1.625585658993685E-4</v>
      </c>
      <c r="U5" s="23">
        <f>'LDV-freight'!$B$14</f>
        <v>1.625585658993685E-4</v>
      </c>
      <c r="V5" s="23">
        <f>'LDV-freight'!$B$14</f>
        <v>1.625585658993685E-4</v>
      </c>
      <c r="W5" s="23">
        <f>'LDV-freight'!$B$14</f>
        <v>1.625585658993685E-4</v>
      </c>
      <c r="X5" s="23">
        <f>'LDV-freight'!$B$14</f>
        <v>1.625585658993685E-4</v>
      </c>
      <c r="Y5" s="23">
        <f>'LDV-freight'!$B$14</f>
        <v>1.625585658993685E-4</v>
      </c>
      <c r="Z5" s="23">
        <f>'LDV-freight'!$B$14</f>
        <v>1.625585658993685E-4</v>
      </c>
      <c r="AA5" s="23">
        <f>'LDV-freight'!$B$14</f>
        <v>1.625585658993685E-4</v>
      </c>
      <c r="AB5" s="23">
        <f>'LDV-freight'!$B$14</f>
        <v>1.625585658993685E-4</v>
      </c>
      <c r="AC5" s="23">
        <f>'LDV-freight'!$B$14</f>
        <v>1.625585658993685E-4</v>
      </c>
      <c r="AD5" s="23">
        <f>'LDV-freight'!$B$14</f>
        <v>1.625585658993685E-4</v>
      </c>
      <c r="AE5" s="23">
        <f>'LDV-freight'!$B$14</f>
        <v>1.625585658993685E-4</v>
      </c>
      <c r="AF5" s="23">
        <f>'LDV-freight'!$B$14</f>
        <v>1.625585658993685E-4</v>
      </c>
      <c r="AG5" s="23">
        <f>'LDV-freight'!$B$14</f>
        <v>1.625585658993685E-4</v>
      </c>
      <c r="AH5" s="23">
        <f>'LDV-freight'!$B$14</f>
        <v>1.625585658993685E-4</v>
      </c>
      <c r="AI5" s="23">
        <f>'LDV-freight'!$B$14</f>
        <v>1.625585658993685E-4</v>
      </c>
      <c r="AJ5" s="23">
        <f>'LDV-freight'!$B$14</f>
        <v>1.625585658993685E-4</v>
      </c>
      <c r="AK5" s="23">
        <f>'LDV-freight'!$B$14</f>
        <v>1.625585658993685E-4</v>
      </c>
    </row>
    <row r="6" spans="1:37" ht="14.25" customHeight="1" x14ac:dyDescent="0.45">
      <c r="A6" s="3" t="s">
        <v>388</v>
      </c>
      <c r="B6" s="23">
        <f>B4*(1-'Calculations Etc'!$B$8)+B2*'Calculations Etc'!$B$8</f>
        <v>3.5784273782847825E-4</v>
      </c>
      <c r="C6" s="23">
        <f>C4*(1-'Calculations Etc'!$B$8)+C2*'Calculations Etc'!$B$8</f>
        <v>3.5784273782847825E-4</v>
      </c>
      <c r="D6" s="23">
        <f>D5*(1-'Calculations Etc'!$B$8)+D2*'Calculations Etc'!$B$8</f>
        <v>3.5784273782847825E-4</v>
      </c>
      <c r="E6" s="23">
        <f>E4*(1-'Calculations Etc'!$B$8)+E2*'Calculations Etc'!$B$8</f>
        <v>3.664697494398044E-4</v>
      </c>
      <c r="F6" s="23">
        <f>F4*(1-'Calculations Etc'!$B$8)+F2*'Calculations Etc'!$B$8</f>
        <v>3.7509676105113054E-4</v>
      </c>
      <c r="G6" s="23">
        <f>G4*(1-'Calculations Etc'!$B$8)+G2*'Calculations Etc'!$B$8</f>
        <v>3.8372377266245663E-4</v>
      </c>
      <c r="H6" s="23">
        <f>H4*(1-'Calculations Etc'!$B$8)+H2*'Calculations Etc'!$B$8</f>
        <v>3.9235078427378277E-4</v>
      </c>
      <c r="I6" s="23">
        <f>I4*(1-'Calculations Etc'!$B$8)+I2*'Calculations Etc'!$B$8</f>
        <v>4.0097779588510891E-4</v>
      </c>
      <c r="J6" s="23">
        <f>J4*(1-'Calculations Etc'!$B$8)+J2*'Calculations Etc'!$B$8</f>
        <v>4.0960480749643505E-4</v>
      </c>
      <c r="K6" s="23">
        <f>K4*(1-'Calculations Etc'!$B$8)+K2*'Calculations Etc'!$B$8</f>
        <v>4.1823181910776119E-4</v>
      </c>
      <c r="L6" s="23">
        <f>L4*(1-'Calculations Etc'!$B$8)+L2*'Calculations Etc'!$B$8</f>
        <v>4.2685883071908734E-4</v>
      </c>
      <c r="M6" s="23">
        <f>M4*(1-'Calculations Etc'!$B$8)+M2*'Calculations Etc'!$B$8</f>
        <v>4.3548584233041348E-4</v>
      </c>
      <c r="N6" s="23">
        <f>N4*(1-'Calculations Etc'!$B$8)+N2*'Calculations Etc'!$B$8</f>
        <v>4.4411285394173962E-4</v>
      </c>
      <c r="O6" s="23">
        <f>O4*(1-'Calculations Etc'!$B$8)+O2*'Calculations Etc'!$B$8</f>
        <v>4.5273986555306576E-4</v>
      </c>
      <c r="P6" s="23">
        <f>P4*(1-'Calculations Etc'!$B$8)+P2*'Calculations Etc'!$B$8</f>
        <v>4.6136687716439185E-4</v>
      </c>
      <c r="Q6" s="23">
        <f>Q4*(1-'Calculations Etc'!$B$8)+Q2*'Calculations Etc'!$B$8</f>
        <v>4.6999388877571799E-4</v>
      </c>
      <c r="R6" s="23">
        <f>R4*(1-'Calculations Etc'!$B$8)+R2*'Calculations Etc'!$B$8</f>
        <v>4.7862090038704413E-4</v>
      </c>
      <c r="S6" s="23">
        <f>S4*(1-'Calculations Etc'!$B$8)+S2*'Calculations Etc'!$B$8</f>
        <v>4.8724791199837028E-4</v>
      </c>
      <c r="T6" s="23">
        <f>T4*(1-'Calculations Etc'!$B$8)+T2*'Calculations Etc'!$B$8</f>
        <v>4.9587492360969631E-4</v>
      </c>
      <c r="U6" s="23">
        <f>U4*(1-'Calculations Etc'!$B$8)+U2*'Calculations Etc'!$B$8</f>
        <v>5.0450193522102245E-4</v>
      </c>
      <c r="V6" s="23">
        <f>V4*(1-'Calculations Etc'!$B$8)+V2*'Calculations Etc'!$B$8</f>
        <v>5.1312894683234859E-4</v>
      </c>
      <c r="W6" s="23">
        <f>W4*(1-'Calculations Etc'!$B$8)+W2*'Calculations Etc'!$B$8</f>
        <v>5.2175595844367473E-4</v>
      </c>
      <c r="X6" s="23">
        <f>X4*(1-'Calculations Etc'!$B$8)+X2*'Calculations Etc'!$B$8</f>
        <v>5.3038297005500088E-4</v>
      </c>
      <c r="Y6" s="23">
        <f>Y4*(1-'Calculations Etc'!$B$8)+Y2*'Calculations Etc'!$B$8</f>
        <v>5.3900998166632702E-4</v>
      </c>
      <c r="Z6" s="23">
        <f>Z4*(1-'Calculations Etc'!$B$8)+Z2*'Calculations Etc'!$B$8</f>
        <v>5.4763699327765316E-4</v>
      </c>
      <c r="AA6" s="23">
        <f>AA4*(1-'Calculations Etc'!$B$8)+AA2*'Calculations Etc'!$B$8</f>
        <v>5.562640048889793E-4</v>
      </c>
      <c r="AB6" s="23">
        <f>AB4*(1-'Calculations Etc'!$B$8)+AB2*'Calculations Etc'!$B$8</f>
        <v>5.6489101650030534E-4</v>
      </c>
      <c r="AC6" s="23">
        <f>AC4*(1-'Calculations Etc'!$B$8)+AC2*'Calculations Etc'!$B$8</f>
        <v>5.7351802811163148E-4</v>
      </c>
      <c r="AD6" s="23">
        <f>AD4*(1-'Calculations Etc'!$B$8)+AD2*'Calculations Etc'!$B$8</f>
        <v>5.8214503972295762E-4</v>
      </c>
      <c r="AE6" s="23">
        <f>AE4*(1-'Calculations Etc'!$B$8)+AE2*'Calculations Etc'!$B$8</f>
        <v>5.9077205133428376E-4</v>
      </c>
      <c r="AF6" s="23">
        <f>AF4*(1-'Calculations Etc'!$B$8)+AF2*'Calculations Etc'!$B$8</f>
        <v>5.993990629456099E-4</v>
      </c>
      <c r="AG6" s="23">
        <f>AG4*(1-'Calculations Etc'!$B$8)+AG2*'Calculations Etc'!$B$8</f>
        <v>6.0802607455693605E-4</v>
      </c>
      <c r="AH6" s="23">
        <f>AH4*(1-'Calculations Etc'!$B$8)+AH2*'Calculations Etc'!$B$8</f>
        <v>6.1665308616826219E-4</v>
      </c>
      <c r="AI6" s="23">
        <f>AI4*(1-'Calculations Etc'!$B$8)+AI2*'Calculations Etc'!$B$8</f>
        <v>6.2528009777958833E-4</v>
      </c>
      <c r="AJ6" s="23">
        <f>AJ4*(1-'Calculations Etc'!$B$8)+AJ2*'Calculations Etc'!$B$8</f>
        <v>6.3390710939091447E-4</v>
      </c>
      <c r="AK6" s="23">
        <f>AK4*(1-'Calculations Etc'!$B$8)+AK2*'Calculations Etc'!$B$8</f>
        <v>6.4253412100224061E-4</v>
      </c>
    </row>
    <row r="7" spans="1:37" ht="14.25" customHeight="1" x14ac:dyDescent="0.45">
      <c r="A7" s="3" t="s">
        <v>389</v>
      </c>
      <c r="B7" s="23">
        <f>B4*'Calculations Etc'!$B$19</f>
        <v>1.2598288857201058E-4</v>
      </c>
      <c r="C7" s="23">
        <f>C4*'Calculations Etc'!$B$19</f>
        <v>1.2598288857201058E-4</v>
      </c>
      <c r="D7" s="23">
        <f>D5*'Calculations Etc'!$B$19</f>
        <v>1.2598288857201058E-4</v>
      </c>
      <c r="E7" s="23">
        <f>E4*'Calculations Etc'!$B$19</f>
        <v>1.2598288857201058E-4</v>
      </c>
      <c r="F7" s="23">
        <f>F4*'Calculations Etc'!$B$19</f>
        <v>1.2598288857201058E-4</v>
      </c>
      <c r="G7" s="23">
        <f>G4*'Calculations Etc'!$B$19</f>
        <v>1.2598288857201058E-4</v>
      </c>
      <c r="H7" s="23">
        <f>H4*'Calculations Etc'!$B$19</f>
        <v>1.2598288857201058E-4</v>
      </c>
      <c r="I7" s="23">
        <f>I4*'Calculations Etc'!$B$19</f>
        <v>1.2598288857201058E-4</v>
      </c>
      <c r="J7" s="23">
        <f>J4*'Calculations Etc'!$B$19</f>
        <v>1.2598288857201058E-4</v>
      </c>
      <c r="K7" s="23">
        <f>K4*'Calculations Etc'!$B$19</f>
        <v>1.2598288857201058E-4</v>
      </c>
      <c r="L7" s="23">
        <f>L4*'Calculations Etc'!$B$19</f>
        <v>1.2598288857201058E-4</v>
      </c>
      <c r="M7" s="23">
        <f>M4*'Calculations Etc'!$B$19</f>
        <v>1.2598288857201058E-4</v>
      </c>
      <c r="N7" s="23">
        <f>N4*'Calculations Etc'!$B$19</f>
        <v>1.2598288857201058E-4</v>
      </c>
      <c r="O7" s="23">
        <f>O4*'Calculations Etc'!$B$19</f>
        <v>1.2598288857201058E-4</v>
      </c>
      <c r="P7" s="23">
        <f>P4*'Calculations Etc'!$B$19</f>
        <v>1.2598288857201058E-4</v>
      </c>
      <c r="Q7" s="23">
        <f>Q4*'Calculations Etc'!$B$19</f>
        <v>1.2598288857201058E-4</v>
      </c>
      <c r="R7" s="23">
        <f>R4*'Calculations Etc'!$B$19</f>
        <v>1.2598288857201058E-4</v>
      </c>
      <c r="S7" s="23">
        <f>S4*'Calculations Etc'!$B$19</f>
        <v>1.2598288857201058E-4</v>
      </c>
      <c r="T7" s="23">
        <f>T4*'Calculations Etc'!$B$19</f>
        <v>1.2598288857201058E-4</v>
      </c>
      <c r="U7" s="23">
        <f>U4*'Calculations Etc'!$B$19</f>
        <v>1.2598288857201058E-4</v>
      </c>
      <c r="V7" s="23">
        <f>V4*'Calculations Etc'!$B$19</f>
        <v>1.2598288857201058E-4</v>
      </c>
      <c r="W7" s="23">
        <f>W4*'Calculations Etc'!$B$19</f>
        <v>1.2598288857201058E-4</v>
      </c>
      <c r="X7" s="23">
        <f>X4*'Calculations Etc'!$B$19</f>
        <v>1.2598288857201058E-4</v>
      </c>
      <c r="Y7" s="23">
        <f>Y4*'Calculations Etc'!$B$19</f>
        <v>1.2598288857201058E-4</v>
      </c>
      <c r="Z7" s="23">
        <f>Z4*'Calculations Etc'!$B$19</f>
        <v>1.2598288857201058E-4</v>
      </c>
      <c r="AA7" s="23">
        <f>AA4*'Calculations Etc'!$B$19</f>
        <v>1.2598288857201058E-4</v>
      </c>
      <c r="AB7" s="23">
        <f>AB4*'Calculations Etc'!$B$19</f>
        <v>1.2598288857201058E-4</v>
      </c>
      <c r="AC7" s="23">
        <f>AC4*'Calculations Etc'!$B$19</f>
        <v>1.2598288857201058E-4</v>
      </c>
      <c r="AD7" s="23">
        <f>AD4*'Calculations Etc'!$B$19</f>
        <v>1.2598288857201058E-4</v>
      </c>
      <c r="AE7" s="23">
        <f>AE4*'Calculations Etc'!$B$19</f>
        <v>1.2598288857201058E-4</v>
      </c>
      <c r="AF7" s="23">
        <f>AF4*'Calculations Etc'!$B$19</f>
        <v>1.2598288857201058E-4</v>
      </c>
      <c r="AG7" s="23">
        <f>AG4*'Calculations Etc'!$B$19</f>
        <v>1.2598288857201058E-4</v>
      </c>
      <c r="AH7" s="23">
        <f>AH4*'Calculations Etc'!$B$19</f>
        <v>1.2598288857201058E-4</v>
      </c>
      <c r="AI7" s="23">
        <f>AI4*'Calculations Etc'!$B$19</f>
        <v>1.2598288857201058E-4</v>
      </c>
      <c r="AJ7" s="23">
        <f>AJ4*'Calculations Etc'!$B$19</f>
        <v>1.2598288857201058E-4</v>
      </c>
      <c r="AK7" s="23">
        <f>AK4*'Calculations Etc'!$B$19</f>
        <v>1.2598288857201058E-4</v>
      </c>
    </row>
    <row r="8" spans="1:37" ht="14.25" customHeight="1" x14ac:dyDescent="0.45">
      <c r="A8" s="3" t="s">
        <v>390</v>
      </c>
      <c r="B8" s="23">
        <f>B4*'Calculations Etc'!$B$14</f>
        <v>4.0639641474842127E-4</v>
      </c>
      <c r="C8" s="23">
        <f>C4*'Calculations Etc'!$B$14</f>
        <v>4.0639641474842127E-4</v>
      </c>
      <c r="D8" s="23">
        <f>D5*'Calculations Etc'!$B$14</f>
        <v>4.0639641474842127E-4</v>
      </c>
      <c r="E8" s="23">
        <f>E4*'Calculations Etc'!$B$14</f>
        <v>4.0639641474842127E-4</v>
      </c>
      <c r="F8" s="23">
        <f>F4*'Calculations Etc'!$B$14</f>
        <v>4.0639641474842127E-4</v>
      </c>
      <c r="G8" s="23">
        <f>G4*'Calculations Etc'!$B$14</f>
        <v>4.0639641474842127E-4</v>
      </c>
      <c r="H8" s="23">
        <f>H4*'Calculations Etc'!$B$14</f>
        <v>4.0639641474842127E-4</v>
      </c>
      <c r="I8" s="23">
        <f>I4*'Calculations Etc'!$B$14</f>
        <v>4.0639641474842127E-4</v>
      </c>
      <c r="J8" s="23">
        <f>J4*'Calculations Etc'!$B$14</f>
        <v>4.0639641474842127E-4</v>
      </c>
      <c r="K8" s="23">
        <f>K4*'Calculations Etc'!$B$14</f>
        <v>4.0639641474842127E-4</v>
      </c>
      <c r="L8" s="23">
        <f>L4*'Calculations Etc'!$B$14</f>
        <v>4.0639641474842127E-4</v>
      </c>
      <c r="M8" s="23">
        <f>M4*'Calculations Etc'!$B$14</f>
        <v>4.0639641474842127E-4</v>
      </c>
      <c r="N8" s="23">
        <f>N4*'Calculations Etc'!$B$14</f>
        <v>4.0639641474842127E-4</v>
      </c>
      <c r="O8" s="23">
        <f>O4*'Calculations Etc'!$B$14</f>
        <v>4.0639641474842127E-4</v>
      </c>
      <c r="P8" s="23">
        <f>P4*'Calculations Etc'!$B$14</f>
        <v>4.0639641474842127E-4</v>
      </c>
      <c r="Q8" s="23">
        <f>Q4*'Calculations Etc'!$B$14</f>
        <v>4.0639641474842127E-4</v>
      </c>
      <c r="R8" s="23">
        <f>R4*'Calculations Etc'!$B$14</f>
        <v>4.0639641474842127E-4</v>
      </c>
      <c r="S8" s="23">
        <f>S4*'Calculations Etc'!$B$14</f>
        <v>4.0639641474842127E-4</v>
      </c>
      <c r="T8" s="23">
        <f>T4*'Calculations Etc'!$B$14</f>
        <v>4.0639641474842127E-4</v>
      </c>
      <c r="U8" s="23">
        <f>U4*'Calculations Etc'!$B$14</f>
        <v>4.0639641474842127E-4</v>
      </c>
      <c r="V8" s="23">
        <f>V4*'Calculations Etc'!$B$14</f>
        <v>4.0639641474842127E-4</v>
      </c>
      <c r="W8" s="23">
        <f>W4*'Calculations Etc'!$B$14</f>
        <v>4.0639641474842127E-4</v>
      </c>
      <c r="X8" s="23">
        <f>X4*'Calculations Etc'!$B$14</f>
        <v>4.0639641474842127E-4</v>
      </c>
      <c r="Y8" s="23">
        <f>Y4*'Calculations Etc'!$B$14</f>
        <v>4.0639641474842127E-4</v>
      </c>
      <c r="Z8" s="23">
        <f>Z4*'Calculations Etc'!$B$14</f>
        <v>4.0639641474842127E-4</v>
      </c>
      <c r="AA8" s="23">
        <f>AA4*'Calculations Etc'!$B$14</f>
        <v>4.0639641474842127E-4</v>
      </c>
      <c r="AB8" s="23">
        <f>AB4*'Calculations Etc'!$B$14</f>
        <v>4.0639641474842127E-4</v>
      </c>
      <c r="AC8" s="23">
        <f>AC4*'Calculations Etc'!$B$14</f>
        <v>4.0639641474842127E-4</v>
      </c>
      <c r="AD8" s="23">
        <f>AD4*'Calculations Etc'!$B$14</f>
        <v>4.0639641474842127E-4</v>
      </c>
      <c r="AE8" s="23">
        <f>AE4*'Calculations Etc'!$B$14</f>
        <v>4.0639641474842127E-4</v>
      </c>
      <c r="AF8" s="23">
        <f>AF4*'Calculations Etc'!$B$14</f>
        <v>4.0639641474842127E-4</v>
      </c>
      <c r="AG8" s="23">
        <f>AG4*'Calculations Etc'!$B$14</f>
        <v>4.0639641474842127E-4</v>
      </c>
      <c r="AH8" s="23">
        <f>AH4*'Calculations Etc'!$B$14</f>
        <v>4.0639641474842127E-4</v>
      </c>
      <c r="AI8" s="23">
        <f>AI4*'Calculations Etc'!$B$14</f>
        <v>4.0639641474842127E-4</v>
      </c>
      <c r="AJ8" s="23">
        <f>AJ4*'Calculations Etc'!$B$14</f>
        <v>4.0639641474842127E-4</v>
      </c>
      <c r="AK8" s="23">
        <f>AK4*'Calculations Etc'!$B$14</f>
        <v>4.0639641474842127E-4</v>
      </c>
    </row>
    <row r="9" spans="1:37" ht="14.25" customHeight="1" x14ac:dyDescent="0.35"/>
    <row r="10" spans="1:37" ht="14.25" customHeight="1" x14ac:dyDescent="0.35"/>
    <row r="11" spans="1:37" ht="14.25" customHeight="1" x14ac:dyDescent="0.35"/>
    <row r="12" spans="1:37" ht="14.25" customHeight="1" x14ac:dyDescent="0.35"/>
    <row r="13" spans="1:37" ht="14.25" customHeight="1" x14ac:dyDescent="0.35"/>
    <row r="14" spans="1:37" ht="14.25" customHeight="1" x14ac:dyDescent="0.35"/>
    <row r="15" spans="1:37" ht="14.25" customHeight="1" x14ac:dyDescent="0.35"/>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2" width="12.25" customWidth="1"/>
    <col min="3" max="3" width="11.625" customWidth="1"/>
    <col min="4"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23">
        <f>B$4/(1-'Calculations Etc'!$B$4)</f>
        <v>5.6735511893623832E-3</v>
      </c>
      <c r="C2" s="23">
        <f>C$4/(1-'Calculations Etc'!$B$4)</f>
        <v>5.6735511893623832E-3</v>
      </c>
      <c r="D2" s="23">
        <f>D$4/(1-'Calculations Etc'!$B$4)</f>
        <v>5.6735511893623832E-3</v>
      </c>
      <c r="E2" s="23">
        <f t="shared" ref="E2:AK2" si="0">$D2+$D2*(E$1-$D$1)/($AK$1-$D$1)</f>
        <v>5.8454769829794249E-3</v>
      </c>
      <c r="F2" s="23">
        <f t="shared" si="0"/>
        <v>6.0174027765964666E-3</v>
      </c>
      <c r="G2" s="23">
        <f t="shared" si="0"/>
        <v>6.1893285702135092E-3</v>
      </c>
      <c r="H2" s="23">
        <f t="shared" si="0"/>
        <v>6.361254363830551E-3</v>
      </c>
      <c r="I2" s="23">
        <f t="shared" si="0"/>
        <v>6.5331801574475927E-3</v>
      </c>
      <c r="J2" s="23">
        <f t="shared" si="0"/>
        <v>6.7051059510646344E-3</v>
      </c>
      <c r="K2" s="23">
        <f t="shared" si="0"/>
        <v>6.8770317446816762E-3</v>
      </c>
      <c r="L2" s="23">
        <f t="shared" si="0"/>
        <v>7.0489575382987188E-3</v>
      </c>
      <c r="M2" s="23">
        <f t="shared" si="0"/>
        <v>7.2208833319157605E-3</v>
      </c>
      <c r="N2" s="23">
        <f t="shared" si="0"/>
        <v>7.3928091255328022E-3</v>
      </c>
      <c r="O2" s="23">
        <f t="shared" si="0"/>
        <v>7.564734919149844E-3</v>
      </c>
      <c r="P2" s="23">
        <f t="shared" si="0"/>
        <v>7.7366607127668865E-3</v>
      </c>
      <c r="Q2" s="23">
        <f t="shared" si="0"/>
        <v>7.9085865063839283E-3</v>
      </c>
      <c r="R2" s="23">
        <f t="shared" si="0"/>
        <v>8.08051230000097E-3</v>
      </c>
      <c r="S2" s="23">
        <f t="shared" si="0"/>
        <v>8.2524380936180117E-3</v>
      </c>
      <c r="T2" s="23">
        <f t="shared" si="0"/>
        <v>8.4243638872350535E-3</v>
      </c>
      <c r="U2" s="23">
        <f t="shared" si="0"/>
        <v>8.5962896808520952E-3</v>
      </c>
      <c r="V2" s="23">
        <f t="shared" si="0"/>
        <v>8.7682154744691369E-3</v>
      </c>
      <c r="W2" s="23">
        <f t="shared" si="0"/>
        <v>8.9401412680861804E-3</v>
      </c>
      <c r="X2" s="23">
        <f t="shared" si="0"/>
        <v>9.1120670617032204E-3</v>
      </c>
      <c r="Y2" s="23">
        <f t="shared" si="0"/>
        <v>9.2839928553202639E-3</v>
      </c>
      <c r="Z2" s="23">
        <f t="shared" si="0"/>
        <v>9.4559186489373056E-3</v>
      </c>
      <c r="AA2" s="23">
        <f t="shared" si="0"/>
        <v>9.6278444425543473E-3</v>
      </c>
      <c r="AB2" s="23">
        <f t="shared" si="0"/>
        <v>9.7997702361713891E-3</v>
      </c>
      <c r="AC2" s="23">
        <f t="shared" si="0"/>
        <v>9.9716960297884308E-3</v>
      </c>
      <c r="AD2" s="23">
        <f t="shared" si="0"/>
        <v>1.0143621823405474E-2</v>
      </c>
      <c r="AE2" s="23">
        <f t="shared" si="0"/>
        <v>1.0315547617022514E-2</v>
      </c>
      <c r="AF2" s="23">
        <f t="shared" si="0"/>
        <v>1.0487473410639558E-2</v>
      </c>
      <c r="AG2" s="23">
        <f t="shared" si="0"/>
        <v>1.0659399204256598E-2</v>
      </c>
      <c r="AH2" s="23">
        <f t="shared" si="0"/>
        <v>1.0831324997873641E-2</v>
      </c>
      <c r="AI2" s="23">
        <f t="shared" si="0"/>
        <v>1.1003250791490681E-2</v>
      </c>
      <c r="AJ2" s="23">
        <f t="shared" si="0"/>
        <v>1.1175176585107725E-2</v>
      </c>
      <c r="AK2" s="23">
        <f t="shared" si="0"/>
        <v>1.1347102378724766E-2</v>
      </c>
    </row>
    <row r="3" spans="1:37" ht="14.25" customHeight="1" x14ac:dyDescent="0.45">
      <c r="A3" s="3" t="s">
        <v>387</v>
      </c>
      <c r="B3" s="23">
        <f t="shared" ref="B3:C3" si="1">$D$3</f>
        <v>1.7655503230029938E-3</v>
      </c>
      <c r="C3" s="23">
        <f t="shared" si="1"/>
        <v>1.7655503230029938E-3</v>
      </c>
      <c r="D3" s="23">
        <f t="shared" ref="D3:AK3" si="2">D$5</f>
        <v>1.7655503230029938E-3</v>
      </c>
      <c r="E3" s="23">
        <f t="shared" si="2"/>
        <v>1.7655503230029938E-3</v>
      </c>
      <c r="F3" s="23">
        <f t="shared" si="2"/>
        <v>1.7655503230029938E-3</v>
      </c>
      <c r="G3" s="23">
        <f t="shared" si="2"/>
        <v>1.7655503230029938E-3</v>
      </c>
      <c r="H3" s="23">
        <f t="shared" si="2"/>
        <v>1.7655503230029938E-3</v>
      </c>
      <c r="I3" s="23">
        <f t="shared" si="2"/>
        <v>1.7655503230029938E-3</v>
      </c>
      <c r="J3" s="23">
        <f t="shared" si="2"/>
        <v>1.7655503230029938E-3</v>
      </c>
      <c r="K3" s="23">
        <f t="shared" si="2"/>
        <v>1.7655503230029938E-3</v>
      </c>
      <c r="L3" s="23">
        <f t="shared" si="2"/>
        <v>1.7655503230029938E-3</v>
      </c>
      <c r="M3" s="23">
        <f t="shared" si="2"/>
        <v>1.7655503230029938E-3</v>
      </c>
      <c r="N3" s="23">
        <f t="shared" si="2"/>
        <v>1.7655503230029938E-3</v>
      </c>
      <c r="O3" s="23">
        <f t="shared" si="2"/>
        <v>1.7655503230029938E-3</v>
      </c>
      <c r="P3" s="23">
        <f t="shared" si="2"/>
        <v>1.7655503230029938E-3</v>
      </c>
      <c r="Q3" s="23">
        <f t="shared" si="2"/>
        <v>1.7655503230029938E-3</v>
      </c>
      <c r="R3" s="23">
        <f t="shared" si="2"/>
        <v>1.7655503230029938E-3</v>
      </c>
      <c r="S3" s="23">
        <f t="shared" si="2"/>
        <v>1.7655503230029938E-3</v>
      </c>
      <c r="T3" s="23">
        <f t="shared" si="2"/>
        <v>1.7655503230029938E-3</v>
      </c>
      <c r="U3" s="23">
        <f t="shared" si="2"/>
        <v>1.7655503230029938E-3</v>
      </c>
      <c r="V3" s="23">
        <f t="shared" si="2"/>
        <v>1.7655503230029938E-3</v>
      </c>
      <c r="W3" s="23">
        <f t="shared" si="2"/>
        <v>1.7655503230029938E-3</v>
      </c>
      <c r="X3" s="23">
        <f t="shared" si="2"/>
        <v>1.7655503230029938E-3</v>
      </c>
      <c r="Y3" s="23">
        <f t="shared" si="2"/>
        <v>1.7655503230029938E-3</v>
      </c>
      <c r="Z3" s="23">
        <f t="shared" si="2"/>
        <v>1.7655503230029938E-3</v>
      </c>
      <c r="AA3" s="23">
        <f t="shared" si="2"/>
        <v>1.7655503230029938E-3</v>
      </c>
      <c r="AB3" s="23">
        <f t="shared" si="2"/>
        <v>1.7655503230029938E-3</v>
      </c>
      <c r="AC3" s="23">
        <f t="shared" si="2"/>
        <v>1.7655503230029938E-3</v>
      </c>
      <c r="AD3" s="23">
        <f t="shared" si="2"/>
        <v>1.7655503230029938E-3</v>
      </c>
      <c r="AE3" s="23">
        <f t="shared" si="2"/>
        <v>1.7655503230029938E-3</v>
      </c>
      <c r="AF3" s="23">
        <f t="shared" si="2"/>
        <v>1.7655503230029938E-3</v>
      </c>
      <c r="AG3" s="23">
        <f t="shared" si="2"/>
        <v>1.7655503230029938E-3</v>
      </c>
      <c r="AH3" s="23">
        <f t="shared" si="2"/>
        <v>1.7655503230029938E-3</v>
      </c>
      <c r="AI3" s="23">
        <f t="shared" si="2"/>
        <v>1.7655503230029938E-3</v>
      </c>
      <c r="AJ3" s="23">
        <f t="shared" si="2"/>
        <v>1.7655503230029938E-3</v>
      </c>
      <c r="AK3" s="23">
        <f t="shared" si="2"/>
        <v>1.7655503230029938E-3</v>
      </c>
    </row>
    <row r="4" spans="1:37" ht="14.25" customHeight="1" x14ac:dyDescent="0.45">
      <c r="A4" s="3" t="s">
        <v>380</v>
      </c>
      <c r="B4" s="23">
        <f t="shared" ref="B4:C4" si="3">$D$4</f>
        <v>1.7655503230029938E-3</v>
      </c>
      <c r="C4" s="23">
        <f t="shared" si="3"/>
        <v>1.7655503230029938E-3</v>
      </c>
      <c r="D4" s="23">
        <f t="shared" ref="D4:AK4" si="4">D$5</f>
        <v>1.7655503230029938E-3</v>
      </c>
      <c r="E4" s="23">
        <f t="shared" si="4"/>
        <v>1.7655503230029938E-3</v>
      </c>
      <c r="F4" s="23">
        <f t="shared" si="4"/>
        <v>1.7655503230029938E-3</v>
      </c>
      <c r="G4" s="23">
        <f t="shared" si="4"/>
        <v>1.7655503230029938E-3</v>
      </c>
      <c r="H4" s="23">
        <f t="shared" si="4"/>
        <v>1.7655503230029938E-3</v>
      </c>
      <c r="I4" s="23">
        <f t="shared" si="4"/>
        <v>1.7655503230029938E-3</v>
      </c>
      <c r="J4" s="23">
        <f t="shared" si="4"/>
        <v>1.7655503230029938E-3</v>
      </c>
      <c r="K4" s="23">
        <f t="shared" si="4"/>
        <v>1.7655503230029938E-3</v>
      </c>
      <c r="L4" s="23">
        <f t="shared" si="4"/>
        <v>1.7655503230029938E-3</v>
      </c>
      <c r="M4" s="23">
        <f t="shared" si="4"/>
        <v>1.7655503230029938E-3</v>
      </c>
      <c r="N4" s="23">
        <f t="shared" si="4"/>
        <v>1.7655503230029938E-3</v>
      </c>
      <c r="O4" s="23">
        <f t="shared" si="4"/>
        <v>1.7655503230029938E-3</v>
      </c>
      <c r="P4" s="23">
        <f t="shared" si="4"/>
        <v>1.7655503230029938E-3</v>
      </c>
      <c r="Q4" s="23">
        <f t="shared" si="4"/>
        <v>1.7655503230029938E-3</v>
      </c>
      <c r="R4" s="23">
        <f t="shared" si="4"/>
        <v>1.7655503230029938E-3</v>
      </c>
      <c r="S4" s="23">
        <f t="shared" si="4"/>
        <v>1.7655503230029938E-3</v>
      </c>
      <c r="T4" s="23">
        <f t="shared" si="4"/>
        <v>1.7655503230029938E-3</v>
      </c>
      <c r="U4" s="23">
        <f t="shared" si="4"/>
        <v>1.7655503230029938E-3</v>
      </c>
      <c r="V4" s="23">
        <f t="shared" si="4"/>
        <v>1.7655503230029938E-3</v>
      </c>
      <c r="W4" s="23">
        <f t="shared" si="4"/>
        <v>1.7655503230029938E-3</v>
      </c>
      <c r="X4" s="23">
        <f t="shared" si="4"/>
        <v>1.7655503230029938E-3</v>
      </c>
      <c r="Y4" s="23">
        <f t="shared" si="4"/>
        <v>1.7655503230029938E-3</v>
      </c>
      <c r="Z4" s="23">
        <f t="shared" si="4"/>
        <v>1.7655503230029938E-3</v>
      </c>
      <c r="AA4" s="23">
        <f t="shared" si="4"/>
        <v>1.7655503230029938E-3</v>
      </c>
      <c r="AB4" s="23">
        <f t="shared" si="4"/>
        <v>1.7655503230029938E-3</v>
      </c>
      <c r="AC4" s="23">
        <f t="shared" si="4"/>
        <v>1.7655503230029938E-3</v>
      </c>
      <c r="AD4" s="23">
        <f t="shared" si="4"/>
        <v>1.7655503230029938E-3</v>
      </c>
      <c r="AE4" s="23">
        <f t="shared" si="4"/>
        <v>1.7655503230029938E-3</v>
      </c>
      <c r="AF4" s="23">
        <f t="shared" si="4"/>
        <v>1.7655503230029938E-3</v>
      </c>
      <c r="AG4" s="23">
        <f t="shared" si="4"/>
        <v>1.7655503230029938E-3</v>
      </c>
      <c r="AH4" s="23">
        <f t="shared" si="4"/>
        <v>1.7655503230029938E-3</v>
      </c>
      <c r="AI4" s="23">
        <f t="shared" si="4"/>
        <v>1.7655503230029938E-3</v>
      </c>
      <c r="AJ4" s="23">
        <f t="shared" si="4"/>
        <v>1.7655503230029938E-3</v>
      </c>
      <c r="AK4" s="23">
        <f t="shared" si="4"/>
        <v>1.7655503230029938E-3</v>
      </c>
    </row>
    <row r="5" spans="1:37" ht="14.25" customHeight="1" x14ac:dyDescent="0.45">
      <c r="A5" s="3" t="s">
        <v>382</v>
      </c>
      <c r="B5" s="95">
        <f>'HDV-psgr'!$B$14</f>
        <v>1.7655503230029938E-3</v>
      </c>
      <c r="C5" s="23">
        <f t="shared" ref="C5:AK5" si="5">$B$5</f>
        <v>1.7655503230029938E-3</v>
      </c>
      <c r="D5" s="23">
        <f t="shared" si="5"/>
        <v>1.7655503230029938E-3</v>
      </c>
      <c r="E5" s="23">
        <f t="shared" si="5"/>
        <v>1.7655503230029938E-3</v>
      </c>
      <c r="F5" s="23">
        <f t="shared" si="5"/>
        <v>1.7655503230029938E-3</v>
      </c>
      <c r="G5" s="23">
        <f t="shared" si="5"/>
        <v>1.7655503230029938E-3</v>
      </c>
      <c r="H5" s="23">
        <f t="shared" si="5"/>
        <v>1.7655503230029938E-3</v>
      </c>
      <c r="I5" s="23">
        <f t="shared" si="5"/>
        <v>1.7655503230029938E-3</v>
      </c>
      <c r="J5" s="23">
        <f t="shared" si="5"/>
        <v>1.7655503230029938E-3</v>
      </c>
      <c r="K5" s="23">
        <f t="shared" si="5"/>
        <v>1.7655503230029938E-3</v>
      </c>
      <c r="L5" s="23">
        <f t="shared" si="5"/>
        <v>1.7655503230029938E-3</v>
      </c>
      <c r="M5" s="23">
        <f t="shared" si="5"/>
        <v>1.7655503230029938E-3</v>
      </c>
      <c r="N5" s="23">
        <f t="shared" si="5"/>
        <v>1.7655503230029938E-3</v>
      </c>
      <c r="O5" s="23">
        <f t="shared" si="5"/>
        <v>1.7655503230029938E-3</v>
      </c>
      <c r="P5" s="23">
        <f t="shared" si="5"/>
        <v>1.7655503230029938E-3</v>
      </c>
      <c r="Q5" s="23">
        <f t="shared" si="5"/>
        <v>1.7655503230029938E-3</v>
      </c>
      <c r="R5" s="23">
        <f t="shared" si="5"/>
        <v>1.7655503230029938E-3</v>
      </c>
      <c r="S5" s="23">
        <f t="shared" si="5"/>
        <v>1.7655503230029938E-3</v>
      </c>
      <c r="T5" s="23">
        <f t="shared" si="5"/>
        <v>1.7655503230029938E-3</v>
      </c>
      <c r="U5" s="23">
        <f t="shared" si="5"/>
        <v>1.7655503230029938E-3</v>
      </c>
      <c r="V5" s="23">
        <f t="shared" si="5"/>
        <v>1.7655503230029938E-3</v>
      </c>
      <c r="W5" s="23">
        <f t="shared" si="5"/>
        <v>1.7655503230029938E-3</v>
      </c>
      <c r="X5" s="23">
        <f t="shared" si="5"/>
        <v>1.7655503230029938E-3</v>
      </c>
      <c r="Y5" s="23">
        <f t="shared" si="5"/>
        <v>1.7655503230029938E-3</v>
      </c>
      <c r="Z5" s="23">
        <f t="shared" si="5"/>
        <v>1.7655503230029938E-3</v>
      </c>
      <c r="AA5" s="23">
        <f t="shared" si="5"/>
        <v>1.7655503230029938E-3</v>
      </c>
      <c r="AB5" s="23">
        <f t="shared" si="5"/>
        <v>1.7655503230029938E-3</v>
      </c>
      <c r="AC5" s="23">
        <f t="shared" si="5"/>
        <v>1.7655503230029938E-3</v>
      </c>
      <c r="AD5" s="23">
        <f t="shared" si="5"/>
        <v>1.7655503230029938E-3</v>
      </c>
      <c r="AE5" s="23">
        <f t="shared" si="5"/>
        <v>1.7655503230029938E-3</v>
      </c>
      <c r="AF5" s="23">
        <f t="shared" si="5"/>
        <v>1.7655503230029938E-3</v>
      </c>
      <c r="AG5" s="23">
        <f t="shared" si="5"/>
        <v>1.7655503230029938E-3</v>
      </c>
      <c r="AH5" s="23">
        <f t="shared" si="5"/>
        <v>1.7655503230029938E-3</v>
      </c>
      <c r="AI5" s="23">
        <f t="shared" si="5"/>
        <v>1.7655503230029938E-3</v>
      </c>
      <c r="AJ5" s="23">
        <f t="shared" si="5"/>
        <v>1.7655503230029938E-3</v>
      </c>
      <c r="AK5" s="23">
        <f t="shared" si="5"/>
        <v>1.7655503230029938E-3</v>
      </c>
    </row>
    <row r="6" spans="1:37" ht="14.25" customHeight="1" x14ac:dyDescent="0.45">
      <c r="A6" s="3" t="s">
        <v>388</v>
      </c>
      <c r="B6" s="23">
        <f>B4*(1-'Calculations Etc'!$B$8)+B2*'Calculations Etc'!$B$8</f>
        <v>3.9149507995006579E-3</v>
      </c>
      <c r="C6" s="23">
        <f>C4*(1-'Calculations Etc'!$B$8)+C2*'Calculations Etc'!$B$8</f>
        <v>3.9149507995006579E-3</v>
      </c>
      <c r="D6" s="23">
        <f>D4*(1-'Calculations Etc'!$B$8)+D2*'Calculations Etc'!$B$8</f>
        <v>3.9149507995006579E-3</v>
      </c>
      <c r="E6" s="23">
        <f>E4*(1-'Calculations Etc'!$B$8)+E2*'Calculations Etc'!$B$8</f>
        <v>4.0095099859900315E-3</v>
      </c>
      <c r="F6" s="23">
        <f>F4*(1-'Calculations Etc'!$B$8)+F2*'Calculations Etc'!$B$8</f>
        <v>4.1040691724794041E-3</v>
      </c>
      <c r="G6" s="23">
        <f>G4*(1-'Calculations Etc'!$B$8)+G2*'Calculations Etc'!$B$8</f>
        <v>4.1986283589687777E-3</v>
      </c>
      <c r="H6" s="23">
        <f>H4*(1-'Calculations Etc'!$B$8)+H2*'Calculations Etc'!$B$8</f>
        <v>4.2931875454581504E-3</v>
      </c>
      <c r="I6" s="23">
        <f>I4*(1-'Calculations Etc'!$B$8)+I2*'Calculations Etc'!$B$8</f>
        <v>4.3877467319475231E-3</v>
      </c>
      <c r="J6" s="23">
        <f>J4*(1-'Calculations Etc'!$B$8)+J2*'Calculations Etc'!$B$8</f>
        <v>4.4823059184368966E-3</v>
      </c>
      <c r="K6" s="23">
        <f>K4*(1-'Calculations Etc'!$B$8)+K2*'Calculations Etc'!$B$8</f>
        <v>4.5768651049262693E-3</v>
      </c>
      <c r="L6" s="23">
        <f>L4*(1-'Calculations Etc'!$B$8)+L2*'Calculations Etc'!$B$8</f>
        <v>4.6714242914156429E-3</v>
      </c>
      <c r="M6" s="23">
        <f>M4*(1-'Calculations Etc'!$B$8)+M2*'Calculations Etc'!$B$8</f>
        <v>4.7659834779050156E-3</v>
      </c>
      <c r="N6" s="23">
        <f>N4*(1-'Calculations Etc'!$B$8)+N2*'Calculations Etc'!$B$8</f>
        <v>4.8605426643943883E-3</v>
      </c>
      <c r="O6" s="23">
        <f>O4*(1-'Calculations Etc'!$B$8)+O2*'Calculations Etc'!$B$8</f>
        <v>4.9551018508837618E-3</v>
      </c>
      <c r="P6" s="23">
        <f>P4*(1-'Calculations Etc'!$B$8)+P2*'Calculations Etc'!$B$8</f>
        <v>5.0496610373731345E-3</v>
      </c>
      <c r="Q6" s="23">
        <f>Q4*(1-'Calculations Etc'!$B$8)+Q2*'Calculations Etc'!$B$8</f>
        <v>5.1442202238625081E-3</v>
      </c>
      <c r="R6" s="23">
        <f>R4*(1-'Calculations Etc'!$B$8)+R2*'Calculations Etc'!$B$8</f>
        <v>5.2387794103518808E-3</v>
      </c>
      <c r="S6" s="23">
        <f>S4*(1-'Calculations Etc'!$B$8)+S2*'Calculations Etc'!$B$8</f>
        <v>5.3333385968412535E-3</v>
      </c>
      <c r="T6" s="23">
        <f>T4*(1-'Calculations Etc'!$B$8)+T2*'Calculations Etc'!$B$8</f>
        <v>5.427897783330627E-3</v>
      </c>
      <c r="U6" s="23">
        <f>U4*(1-'Calculations Etc'!$B$8)+U2*'Calculations Etc'!$B$8</f>
        <v>5.5224569698199997E-3</v>
      </c>
      <c r="V6" s="23">
        <f>V4*(1-'Calculations Etc'!$B$8)+V2*'Calculations Etc'!$B$8</f>
        <v>5.6170161563093724E-3</v>
      </c>
      <c r="W6" s="23">
        <f>W4*(1-'Calculations Etc'!$B$8)+W2*'Calculations Etc'!$B$8</f>
        <v>5.7115753427987468E-3</v>
      </c>
      <c r="X6" s="23">
        <f>X4*(1-'Calculations Etc'!$B$8)+X2*'Calculations Etc'!$B$8</f>
        <v>5.8061345292881187E-3</v>
      </c>
      <c r="Y6" s="23">
        <f>Y4*(1-'Calculations Etc'!$B$8)+Y2*'Calculations Etc'!$B$8</f>
        <v>5.9006937157774922E-3</v>
      </c>
      <c r="Z6" s="23">
        <f>Z4*(1-'Calculations Etc'!$B$8)+Z2*'Calculations Etc'!$B$8</f>
        <v>5.9952529022668658E-3</v>
      </c>
      <c r="AA6" s="23">
        <f>AA4*(1-'Calculations Etc'!$B$8)+AA2*'Calculations Etc'!$B$8</f>
        <v>6.0898120887562385E-3</v>
      </c>
      <c r="AB6" s="23">
        <f>AB4*(1-'Calculations Etc'!$B$8)+AB2*'Calculations Etc'!$B$8</f>
        <v>6.1843712752456112E-3</v>
      </c>
      <c r="AC6" s="23">
        <f>AC4*(1-'Calculations Etc'!$B$8)+AC2*'Calculations Etc'!$B$8</f>
        <v>6.2789304617349847E-3</v>
      </c>
      <c r="AD6" s="23">
        <f>AD4*(1-'Calculations Etc'!$B$8)+AD2*'Calculations Etc'!$B$8</f>
        <v>6.3734896482243583E-3</v>
      </c>
      <c r="AE6" s="23">
        <f>AE4*(1-'Calculations Etc'!$B$8)+AE2*'Calculations Etc'!$B$8</f>
        <v>6.4680488347137301E-3</v>
      </c>
      <c r="AF6" s="23">
        <f>AF4*(1-'Calculations Etc'!$B$8)+AF2*'Calculations Etc'!$B$8</f>
        <v>6.5626080212031045E-3</v>
      </c>
      <c r="AG6" s="23">
        <f>AG4*(1-'Calculations Etc'!$B$8)+AG2*'Calculations Etc'!$B$8</f>
        <v>6.6571672076924764E-3</v>
      </c>
      <c r="AH6" s="23">
        <f>AH4*(1-'Calculations Etc'!$B$8)+AH2*'Calculations Etc'!$B$8</f>
        <v>6.7517263941818499E-3</v>
      </c>
      <c r="AI6" s="23">
        <f>AI4*(1-'Calculations Etc'!$B$8)+AI2*'Calculations Etc'!$B$8</f>
        <v>6.8462855806712217E-3</v>
      </c>
      <c r="AJ6" s="23">
        <f>AJ4*(1-'Calculations Etc'!$B$8)+AJ2*'Calculations Etc'!$B$8</f>
        <v>6.9408447671605962E-3</v>
      </c>
      <c r="AK6" s="23">
        <f>AK4*(1-'Calculations Etc'!$B$8)+AK2*'Calculations Etc'!$B$8</f>
        <v>7.0354039536499689E-3</v>
      </c>
    </row>
    <row r="7" spans="1:37" ht="14.25" customHeight="1" x14ac:dyDescent="0.45">
      <c r="A7" s="3" t="s">
        <v>389</v>
      </c>
      <c r="B7" s="23">
        <f>B5*'Calculations Etc'!$B$19</f>
        <v>1.3683015003273203E-3</v>
      </c>
      <c r="C7" s="23">
        <f>C5*'Calculations Etc'!$B$19</f>
        <v>1.3683015003273203E-3</v>
      </c>
      <c r="D7" s="23">
        <f>D5*'Calculations Etc'!$B$19</f>
        <v>1.3683015003273203E-3</v>
      </c>
      <c r="E7" s="23">
        <f>E5*'Calculations Etc'!$B$19</f>
        <v>1.3683015003273203E-3</v>
      </c>
      <c r="F7" s="23">
        <f>F5*'Calculations Etc'!$B$19</f>
        <v>1.3683015003273203E-3</v>
      </c>
      <c r="G7" s="23">
        <f>G5*'Calculations Etc'!$B$19</f>
        <v>1.3683015003273203E-3</v>
      </c>
      <c r="H7" s="23">
        <f>H5*'Calculations Etc'!$B$19</f>
        <v>1.3683015003273203E-3</v>
      </c>
      <c r="I7" s="23">
        <f>I5*'Calculations Etc'!$B$19</f>
        <v>1.3683015003273203E-3</v>
      </c>
      <c r="J7" s="23">
        <f>J5*'Calculations Etc'!$B$19</f>
        <v>1.3683015003273203E-3</v>
      </c>
      <c r="K7" s="23">
        <f>K5*'Calculations Etc'!$B$19</f>
        <v>1.3683015003273203E-3</v>
      </c>
      <c r="L7" s="23">
        <f>L5*'Calculations Etc'!$B$19</f>
        <v>1.3683015003273203E-3</v>
      </c>
      <c r="M7" s="23">
        <f>M5*'Calculations Etc'!$B$19</f>
        <v>1.3683015003273203E-3</v>
      </c>
      <c r="N7" s="23">
        <f>N5*'Calculations Etc'!$B$19</f>
        <v>1.3683015003273203E-3</v>
      </c>
      <c r="O7" s="23">
        <f>O5*'Calculations Etc'!$B$19</f>
        <v>1.3683015003273203E-3</v>
      </c>
      <c r="P7" s="23">
        <f>P5*'Calculations Etc'!$B$19</f>
        <v>1.3683015003273203E-3</v>
      </c>
      <c r="Q7" s="23">
        <f>Q5*'Calculations Etc'!$B$19</f>
        <v>1.3683015003273203E-3</v>
      </c>
      <c r="R7" s="23">
        <f>R5*'Calculations Etc'!$B$19</f>
        <v>1.3683015003273203E-3</v>
      </c>
      <c r="S7" s="23">
        <f>S5*'Calculations Etc'!$B$19</f>
        <v>1.3683015003273203E-3</v>
      </c>
      <c r="T7" s="23">
        <f>T5*'Calculations Etc'!$B$19</f>
        <v>1.3683015003273203E-3</v>
      </c>
      <c r="U7" s="23">
        <f>U5*'Calculations Etc'!$B$19</f>
        <v>1.3683015003273203E-3</v>
      </c>
      <c r="V7" s="23">
        <f>V5*'Calculations Etc'!$B$19</f>
        <v>1.3683015003273203E-3</v>
      </c>
      <c r="W7" s="23">
        <f>W5*'Calculations Etc'!$B$19</f>
        <v>1.3683015003273203E-3</v>
      </c>
      <c r="X7" s="23">
        <f>X5*'Calculations Etc'!$B$19</f>
        <v>1.3683015003273203E-3</v>
      </c>
      <c r="Y7" s="23">
        <f>Y5*'Calculations Etc'!$B$19</f>
        <v>1.3683015003273203E-3</v>
      </c>
      <c r="Z7" s="23">
        <f>Z5*'Calculations Etc'!$B$19</f>
        <v>1.3683015003273203E-3</v>
      </c>
      <c r="AA7" s="23">
        <f>AA5*'Calculations Etc'!$B$19</f>
        <v>1.3683015003273203E-3</v>
      </c>
      <c r="AB7" s="23">
        <f>AB5*'Calculations Etc'!$B$19</f>
        <v>1.3683015003273203E-3</v>
      </c>
      <c r="AC7" s="23">
        <f>AC5*'Calculations Etc'!$B$19</f>
        <v>1.3683015003273203E-3</v>
      </c>
      <c r="AD7" s="23">
        <f>AD5*'Calculations Etc'!$B$19</f>
        <v>1.3683015003273203E-3</v>
      </c>
      <c r="AE7" s="23">
        <f>AE5*'Calculations Etc'!$B$19</f>
        <v>1.3683015003273203E-3</v>
      </c>
      <c r="AF7" s="23">
        <f>AF5*'Calculations Etc'!$B$19</f>
        <v>1.3683015003273203E-3</v>
      </c>
      <c r="AG7" s="23">
        <f>AG5*'Calculations Etc'!$B$19</f>
        <v>1.3683015003273203E-3</v>
      </c>
      <c r="AH7" s="23">
        <f>AH5*'Calculations Etc'!$B$19</f>
        <v>1.3683015003273203E-3</v>
      </c>
      <c r="AI7" s="23">
        <f>AI5*'Calculations Etc'!$B$19</f>
        <v>1.3683015003273203E-3</v>
      </c>
      <c r="AJ7" s="23">
        <f>AJ5*'Calculations Etc'!$B$19</f>
        <v>1.3683015003273203E-3</v>
      </c>
      <c r="AK7" s="23">
        <f>AK5*'Calculations Etc'!$B$19</f>
        <v>1.3683015003273203E-3</v>
      </c>
    </row>
    <row r="8" spans="1:37" ht="14.25" customHeight="1" x14ac:dyDescent="0.45">
      <c r="A8" s="3" t="s">
        <v>390</v>
      </c>
      <c r="B8" s="23">
        <f>B5*'Calculations Etc'!$B$14</f>
        <v>4.4138758075074848E-3</v>
      </c>
      <c r="C8" s="23">
        <f>C5*'Calculations Etc'!$B$14</f>
        <v>4.4138758075074848E-3</v>
      </c>
      <c r="D8" s="23">
        <f>D5*'Calculations Etc'!$B$14</f>
        <v>4.4138758075074848E-3</v>
      </c>
      <c r="E8" s="23">
        <f>E5*'Calculations Etc'!$B$14</f>
        <v>4.4138758075074848E-3</v>
      </c>
      <c r="F8" s="23">
        <f>F5*'Calculations Etc'!$B$14</f>
        <v>4.4138758075074848E-3</v>
      </c>
      <c r="G8" s="23">
        <f>G5*'Calculations Etc'!$B$14</f>
        <v>4.4138758075074848E-3</v>
      </c>
      <c r="H8" s="23">
        <f>H5*'Calculations Etc'!$B$14</f>
        <v>4.4138758075074848E-3</v>
      </c>
      <c r="I8" s="23">
        <f>I5*'Calculations Etc'!$B$14</f>
        <v>4.4138758075074848E-3</v>
      </c>
      <c r="J8" s="23">
        <f>J5*'Calculations Etc'!$B$14</f>
        <v>4.4138758075074848E-3</v>
      </c>
      <c r="K8" s="23">
        <f>K5*'Calculations Etc'!$B$14</f>
        <v>4.4138758075074848E-3</v>
      </c>
      <c r="L8" s="23">
        <f>L5*'Calculations Etc'!$B$14</f>
        <v>4.4138758075074848E-3</v>
      </c>
      <c r="M8" s="23">
        <f>M5*'Calculations Etc'!$B$14</f>
        <v>4.4138758075074848E-3</v>
      </c>
      <c r="N8" s="23">
        <f>N5*'Calculations Etc'!$B$14</f>
        <v>4.4138758075074848E-3</v>
      </c>
      <c r="O8" s="23">
        <f>O5*'Calculations Etc'!$B$14</f>
        <v>4.4138758075074848E-3</v>
      </c>
      <c r="P8" s="23">
        <f>P5*'Calculations Etc'!$B$14</f>
        <v>4.4138758075074848E-3</v>
      </c>
      <c r="Q8" s="23">
        <f>Q5*'Calculations Etc'!$B$14</f>
        <v>4.4138758075074848E-3</v>
      </c>
      <c r="R8" s="23">
        <f>R5*'Calculations Etc'!$B$14</f>
        <v>4.4138758075074848E-3</v>
      </c>
      <c r="S8" s="23">
        <f>S5*'Calculations Etc'!$B$14</f>
        <v>4.4138758075074848E-3</v>
      </c>
      <c r="T8" s="23">
        <f>T5*'Calculations Etc'!$B$14</f>
        <v>4.4138758075074848E-3</v>
      </c>
      <c r="U8" s="23">
        <f>U5*'Calculations Etc'!$B$14</f>
        <v>4.4138758075074848E-3</v>
      </c>
      <c r="V8" s="23">
        <f>V5*'Calculations Etc'!$B$14</f>
        <v>4.4138758075074848E-3</v>
      </c>
      <c r="W8" s="23">
        <f>W5*'Calculations Etc'!$B$14</f>
        <v>4.4138758075074848E-3</v>
      </c>
      <c r="X8" s="23">
        <f>X5*'Calculations Etc'!$B$14</f>
        <v>4.4138758075074848E-3</v>
      </c>
      <c r="Y8" s="23">
        <f>Y5*'Calculations Etc'!$B$14</f>
        <v>4.4138758075074848E-3</v>
      </c>
      <c r="Z8" s="23">
        <f>Z5*'Calculations Etc'!$B$14</f>
        <v>4.4138758075074848E-3</v>
      </c>
      <c r="AA8" s="23">
        <f>AA5*'Calculations Etc'!$B$14</f>
        <v>4.4138758075074848E-3</v>
      </c>
      <c r="AB8" s="23">
        <f>AB5*'Calculations Etc'!$B$14</f>
        <v>4.4138758075074848E-3</v>
      </c>
      <c r="AC8" s="23">
        <f>AC5*'Calculations Etc'!$B$14</f>
        <v>4.4138758075074848E-3</v>
      </c>
      <c r="AD8" s="23">
        <f>AD5*'Calculations Etc'!$B$14</f>
        <v>4.4138758075074848E-3</v>
      </c>
      <c r="AE8" s="23">
        <f>AE5*'Calculations Etc'!$B$14</f>
        <v>4.4138758075074848E-3</v>
      </c>
      <c r="AF8" s="23">
        <f>AF5*'Calculations Etc'!$B$14</f>
        <v>4.4138758075074848E-3</v>
      </c>
      <c r="AG8" s="23">
        <f>AG5*'Calculations Etc'!$B$14</f>
        <v>4.4138758075074848E-3</v>
      </c>
      <c r="AH8" s="23">
        <f>AH5*'Calculations Etc'!$B$14</f>
        <v>4.4138758075074848E-3</v>
      </c>
      <c r="AI8" s="23">
        <f>AI5*'Calculations Etc'!$B$14</f>
        <v>4.4138758075074848E-3</v>
      </c>
      <c r="AJ8" s="23">
        <f>AJ5*'Calculations Etc'!$B$14</f>
        <v>4.4138758075074848E-3</v>
      </c>
      <c r="AK8" s="23">
        <f>AK5*'Calculations Etc'!$B$14</f>
        <v>4.4138758075074848E-3</v>
      </c>
    </row>
    <row r="9" spans="1:37" ht="14.25" customHeight="1" x14ac:dyDescent="0.35"/>
    <row r="10" spans="1:37" ht="14.25" customHeight="1" x14ac:dyDescent="0.35"/>
    <row r="11" spans="1:37" ht="14.25" customHeight="1" x14ac:dyDescent="0.35"/>
    <row r="12" spans="1:37" ht="14.25" customHeight="1" x14ac:dyDescent="0.35"/>
    <row r="13" spans="1:37" ht="14.25" customHeight="1" x14ac:dyDescent="0.35"/>
    <row r="14" spans="1:37" ht="14.25" customHeight="1" x14ac:dyDescent="0.35"/>
    <row r="15" spans="1:37" ht="14.25" customHeight="1" x14ac:dyDescent="0.35"/>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2" width="10.625" customWidth="1"/>
    <col min="3" max="3" width="11.625" customWidth="1"/>
    <col min="4"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23">
        <f>B$4/(1-'Calculations Etc'!$B$4)</f>
        <v>1.4867877827573722E-3</v>
      </c>
      <c r="C2" s="23">
        <f>C$4/(1-'Calculations Etc'!$B$4)</f>
        <v>1.5016556605849461E-3</v>
      </c>
      <c r="D2" s="23">
        <f>D$4/(1-'Calculations Etc'!$B$4)</f>
        <v>1.5166722171907955E-3</v>
      </c>
      <c r="E2" s="23">
        <f t="shared" ref="E2:AK2" si="0">$D2+$D2*(E$1-$D$1)/($AK$1-$D$1)</f>
        <v>1.5626319813480923E-3</v>
      </c>
      <c r="F2" s="23">
        <f t="shared" si="0"/>
        <v>1.6085917455053891E-3</v>
      </c>
      <c r="G2" s="23">
        <f t="shared" si="0"/>
        <v>1.654551509662686E-3</v>
      </c>
      <c r="H2" s="23">
        <f t="shared" si="0"/>
        <v>1.7005112738199828E-3</v>
      </c>
      <c r="I2" s="23">
        <f t="shared" si="0"/>
        <v>1.7464710379772796E-3</v>
      </c>
      <c r="J2" s="23">
        <f t="shared" si="0"/>
        <v>1.7924308021345764E-3</v>
      </c>
      <c r="K2" s="23">
        <f t="shared" si="0"/>
        <v>1.8383905662918733E-3</v>
      </c>
      <c r="L2" s="23">
        <f t="shared" si="0"/>
        <v>1.8843503304491701E-3</v>
      </c>
      <c r="M2" s="23">
        <f t="shared" si="0"/>
        <v>1.9303100946064669E-3</v>
      </c>
      <c r="N2" s="23">
        <f t="shared" si="0"/>
        <v>1.9762698587637638E-3</v>
      </c>
      <c r="O2" s="23">
        <f t="shared" si="0"/>
        <v>2.0222296229210606E-3</v>
      </c>
      <c r="P2" s="23">
        <f t="shared" si="0"/>
        <v>2.0681893870783574E-3</v>
      </c>
      <c r="Q2" s="23">
        <f t="shared" si="0"/>
        <v>2.1141491512356543E-3</v>
      </c>
      <c r="R2" s="23">
        <f t="shared" si="0"/>
        <v>2.1601089153929511E-3</v>
      </c>
      <c r="S2" s="23">
        <f t="shared" si="0"/>
        <v>2.2060686795502479E-3</v>
      </c>
      <c r="T2" s="23">
        <f t="shared" si="0"/>
        <v>2.2520284437075448E-3</v>
      </c>
      <c r="U2" s="23">
        <f t="shared" si="0"/>
        <v>2.2979882078648416E-3</v>
      </c>
      <c r="V2" s="23">
        <f t="shared" si="0"/>
        <v>2.3439479720221384E-3</v>
      </c>
      <c r="W2" s="23">
        <f t="shared" si="0"/>
        <v>2.3899077361794353E-3</v>
      </c>
      <c r="X2" s="23">
        <f t="shared" si="0"/>
        <v>2.4358675003367321E-3</v>
      </c>
      <c r="Y2" s="23">
        <f t="shared" si="0"/>
        <v>2.4818272644940289E-3</v>
      </c>
      <c r="Z2" s="23">
        <f t="shared" si="0"/>
        <v>2.5277870286513258E-3</v>
      </c>
      <c r="AA2" s="23">
        <f t="shared" si="0"/>
        <v>2.5737467928086226E-3</v>
      </c>
      <c r="AB2" s="23">
        <f t="shared" si="0"/>
        <v>2.6197065569659194E-3</v>
      </c>
      <c r="AC2" s="23">
        <f t="shared" si="0"/>
        <v>2.6656663211232163E-3</v>
      </c>
      <c r="AD2" s="23">
        <f t="shared" si="0"/>
        <v>2.7116260852805131E-3</v>
      </c>
      <c r="AE2" s="23">
        <f t="shared" si="0"/>
        <v>2.7575858494378099E-3</v>
      </c>
      <c r="AF2" s="23">
        <f t="shared" si="0"/>
        <v>2.8035456135951068E-3</v>
      </c>
      <c r="AG2" s="23">
        <f t="shared" si="0"/>
        <v>2.8495053777524036E-3</v>
      </c>
      <c r="AH2" s="23">
        <f t="shared" si="0"/>
        <v>2.8954651419097004E-3</v>
      </c>
      <c r="AI2" s="23">
        <f t="shared" si="0"/>
        <v>2.9414249060669972E-3</v>
      </c>
      <c r="AJ2" s="23">
        <f t="shared" si="0"/>
        <v>2.9873846702242941E-3</v>
      </c>
      <c r="AK2" s="23">
        <f t="shared" si="0"/>
        <v>3.0333444343815909E-3</v>
      </c>
    </row>
    <row r="3" spans="1:37" ht="14.25" customHeight="1" x14ac:dyDescent="0.45">
      <c r="A3" s="3" t="s">
        <v>387</v>
      </c>
      <c r="B3" s="23">
        <f t="shared" ref="B3:AK3" si="1">B$5</f>
        <v>4.6267294723733541E-4</v>
      </c>
      <c r="C3" s="23">
        <f t="shared" si="1"/>
        <v>4.6729967670970879E-4</v>
      </c>
      <c r="D3" s="23">
        <f t="shared" si="1"/>
        <v>4.7197267347680587E-4</v>
      </c>
      <c r="E3" s="23">
        <f t="shared" si="1"/>
        <v>4.7669240021157392E-4</v>
      </c>
      <c r="F3" s="23">
        <f t="shared" si="1"/>
        <v>4.8145932421368964E-4</v>
      </c>
      <c r="G3" s="23">
        <f t="shared" si="1"/>
        <v>4.8627391745582654E-4</v>
      </c>
      <c r="H3" s="23">
        <f t="shared" si="1"/>
        <v>4.9113665663038481E-4</v>
      </c>
      <c r="I3" s="23">
        <f t="shared" si="1"/>
        <v>4.9604802319668862E-4</v>
      </c>
      <c r="J3" s="23">
        <f t="shared" si="1"/>
        <v>5.0100850342865548E-4</v>
      </c>
      <c r="K3" s="23">
        <f t="shared" si="1"/>
        <v>5.0601858846294201E-4</v>
      </c>
      <c r="L3" s="23">
        <f t="shared" si="1"/>
        <v>5.110787743475714E-4</v>
      </c>
      <c r="M3" s="23">
        <f t="shared" si="1"/>
        <v>5.1618956209104712E-4</v>
      </c>
      <c r="N3" s="23">
        <f t="shared" si="1"/>
        <v>5.2135145771195761E-4</v>
      </c>
      <c r="O3" s="23">
        <f t="shared" si="1"/>
        <v>5.2656497228907714E-4</v>
      </c>
      <c r="P3" s="23">
        <f t="shared" si="1"/>
        <v>5.3183062201196793E-4</v>
      </c>
      <c r="Q3" s="23">
        <f t="shared" si="1"/>
        <v>5.3714892823208764E-4</v>
      </c>
      <c r="R3" s="23">
        <f t="shared" si="1"/>
        <v>5.4252041751440857E-4</v>
      </c>
      <c r="S3" s="23">
        <f t="shared" si="1"/>
        <v>5.4794562168955269E-4</v>
      </c>
      <c r="T3" s="23">
        <f t="shared" si="1"/>
        <v>5.5342507790644819E-4</v>
      </c>
      <c r="U3" s="23">
        <f t="shared" si="1"/>
        <v>5.5895932868551266E-4</v>
      </c>
      <c r="V3" s="23">
        <f t="shared" si="1"/>
        <v>5.6454892197236781E-4</v>
      </c>
      <c r="W3" s="23">
        <f t="shared" si="1"/>
        <v>5.7019441119209155E-4</v>
      </c>
      <c r="X3" s="23">
        <f t="shared" si="1"/>
        <v>5.7589635530401245E-4</v>
      </c>
      <c r="Y3" s="23">
        <f t="shared" si="1"/>
        <v>5.8165531885705256E-4</v>
      </c>
      <c r="Z3" s="23">
        <f t="shared" si="1"/>
        <v>5.874718720456231E-4</v>
      </c>
      <c r="AA3" s="23">
        <f t="shared" si="1"/>
        <v>5.9334659076607931E-4</v>
      </c>
      <c r="AB3" s="23">
        <f t="shared" si="1"/>
        <v>5.9928005667374013E-4</v>
      </c>
      <c r="AC3" s="23">
        <f t="shared" si="1"/>
        <v>6.0527285724047751E-4</v>
      </c>
      <c r="AD3" s="23">
        <f t="shared" si="1"/>
        <v>6.1132558581288227E-4</v>
      </c>
      <c r="AE3" s="23">
        <f t="shared" si="1"/>
        <v>6.1743884167101109E-4</v>
      </c>
      <c r="AF3" s="23">
        <f t="shared" si="1"/>
        <v>6.236132300877212E-4</v>
      </c>
      <c r="AG3" s="23">
        <f t="shared" si="1"/>
        <v>6.2984936238859844E-4</v>
      </c>
      <c r="AH3" s="23">
        <f t="shared" si="1"/>
        <v>6.3614785601248441E-4</v>
      </c>
      <c r="AI3" s="23">
        <f t="shared" si="1"/>
        <v>6.4250933457260929E-4</v>
      </c>
      <c r="AJ3" s="23">
        <f t="shared" si="1"/>
        <v>6.4893442791833541E-4</v>
      </c>
      <c r="AK3" s="23">
        <f t="shared" si="1"/>
        <v>6.5542377219751874E-4</v>
      </c>
    </row>
    <row r="4" spans="1:37" ht="14.25" customHeight="1" x14ac:dyDescent="0.45">
      <c r="A4" s="3" t="s">
        <v>380</v>
      </c>
      <c r="B4" s="23">
        <f t="shared" ref="B4:AK4" si="2">B$5</f>
        <v>4.6267294723733541E-4</v>
      </c>
      <c r="C4" s="23">
        <f t="shared" si="2"/>
        <v>4.6729967670970879E-4</v>
      </c>
      <c r="D4" s="23">
        <f t="shared" si="2"/>
        <v>4.7197267347680587E-4</v>
      </c>
      <c r="E4" s="23">
        <f t="shared" si="2"/>
        <v>4.7669240021157392E-4</v>
      </c>
      <c r="F4" s="23">
        <f t="shared" si="2"/>
        <v>4.8145932421368964E-4</v>
      </c>
      <c r="G4" s="23">
        <f t="shared" si="2"/>
        <v>4.8627391745582654E-4</v>
      </c>
      <c r="H4" s="23">
        <f t="shared" si="2"/>
        <v>4.9113665663038481E-4</v>
      </c>
      <c r="I4" s="23">
        <f t="shared" si="2"/>
        <v>4.9604802319668862E-4</v>
      </c>
      <c r="J4" s="23">
        <f t="shared" si="2"/>
        <v>5.0100850342865548E-4</v>
      </c>
      <c r="K4" s="23">
        <f t="shared" si="2"/>
        <v>5.0601858846294201E-4</v>
      </c>
      <c r="L4" s="23">
        <f t="shared" si="2"/>
        <v>5.110787743475714E-4</v>
      </c>
      <c r="M4" s="23">
        <f t="shared" si="2"/>
        <v>5.1618956209104712E-4</v>
      </c>
      <c r="N4" s="23">
        <f t="shared" si="2"/>
        <v>5.2135145771195761E-4</v>
      </c>
      <c r="O4" s="23">
        <f t="shared" si="2"/>
        <v>5.2656497228907714E-4</v>
      </c>
      <c r="P4" s="23">
        <f t="shared" si="2"/>
        <v>5.3183062201196793E-4</v>
      </c>
      <c r="Q4" s="23">
        <f t="shared" si="2"/>
        <v>5.3714892823208764E-4</v>
      </c>
      <c r="R4" s="23">
        <f t="shared" si="2"/>
        <v>5.4252041751440857E-4</v>
      </c>
      <c r="S4" s="23">
        <f t="shared" si="2"/>
        <v>5.4794562168955269E-4</v>
      </c>
      <c r="T4" s="23">
        <f t="shared" si="2"/>
        <v>5.5342507790644819E-4</v>
      </c>
      <c r="U4" s="23">
        <f t="shared" si="2"/>
        <v>5.5895932868551266E-4</v>
      </c>
      <c r="V4" s="23">
        <f t="shared" si="2"/>
        <v>5.6454892197236781E-4</v>
      </c>
      <c r="W4" s="23">
        <f t="shared" si="2"/>
        <v>5.7019441119209155E-4</v>
      </c>
      <c r="X4" s="23">
        <f t="shared" si="2"/>
        <v>5.7589635530401245E-4</v>
      </c>
      <c r="Y4" s="23">
        <f t="shared" si="2"/>
        <v>5.8165531885705256E-4</v>
      </c>
      <c r="Z4" s="23">
        <f t="shared" si="2"/>
        <v>5.874718720456231E-4</v>
      </c>
      <c r="AA4" s="23">
        <f t="shared" si="2"/>
        <v>5.9334659076607931E-4</v>
      </c>
      <c r="AB4" s="23">
        <f t="shared" si="2"/>
        <v>5.9928005667374013E-4</v>
      </c>
      <c r="AC4" s="23">
        <f t="shared" si="2"/>
        <v>6.0527285724047751E-4</v>
      </c>
      <c r="AD4" s="23">
        <f t="shared" si="2"/>
        <v>6.1132558581288227E-4</v>
      </c>
      <c r="AE4" s="23">
        <f t="shared" si="2"/>
        <v>6.1743884167101109E-4</v>
      </c>
      <c r="AF4" s="23">
        <f t="shared" si="2"/>
        <v>6.236132300877212E-4</v>
      </c>
      <c r="AG4" s="23">
        <f t="shared" si="2"/>
        <v>6.2984936238859844E-4</v>
      </c>
      <c r="AH4" s="23">
        <f t="shared" si="2"/>
        <v>6.3614785601248441E-4</v>
      </c>
      <c r="AI4" s="23">
        <f t="shared" si="2"/>
        <v>6.4250933457260929E-4</v>
      </c>
      <c r="AJ4" s="23">
        <f t="shared" si="2"/>
        <v>6.4893442791833541E-4</v>
      </c>
      <c r="AK4" s="23">
        <f t="shared" si="2"/>
        <v>6.5542377219751874E-4</v>
      </c>
    </row>
    <row r="5" spans="1:37" ht="14.25" customHeight="1" x14ac:dyDescent="0.45">
      <c r="A5" s="3" t="s">
        <v>382</v>
      </c>
      <c r="B5" s="95">
        <f>'HDV-freight'!$B$17</f>
        <v>4.6267294723733541E-4</v>
      </c>
      <c r="C5" s="23">
        <f t="shared" ref="C5:AK5" si="3">B5*1.01</f>
        <v>4.6729967670970879E-4</v>
      </c>
      <c r="D5" s="23">
        <f t="shared" si="3"/>
        <v>4.7197267347680587E-4</v>
      </c>
      <c r="E5" s="23">
        <f t="shared" si="3"/>
        <v>4.7669240021157392E-4</v>
      </c>
      <c r="F5" s="23">
        <f t="shared" si="3"/>
        <v>4.8145932421368964E-4</v>
      </c>
      <c r="G5" s="23">
        <f t="shared" si="3"/>
        <v>4.8627391745582654E-4</v>
      </c>
      <c r="H5" s="23">
        <f t="shared" si="3"/>
        <v>4.9113665663038481E-4</v>
      </c>
      <c r="I5" s="23">
        <f t="shared" si="3"/>
        <v>4.9604802319668862E-4</v>
      </c>
      <c r="J5" s="23">
        <f t="shared" si="3"/>
        <v>5.0100850342865548E-4</v>
      </c>
      <c r="K5" s="23">
        <f t="shared" si="3"/>
        <v>5.0601858846294201E-4</v>
      </c>
      <c r="L5" s="23">
        <f t="shared" si="3"/>
        <v>5.110787743475714E-4</v>
      </c>
      <c r="M5" s="23">
        <f t="shared" si="3"/>
        <v>5.1618956209104712E-4</v>
      </c>
      <c r="N5" s="23">
        <f t="shared" si="3"/>
        <v>5.2135145771195761E-4</v>
      </c>
      <c r="O5" s="23">
        <f t="shared" si="3"/>
        <v>5.2656497228907714E-4</v>
      </c>
      <c r="P5" s="23">
        <f t="shared" si="3"/>
        <v>5.3183062201196793E-4</v>
      </c>
      <c r="Q5" s="23">
        <f t="shared" si="3"/>
        <v>5.3714892823208764E-4</v>
      </c>
      <c r="R5" s="23">
        <f t="shared" si="3"/>
        <v>5.4252041751440857E-4</v>
      </c>
      <c r="S5" s="23">
        <f t="shared" si="3"/>
        <v>5.4794562168955269E-4</v>
      </c>
      <c r="T5" s="23">
        <f t="shared" si="3"/>
        <v>5.5342507790644819E-4</v>
      </c>
      <c r="U5" s="23">
        <f t="shared" si="3"/>
        <v>5.5895932868551266E-4</v>
      </c>
      <c r="V5" s="23">
        <f t="shared" si="3"/>
        <v>5.6454892197236781E-4</v>
      </c>
      <c r="W5" s="23">
        <f t="shared" si="3"/>
        <v>5.7019441119209155E-4</v>
      </c>
      <c r="X5" s="23">
        <f t="shared" si="3"/>
        <v>5.7589635530401245E-4</v>
      </c>
      <c r="Y5" s="23">
        <f t="shared" si="3"/>
        <v>5.8165531885705256E-4</v>
      </c>
      <c r="Z5" s="23">
        <f t="shared" si="3"/>
        <v>5.874718720456231E-4</v>
      </c>
      <c r="AA5" s="23">
        <f t="shared" si="3"/>
        <v>5.9334659076607931E-4</v>
      </c>
      <c r="AB5" s="23">
        <f t="shared" si="3"/>
        <v>5.9928005667374013E-4</v>
      </c>
      <c r="AC5" s="23">
        <f t="shared" si="3"/>
        <v>6.0527285724047751E-4</v>
      </c>
      <c r="AD5" s="23">
        <f t="shared" si="3"/>
        <v>6.1132558581288227E-4</v>
      </c>
      <c r="AE5" s="23">
        <f t="shared" si="3"/>
        <v>6.1743884167101109E-4</v>
      </c>
      <c r="AF5" s="23">
        <f t="shared" si="3"/>
        <v>6.236132300877212E-4</v>
      </c>
      <c r="AG5" s="23">
        <f t="shared" si="3"/>
        <v>6.2984936238859844E-4</v>
      </c>
      <c r="AH5" s="23">
        <f t="shared" si="3"/>
        <v>6.3614785601248441E-4</v>
      </c>
      <c r="AI5" s="23">
        <f t="shared" si="3"/>
        <v>6.4250933457260929E-4</v>
      </c>
      <c r="AJ5" s="23">
        <f t="shared" si="3"/>
        <v>6.4893442791833541E-4</v>
      </c>
      <c r="AK5" s="23">
        <f t="shared" si="3"/>
        <v>6.5542377219751874E-4</v>
      </c>
    </row>
    <row r="6" spans="1:37" ht="14.25" customHeight="1" x14ac:dyDescent="0.45">
      <c r="A6" s="3" t="s">
        <v>388</v>
      </c>
      <c r="B6" s="23">
        <f>B4*(1-'Calculations Etc'!$B$8)+B2*'Calculations Etc'!$B$8</f>
        <v>1.0259361067733556E-3</v>
      </c>
      <c r="C6" s="23">
        <f>C4*(1-'Calculations Etc'!$B$8)+C2*'Calculations Etc'!$B$8</f>
        <v>1.0361954678410894E-3</v>
      </c>
      <c r="D6" s="23">
        <f>D4*(1-'Calculations Etc'!$B$8)+D2*'Calculations Etc'!$B$8</f>
        <v>1.0465574225195001E-3</v>
      </c>
      <c r="E6" s="23">
        <f>E4*(1-'Calculations Etc'!$B$8)+E2*'Calculations Etc'!$B$8</f>
        <v>1.073959169836659E-3</v>
      </c>
      <c r="F6" s="23">
        <f>F4*(1-'Calculations Etc'!$B$8)+F2*'Calculations Etc'!$B$8</f>
        <v>1.1013821559241244E-3</v>
      </c>
      <c r="G6" s="23">
        <f>G4*(1-'Calculations Etc'!$B$8)+G2*'Calculations Etc'!$B$8</f>
        <v>1.1288265931695993E-3</v>
      </c>
      <c r="H6" s="23">
        <f>H4*(1-'Calculations Etc'!$B$8)+H2*'Calculations Etc'!$B$8</f>
        <v>1.1562926960846638E-3</v>
      </c>
      <c r="I6" s="23">
        <f>I4*(1-'Calculations Etc'!$B$8)+I2*'Calculations Etc'!$B$8</f>
        <v>1.1837806813260138E-3</v>
      </c>
      <c r="J6" s="23">
        <f>J4*(1-'Calculations Etc'!$B$8)+J2*'Calculations Etc'!$B$8</f>
        <v>1.211290767716912E-3</v>
      </c>
      <c r="K6" s="23">
        <f>K4*(1-'Calculations Etc'!$B$8)+K2*'Calculations Etc'!$B$8</f>
        <v>1.2388231762688541E-3</v>
      </c>
      <c r="L6" s="23">
        <f>L4*(1-'Calculations Etc'!$B$8)+L2*'Calculations Etc'!$B$8</f>
        <v>1.2663781302034507E-3</v>
      </c>
      <c r="M6" s="23">
        <f>M4*(1-'Calculations Etc'!$B$8)+M2*'Calculations Etc'!$B$8</f>
        <v>1.2939558549745281E-3</v>
      </c>
      <c r="N6" s="23">
        <f>N4*(1-'Calculations Etc'!$B$8)+N2*'Calculations Etc'!$B$8</f>
        <v>1.3215565782904509E-3</v>
      </c>
      <c r="O6" s="23">
        <f>O4*(1-'Calculations Etc'!$B$8)+O2*'Calculations Etc'!$B$8</f>
        <v>1.3491805301366682E-3</v>
      </c>
      <c r="P6" s="23">
        <f>P4*(1-'Calculations Etc'!$B$8)+P2*'Calculations Etc'!$B$8</f>
        <v>1.3768279427984823E-3</v>
      </c>
      <c r="Q6" s="23">
        <f>Q4*(1-'Calculations Etc'!$B$8)+Q2*'Calculations Etc'!$B$8</f>
        <v>1.4044990508840494E-3</v>
      </c>
      <c r="R6" s="23">
        <f>R4*(1-'Calculations Etc'!$B$8)+R2*'Calculations Etc'!$B$8</f>
        <v>1.4321940913476071E-3</v>
      </c>
      <c r="S6" s="23">
        <f>S4*(1-'Calculations Etc'!$B$8)+S2*'Calculations Etc'!$B$8</f>
        <v>1.4599133035129352E-3</v>
      </c>
      <c r="T6" s="23">
        <f>T4*(1-'Calculations Etc'!$B$8)+T2*'Calculations Etc'!$B$8</f>
        <v>1.4876569290970514E-3</v>
      </c>
      <c r="U6" s="23">
        <f>U4*(1-'Calculations Etc'!$B$8)+U2*'Calculations Etc'!$B$8</f>
        <v>1.5154252122341436E-3</v>
      </c>
      <c r="V6" s="23">
        <f>V4*(1-'Calculations Etc'!$B$8)+V2*'Calculations Etc'!$B$8</f>
        <v>1.5432183994997417E-3</v>
      </c>
      <c r="W6" s="23">
        <f>W4*(1-'Calculations Etc'!$B$8)+W2*'Calculations Etc'!$B$8</f>
        <v>1.5710367399351306E-3</v>
      </c>
      <c r="X6" s="23">
        <f>X4*(1-'Calculations Etc'!$B$8)+X2*'Calculations Etc'!$B$8</f>
        <v>1.5988804850720082E-3</v>
      </c>
      <c r="Y6" s="23">
        <f>Y4*(1-'Calculations Etc'!$B$8)+Y2*'Calculations Etc'!$B$8</f>
        <v>1.6267498889573897E-3</v>
      </c>
      <c r="Z6" s="23">
        <f>Z4*(1-'Calculations Etc'!$B$8)+Z2*'Calculations Etc'!$B$8</f>
        <v>1.6546452081787595E-3</v>
      </c>
      <c r="AA6" s="23">
        <f>AA4*(1-'Calculations Etc'!$B$8)+AA2*'Calculations Etc'!$B$8</f>
        <v>1.6825667018894781E-3</v>
      </c>
      <c r="AB6" s="23">
        <f>AB4*(1-'Calculations Etc'!$B$8)+AB2*'Calculations Etc'!$B$8</f>
        <v>1.7105146318344389E-3</v>
      </c>
      <c r="AC6" s="23">
        <f>AC4*(1-'Calculations Etc'!$B$8)+AC2*'Calculations Etc'!$B$8</f>
        <v>1.738489262375984E-3</v>
      </c>
      <c r="AD6" s="23">
        <f>AD4*(1-'Calculations Etc'!$B$8)+AD2*'Calculations Etc'!$B$8</f>
        <v>1.7664908605200791E-3</v>
      </c>
      <c r="AE6" s="23">
        <f>AE4*(1-'Calculations Etc'!$B$8)+AE2*'Calculations Etc'!$B$8</f>
        <v>1.7945196959427505E-3</v>
      </c>
      <c r="AF6" s="23">
        <f>AF4*(1-'Calculations Etc'!$B$8)+AF2*'Calculations Etc'!$B$8</f>
        <v>1.8225760410167833E-3</v>
      </c>
      <c r="AG6" s="23">
        <f>AG4*(1-'Calculations Etc'!$B$8)+AG2*'Calculations Etc'!$B$8</f>
        <v>1.8506601708386913E-3</v>
      </c>
      <c r="AH6" s="23">
        <f>AH4*(1-'Calculations Etc'!$B$8)+AH2*'Calculations Etc'!$B$8</f>
        <v>1.8787723632559532E-3</v>
      </c>
      <c r="AI6" s="23">
        <f>AI4*(1-'Calculations Etc'!$B$8)+AI2*'Calculations Etc'!$B$8</f>
        <v>1.9069128988945228E-3</v>
      </c>
      <c r="AJ6" s="23">
        <f>AJ4*(1-'Calculations Etc'!$B$8)+AJ2*'Calculations Etc'!$B$8</f>
        <v>1.9350820611866127E-3</v>
      </c>
      <c r="AK6" s="23">
        <f>AK4*(1-'Calculations Etc'!$B$8)+AK2*'Calculations Etc'!$B$8</f>
        <v>1.9632801363987586E-3</v>
      </c>
    </row>
    <row r="7" spans="1:37" ht="14.25" customHeight="1" x14ac:dyDescent="0.45">
      <c r="A7" s="3" t="s">
        <v>389</v>
      </c>
      <c r="B7" s="23">
        <f>B5*'Calculations Etc'!$B$19</f>
        <v>3.5857153410893494E-4</v>
      </c>
      <c r="C7" s="23">
        <f>C5*'Calculations Etc'!$B$19</f>
        <v>3.6215724945002433E-4</v>
      </c>
      <c r="D7" s="23">
        <f>D5*'Calculations Etc'!$B$19</f>
        <v>3.6577882194452458E-4</v>
      </c>
      <c r="E7" s="23">
        <f>E5*'Calculations Etc'!$B$19</f>
        <v>3.6943661016396981E-4</v>
      </c>
      <c r="F7" s="23">
        <f>F5*'Calculations Etc'!$B$19</f>
        <v>3.7313097626560948E-4</v>
      </c>
      <c r="G7" s="23">
        <f>G5*'Calculations Etc'!$B$19</f>
        <v>3.7686228602826558E-4</v>
      </c>
      <c r="H7" s="23">
        <f>H5*'Calculations Etc'!$B$19</f>
        <v>3.8063090888854826E-4</v>
      </c>
      <c r="I7" s="23">
        <f>I5*'Calculations Etc'!$B$19</f>
        <v>3.8443721797743369E-4</v>
      </c>
      <c r="J7" s="23">
        <f>J5*'Calculations Etc'!$B$19</f>
        <v>3.8828159015720802E-4</v>
      </c>
      <c r="K7" s="23">
        <f>K5*'Calculations Etc'!$B$19</f>
        <v>3.9216440605878005E-4</v>
      </c>
      <c r="L7" s="23">
        <f>L5*'Calculations Etc'!$B$19</f>
        <v>3.9608605011936783E-4</v>
      </c>
      <c r="M7" s="23">
        <f>M5*'Calculations Etc'!$B$19</f>
        <v>4.0004691062056153E-4</v>
      </c>
      <c r="N7" s="23">
        <f>N5*'Calculations Etc'!$B$19</f>
        <v>4.0404737972676716E-4</v>
      </c>
      <c r="O7" s="23">
        <f>O5*'Calculations Etc'!$B$19</f>
        <v>4.0808785352403477E-4</v>
      </c>
      <c r="P7" s="23">
        <f>P5*'Calculations Etc'!$B$19</f>
        <v>4.1216873205927515E-4</v>
      </c>
      <c r="Q7" s="23">
        <f>Q5*'Calculations Etc'!$B$19</f>
        <v>4.1629041937986795E-4</v>
      </c>
      <c r="R7" s="23">
        <f>R5*'Calculations Etc'!$B$19</f>
        <v>4.2045332357366666E-4</v>
      </c>
      <c r="S7" s="23">
        <f>S5*'Calculations Etc'!$B$19</f>
        <v>4.2465785680940337E-4</v>
      </c>
      <c r="T7" s="23">
        <f>T5*'Calculations Etc'!$B$19</f>
        <v>4.2890443537749737E-4</v>
      </c>
      <c r="U7" s="23">
        <f>U5*'Calculations Etc'!$B$19</f>
        <v>4.331934797312723E-4</v>
      </c>
      <c r="V7" s="23">
        <f>V5*'Calculations Etc'!$B$19</f>
        <v>4.3752541452858509E-4</v>
      </c>
      <c r="W7" s="23">
        <f>W5*'Calculations Etc'!$B$19</f>
        <v>4.4190066867387095E-4</v>
      </c>
      <c r="X7" s="23">
        <f>X5*'Calculations Etc'!$B$19</f>
        <v>4.4631967536060965E-4</v>
      </c>
      <c r="Y7" s="23">
        <f>Y5*'Calculations Etc'!$B$19</f>
        <v>4.5078287211421575E-4</v>
      </c>
      <c r="Z7" s="23">
        <f>Z5*'Calculations Etc'!$B$19</f>
        <v>4.5529070083535791E-4</v>
      </c>
      <c r="AA7" s="23">
        <f>AA5*'Calculations Etc'!$B$19</f>
        <v>4.5984360784371149E-4</v>
      </c>
      <c r="AB7" s="23">
        <f>AB5*'Calculations Etc'!$B$19</f>
        <v>4.644420439221486E-4</v>
      </c>
      <c r="AC7" s="23">
        <f>AC5*'Calculations Etc'!$B$19</f>
        <v>4.6908646436137006E-4</v>
      </c>
      <c r="AD7" s="23">
        <f>AD5*'Calculations Etc'!$B$19</f>
        <v>4.7377732900498378E-4</v>
      </c>
      <c r="AE7" s="23">
        <f>AE5*'Calculations Etc'!$B$19</f>
        <v>4.785151022950336E-4</v>
      </c>
      <c r="AF7" s="23">
        <f>AF5*'Calculations Etc'!$B$19</f>
        <v>4.8330025331798392E-4</v>
      </c>
      <c r="AG7" s="23">
        <f>AG5*'Calculations Etc'!$B$19</f>
        <v>4.8813325585116379E-4</v>
      </c>
      <c r="AH7" s="23">
        <f>AH5*'Calculations Etc'!$B$19</f>
        <v>4.9301458840967543E-4</v>
      </c>
      <c r="AI7" s="23">
        <f>AI5*'Calculations Etc'!$B$19</f>
        <v>4.9794473429377222E-4</v>
      </c>
      <c r="AJ7" s="23">
        <f>AJ5*'Calculations Etc'!$B$19</f>
        <v>5.0292418163670998E-4</v>
      </c>
      <c r="AK7" s="23">
        <f>AK5*'Calculations Etc'!$B$19</f>
        <v>5.0795342345307708E-4</v>
      </c>
    </row>
    <row r="8" spans="1:37" ht="14.25" customHeight="1" x14ac:dyDescent="0.45">
      <c r="A8" s="3" t="s">
        <v>390</v>
      </c>
      <c r="B8" s="23">
        <f>B5*'Calculations Etc'!$B$14</f>
        <v>1.1566823680933386E-3</v>
      </c>
      <c r="C8" s="23">
        <f>C5*'Calculations Etc'!$B$14</f>
        <v>1.1682491917742719E-3</v>
      </c>
      <c r="D8" s="23">
        <f>D5*'Calculations Etc'!$B$14</f>
        <v>1.1799316836920146E-3</v>
      </c>
      <c r="E8" s="23">
        <f>E5*'Calculations Etc'!$B$14</f>
        <v>1.1917310005289349E-3</v>
      </c>
      <c r="F8" s="23">
        <f>F5*'Calculations Etc'!$B$14</f>
        <v>1.2036483105342241E-3</v>
      </c>
      <c r="G8" s="23">
        <f>G5*'Calculations Etc'!$B$14</f>
        <v>1.2156847936395663E-3</v>
      </c>
      <c r="H8" s="23">
        <f>H5*'Calculations Etc'!$B$14</f>
        <v>1.227841641575962E-3</v>
      </c>
      <c r="I8" s="23">
        <f>I5*'Calculations Etc'!$B$14</f>
        <v>1.2401200579917216E-3</v>
      </c>
      <c r="J8" s="23">
        <f>J5*'Calculations Etc'!$B$14</f>
        <v>1.2525212585716386E-3</v>
      </c>
      <c r="K8" s="23">
        <f>K5*'Calculations Etc'!$B$14</f>
        <v>1.265046471157355E-3</v>
      </c>
      <c r="L8" s="23">
        <f>L5*'Calculations Etc'!$B$14</f>
        <v>1.2776969358689284E-3</v>
      </c>
      <c r="M8" s="23">
        <f>M5*'Calculations Etc'!$B$14</f>
        <v>1.2904739052276178E-3</v>
      </c>
      <c r="N8" s="23">
        <f>N5*'Calculations Etc'!$B$14</f>
        <v>1.303378644279894E-3</v>
      </c>
      <c r="O8" s="23">
        <f>O5*'Calculations Etc'!$B$14</f>
        <v>1.3164124307226928E-3</v>
      </c>
      <c r="P8" s="23">
        <f>P5*'Calculations Etc'!$B$14</f>
        <v>1.3295765550299199E-3</v>
      </c>
      <c r="Q8" s="23">
        <f>Q5*'Calculations Etc'!$B$14</f>
        <v>1.3428723205802192E-3</v>
      </c>
      <c r="R8" s="23">
        <f>R5*'Calculations Etc'!$B$14</f>
        <v>1.3563010437860215E-3</v>
      </c>
      <c r="S8" s="23">
        <f>S5*'Calculations Etc'!$B$14</f>
        <v>1.3698640542238816E-3</v>
      </c>
      <c r="T8" s="23">
        <f>T5*'Calculations Etc'!$B$14</f>
        <v>1.3835626947661206E-3</v>
      </c>
      <c r="U8" s="23">
        <f>U5*'Calculations Etc'!$B$14</f>
        <v>1.3973983217137817E-3</v>
      </c>
      <c r="V8" s="23">
        <f>V5*'Calculations Etc'!$B$14</f>
        <v>1.4113723049309196E-3</v>
      </c>
      <c r="W8" s="23">
        <f>W5*'Calculations Etc'!$B$14</f>
        <v>1.4254860279802289E-3</v>
      </c>
      <c r="X8" s="23">
        <f>X5*'Calculations Etc'!$B$14</f>
        <v>1.4397408882600312E-3</v>
      </c>
      <c r="Y8" s="23">
        <f>Y5*'Calculations Etc'!$B$14</f>
        <v>1.4541382971426315E-3</v>
      </c>
      <c r="Z8" s="23">
        <f>Z5*'Calculations Etc'!$B$14</f>
        <v>1.4686796801140578E-3</v>
      </c>
      <c r="AA8" s="23">
        <f>AA5*'Calculations Etc'!$B$14</f>
        <v>1.4833664769151982E-3</v>
      </c>
      <c r="AB8" s="23">
        <f>AB5*'Calculations Etc'!$B$14</f>
        <v>1.4982001416843503E-3</v>
      </c>
      <c r="AC8" s="23">
        <f>AC5*'Calculations Etc'!$B$14</f>
        <v>1.5131821431011937E-3</v>
      </c>
      <c r="AD8" s="23">
        <f>AD5*'Calculations Etc'!$B$14</f>
        <v>1.5283139645322057E-3</v>
      </c>
      <c r="AE8" s="23">
        <f>AE5*'Calculations Etc'!$B$14</f>
        <v>1.5435971041775278E-3</v>
      </c>
      <c r="AF8" s="23">
        <f>AF5*'Calculations Etc'!$B$14</f>
        <v>1.559033075219303E-3</v>
      </c>
      <c r="AG8" s="23">
        <f>AG5*'Calculations Etc'!$B$14</f>
        <v>1.574623405971496E-3</v>
      </c>
      <c r="AH8" s="23">
        <f>AH5*'Calculations Etc'!$B$14</f>
        <v>1.5903696400312111E-3</v>
      </c>
      <c r="AI8" s="23">
        <f>AI5*'Calculations Etc'!$B$14</f>
        <v>1.6062733364315233E-3</v>
      </c>
      <c r="AJ8" s="23">
        <f>AJ5*'Calculations Etc'!$B$14</f>
        <v>1.6223360697958386E-3</v>
      </c>
      <c r="AK8" s="23">
        <f>AK5*'Calculations Etc'!$B$14</f>
        <v>1.6385594304937968E-3</v>
      </c>
    </row>
    <row r="9" spans="1:37" ht="14.25" customHeight="1" x14ac:dyDescent="0.35"/>
    <row r="10" spans="1:37" ht="14.25" customHeight="1" x14ac:dyDescent="0.35"/>
    <row r="11" spans="1:37" ht="14.25" customHeight="1" x14ac:dyDescent="0.35"/>
    <row r="12" spans="1:37" ht="14.25" customHeight="1" x14ac:dyDescent="0.35"/>
    <row r="13" spans="1:37" ht="14.25" customHeight="1" x14ac:dyDescent="0.35"/>
    <row r="14" spans="1:37" ht="14.25" customHeight="1" x14ac:dyDescent="0.35"/>
    <row r="15" spans="1:37" ht="14.25" customHeight="1" x14ac:dyDescent="0.35"/>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35"/>
  <cols>
    <col min="1" max="1" width="22.875" customWidth="1"/>
    <col min="2" max="2" width="17.5" customWidth="1"/>
    <col min="3" max="26" width="7.625" customWidth="1"/>
  </cols>
  <sheetData>
    <row r="1" spans="1:2" ht="14.25" customHeight="1" x14ac:dyDescent="0.45">
      <c r="A1" s="1" t="s">
        <v>47</v>
      </c>
    </row>
    <row r="2" spans="1:2" ht="14.25" customHeight="1" x14ac:dyDescent="0.45">
      <c r="A2" s="3" t="s">
        <v>80</v>
      </c>
    </row>
    <row r="3" spans="1:2" ht="14.25" customHeight="1" x14ac:dyDescent="0.45">
      <c r="A3" s="3" t="s">
        <v>95</v>
      </c>
    </row>
    <row r="4" spans="1:2" ht="14.25" customHeight="1" x14ac:dyDescent="0.45">
      <c r="A4" s="3" t="s">
        <v>96</v>
      </c>
    </row>
    <row r="5" spans="1:2" ht="14.25" customHeight="1" x14ac:dyDescent="0.45">
      <c r="A5" s="3" t="s">
        <v>62</v>
      </c>
    </row>
    <row r="6" spans="1:2" ht="14.25" customHeight="1" x14ac:dyDescent="0.45">
      <c r="A6" s="1"/>
    </row>
    <row r="7" spans="1:2" ht="14.25" customHeight="1" x14ac:dyDescent="0.45">
      <c r="A7" s="3" t="s">
        <v>124</v>
      </c>
      <c r="B7" s="18" t="s">
        <v>125</v>
      </c>
    </row>
    <row r="8" spans="1:2" ht="14.25" customHeight="1" x14ac:dyDescent="0.35"/>
    <row r="9" spans="1:2" ht="14.25" customHeight="1" x14ac:dyDescent="0.35"/>
    <row r="10" spans="1:2" ht="14.25" customHeight="1" x14ac:dyDescent="0.45">
      <c r="A10" s="19" t="s">
        <v>126</v>
      </c>
      <c r="B10" s="20">
        <v>2015</v>
      </c>
    </row>
    <row r="11" spans="1:2" ht="14.25" customHeight="1" x14ac:dyDescent="0.45">
      <c r="A11" s="3" t="s">
        <v>127</v>
      </c>
      <c r="B11" s="21">
        <v>223900.7142857142</v>
      </c>
    </row>
    <row r="12" spans="1:2" ht="14.25" customHeight="1" x14ac:dyDescent="0.45">
      <c r="A12" s="3" t="s">
        <v>128</v>
      </c>
      <c r="B12" s="21">
        <f>'figure 107'!J8</f>
        <v>1892444.1873679156</v>
      </c>
    </row>
    <row r="13" spans="1:2" ht="14.25" customHeight="1" x14ac:dyDescent="0.45">
      <c r="A13" s="3" t="s">
        <v>129</v>
      </c>
      <c r="B13" s="21">
        <f>B12*units_convertor!B18</f>
        <v>499930765.86535704</v>
      </c>
    </row>
    <row r="14" spans="1:2" ht="14.25" customHeight="1" x14ac:dyDescent="0.45">
      <c r="A14" s="3" t="s">
        <v>130</v>
      </c>
      <c r="B14" s="3">
        <f>B13*units_convertor!B8</f>
        <v>68716483629725.055</v>
      </c>
    </row>
    <row r="15" spans="1:2" ht="14.25" customHeight="1" x14ac:dyDescent="0.45">
      <c r="A15" s="3" t="s">
        <v>131</v>
      </c>
      <c r="B15" s="22">
        <f>(B11*10^6*units_convertor!A2)/'Ships-freight'!B14</f>
        <v>2.0246293667484216E-3</v>
      </c>
    </row>
    <row r="16" spans="1:2" ht="14.25" customHeight="1" x14ac:dyDescent="0.35"/>
    <row r="17" spans="1:2" ht="14.25" customHeight="1" x14ac:dyDescent="0.35"/>
    <row r="18" spans="1:2" ht="14.25" customHeight="1" x14ac:dyDescent="0.45">
      <c r="A18" s="1" t="s">
        <v>132</v>
      </c>
    </row>
    <row r="19" spans="1:2" ht="14.25" customHeight="1" x14ac:dyDescent="0.45">
      <c r="A19" s="3" t="s">
        <v>133</v>
      </c>
      <c r="B19" s="15" t="s">
        <v>134</v>
      </c>
    </row>
    <row r="20" spans="1:2" ht="14.25" customHeight="1" x14ac:dyDescent="0.45">
      <c r="A20" s="3" t="s">
        <v>135</v>
      </c>
    </row>
    <row r="21" spans="1:2" ht="14.25" customHeight="1" x14ac:dyDescent="0.35"/>
    <row r="22" spans="1:2" ht="14.25" customHeight="1" x14ac:dyDescent="0.35"/>
    <row r="23" spans="1:2" ht="14.25" customHeight="1" x14ac:dyDescent="0.35"/>
    <row r="24" spans="1:2" ht="14.25" customHeight="1" x14ac:dyDescent="0.35"/>
    <row r="25" spans="1:2" ht="14.25" customHeight="1" x14ac:dyDescent="0.35"/>
    <row r="26" spans="1:2" ht="14.25" customHeight="1" x14ac:dyDescent="0.35"/>
    <row r="27" spans="1:2" ht="14.25" customHeight="1" x14ac:dyDescent="0.35"/>
    <row r="28" spans="1:2" ht="14.25" customHeight="1" x14ac:dyDescent="0.35"/>
    <row r="29" spans="1:2" ht="14.25" customHeight="1" x14ac:dyDescent="0.35"/>
    <row r="30" spans="1:2" ht="14.25" customHeight="1" x14ac:dyDescent="0.35"/>
    <row r="31" spans="1:2" ht="14.25" customHeight="1" x14ac:dyDescent="0.35"/>
    <row r="32" spans="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3" width="17.375" customWidth="1"/>
    <col min="4"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23">
        <f>B$5/(1-'Calculations Etc'!$B$4)</f>
        <v>1.938108277735956E-3</v>
      </c>
      <c r="C2" s="23">
        <f>C$5/(1-'Calculations Etc'!$B$4)</f>
        <v>1.963303685346523E-3</v>
      </c>
      <c r="D2" s="23">
        <f>D$5/(1-'Calculations Etc'!$B$4)</f>
        <v>1.9888266332560279E-3</v>
      </c>
      <c r="E2" s="23">
        <f>E$5/(1-'Calculations Etc'!$B$4)</f>
        <v>2.014681379488356E-3</v>
      </c>
      <c r="F2" s="23">
        <f>F$5/(1-'Calculations Etc'!$B$4)</f>
        <v>2.0408722374217043E-3</v>
      </c>
      <c r="G2" s="23">
        <f>G$5/(1-'Calculations Etc'!$B$4)</f>
        <v>2.067403576508186E-3</v>
      </c>
      <c r="H2" s="23">
        <f>H$5/(1-'Calculations Etc'!$B$4)</f>
        <v>2.0942798230027923E-3</v>
      </c>
      <c r="I2" s="23">
        <f>I$5/(1-'Calculations Etc'!$B$4)</f>
        <v>2.1215054607018283E-3</v>
      </c>
      <c r="J2" s="23">
        <f>J$5/(1-'Calculations Etc'!$B$4)</f>
        <v>2.1490850316909517E-3</v>
      </c>
      <c r="K2" s="23">
        <f>K$5/(1-'Calculations Etc'!$B$4)</f>
        <v>2.1770231371029342E-3</v>
      </c>
      <c r="L2" s="23">
        <f>L$5/(1-'Calculations Etc'!$B$4)</f>
        <v>2.2053244378852721E-3</v>
      </c>
      <c r="M2" s="23">
        <f>M$5/(1-'Calculations Etc'!$B$4)</f>
        <v>2.2339936555777805E-3</v>
      </c>
      <c r="N2" s="23">
        <f>N$5/(1-'Calculations Etc'!$B$4)</f>
        <v>2.2630355731002917E-3</v>
      </c>
      <c r="O2" s="23">
        <f>O$5/(1-'Calculations Etc'!$B$4)</f>
        <v>2.2924550355505951E-3</v>
      </c>
      <c r="P2" s="23">
        <f>P$5/(1-'Calculations Etc'!$B$4)</f>
        <v>2.3222569510127525E-3</v>
      </c>
      <c r="Q2" s="23">
        <f>Q$5/(1-'Calculations Etc'!$B$4)</f>
        <v>2.352446291375918E-3</v>
      </c>
      <c r="R2" s="23">
        <f>R$5/(1-'Calculations Etc'!$B$4)</f>
        <v>2.3830280931638049E-3</v>
      </c>
      <c r="S2" s="23">
        <f>S$5/(1-'Calculations Etc'!$B$4)</f>
        <v>2.4140074583749341E-3</v>
      </c>
      <c r="T2" s="23">
        <f>T$5/(1-'Calculations Etc'!$B$4)</f>
        <v>2.4453895553338077E-3</v>
      </c>
      <c r="U2" s="23">
        <f>U$5/(1-'Calculations Etc'!$B$4)</f>
        <v>2.477179619553147E-3</v>
      </c>
      <c r="V2" s="23">
        <f>V$5/(1-'Calculations Etc'!$B$4)</f>
        <v>2.5093829546073377E-3</v>
      </c>
      <c r="W2" s="23">
        <f>W$5/(1-'Calculations Etc'!$B$4)</f>
        <v>2.542004933017233E-3</v>
      </c>
      <c r="X2" s="23">
        <f>X$5/(1-'Calculations Etc'!$B$4)</f>
        <v>2.5750509971464567E-3</v>
      </c>
      <c r="Y2" s="23">
        <f>Y$5/(1-'Calculations Etc'!$B$4)</f>
        <v>2.6085266601093603E-3</v>
      </c>
      <c r="Z2" s="23">
        <f>Z$5/(1-'Calculations Etc'!$B$4)</f>
        <v>2.6424375066907819E-3</v>
      </c>
      <c r="AA2" s="23">
        <f>AA$5/(1-'Calculations Etc'!$B$4)</f>
        <v>2.6767891942777616E-3</v>
      </c>
      <c r="AB2" s="23">
        <f>AB$5/(1-'Calculations Etc'!$B$4)</f>
        <v>2.7115874538033722E-3</v>
      </c>
      <c r="AC2" s="23">
        <f>AC$5/(1-'Calculations Etc'!$B$4)</f>
        <v>2.7468380907028161E-3</v>
      </c>
      <c r="AD2" s="23">
        <f>AD$5/(1-'Calculations Etc'!$B$4)</f>
        <v>2.7825469858819524E-3</v>
      </c>
      <c r="AE2" s="23">
        <f>AE$5/(1-'Calculations Etc'!$B$4)</f>
        <v>2.8187200966984173E-3</v>
      </c>
      <c r="AF2" s="23">
        <f>AF$5/(1-'Calculations Etc'!$B$4)</f>
        <v>2.8553634579554965E-3</v>
      </c>
      <c r="AG2" s="23">
        <f>AG$5/(1-'Calculations Etc'!$B$4)</f>
        <v>2.892483182908918E-3</v>
      </c>
      <c r="AH2" s="23">
        <f>AH$5/(1-'Calculations Etc'!$B$4)</f>
        <v>2.9300854642867334E-3</v>
      </c>
      <c r="AI2" s="23">
        <f>AI$5/(1-'Calculations Etc'!$B$4)</f>
        <v>2.9681765753224606E-3</v>
      </c>
      <c r="AJ2" s="23">
        <f>AJ$5/(1-'Calculations Etc'!$B$4)</f>
        <v>3.0067628708016522E-3</v>
      </c>
      <c r="AK2" s="23">
        <f>AK$5/(1-'Calculations Etc'!$B$4)</f>
        <v>3.0458507881220734E-3</v>
      </c>
    </row>
    <row r="3" spans="1:37" ht="14.25" customHeight="1" x14ac:dyDescent="0.45">
      <c r="A3" s="3" t="s">
        <v>387</v>
      </c>
      <c r="B3" s="23">
        <v>0</v>
      </c>
      <c r="C3" s="23">
        <v>0</v>
      </c>
      <c r="D3" s="23">
        <v>0</v>
      </c>
      <c r="E3" s="23">
        <v>0</v>
      </c>
      <c r="F3" s="23">
        <v>0</v>
      </c>
      <c r="G3" s="23">
        <v>0</v>
      </c>
      <c r="H3" s="23">
        <v>0</v>
      </c>
      <c r="I3" s="23">
        <v>0</v>
      </c>
      <c r="J3" s="23">
        <v>0</v>
      </c>
      <c r="K3" s="23">
        <v>0</v>
      </c>
      <c r="L3" s="23">
        <v>0</v>
      </c>
      <c r="M3" s="23">
        <v>0</v>
      </c>
      <c r="N3" s="23">
        <v>0</v>
      </c>
      <c r="O3" s="23">
        <v>0</v>
      </c>
      <c r="P3" s="23">
        <v>0</v>
      </c>
      <c r="Q3" s="23">
        <v>0</v>
      </c>
      <c r="R3" s="23">
        <v>0</v>
      </c>
      <c r="S3" s="23">
        <v>0</v>
      </c>
      <c r="T3" s="23">
        <v>0</v>
      </c>
      <c r="U3" s="23">
        <v>0</v>
      </c>
      <c r="V3" s="23">
        <v>0</v>
      </c>
      <c r="W3" s="23">
        <v>0</v>
      </c>
      <c r="X3" s="23">
        <v>0</v>
      </c>
      <c r="Y3" s="23">
        <v>0</v>
      </c>
      <c r="Z3" s="23">
        <v>0</v>
      </c>
      <c r="AA3" s="23">
        <v>0</v>
      </c>
      <c r="AB3" s="23">
        <v>0</v>
      </c>
      <c r="AC3" s="23">
        <v>0</v>
      </c>
      <c r="AD3" s="23">
        <v>0</v>
      </c>
      <c r="AE3" s="23">
        <v>0</v>
      </c>
      <c r="AF3" s="23">
        <v>0</v>
      </c>
      <c r="AG3" s="23">
        <v>0</v>
      </c>
      <c r="AH3" s="23">
        <v>0</v>
      </c>
      <c r="AI3" s="23">
        <v>0</v>
      </c>
      <c r="AJ3" s="23">
        <v>0</v>
      </c>
      <c r="AK3" s="23">
        <v>0</v>
      </c>
    </row>
    <row r="4" spans="1:37" ht="14.25" customHeight="1" x14ac:dyDescent="0.45">
      <c r="A4" s="3" t="s">
        <v>380</v>
      </c>
      <c r="B4" s="23">
        <v>0</v>
      </c>
      <c r="C4" s="23">
        <v>0</v>
      </c>
      <c r="D4" s="23">
        <v>0</v>
      </c>
      <c r="E4" s="23">
        <v>0</v>
      </c>
      <c r="F4" s="23">
        <v>0</v>
      </c>
      <c r="G4" s="23">
        <v>0</v>
      </c>
      <c r="H4" s="23">
        <v>0</v>
      </c>
      <c r="I4" s="23">
        <v>0</v>
      </c>
      <c r="J4" s="23">
        <v>0</v>
      </c>
      <c r="K4" s="23">
        <v>0</v>
      </c>
      <c r="L4" s="23">
        <v>0</v>
      </c>
      <c r="M4" s="23">
        <v>0</v>
      </c>
      <c r="N4" s="23">
        <v>0</v>
      </c>
      <c r="O4" s="23">
        <v>0</v>
      </c>
      <c r="P4" s="23">
        <v>0</v>
      </c>
      <c r="Q4" s="23">
        <v>0</v>
      </c>
      <c r="R4" s="23">
        <v>0</v>
      </c>
      <c r="S4" s="23">
        <v>0</v>
      </c>
      <c r="T4" s="23">
        <v>0</v>
      </c>
      <c r="U4" s="23">
        <v>0</v>
      </c>
      <c r="V4" s="23">
        <v>0</v>
      </c>
      <c r="W4" s="23">
        <v>0</v>
      </c>
      <c r="X4" s="23">
        <v>0</v>
      </c>
      <c r="Y4" s="23">
        <v>0</v>
      </c>
      <c r="Z4" s="23">
        <v>0</v>
      </c>
      <c r="AA4" s="23">
        <v>0</v>
      </c>
      <c r="AB4" s="23">
        <v>0</v>
      </c>
      <c r="AC4" s="23">
        <v>0</v>
      </c>
      <c r="AD4" s="23">
        <v>0</v>
      </c>
      <c r="AE4" s="23">
        <v>0</v>
      </c>
      <c r="AF4" s="23">
        <v>0</v>
      </c>
      <c r="AG4" s="23">
        <v>0</v>
      </c>
      <c r="AH4" s="23">
        <v>0</v>
      </c>
      <c r="AI4" s="23">
        <v>0</v>
      </c>
      <c r="AJ4" s="23">
        <v>0</v>
      </c>
      <c r="AK4" s="23">
        <v>0</v>
      </c>
    </row>
    <row r="5" spans="1:37" ht="14.25" customHeight="1" x14ac:dyDescent="0.45">
      <c r="A5" s="3" t="s">
        <v>382</v>
      </c>
      <c r="B5" s="23">
        <f>'Air-psgr'!B15</f>
        <v>6.0311920727660728E-4</v>
      </c>
      <c r="C5" s="23">
        <f>B5*(1+'Air-psgr'!$B$24)</f>
        <v>6.1095975697120306E-4</v>
      </c>
      <c r="D5" s="23">
        <f>C5*(1+'Air-psgr'!$B$24)</f>
        <v>6.1890223381182868E-4</v>
      </c>
      <c r="E5" s="23">
        <f>D5*(1+'Air-psgr'!$B$24)</f>
        <v>6.2694796285138238E-4</v>
      </c>
      <c r="F5" s="23">
        <f>E5*(1+'Air-psgr'!$B$24)</f>
        <v>6.3509828636845028E-4</v>
      </c>
      <c r="G5" s="23">
        <f>F5*(1+'Air-psgr'!$B$24)</f>
        <v>6.4335456409124003E-4</v>
      </c>
      <c r="H5" s="23">
        <f>G5*(1+'Air-psgr'!$B$24)</f>
        <v>6.517181734244261E-4</v>
      </c>
      <c r="I5" s="23">
        <f>H5*(1+'Air-psgr'!$B$24)</f>
        <v>6.6019050967894353E-4</v>
      </c>
      <c r="J5" s="23">
        <f>I5*(1+'Air-psgr'!$B$24)</f>
        <v>6.6877298630476972E-4</v>
      </c>
      <c r="K5" s="23">
        <f>J5*(1+'Air-psgr'!$B$24)</f>
        <v>6.7746703512673167E-4</v>
      </c>
      <c r="L5" s="23">
        <f>K5*(1+'Air-psgr'!$B$24)</f>
        <v>6.8627410658337912E-4</v>
      </c>
      <c r="M5" s="23">
        <f>L5*(1+'Air-psgr'!$B$24)</f>
        <v>6.9519566996896303E-4</v>
      </c>
      <c r="N5" s="23">
        <f>M5*(1+'Air-psgr'!$B$24)</f>
        <v>7.0423321367855951E-4</v>
      </c>
      <c r="O5" s="23">
        <f>N5*(1+'Air-psgr'!$B$24)</f>
        <v>7.1338824545638072E-4</v>
      </c>
      <c r="P5" s="23">
        <f>O5*(1+'Air-psgr'!$B$24)</f>
        <v>7.2266229264731361E-4</v>
      </c>
      <c r="Q5" s="23">
        <f>P5*(1+'Air-psgr'!$B$24)</f>
        <v>7.3205690245172861E-4</v>
      </c>
      <c r="R5" s="23">
        <f>Q5*(1+'Air-psgr'!$B$24)</f>
        <v>7.4157364218360104E-4</v>
      </c>
      <c r="S5" s="23">
        <f>R5*(1+'Air-psgr'!$B$24)</f>
        <v>7.5121409953198773E-4</v>
      </c>
      <c r="T5" s="23">
        <f>S5*(1+'Air-psgr'!$B$24)</f>
        <v>7.6097988282590348E-4</v>
      </c>
      <c r="U5" s="23">
        <f>T5*(1+'Air-psgr'!$B$24)</f>
        <v>7.7087262130264012E-4</v>
      </c>
      <c r="V5" s="23">
        <f>U5*(1+'Air-psgr'!$B$24)</f>
        <v>7.8089396537957441E-4</v>
      </c>
      <c r="W5" s="23">
        <f>V5*(1+'Air-psgr'!$B$24)</f>
        <v>7.9104558692950878E-4</v>
      </c>
      <c r="X5" s="23">
        <f>W5*(1+'Air-psgr'!$B$24)</f>
        <v>8.0132917955959228E-4</v>
      </c>
      <c r="Y5" s="23">
        <f>X5*(1+'Air-psgr'!$B$24)</f>
        <v>8.1174645889386693E-4</v>
      </c>
      <c r="Z5" s="23">
        <f>Y5*(1+'Air-psgr'!$B$24)</f>
        <v>8.2229916285948715E-4</v>
      </c>
      <c r="AA5" s="23">
        <f>Z5*(1+'Air-psgr'!$B$24)</f>
        <v>8.3298905197666041E-4</v>
      </c>
      <c r="AB5" s="23">
        <f>AA5*(1+'Air-psgr'!$B$24)</f>
        <v>8.4381790965235687E-4</v>
      </c>
      <c r="AC5" s="23">
        <f>AB5*(1+'Air-psgr'!$B$24)</f>
        <v>8.5478754247783747E-4</v>
      </c>
      <c r="AD5" s="23">
        <f>AC5*(1+'Air-psgr'!$B$24)</f>
        <v>8.6589978053004928E-4</v>
      </c>
      <c r="AE5" s="23">
        <f>AD5*(1+'Air-psgr'!$B$24)</f>
        <v>8.7715647767693981E-4</v>
      </c>
      <c r="AF5" s="23">
        <f>AE5*(1+'Air-psgr'!$B$24)</f>
        <v>8.8855951188673995E-4</v>
      </c>
      <c r="AG5" s="23">
        <f>AF5*(1+'Air-psgr'!$B$24)</f>
        <v>9.0011078554126753E-4</v>
      </c>
      <c r="AH5" s="23">
        <f>AG5*(1+'Air-psgr'!$B$24)</f>
        <v>9.1181222575330387E-4</v>
      </c>
      <c r="AI5" s="23">
        <f>AH5*(1+'Air-psgr'!$B$24)</f>
        <v>9.2366578468809678E-4</v>
      </c>
      <c r="AJ5" s="23">
        <f>AI5*(1+'Air-psgr'!$B$24)</f>
        <v>9.356734398890419E-4</v>
      </c>
      <c r="AK5" s="23">
        <f>AJ5*(1+'Air-psgr'!$B$24)</f>
        <v>9.4783719460759933E-4</v>
      </c>
    </row>
    <row r="6" spans="1:37" ht="14.25" customHeight="1" x14ac:dyDescent="0.45">
      <c r="A6" s="3" t="s">
        <v>388</v>
      </c>
      <c r="B6" s="23">
        <v>0</v>
      </c>
      <c r="C6" s="23">
        <v>0</v>
      </c>
      <c r="D6" s="23">
        <v>0</v>
      </c>
      <c r="E6" s="23">
        <v>0</v>
      </c>
      <c r="F6" s="23">
        <v>0</v>
      </c>
      <c r="G6" s="23">
        <v>0</v>
      </c>
      <c r="H6" s="23">
        <v>0</v>
      </c>
      <c r="I6" s="23">
        <v>0</v>
      </c>
      <c r="J6" s="23">
        <v>0</v>
      </c>
      <c r="K6" s="23">
        <v>0</v>
      </c>
      <c r="L6" s="23">
        <v>0</v>
      </c>
      <c r="M6" s="23">
        <v>0</v>
      </c>
      <c r="N6" s="23">
        <v>0</v>
      </c>
      <c r="O6" s="23">
        <v>0</v>
      </c>
      <c r="P6" s="23">
        <v>0</v>
      </c>
      <c r="Q6" s="23">
        <v>0</v>
      </c>
      <c r="R6" s="23">
        <v>0</v>
      </c>
      <c r="S6" s="23">
        <v>0</v>
      </c>
      <c r="T6" s="23">
        <v>0</v>
      </c>
      <c r="U6" s="23">
        <v>0</v>
      </c>
      <c r="V6" s="23">
        <v>0</v>
      </c>
      <c r="W6" s="23">
        <v>0</v>
      </c>
      <c r="X6" s="23">
        <v>0</v>
      </c>
      <c r="Y6" s="23">
        <v>0</v>
      </c>
      <c r="Z6" s="23">
        <v>0</v>
      </c>
      <c r="AA6" s="23">
        <v>0</v>
      </c>
      <c r="AB6" s="23">
        <v>0</v>
      </c>
      <c r="AC6" s="23">
        <v>0</v>
      </c>
      <c r="AD6" s="23">
        <v>0</v>
      </c>
      <c r="AE6" s="23">
        <v>0</v>
      </c>
      <c r="AF6" s="23">
        <v>0</v>
      </c>
      <c r="AG6" s="23">
        <v>0</v>
      </c>
      <c r="AH6" s="23">
        <v>0</v>
      </c>
      <c r="AI6" s="23">
        <v>0</v>
      </c>
      <c r="AJ6" s="23">
        <v>0</v>
      </c>
      <c r="AK6" s="23">
        <v>0</v>
      </c>
    </row>
    <row r="7" spans="1:37" ht="14.25" customHeight="1" x14ac:dyDescent="0.45">
      <c r="A7" s="3" t="s">
        <v>389</v>
      </c>
      <c r="B7" s="23">
        <v>0</v>
      </c>
      <c r="C7" s="23">
        <v>0</v>
      </c>
      <c r="D7" s="23">
        <v>0</v>
      </c>
      <c r="E7" s="23">
        <v>0</v>
      </c>
      <c r="F7" s="23">
        <v>0</v>
      </c>
      <c r="G7" s="23">
        <v>0</v>
      </c>
      <c r="H7" s="23">
        <v>0</v>
      </c>
      <c r="I7" s="23">
        <v>0</v>
      </c>
      <c r="J7" s="23">
        <v>0</v>
      </c>
      <c r="K7" s="23">
        <v>0</v>
      </c>
      <c r="L7" s="23">
        <v>0</v>
      </c>
      <c r="M7" s="23">
        <v>0</v>
      </c>
      <c r="N7" s="23">
        <v>0</v>
      </c>
      <c r="O7" s="23">
        <v>0</v>
      </c>
      <c r="P7" s="23">
        <v>0</v>
      </c>
      <c r="Q7" s="23">
        <v>0</v>
      </c>
      <c r="R7" s="23">
        <v>0</v>
      </c>
      <c r="S7" s="23">
        <v>0</v>
      </c>
      <c r="T7" s="23">
        <v>0</v>
      </c>
      <c r="U7" s="23">
        <v>0</v>
      </c>
      <c r="V7" s="23">
        <v>0</v>
      </c>
      <c r="W7" s="23">
        <v>0</v>
      </c>
      <c r="X7" s="23">
        <v>0</v>
      </c>
      <c r="Y7" s="23">
        <v>0</v>
      </c>
      <c r="Z7" s="23">
        <v>0</v>
      </c>
      <c r="AA7" s="23">
        <v>0</v>
      </c>
      <c r="AB7" s="23">
        <v>0</v>
      </c>
      <c r="AC7" s="23">
        <v>0</v>
      </c>
      <c r="AD7" s="23">
        <v>0</v>
      </c>
      <c r="AE7" s="23">
        <v>0</v>
      </c>
      <c r="AF7" s="23">
        <v>0</v>
      </c>
      <c r="AG7" s="23">
        <v>0</v>
      </c>
      <c r="AH7" s="23">
        <v>0</v>
      </c>
      <c r="AI7" s="23">
        <v>0</v>
      </c>
      <c r="AJ7" s="23">
        <v>0</v>
      </c>
      <c r="AK7" s="23">
        <v>0</v>
      </c>
    </row>
    <row r="8" spans="1:37" ht="14.25" customHeight="1" x14ac:dyDescent="0.45">
      <c r="A8" s="3" t="s">
        <v>390</v>
      </c>
      <c r="B8" s="23">
        <f>B$5*'Calculations Etc'!$B$14</f>
        <v>1.5077980181915183E-3</v>
      </c>
      <c r="C8" s="23">
        <f>C$5*'Calculations Etc'!$B$14</f>
        <v>1.5273993924280077E-3</v>
      </c>
      <c r="D8" s="23">
        <f>D$5*'Calculations Etc'!$B$14</f>
        <v>1.5472555845295716E-3</v>
      </c>
      <c r="E8" s="23">
        <f>E$5*'Calculations Etc'!$B$14</f>
        <v>1.567369907128456E-3</v>
      </c>
      <c r="F8" s="23">
        <f>F$5*'Calculations Etc'!$B$14</f>
        <v>1.5877457159211258E-3</v>
      </c>
      <c r="G8" s="23">
        <f>G$5*'Calculations Etc'!$B$14</f>
        <v>1.6083864102281E-3</v>
      </c>
      <c r="H8" s="23">
        <f>H$5*'Calculations Etc'!$B$14</f>
        <v>1.6292954335610653E-3</v>
      </c>
      <c r="I8" s="23">
        <f>I$5*'Calculations Etc'!$B$14</f>
        <v>1.6504762741973589E-3</v>
      </c>
      <c r="J8" s="23">
        <f>J$5*'Calculations Etc'!$B$14</f>
        <v>1.6719324657619244E-3</v>
      </c>
      <c r="K8" s="23">
        <f>K$5*'Calculations Etc'!$B$14</f>
        <v>1.6936675878168291E-3</v>
      </c>
      <c r="L8" s="23">
        <f>L$5*'Calculations Etc'!$B$14</f>
        <v>1.7156852664584478E-3</v>
      </c>
      <c r="M8" s="23">
        <f>M$5*'Calculations Etc'!$B$14</f>
        <v>1.7379891749224076E-3</v>
      </c>
      <c r="N8" s="23">
        <f>N$5*'Calculations Etc'!$B$14</f>
        <v>1.7605830341963988E-3</v>
      </c>
      <c r="O8" s="23">
        <f>O$5*'Calculations Etc'!$B$14</f>
        <v>1.7834706136409517E-3</v>
      </c>
      <c r="P8" s="23">
        <f>P$5*'Calculations Etc'!$B$14</f>
        <v>1.8066557316182841E-3</v>
      </c>
      <c r="Q8" s="23">
        <f>Q$5*'Calculations Etc'!$B$14</f>
        <v>1.8301422561293216E-3</v>
      </c>
      <c r="R8" s="23">
        <f>R$5*'Calculations Etc'!$B$14</f>
        <v>1.8539341054590026E-3</v>
      </c>
      <c r="S8" s="23">
        <f>S$5*'Calculations Etc'!$B$14</f>
        <v>1.8780352488299693E-3</v>
      </c>
      <c r="T8" s="23">
        <f>T$5*'Calculations Etc'!$B$14</f>
        <v>1.9024497070647588E-3</v>
      </c>
      <c r="U8" s="23">
        <f>U$5*'Calculations Etc'!$B$14</f>
        <v>1.9271815532566003E-3</v>
      </c>
      <c r="V8" s="23">
        <f>V$5*'Calculations Etc'!$B$14</f>
        <v>1.952234913448936E-3</v>
      </c>
      <c r="W8" s="23">
        <f>W$5*'Calculations Etc'!$B$14</f>
        <v>1.9776139673237719E-3</v>
      </c>
      <c r="X8" s="23">
        <f>X$5*'Calculations Etc'!$B$14</f>
        <v>2.0033229488989807E-3</v>
      </c>
      <c r="Y8" s="23">
        <f>Y$5*'Calculations Etc'!$B$14</f>
        <v>2.0293661472346675E-3</v>
      </c>
      <c r="Z8" s="23">
        <f>Z$5*'Calculations Etc'!$B$14</f>
        <v>2.0557479071487178E-3</v>
      </c>
      <c r="AA8" s="23">
        <f>AA$5*'Calculations Etc'!$B$14</f>
        <v>2.0824726299416511E-3</v>
      </c>
      <c r="AB8" s="23">
        <f>AB$5*'Calculations Etc'!$B$14</f>
        <v>2.1095447741308923E-3</v>
      </c>
      <c r="AC8" s="23">
        <f>AC$5*'Calculations Etc'!$B$14</f>
        <v>2.1369688561945939E-3</v>
      </c>
      <c r="AD8" s="23">
        <f>AD$5*'Calculations Etc'!$B$14</f>
        <v>2.1647494513251232E-3</v>
      </c>
      <c r="AE8" s="23">
        <f>AE$5*'Calculations Etc'!$B$14</f>
        <v>2.1928911941923495E-3</v>
      </c>
      <c r="AF8" s="23">
        <f>AF$5*'Calculations Etc'!$B$14</f>
        <v>2.22139877971685E-3</v>
      </c>
      <c r="AG8" s="23">
        <f>AG$5*'Calculations Etc'!$B$14</f>
        <v>2.250276963853169E-3</v>
      </c>
      <c r="AH8" s="23">
        <f>AH$5*'Calculations Etc'!$B$14</f>
        <v>2.2795305643832598E-3</v>
      </c>
      <c r="AI8" s="23">
        <f>AI$5*'Calculations Etc'!$B$14</f>
        <v>2.3091644617202417E-3</v>
      </c>
      <c r="AJ8" s="23">
        <f>AJ$5*'Calculations Etc'!$B$14</f>
        <v>2.3391835997226048E-3</v>
      </c>
      <c r="AK8" s="23">
        <f>AK$5*'Calculations Etc'!$B$14</f>
        <v>2.3695929865189982E-3</v>
      </c>
    </row>
    <row r="9" spans="1:37" ht="14.25" customHeight="1" x14ac:dyDescent="0.35"/>
    <row r="10" spans="1:37" ht="14.25" customHeight="1" x14ac:dyDescent="0.35"/>
    <row r="11" spans="1:37" ht="14.25" customHeight="1" x14ac:dyDescent="0.35"/>
    <row r="12" spans="1:37" ht="14.25" customHeight="1" x14ac:dyDescent="0.35"/>
    <row r="13" spans="1:37" ht="14.25" customHeight="1" x14ac:dyDescent="0.35"/>
    <row r="14" spans="1:37" ht="14.25" customHeight="1" x14ac:dyDescent="0.35"/>
    <row r="15" spans="1:37" ht="14.25" customHeight="1" x14ac:dyDescent="0.35"/>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3" width="13.75" customWidth="1"/>
    <col min="4"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23">
        <f>B$5/(1-'Calculations Etc'!$B$4)</f>
        <v>1.1941909138912603E-3</v>
      </c>
      <c r="C2" s="23">
        <f>C$5/(1-'Calculations Etc'!$B$4)</f>
        <v>1.1941909138912603E-3</v>
      </c>
      <c r="D2" s="23">
        <f>D$5/(1-'Calculations Etc'!$B$4)</f>
        <v>1.1941909138912603E-3</v>
      </c>
      <c r="E2" s="23">
        <f>E$5/(1-'Calculations Etc'!$B$4)</f>
        <v>1.1941909138912603E-3</v>
      </c>
      <c r="F2" s="23">
        <f>F$5/(1-'Calculations Etc'!$B$4)</f>
        <v>1.1941909138912603E-3</v>
      </c>
      <c r="G2" s="23">
        <f>G$5/(1-'Calculations Etc'!$B$4)</f>
        <v>1.1941909138912603E-3</v>
      </c>
      <c r="H2" s="23">
        <f>H$5/(1-'Calculations Etc'!$B$4)</f>
        <v>1.1941909138912603E-3</v>
      </c>
      <c r="I2" s="23">
        <f>I$5/(1-'Calculations Etc'!$B$4)</f>
        <v>1.1941909138912603E-3</v>
      </c>
      <c r="J2" s="23">
        <f>J$5/(1-'Calculations Etc'!$B$4)</f>
        <v>1.1941909138912603E-3</v>
      </c>
      <c r="K2" s="23">
        <f>K$5/(1-'Calculations Etc'!$B$4)</f>
        <v>1.1941909138912603E-3</v>
      </c>
      <c r="L2" s="23">
        <f>L$5/(1-'Calculations Etc'!$B$4)</f>
        <v>1.1941909138912603E-3</v>
      </c>
      <c r="M2" s="23">
        <f>M$5/(1-'Calculations Etc'!$B$4)</f>
        <v>1.1941909138912603E-3</v>
      </c>
      <c r="N2" s="23">
        <f>N$5/(1-'Calculations Etc'!$B$4)</f>
        <v>1.1941909138912603E-3</v>
      </c>
      <c r="O2" s="23">
        <f>O$5/(1-'Calculations Etc'!$B$4)</f>
        <v>1.1941909138912603E-3</v>
      </c>
      <c r="P2" s="23">
        <f>P$5/(1-'Calculations Etc'!$B$4)</f>
        <v>1.1941909138912603E-3</v>
      </c>
      <c r="Q2" s="23">
        <f>Q$5/(1-'Calculations Etc'!$B$4)</f>
        <v>1.1941909138912603E-3</v>
      </c>
      <c r="R2" s="23">
        <f>R$5/(1-'Calculations Etc'!$B$4)</f>
        <v>1.1941909138912603E-3</v>
      </c>
      <c r="S2" s="23">
        <f>S$5/(1-'Calculations Etc'!$B$4)</f>
        <v>1.1941909138912603E-3</v>
      </c>
      <c r="T2" s="23">
        <f>T$5/(1-'Calculations Etc'!$B$4)</f>
        <v>1.1941909138912603E-3</v>
      </c>
      <c r="U2" s="23">
        <f>U$5/(1-'Calculations Etc'!$B$4)</f>
        <v>1.1941909138912603E-3</v>
      </c>
      <c r="V2" s="23">
        <f>V$5/(1-'Calculations Etc'!$B$4)</f>
        <v>1.1941909138912603E-3</v>
      </c>
      <c r="W2" s="23">
        <f>W$5/(1-'Calculations Etc'!$B$4)</f>
        <v>1.1941909138912603E-3</v>
      </c>
      <c r="X2" s="23">
        <f>X$5/(1-'Calculations Etc'!$B$4)</f>
        <v>1.1941909138912603E-3</v>
      </c>
      <c r="Y2" s="23">
        <f>Y$5/(1-'Calculations Etc'!$B$4)</f>
        <v>1.1941909138912603E-3</v>
      </c>
      <c r="Z2" s="23">
        <f>Z$5/(1-'Calculations Etc'!$B$4)</f>
        <v>1.1941909138912603E-3</v>
      </c>
      <c r="AA2" s="23">
        <f>AA$5/(1-'Calculations Etc'!$B$4)</f>
        <v>1.1941909138912603E-3</v>
      </c>
      <c r="AB2" s="23">
        <f>AB$5/(1-'Calculations Etc'!$B$4)</f>
        <v>1.1941909138912603E-3</v>
      </c>
      <c r="AC2" s="23">
        <f>AC$5/(1-'Calculations Etc'!$B$4)</f>
        <v>1.1941909138912603E-3</v>
      </c>
      <c r="AD2" s="23">
        <f>AD$5/(1-'Calculations Etc'!$B$4)</f>
        <v>1.1941909138912603E-3</v>
      </c>
      <c r="AE2" s="23">
        <f>AE$5/(1-'Calculations Etc'!$B$4)</f>
        <v>1.1941909138912603E-3</v>
      </c>
      <c r="AF2" s="23">
        <f>AF$5/(1-'Calculations Etc'!$B$4)</f>
        <v>1.1941909138912603E-3</v>
      </c>
      <c r="AG2" s="23">
        <f>AG$5/(1-'Calculations Etc'!$B$4)</f>
        <v>1.1941909138912603E-3</v>
      </c>
      <c r="AH2" s="23">
        <f>AH$5/(1-'Calculations Etc'!$B$4)</f>
        <v>1.1941909138912603E-3</v>
      </c>
      <c r="AI2" s="23">
        <f>AI$5/(1-'Calculations Etc'!$B$4)</f>
        <v>1.1941909138912603E-3</v>
      </c>
      <c r="AJ2" s="23">
        <f>AJ$5/(1-'Calculations Etc'!$B$4)</f>
        <v>1.1941909138912603E-3</v>
      </c>
      <c r="AK2" s="23">
        <f>AK$5/(1-'Calculations Etc'!$B$4)</f>
        <v>1.1941909138912603E-3</v>
      </c>
    </row>
    <row r="3" spans="1:37" ht="14.25" customHeight="1" x14ac:dyDescent="0.45">
      <c r="A3" s="3" t="s">
        <v>387</v>
      </c>
      <c r="B3" s="23">
        <v>0</v>
      </c>
      <c r="C3" s="23">
        <v>0</v>
      </c>
      <c r="D3" s="23">
        <v>0</v>
      </c>
      <c r="E3" s="23">
        <v>0</v>
      </c>
      <c r="F3" s="23">
        <v>0</v>
      </c>
      <c r="G3" s="23">
        <v>0</v>
      </c>
      <c r="H3" s="23">
        <v>0</v>
      </c>
      <c r="I3" s="23">
        <v>0</v>
      </c>
      <c r="J3" s="23">
        <v>0</v>
      </c>
      <c r="K3" s="23">
        <v>0</v>
      </c>
      <c r="L3" s="23">
        <v>0</v>
      </c>
      <c r="M3" s="23">
        <v>0</v>
      </c>
      <c r="N3" s="23">
        <v>0</v>
      </c>
      <c r="O3" s="23">
        <v>0</v>
      </c>
      <c r="P3" s="23">
        <v>0</v>
      </c>
      <c r="Q3" s="23">
        <v>0</v>
      </c>
      <c r="R3" s="23">
        <v>0</v>
      </c>
      <c r="S3" s="23">
        <v>0</v>
      </c>
      <c r="T3" s="23">
        <v>0</v>
      </c>
      <c r="U3" s="23">
        <v>0</v>
      </c>
      <c r="V3" s="23">
        <v>0</v>
      </c>
      <c r="W3" s="23">
        <v>0</v>
      </c>
      <c r="X3" s="23">
        <v>0</v>
      </c>
      <c r="Y3" s="23">
        <v>0</v>
      </c>
      <c r="Z3" s="23">
        <v>0</v>
      </c>
      <c r="AA3" s="23">
        <v>0</v>
      </c>
      <c r="AB3" s="23">
        <v>0</v>
      </c>
      <c r="AC3" s="23">
        <v>0</v>
      </c>
      <c r="AD3" s="23">
        <v>0</v>
      </c>
      <c r="AE3" s="23">
        <v>0</v>
      </c>
      <c r="AF3" s="23">
        <v>0</v>
      </c>
      <c r="AG3" s="23">
        <v>0</v>
      </c>
      <c r="AH3" s="23">
        <v>0</v>
      </c>
      <c r="AI3" s="23">
        <v>0</v>
      </c>
      <c r="AJ3" s="23">
        <v>0</v>
      </c>
      <c r="AK3" s="23">
        <v>0</v>
      </c>
    </row>
    <row r="4" spans="1:37" ht="14.25" customHeight="1" x14ac:dyDescent="0.45">
      <c r="A4" s="3" t="s">
        <v>380</v>
      </c>
      <c r="B4" s="23">
        <v>0</v>
      </c>
      <c r="C4" s="23">
        <v>0</v>
      </c>
      <c r="D4" s="23">
        <v>0</v>
      </c>
      <c r="E4" s="23">
        <v>0</v>
      </c>
      <c r="F4" s="23">
        <v>0</v>
      </c>
      <c r="G4" s="23">
        <v>0</v>
      </c>
      <c r="H4" s="23">
        <v>0</v>
      </c>
      <c r="I4" s="23">
        <v>0</v>
      </c>
      <c r="J4" s="23">
        <v>0</v>
      </c>
      <c r="K4" s="23">
        <v>0</v>
      </c>
      <c r="L4" s="23">
        <v>0</v>
      </c>
      <c r="M4" s="23">
        <v>0</v>
      </c>
      <c r="N4" s="23">
        <v>0</v>
      </c>
      <c r="O4" s="23">
        <v>0</v>
      </c>
      <c r="P4" s="23">
        <v>0</v>
      </c>
      <c r="Q4" s="23">
        <v>0</v>
      </c>
      <c r="R4" s="23">
        <v>0</v>
      </c>
      <c r="S4" s="23">
        <v>0</v>
      </c>
      <c r="T4" s="23">
        <v>0</v>
      </c>
      <c r="U4" s="23">
        <v>0</v>
      </c>
      <c r="V4" s="23">
        <v>0</v>
      </c>
      <c r="W4" s="23">
        <v>0</v>
      </c>
      <c r="X4" s="23">
        <v>0</v>
      </c>
      <c r="Y4" s="23">
        <v>0</v>
      </c>
      <c r="Z4" s="23">
        <v>0</v>
      </c>
      <c r="AA4" s="23">
        <v>0</v>
      </c>
      <c r="AB4" s="23">
        <v>0</v>
      </c>
      <c r="AC4" s="23">
        <v>0</v>
      </c>
      <c r="AD4" s="23">
        <v>0</v>
      </c>
      <c r="AE4" s="23">
        <v>0</v>
      </c>
      <c r="AF4" s="23">
        <v>0</v>
      </c>
      <c r="AG4" s="23">
        <v>0</v>
      </c>
      <c r="AH4" s="23">
        <v>0</v>
      </c>
      <c r="AI4" s="23">
        <v>0</v>
      </c>
      <c r="AJ4" s="23">
        <v>0</v>
      </c>
      <c r="AK4" s="23">
        <v>0</v>
      </c>
    </row>
    <row r="5" spans="1:37" ht="14.25" customHeight="1" x14ac:dyDescent="0.45">
      <c r="A5" s="3" t="s">
        <v>382</v>
      </c>
      <c r="B5" s="95">
        <f>'Air-freight'!B15</f>
        <v>3.7161983445238047E-4</v>
      </c>
      <c r="C5" s="23">
        <f t="shared" ref="C5:AK5" si="0">$B$5</f>
        <v>3.7161983445238047E-4</v>
      </c>
      <c r="D5" s="23">
        <f t="shared" si="0"/>
        <v>3.7161983445238047E-4</v>
      </c>
      <c r="E5" s="23">
        <f t="shared" si="0"/>
        <v>3.7161983445238047E-4</v>
      </c>
      <c r="F5" s="23">
        <f t="shared" si="0"/>
        <v>3.7161983445238047E-4</v>
      </c>
      <c r="G5" s="23">
        <f t="shared" si="0"/>
        <v>3.7161983445238047E-4</v>
      </c>
      <c r="H5" s="23">
        <f t="shared" si="0"/>
        <v>3.7161983445238047E-4</v>
      </c>
      <c r="I5" s="23">
        <f t="shared" si="0"/>
        <v>3.7161983445238047E-4</v>
      </c>
      <c r="J5" s="23">
        <f t="shared" si="0"/>
        <v>3.7161983445238047E-4</v>
      </c>
      <c r="K5" s="23">
        <f t="shared" si="0"/>
        <v>3.7161983445238047E-4</v>
      </c>
      <c r="L5" s="23">
        <f t="shared" si="0"/>
        <v>3.7161983445238047E-4</v>
      </c>
      <c r="M5" s="23">
        <f t="shared" si="0"/>
        <v>3.7161983445238047E-4</v>
      </c>
      <c r="N5" s="23">
        <f t="shared" si="0"/>
        <v>3.7161983445238047E-4</v>
      </c>
      <c r="O5" s="23">
        <f t="shared" si="0"/>
        <v>3.7161983445238047E-4</v>
      </c>
      <c r="P5" s="23">
        <f t="shared" si="0"/>
        <v>3.7161983445238047E-4</v>
      </c>
      <c r="Q5" s="23">
        <f t="shared" si="0"/>
        <v>3.7161983445238047E-4</v>
      </c>
      <c r="R5" s="23">
        <f t="shared" si="0"/>
        <v>3.7161983445238047E-4</v>
      </c>
      <c r="S5" s="23">
        <f t="shared" si="0"/>
        <v>3.7161983445238047E-4</v>
      </c>
      <c r="T5" s="23">
        <f t="shared" si="0"/>
        <v>3.7161983445238047E-4</v>
      </c>
      <c r="U5" s="23">
        <f t="shared" si="0"/>
        <v>3.7161983445238047E-4</v>
      </c>
      <c r="V5" s="23">
        <f t="shared" si="0"/>
        <v>3.7161983445238047E-4</v>
      </c>
      <c r="W5" s="23">
        <f t="shared" si="0"/>
        <v>3.7161983445238047E-4</v>
      </c>
      <c r="X5" s="23">
        <f t="shared" si="0"/>
        <v>3.7161983445238047E-4</v>
      </c>
      <c r="Y5" s="23">
        <f t="shared" si="0"/>
        <v>3.7161983445238047E-4</v>
      </c>
      <c r="Z5" s="23">
        <f t="shared" si="0"/>
        <v>3.7161983445238047E-4</v>
      </c>
      <c r="AA5" s="23">
        <f t="shared" si="0"/>
        <v>3.7161983445238047E-4</v>
      </c>
      <c r="AB5" s="23">
        <f t="shared" si="0"/>
        <v>3.7161983445238047E-4</v>
      </c>
      <c r="AC5" s="23">
        <f t="shared" si="0"/>
        <v>3.7161983445238047E-4</v>
      </c>
      <c r="AD5" s="23">
        <f t="shared" si="0"/>
        <v>3.7161983445238047E-4</v>
      </c>
      <c r="AE5" s="23">
        <f t="shared" si="0"/>
        <v>3.7161983445238047E-4</v>
      </c>
      <c r="AF5" s="23">
        <f t="shared" si="0"/>
        <v>3.7161983445238047E-4</v>
      </c>
      <c r="AG5" s="23">
        <f t="shared" si="0"/>
        <v>3.7161983445238047E-4</v>
      </c>
      <c r="AH5" s="23">
        <f t="shared" si="0"/>
        <v>3.7161983445238047E-4</v>
      </c>
      <c r="AI5" s="23">
        <f t="shared" si="0"/>
        <v>3.7161983445238047E-4</v>
      </c>
      <c r="AJ5" s="23">
        <f t="shared" si="0"/>
        <v>3.7161983445238047E-4</v>
      </c>
      <c r="AK5" s="23">
        <f t="shared" si="0"/>
        <v>3.7161983445238047E-4</v>
      </c>
    </row>
    <row r="6" spans="1:37" ht="14.25" customHeight="1" x14ac:dyDescent="0.45">
      <c r="A6" s="3" t="s">
        <v>388</v>
      </c>
      <c r="B6" s="23">
        <v>0</v>
      </c>
      <c r="C6" s="23">
        <v>0</v>
      </c>
      <c r="D6" s="23">
        <v>0</v>
      </c>
      <c r="E6" s="23">
        <v>0</v>
      </c>
      <c r="F6" s="23">
        <v>0</v>
      </c>
      <c r="G6" s="23">
        <v>0</v>
      </c>
      <c r="H6" s="23">
        <v>0</v>
      </c>
      <c r="I6" s="23">
        <v>0</v>
      </c>
      <c r="J6" s="23">
        <v>0</v>
      </c>
      <c r="K6" s="23">
        <v>0</v>
      </c>
      <c r="L6" s="23">
        <v>0</v>
      </c>
      <c r="M6" s="23">
        <v>0</v>
      </c>
      <c r="N6" s="23">
        <v>0</v>
      </c>
      <c r="O6" s="23">
        <v>0</v>
      </c>
      <c r="P6" s="23">
        <v>0</v>
      </c>
      <c r="Q6" s="23">
        <v>0</v>
      </c>
      <c r="R6" s="23">
        <v>0</v>
      </c>
      <c r="S6" s="23">
        <v>0</v>
      </c>
      <c r="T6" s="23">
        <v>0</v>
      </c>
      <c r="U6" s="23">
        <v>0</v>
      </c>
      <c r="V6" s="23">
        <v>0</v>
      </c>
      <c r="W6" s="23">
        <v>0</v>
      </c>
      <c r="X6" s="23">
        <v>0</v>
      </c>
      <c r="Y6" s="23">
        <v>0</v>
      </c>
      <c r="Z6" s="23">
        <v>0</v>
      </c>
      <c r="AA6" s="23">
        <v>0</v>
      </c>
      <c r="AB6" s="23">
        <v>0</v>
      </c>
      <c r="AC6" s="23">
        <v>0</v>
      </c>
      <c r="AD6" s="23">
        <v>0</v>
      </c>
      <c r="AE6" s="23">
        <v>0</v>
      </c>
      <c r="AF6" s="23">
        <v>0</v>
      </c>
      <c r="AG6" s="23">
        <v>0</v>
      </c>
      <c r="AH6" s="23">
        <v>0</v>
      </c>
      <c r="AI6" s="23">
        <v>0</v>
      </c>
      <c r="AJ6" s="23">
        <v>0</v>
      </c>
      <c r="AK6" s="23">
        <v>0</v>
      </c>
    </row>
    <row r="7" spans="1:37" ht="14.25" customHeight="1" x14ac:dyDescent="0.45">
      <c r="A7" s="3" t="s">
        <v>389</v>
      </c>
      <c r="B7" s="23">
        <v>0</v>
      </c>
      <c r="C7" s="23">
        <v>0</v>
      </c>
      <c r="D7" s="23">
        <v>0</v>
      </c>
      <c r="E7" s="23">
        <v>0</v>
      </c>
      <c r="F7" s="23">
        <v>0</v>
      </c>
      <c r="G7" s="23">
        <v>0</v>
      </c>
      <c r="H7" s="23">
        <v>0</v>
      </c>
      <c r="I7" s="23">
        <v>0</v>
      </c>
      <c r="J7" s="23">
        <v>0</v>
      </c>
      <c r="K7" s="23">
        <v>0</v>
      </c>
      <c r="L7" s="23">
        <v>0</v>
      </c>
      <c r="M7" s="23">
        <v>0</v>
      </c>
      <c r="N7" s="23">
        <v>0</v>
      </c>
      <c r="O7" s="23">
        <v>0</v>
      </c>
      <c r="P7" s="23">
        <v>0</v>
      </c>
      <c r="Q7" s="23">
        <v>0</v>
      </c>
      <c r="R7" s="23">
        <v>0</v>
      </c>
      <c r="S7" s="23">
        <v>0</v>
      </c>
      <c r="T7" s="23">
        <v>0</v>
      </c>
      <c r="U7" s="23">
        <v>0</v>
      </c>
      <c r="V7" s="23">
        <v>0</v>
      </c>
      <c r="W7" s="23">
        <v>0</v>
      </c>
      <c r="X7" s="23">
        <v>0</v>
      </c>
      <c r="Y7" s="23">
        <v>0</v>
      </c>
      <c r="Z7" s="23">
        <v>0</v>
      </c>
      <c r="AA7" s="23">
        <v>0</v>
      </c>
      <c r="AB7" s="23">
        <v>0</v>
      </c>
      <c r="AC7" s="23">
        <v>0</v>
      </c>
      <c r="AD7" s="23">
        <v>0</v>
      </c>
      <c r="AE7" s="23">
        <v>0</v>
      </c>
      <c r="AF7" s="23">
        <v>0</v>
      </c>
      <c r="AG7" s="23">
        <v>0</v>
      </c>
      <c r="AH7" s="23">
        <v>0</v>
      </c>
      <c r="AI7" s="23">
        <v>0</v>
      </c>
      <c r="AJ7" s="23">
        <v>0</v>
      </c>
      <c r="AK7" s="23">
        <v>0</v>
      </c>
    </row>
    <row r="8" spans="1:37" ht="14.25" customHeight="1" x14ac:dyDescent="0.45">
      <c r="A8" s="3" t="s">
        <v>390</v>
      </c>
      <c r="B8" s="23">
        <f>B$5*'Calculations Etc'!$B$14</f>
        <v>9.2904958613095122E-4</v>
      </c>
      <c r="C8" s="23">
        <f>C$5*'Calculations Etc'!$B$14</f>
        <v>9.2904958613095122E-4</v>
      </c>
      <c r="D8" s="23">
        <f>D$5*'Calculations Etc'!$B$14</f>
        <v>9.2904958613095122E-4</v>
      </c>
      <c r="E8" s="23">
        <f>E$5*'Calculations Etc'!$B$14</f>
        <v>9.2904958613095122E-4</v>
      </c>
      <c r="F8" s="23">
        <f>F$5*'Calculations Etc'!$B$14</f>
        <v>9.2904958613095122E-4</v>
      </c>
      <c r="G8" s="23">
        <f>G$5*'Calculations Etc'!$B$14</f>
        <v>9.2904958613095122E-4</v>
      </c>
      <c r="H8" s="23">
        <f>H$5*'Calculations Etc'!$B$14</f>
        <v>9.2904958613095122E-4</v>
      </c>
      <c r="I8" s="23">
        <f>I$5*'Calculations Etc'!$B$14</f>
        <v>9.2904958613095122E-4</v>
      </c>
      <c r="J8" s="23">
        <f>J$5*'Calculations Etc'!$B$14</f>
        <v>9.2904958613095122E-4</v>
      </c>
      <c r="K8" s="23">
        <f>K$5*'Calculations Etc'!$B$14</f>
        <v>9.2904958613095122E-4</v>
      </c>
      <c r="L8" s="23">
        <f>L$5*'Calculations Etc'!$B$14</f>
        <v>9.2904958613095122E-4</v>
      </c>
      <c r="M8" s="23">
        <f>M$5*'Calculations Etc'!$B$14</f>
        <v>9.2904958613095122E-4</v>
      </c>
      <c r="N8" s="23">
        <f>N$5*'Calculations Etc'!$B$14</f>
        <v>9.2904958613095122E-4</v>
      </c>
      <c r="O8" s="23">
        <f>O$5*'Calculations Etc'!$B$14</f>
        <v>9.2904958613095122E-4</v>
      </c>
      <c r="P8" s="23">
        <f>P$5*'Calculations Etc'!$B$14</f>
        <v>9.2904958613095122E-4</v>
      </c>
      <c r="Q8" s="23">
        <f>Q$5*'Calculations Etc'!$B$14</f>
        <v>9.2904958613095122E-4</v>
      </c>
      <c r="R8" s="23">
        <f>R$5*'Calculations Etc'!$B$14</f>
        <v>9.2904958613095122E-4</v>
      </c>
      <c r="S8" s="23">
        <f>S$5*'Calculations Etc'!$B$14</f>
        <v>9.2904958613095122E-4</v>
      </c>
      <c r="T8" s="23">
        <f>T$5*'Calculations Etc'!$B$14</f>
        <v>9.2904958613095122E-4</v>
      </c>
      <c r="U8" s="23">
        <f>U$5*'Calculations Etc'!$B$14</f>
        <v>9.2904958613095122E-4</v>
      </c>
      <c r="V8" s="23">
        <f>V$5*'Calculations Etc'!$B$14</f>
        <v>9.2904958613095122E-4</v>
      </c>
      <c r="W8" s="23">
        <f>W$5*'Calculations Etc'!$B$14</f>
        <v>9.2904958613095122E-4</v>
      </c>
      <c r="X8" s="23">
        <f>X$5*'Calculations Etc'!$B$14</f>
        <v>9.2904958613095122E-4</v>
      </c>
      <c r="Y8" s="23">
        <f>Y$5*'Calculations Etc'!$B$14</f>
        <v>9.2904958613095122E-4</v>
      </c>
      <c r="Z8" s="23">
        <f>Z$5*'Calculations Etc'!$B$14</f>
        <v>9.2904958613095122E-4</v>
      </c>
      <c r="AA8" s="23">
        <f>AA$5*'Calculations Etc'!$B$14</f>
        <v>9.2904958613095122E-4</v>
      </c>
      <c r="AB8" s="23">
        <f>AB$5*'Calculations Etc'!$B$14</f>
        <v>9.2904958613095122E-4</v>
      </c>
      <c r="AC8" s="23">
        <f>AC$5*'Calculations Etc'!$B$14</f>
        <v>9.2904958613095122E-4</v>
      </c>
      <c r="AD8" s="23">
        <f>AD$5*'Calculations Etc'!$B$14</f>
        <v>9.2904958613095122E-4</v>
      </c>
      <c r="AE8" s="23">
        <f>AE$5*'Calculations Etc'!$B$14</f>
        <v>9.2904958613095122E-4</v>
      </c>
      <c r="AF8" s="23">
        <f>AF$5*'Calculations Etc'!$B$14</f>
        <v>9.2904958613095122E-4</v>
      </c>
      <c r="AG8" s="23">
        <f>AG$5*'Calculations Etc'!$B$14</f>
        <v>9.2904958613095122E-4</v>
      </c>
      <c r="AH8" s="23">
        <f>AH$5*'Calculations Etc'!$B$14</f>
        <v>9.2904958613095122E-4</v>
      </c>
      <c r="AI8" s="23">
        <f>AI$5*'Calculations Etc'!$B$14</f>
        <v>9.2904958613095122E-4</v>
      </c>
      <c r="AJ8" s="23">
        <f>AJ$5*'Calculations Etc'!$B$14</f>
        <v>9.2904958613095122E-4</v>
      </c>
      <c r="AK8" s="23">
        <f>AK$5*'Calculations Etc'!$B$14</f>
        <v>9.2904958613095122E-4</v>
      </c>
    </row>
    <row r="9" spans="1:37" ht="14.25" customHeight="1" x14ac:dyDescent="0.35"/>
    <row r="10" spans="1:37" ht="14.25" customHeight="1" x14ac:dyDescent="0.35"/>
    <row r="11" spans="1:37" ht="14.25" customHeight="1" x14ac:dyDescent="0.35"/>
    <row r="12" spans="1:37" ht="14.25" customHeight="1" x14ac:dyDescent="0.35"/>
    <row r="13" spans="1:37" ht="14.25" customHeight="1" x14ac:dyDescent="0.35"/>
    <row r="14" spans="1:37" ht="14.25" customHeight="1" x14ac:dyDescent="0.35"/>
    <row r="15" spans="1:37" ht="14.25" customHeight="1" x14ac:dyDescent="0.35"/>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3" width="10.75" customWidth="1"/>
    <col min="4"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95">
        <f>'Rail-psgr'!B13</f>
        <v>2.812562520651618E-3</v>
      </c>
      <c r="C2" s="23">
        <f>B2*(1+'Rail-psgr'!$C$26)</f>
        <v>2.8140828247168351E-3</v>
      </c>
      <c r="D2" s="23">
        <f>C2*(1+'Rail-psgr'!$C$26)</f>
        <v>2.8156039505680334E-3</v>
      </c>
      <c r="E2" s="23">
        <f>D2*(1+'Rail-psgr'!$C$26)</f>
        <v>2.8171258986494216E-3</v>
      </c>
      <c r="F2" s="23">
        <f>E2*(1+'Rail-psgr'!$C$26)</f>
        <v>2.8186486694054482E-3</v>
      </c>
      <c r="G2" s="23">
        <f>F2*(1+'Rail-psgr'!$C$26)</f>
        <v>2.8201722632808022E-3</v>
      </c>
      <c r="H2" s="23">
        <f>G2*(1+'Rail-psgr'!$C$26)</f>
        <v>2.8216966807204135E-3</v>
      </c>
      <c r="I2" s="23">
        <f>H2*(1+'Rail-psgr'!$C$26)</f>
        <v>2.8232219221694514E-3</v>
      </c>
      <c r="J2" s="23">
        <f>I2*(1+'Rail-psgr'!$C$26)</f>
        <v>2.8247479880733266E-3</v>
      </c>
      <c r="K2" s="23">
        <f>J2*(1+'Rail-psgr'!$C$26)</f>
        <v>2.8262748788776904E-3</v>
      </c>
      <c r="L2" s="23">
        <f>K2*(1+'Rail-psgr'!$C$26)</f>
        <v>2.8278025950284349E-3</v>
      </c>
      <c r="M2" s="23">
        <f>L2*(1+'Rail-psgr'!$C$26)</f>
        <v>2.8293311369716936E-3</v>
      </c>
      <c r="N2" s="23">
        <f>M2*(1+'Rail-psgr'!$C$26)</f>
        <v>2.8308605051538403E-3</v>
      </c>
      <c r="O2" s="23">
        <f>N2*(1+'Rail-psgr'!$C$26)</f>
        <v>2.832390700021491E-3</v>
      </c>
      <c r="P2" s="23">
        <f>O2*(1+'Rail-psgr'!$C$26)</f>
        <v>2.8339217220215026E-3</v>
      </c>
      <c r="Q2" s="23">
        <f>P2*(1+'Rail-psgr'!$C$26)</f>
        <v>2.8354535716009735E-3</v>
      </c>
      <c r="R2" s="23">
        <f>Q2*(1+'Rail-psgr'!$C$26)</f>
        <v>2.8369862492072444E-3</v>
      </c>
      <c r="S2" s="23">
        <f>R2*(1+'Rail-psgr'!$C$26)</f>
        <v>2.8385197552878967E-3</v>
      </c>
      <c r="T2" s="23">
        <f>S2*(1+'Rail-psgr'!$C$26)</f>
        <v>2.8400540902907552E-3</v>
      </c>
      <c r="U2" s="23">
        <f>T2*(1+'Rail-psgr'!$C$26)</f>
        <v>2.8415892546638853E-3</v>
      </c>
      <c r="V2" s="23">
        <f>U2*(1+'Rail-psgr'!$C$26)</f>
        <v>2.8431252488555956E-3</v>
      </c>
      <c r="W2" s="23">
        <f>V2*(1+'Rail-psgr'!$C$26)</f>
        <v>2.8446620733144365E-3</v>
      </c>
      <c r="X2" s="23">
        <f>W2*(1+'Rail-psgr'!$C$26)</f>
        <v>2.846199728489201E-3</v>
      </c>
      <c r="Y2" s="23">
        <f>X2*(1+'Rail-psgr'!$C$26)</f>
        <v>2.8477382148289249E-3</v>
      </c>
      <c r="Z2" s="23">
        <f>Y2*(1+'Rail-psgr'!$C$26)</f>
        <v>2.8492775327828863E-3</v>
      </c>
      <c r="AA2" s="23">
        <f>Z2*(1+'Rail-psgr'!$C$26)</f>
        <v>2.8508176828006067E-3</v>
      </c>
      <c r="AB2" s="23">
        <f>AA2*(1+'Rail-psgr'!$C$26)</f>
        <v>2.8523586653318501E-3</v>
      </c>
      <c r="AC2" s="23">
        <f>AB2*(1+'Rail-psgr'!$C$26)</f>
        <v>2.8539004808266241E-3</v>
      </c>
      <c r="AD2" s="23">
        <f>AC2*(1+'Rail-psgr'!$C$26)</f>
        <v>2.8554431297351788E-3</v>
      </c>
      <c r="AE2" s="23">
        <f>AD2*(1+'Rail-psgr'!$C$26)</f>
        <v>2.8569866125080084E-3</v>
      </c>
      <c r="AF2" s="23">
        <f>AE2*(1+'Rail-psgr'!$C$26)</f>
        <v>2.8585309295958506E-3</v>
      </c>
      <c r="AG2" s="23">
        <f>AF2*(1+'Rail-psgr'!$C$26)</f>
        <v>2.860076081449686E-3</v>
      </c>
      <c r="AH2" s="23">
        <f>AG2*(1+'Rail-psgr'!$C$26)</f>
        <v>2.8616220685207397E-3</v>
      </c>
      <c r="AI2" s="23">
        <f>AH2*(1+'Rail-psgr'!$C$26)</f>
        <v>2.8631688912604805E-3</v>
      </c>
      <c r="AJ2" s="23">
        <f>AI2*(1+'Rail-psgr'!$C$26)</f>
        <v>2.8647165501206212E-3</v>
      </c>
      <c r="AK2" s="23">
        <f>AJ2*(1+'Rail-psgr'!$C$26)</f>
        <v>2.8662650455531188E-3</v>
      </c>
    </row>
    <row r="3" spans="1:37" ht="14.25" customHeight="1" x14ac:dyDescent="0.45">
      <c r="A3" s="3" t="s">
        <v>387</v>
      </c>
      <c r="B3" s="23">
        <v>0</v>
      </c>
      <c r="C3" s="23">
        <v>0</v>
      </c>
      <c r="D3" s="23">
        <v>0</v>
      </c>
      <c r="E3" s="23">
        <v>0</v>
      </c>
      <c r="F3" s="23">
        <v>0</v>
      </c>
      <c r="G3" s="23">
        <v>0</v>
      </c>
      <c r="H3" s="23">
        <v>0</v>
      </c>
      <c r="I3" s="23">
        <v>0</v>
      </c>
      <c r="J3" s="23">
        <v>0</v>
      </c>
      <c r="K3" s="23">
        <v>0</v>
      </c>
      <c r="L3" s="23">
        <v>0</v>
      </c>
      <c r="M3" s="23">
        <v>0</v>
      </c>
      <c r="N3" s="23">
        <v>0</v>
      </c>
      <c r="O3" s="23">
        <v>0</v>
      </c>
      <c r="P3" s="23">
        <v>0</v>
      </c>
      <c r="Q3" s="23">
        <v>0</v>
      </c>
      <c r="R3" s="23">
        <v>0</v>
      </c>
      <c r="S3" s="23">
        <v>0</v>
      </c>
      <c r="T3" s="23">
        <v>0</v>
      </c>
      <c r="U3" s="23">
        <v>0</v>
      </c>
      <c r="V3" s="23">
        <v>0</v>
      </c>
      <c r="W3" s="23">
        <v>0</v>
      </c>
      <c r="X3" s="23">
        <v>0</v>
      </c>
      <c r="Y3" s="23">
        <v>0</v>
      </c>
      <c r="Z3" s="23">
        <v>0</v>
      </c>
      <c r="AA3" s="23">
        <v>0</v>
      </c>
      <c r="AB3" s="23">
        <v>0</v>
      </c>
      <c r="AC3" s="23">
        <v>0</v>
      </c>
      <c r="AD3" s="23">
        <v>0</v>
      </c>
      <c r="AE3" s="23">
        <v>0</v>
      </c>
      <c r="AF3" s="23">
        <v>0</v>
      </c>
      <c r="AG3" s="23">
        <v>0</v>
      </c>
      <c r="AH3" s="23">
        <v>0</v>
      </c>
      <c r="AI3" s="23">
        <v>0</v>
      </c>
      <c r="AJ3" s="23">
        <v>0</v>
      </c>
      <c r="AK3" s="23">
        <v>0</v>
      </c>
    </row>
    <row r="4" spans="1:37" ht="14.25" customHeight="1" x14ac:dyDescent="0.45">
      <c r="A4" s="3" t="s">
        <v>380</v>
      </c>
      <c r="B4" s="23">
        <v>0</v>
      </c>
      <c r="C4" s="23">
        <v>0</v>
      </c>
      <c r="D4" s="23">
        <v>0</v>
      </c>
      <c r="E4" s="23">
        <v>0</v>
      </c>
      <c r="F4" s="23">
        <v>0</v>
      </c>
      <c r="G4" s="23">
        <v>0</v>
      </c>
      <c r="H4" s="23">
        <v>0</v>
      </c>
      <c r="I4" s="23">
        <v>0</v>
      </c>
      <c r="J4" s="23">
        <v>0</v>
      </c>
      <c r="K4" s="23">
        <v>0</v>
      </c>
      <c r="L4" s="23">
        <v>0</v>
      </c>
      <c r="M4" s="23">
        <v>0</v>
      </c>
      <c r="N4" s="23">
        <v>0</v>
      </c>
      <c r="O4" s="23">
        <v>0</v>
      </c>
      <c r="P4" s="23">
        <v>0</v>
      </c>
      <c r="Q4" s="23">
        <v>0</v>
      </c>
      <c r="R4" s="23">
        <v>0</v>
      </c>
      <c r="S4" s="23">
        <v>0</v>
      </c>
      <c r="T4" s="23">
        <v>0</v>
      </c>
      <c r="U4" s="23">
        <v>0</v>
      </c>
      <c r="V4" s="23">
        <v>0</v>
      </c>
      <c r="W4" s="23">
        <v>0</v>
      </c>
      <c r="X4" s="23">
        <v>0</v>
      </c>
      <c r="Y4" s="23">
        <v>0</v>
      </c>
      <c r="Z4" s="23">
        <v>0</v>
      </c>
      <c r="AA4" s="23">
        <v>0</v>
      </c>
      <c r="AB4" s="23">
        <v>0</v>
      </c>
      <c r="AC4" s="23">
        <v>0</v>
      </c>
      <c r="AD4" s="23">
        <v>0</v>
      </c>
      <c r="AE4" s="23">
        <v>0</v>
      </c>
      <c r="AF4" s="23">
        <v>0</v>
      </c>
      <c r="AG4" s="23">
        <v>0</v>
      </c>
      <c r="AH4" s="23">
        <v>0</v>
      </c>
      <c r="AI4" s="23">
        <v>0</v>
      </c>
      <c r="AJ4" s="23">
        <v>0</v>
      </c>
      <c r="AK4" s="23">
        <v>0</v>
      </c>
    </row>
    <row r="5" spans="1:37" ht="14.25" customHeight="1" x14ac:dyDescent="0.45">
      <c r="A5" s="3" t="s">
        <v>382</v>
      </c>
      <c r="B5" s="23">
        <v>0</v>
      </c>
      <c r="C5" s="23">
        <v>0</v>
      </c>
      <c r="D5" s="23">
        <v>0</v>
      </c>
      <c r="E5" s="23">
        <v>0</v>
      </c>
      <c r="F5" s="23">
        <v>0</v>
      </c>
      <c r="G5" s="23">
        <v>0</v>
      </c>
      <c r="H5" s="23">
        <v>0</v>
      </c>
      <c r="I5" s="23">
        <v>0</v>
      </c>
      <c r="J5" s="23">
        <v>0</v>
      </c>
      <c r="K5" s="23">
        <v>0</v>
      </c>
      <c r="L5" s="23">
        <v>0</v>
      </c>
      <c r="M5" s="23">
        <v>0</v>
      </c>
      <c r="N5" s="23">
        <v>0</v>
      </c>
      <c r="O5" s="23">
        <v>0</v>
      </c>
      <c r="P5" s="23">
        <v>0</v>
      </c>
      <c r="Q5" s="23">
        <v>0</v>
      </c>
      <c r="R5" s="23">
        <v>0</v>
      </c>
      <c r="S5" s="23">
        <v>0</v>
      </c>
      <c r="T5" s="23">
        <v>0</v>
      </c>
      <c r="U5" s="23">
        <v>0</v>
      </c>
      <c r="V5" s="23">
        <v>0</v>
      </c>
      <c r="W5" s="23">
        <v>0</v>
      </c>
      <c r="X5" s="23">
        <v>0</v>
      </c>
      <c r="Y5" s="23">
        <v>0</v>
      </c>
      <c r="Z5" s="23">
        <v>0</v>
      </c>
      <c r="AA5" s="23">
        <v>0</v>
      </c>
      <c r="AB5" s="23">
        <v>0</v>
      </c>
      <c r="AC5" s="23">
        <v>0</v>
      </c>
      <c r="AD5" s="23">
        <v>0</v>
      </c>
      <c r="AE5" s="23">
        <v>0</v>
      </c>
      <c r="AF5" s="23">
        <v>0</v>
      </c>
      <c r="AG5" s="23">
        <v>0</v>
      </c>
      <c r="AH5" s="23">
        <v>0</v>
      </c>
      <c r="AI5" s="23">
        <v>0</v>
      </c>
      <c r="AJ5" s="23">
        <v>0</v>
      </c>
      <c r="AK5" s="23">
        <v>0</v>
      </c>
    </row>
    <row r="6" spans="1:37" ht="14.25" customHeight="1" x14ac:dyDescent="0.45">
      <c r="A6" s="3" t="s">
        <v>388</v>
      </c>
      <c r="B6" s="23">
        <v>0</v>
      </c>
      <c r="C6" s="23">
        <v>0</v>
      </c>
      <c r="D6" s="23">
        <v>0</v>
      </c>
      <c r="E6" s="23">
        <v>0</v>
      </c>
      <c r="F6" s="23">
        <v>0</v>
      </c>
      <c r="G6" s="23">
        <v>0</v>
      </c>
      <c r="H6" s="23">
        <v>0</v>
      </c>
      <c r="I6" s="23">
        <v>0</v>
      </c>
      <c r="J6" s="23">
        <v>0</v>
      </c>
      <c r="K6" s="23">
        <v>0</v>
      </c>
      <c r="L6" s="23">
        <v>0</v>
      </c>
      <c r="M6" s="23">
        <v>0</v>
      </c>
      <c r="N6" s="23">
        <v>0</v>
      </c>
      <c r="O6" s="23">
        <v>0</v>
      </c>
      <c r="P6" s="23">
        <v>0</v>
      </c>
      <c r="Q6" s="23">
        <v>0</v>
      </c>
      <c r="R6" s="23">
        <v>0</v>
      </c>
      <c r="S6" s="23">
        <v>0</v>
      </c>
      <c r="T6" s="23">
        <v>0</v>
      </c>
      <c r="U6" s="23">
        <v>0</v>
      </c>
      <c r="V6" s="23">
        <v>0</v>
      </c>
      <c r="W6" s="23">
        <v>0</v>
      </c>
      <c r="X6" s="23">
        <v>0</v>
      </c>
      <c r="Y6" s="23">
        <v>0</v>
      </c>
      <c r="Z6" s="23">
        <v>0</v>
      </c>
      <c r="AA6" s="23">
        <v>0</v>
      </c>
      <c r="AB6" s="23">
        <v>0</v>
      </c>
      <c r="AC6" s="23">
        <v>0</v>
      </c>
      <c r="AD6" s="23">
        <v>0</v>
      </c>
      <c r="AE6" s="23">
        <v>0</v>
      </c>
      <c r="AF6" s="23">
        <v>0</v>
      </c>
      <c r="AG6" s="23">
        <v>0</v>
      </c>
      <c r="AH6" s="23">
        <v>0</v>
      </c>
      <c r="AI6" s="23">
        <v>0</v>
      </c>
      <c r="AJ6" s="23">
        <v>0</v>
      </c>
      <c r="AK6" s="23">
        <v>0</v>
      </c>
    </row>
    <row r="7" spans="1:37" ht="14.25" customHeight="1" x14ac:dyDescent="0.45">
      <c r="A7" s="3" t="s">
        <v>389</v>
      </c>
      <c r="B7" s="23">
        <v>0</v>
      </c>
      <c r="C7" s="23">
        <v>0</v>
      </c>
      <c r="D7" s="23">
        <v>0</v>
      </c>
      <c r="E7" s="23">
        <v>0</v>
      </c>
      <c r="F7" s="23">
        <v>0</v>
      </c>
      <c r="G7" s="23">
        <v>0</v>
      </c>
      <c r="H7" s="23">
        <v>0</v>
      </c>
      <c r="I7" s="23">
        <v>0</v>
      </c>
      <c r="J7" s="23">
        <v>0</v>
      </c>
      <c r="K7" s="23">
        <v>0</v>
      </c>
      <c r="L7" s="23">
        <v>0</v>
      </c>
      <c r="M7" s="23">
        <v>0</v>
      </c>
      <c r="N7" s="23">
        <v>0</v>
      </c>
      <c r="O7" s="23">
        <v>0</v>
      </c>
      <c r="P7" s="23">
        <v>0</v>
      </c>
      <c r="Q7" s="23">
        <v>0</v>
      </c>
      <c r="R7" s="23">
        <v>0</v>
      </c>
      <c r="S7" s="23">
        <v>0</v>
      </c>
      <c r="T7" s="23">
        <v>0</v>
      </c>
      <c r="U7" s="23">
        <v>0</v>
      </c>
      <c r="V7" s="23">
        <v>0</v>
      </c>
      <c r="W7" s="23">
        <v>0</v>
      </c>
      <c r="X7" s="23">
        <v>0</v>
      </c>
      <c r="Y7" s="23">
        <v>0</v>
      </c>
      <c r="Z7" s="23">
        <v>0</v>
      </c>
      <c r="AA7" s="23">
        <v>0</v>
      </c>
      <c r="AB7" s="23">
        <v>0</v>
      </c>
      <c r="AC7" s="23">
        <v>0</v>
      </c>
      <c r="AD7" s="23">
        <v>0</v>
      </c>
      <c r="AE7" s="23">
        <v>0</v>
      </c>
      <c r="AF7" s="23">
        <v>0</v>
      </c>
      <c r="AG7" s="23">
        <v>0</v>
      </c>
      <c r="AH7" s="23">
        <v>0</v>
      </c>
      <c r="AI7" s="23">
        <v>0</v>
      </c>
      <c r="AJ7" s="23">
        <v>0</v>
      </c>
      <c r="AK7" s="23">
        <v>0</v>
      </c>
    </row>
    <row r="8" spans="1:37" ht="14.25" customHeight="1" x14ac:dyDescent="0.45">
      <c r="A8" s="3" t="s">
        <v>390</v>
      </c>
      <c r="B8" s="23">
        <v>0</v>
      </c>
      <c r="C8" s="23">
        <v>0</v>
      </c>
      <c r="D8" s="23">
        <v>0</v>
      </c>
      <c r="E8" s="23">
        <v>0</v>
      </c>
      <c r="F8" s="23">
        <v>0</v>
      </c>
      <c r="G8" s="23">
        <v>0</v>
      </c>
      <c r="H8" s="23">
        <v>0</v>
      </c>
      <c r="I8" s="23">
        <v>0</v>
      </c>
      <c r="J8" s="23">
        <v>0</v>
      </c>
      <c r="K8" s="23">
        <v>0</v>
      </c>
      <c r="L8" s="23">
        <v>0</v>
      </c>
      <c r="M8" s="23">
        <v>0</v>
      </c>
      <c r="N8" s="23">
        <v>0</v>
      </c>
      <c r="O8" s="23">
        <v>0</v>
      </c>
      <c r="P8" s="23">
        <v>0</v>
      </c>
      <c r="Q8" s="23">
        <v>0</v>
      </c>
      <c r="R8" s="23">
        <v>0</v>
      </c>
      <c r="S8" s="23">
        <v>0</v>
      </c>
      <c r="T8" s="23">
        <v>0</v>
      </c>
      <c r="U8" s="23">
        <v>0</v>
      </c>
      <c r="V8" s="23">
        <v>0</v>
      </c>
      <c r="W8" s="23">
        <v>0</v>
      </c>
      <c r="X8" s="23">
        <v>0</v>
      </c>
      <c r="Y8" s="23">
        <v>0</v>
      </c>
      <c r="Z8" s="23">
        <v>0</v>
      </c>
      <c r="AA8" s="23">
        <v>0</v>
      </c>
      <c r="AB8" s="23">
        <v>0</v>
      </c>
      <c r="AC8" s="23">
        <v>0</v>
      </c>
      <c r="AD8" s="23">
        <v>0</v>
      </c>
      <c r="AE8" s="23">
        <v>0</v>
      </c>
      <c r="AF8" s="23">
        <v>0</v>
      </c>
      <c r="AG8" s="23">
        <v>0</v>
      </c>
      <c r="AH8" s="23">
        <v>0</v>
      </c>
      <c r="AI8" s="23">
        <v>0</v>
      </c>
      <c r="AJ8" s="23">
        <v>0</v>
      </c>
      <c r="AK8" s="23">
        <v>0</v>
      </c>
    </row>
    <row r="9" spans="1:37" ht="14.25" customHeight="1" x14ac:dyDescent="0.35"/>
    <row r="10" spans="1:37" ht="14.25" customHeight="1" x14ac:dyDescent="0.45">
      <c r="D10" s="97"/>
    </row>
    <row r="11" spans="1:37" ht="14.25" customHeight="1" x14ac:dyDescent="0.35"/>
    <row r="12" spans="1:37" ht="14.25" customHeight="1" x14ac:dyDescent="0.35"/>
    <row r="13" spans="1:37" ht="14.25" customHeight="1" x14ac:dyDescent="0.35"/>
    <row r="14" spans="1:37" ht="14.25" customHeight="1" x14ac:dyDescent="0.35"/>
    <row r="15" spans="1:37" ht="14.25" customHeight="1" x14ac:dyDescent="0.35"/>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3" width="10.5" customWidth="1"/>
    <col min="4"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23">
        <f>B$5/(1-'Calculations Etc'!$B$4)</f>
        <v>1.4122072461817984E-2</v>
      </c>
      <c r="C2" s="23">
        <f>C$5/(1-'Calculations Etc'!$B$4)</f>
        <v>1.3980851737199805E-2</v>
      </c>
      <c r="D2" s="23">
        <f>D$5/(1-'Calculations Etc'!$B$4)</f>
        <v>1.3841043219827806E-2</v>
      </c>
      <c r="E2" s="23">
        <f>E$5/(1-'Calculations Etc'!$B$4)</f>
        <v>1.3702632787629527E-2</v>
      </c>
      <c r="F2" s="23">
        <f>F$5/(1-'Calculations Etc'!$B$4)</f>
        <v>1.3565606459753231E-2</v>
      </c>
      <c r="G2" s="23">
        <f>G$5/(1-'Calculations Etc'!$B$4)</f>
        <v>1.3429950395155699E-2</v>
      </c>
      <c r="H2" s="23">
        <f>H$5/(1-'Calculations Etc'!$B$4)</f>
        <v>1.3295650891204143E-2</v>
      </c>
      <c r="I2" s="23">
        <f>I$5/(1-'Calculations Etc'!$B$4)</f>
        <v>1.3162694382292103E-2</v>
      </c>
      <c r="J2" s="23">
        <f>J$5/(1-'Calculations Etc'!$B$4)</f>
        <v>1.3031067438469181E-2</v>
      </c>
      <c r="K2" s="23">
        <f>K$5/(1-'Calculations Etc'!$B$4)</f>
        <v>1.2900756764084489E-2</v>
      </c>
      <c r="L2" s="23">
        <f>L$5/(1-'Calculations Etc'!$B$4)</f>
        <v>1.2771749196443645E-2</v>
      </c>
      <c r="M2" s="23">
        <f>M$5/(1-'Calculations Etc'!$B$4)</f>
        <v>1.2644031704479209E-2</v>
      </c>
      <c r="N2" s="23">
        <f>N$5/(1-'Calculations Etc'!$B$4)</f>
        <v>1.2517591387434418E-2</v>
      </c>
      <c r="O2" s="23">
        <f>O$5/(1-'Calculations Etc'!$B$4)</f>
        <v>1.2392415473560073E-2</v>
      </c>
      <c r="P2" s="23">
        <f>P$5/(1-'Calculations Etc'!$B$4)</f>
        <v>1.2268491318824473E-2</v>
      </c>
      <c r="Q2" s="23">
        <f>Q$5/(1-'Calculations Etc'!$B$4)</f>
        <v>1.2145806405636228E-2</v>
      </c>
      <c r="R2" s="23">
        <f>R$5/(1-'Calculations Etc'!$B$4)</f>
        <v>1.2024348341579866E-2</v>
      </c>
      <c r="S2" s="23">
        <f>S$5/(1-'Calculations Etc'!$B$4)</f>
        <v>1.1904104858164068E-2</v>
      </c>
      <c r="T2" s="23">
        <f>T$5/(1-'Calculations Etc'!$B$4)</f>
        <v>1.1785063809582427E-2</v>
      </c>
      <c r="U2" s="23">
        <f>U$5/(1-'Calculations Etc'!$B$4)</f>
        <v>1.1667213171486602E-2</v>
      </c>
      <c r="V2" s="23">
        <f>V$5/(1-'Calculations Etc'!$B$4)</f>
        <v>1.1550541039771735E-2</v>
      </c>
      <c r="W2" s="23">
        <f>W$5/(1-'Calculations Etc'!$B$4)</f>
        <v>1.1435035629374018E-2</v>
      </c>
      <c r="X2" s="23">
        <f>X$5/(1-'Calculations Etc'!$B$4)</f>
        <v>1.1320685273080278E-2</v>
      </c>
      <c r="Y2" s="23">
        <f>Y$5/(1-'Calculations Etc'!$B$4)</f>
        <v>1.1207478420349476E-2</v>
      </c>
      <c r="Z2" s="23">
        <f>Z$5/(1-'Calculations Etc'!$B$4)</f>
        <v>1.1095403636145982E-2</v>
      </c>
      <c r="AA2" s="23">
        <f>AA$5/(1-'Calculations Etc'!$B$4)</f>
        <v>1.0984449599784521E-2</v>
      </c>
      <c r="AB2" s="23">
        <f>AB$5/(1-'Calculations Etc'!$B$4)</f>
        <v>1.0874605103786676E-2</v>
      </c>
      <c r="AC2" s="23">
        <f>AC$5/(1-'Calculations Etc'!$B$4)</f>
        <v>1.076585905274881E-2</v>
      </c>
      <c r="AD2" s="23">
        <f>AD$5/(1-'Calculations Etc'!$B$4)</f>
        <v>1.0658200462221322E-2</v>
      </c>
      <c r="AE2" s="23">
        <f>AE$5/(1-'Calculations Etc'!$B$4)</f>
        <v>1.0551618457599108E-2</v>
      </c>
      <c r="AF2" s="23">
        <f>AF$5/(1-'Calculations Etc'!$B$4)</f>
        <v>1.0446102273023117E-2</v>
      </c>
      <c r="AG2" s="23">
        <f>AG$5/(1-'Calculations Etc'!$B$4)</f>
        <v>1.0341641250292886E-2</v>
      </c>
      <c r="AH2" s="23">
        <f>AH$5/(1-'Calculations Etc'!$B$4)</f>
        <v>1.0238224837789958E-2</v>
      </c>
      <c r="AI2" s="23">
        <f>AI$5/(1-'Calculations Etc'!$B$4)</f>
        <v>1.0135842589412058E-2</v>
      </c>
      <c r="AJ2" s="23">
        <f>AJ$5/(1-'Calculations Etc'!$B$4)</f>
        <v>1.0034484163517937E-2</v>
      </c>
      <c r="AK2" s="23">
        <f>AK$5/(1-'Calculations Etc'!$B$4)</f>
        <v>9.9341393218827564E-3</v>
      </c>
    </row>
    <row r="3" spans="1:37" ht="14.25" customHeight="1" x14ac:dyDescent="0.45">
      <c r="A3" s="3" t="s">
        <v>387</v>
      </c>
      <c r="B3" s="23">
        <v>0</v>
      </c>
      <c r="C3" s="23">
        <v>0</v>
      </c>
      <c r="D3" s="23">
        <v>0</v>
      </c>
      <c r="E3" s="23">
        <v>0</v>
      </c>
      <c r="F3" s="23">
        <v>0</v>
      </c>
      <c r="G3" s="23">
        <v>0</v>
      </c>
      <c r="H3" s="23">
        <v>0</v>
      </c>
      <c r="I3" s="23">
        <v>0</v>
      </c>
      <c r="J3" s="23">
        <v>0</v>
      </c>
      <c r="K3" s="23">
        <v>0</v>
      </c>
      <c r="L3" s="23">
        <v>0</v>
      </c>
      <c r="M3" s="23">
        <v>0</v>
      </c>
      <c r="N3" s="23">
        <v>0</v>
      </c>
      <c r="O3" s="23">
        <v>0</v>
      </c>
      <c r="P3" s="23">
        <v>0</v>
      </c>
      <c r="Q3" s="23">
        <v>0</v>
      </c>
      <c r="R3" s="23">
        <v>0</v>
      </c>
      <c r="S3" s="23">
        <v>0</v>
      </c>
      <c r="T3" s="23">
        <v>0</v>
      </c>
      <c r="U3" s="23">
        <v>0</v>
      </c>
      <c r="V3" s="23">
        <v>0</v>
      </c>
      <c r="W3" s="23">
        <v>0</v>
      </c>
      <c r="X3" s="23">
        <v>0</v>
      </c>
      <c r="Y3" s="23">
        <v>0</v>
      </c>
      <c r="Z3" s="23">
        <v>0</v>
      </c>
      <c r="AA3" s="23">
        <v>0</v>
      </c>
      <c r="AB3" s="23">
        <v>0</v>
      </c>
      <c r="AC3" s="23">
        <v>0</v>
      </c>
      <c r="AD3" s="23">
        <v>0</v>
      </c>
      <c r="AE3" s="23">
        <v>0</v>
      </c>
      <c r="AF3" s="23">
        <v>0</v>
      </c>
      <c r="AG3" s="23">
        <v>0</v>
      </c>
      <c r="AH3" s="23">
        <v>0</v>
      </c>
      <c r="AI3" s="23">
        <v>0</v>
      </c>
      <c r="AJ3" s="23">
        <v>0</v>
      </c>
      <c r="AK3" s="23">
        <v>0</v>
      </c>
    </row>
    <row r="4" spans="1:37" ht="14.25" customHeight="1" x14ac:dyDescent="0.45">
      <c r="A4" s="3" t="s">
        <v>380</v>
      </c>
      <c r="B4" s="23">
        <v>0</v>
      </c>
      <c r="C4" s="23">
        <v>0</v>
      </c>
      <c r="D4" s="23">
        <v>0</v>
      </c>
      <c r="E4" s="23">
        <v>0</v>
      </c>
      <c r="F4" s="23">
        <v>0</v>
      </c>
      <c r="G4" s="23">
        <v>0</v>
      </c>
      <c r="H4" s="23">
        <v>0</v>
      </c>
      <c r="I4" s="23">
        <v>0</v>
      </c>
      <c r="J4" s="23">
        <v>0</v>
      </c>
      <c r="K4" s="23">
        <v>0</v>
      </c>
      <c r="L4" s="23">
        <v>0</v>
      </c>
      <c r="M4" s="23">
        <v>0</v>
      </c>
      <c r="N4" s="23">
        <v>0</v>
      </c>
      <c r="O4" s="23">
        <v>0</v>
      </c>
      <c r="P4" s="23">
        <v>0</v>
      </c>
      <c r="Q4" s="23">
        <v>0</v>
      </c>
      <c r="R4" s="23">
        <v>0</v>
      </c>
      <c r="S4" s="23">
        <v>0</v>
      </c>
      <c r="T4" s="23">
        <v>0</v>
      </c>
      <c r="U4" s="23">
        <v>0</v>
      </c>
      <c r="V4" s="23">
        <v>0</v>
      </c>
      <c r="W4" s="23">
        <v>0</v>
      </c>
      <c r="X4" s="23">
        <v>0</v>
      </c>
      <c r="Y4" s="23">
        <v>0</v>
      </c>
      <c r="Z4" s="23">
        <v>0</v>
      </c>
      <c r="AA4" s="23">
        <v>0</v>
      </c>
      <c r="AB4" s="23">
        <v>0</v>
      </c>
      <c r="AC4" s="23">
        <v>0</v>
      </c>
      <c r="AD4" s="23">
        <v>0</v>
      </c>
      <c r="AE4" s="23">
        <v>0</v>
      </c>
      <c r="AF4" s="23">
        <v>0</v>
      </c>
      <c r="AG4" s="23">
        <v>0</v>
      </c>
      <c r="AH4" s="23">
        <v>0</v>
      </c>
      <c r="AI4" s="23">
        <v>0</v>
      </c>
      <c r="AJ4" s="23">
        <v>0</v>
      </c>
      <c r="AK4" s="23">
        <v>0</v>
      </c>
    </row>
    <row r="5" spans="1:37" ht="14.25" customHeight="1" x14ac:dyDescent="0.45">
      <c r="A5" s="3" t="s">
        <v>382</v>
      </c>
      <c r="B5" s="95">
        <f>'Rail-freight'!B14</f>
        <v>4.3946425729238063E-3</v>
      </c>
      <c r="C5" s="23">
        <f t="shared" ref="C5:AK5" si="0">B5*0.99</f>
        <v>4.3506961471945684E-3</v>
      </c>
      <c r="D5" s="23">
        <f t="shared" si="0"/>
        <v>4.3071891857226225E-3</v>
      </c>
      <c r="E5" s="23">
        <f t="shared" si="0"/>
        <v>4.264117293865396E-3</v>
      </c>
      <c r="F5" s="23">
        <f t="shared" si="0"/>
        <v>4.2214761209267418E-3</v>
      </c>
      <c r="G5" s="23">
        <f t="shared" si="0"/>
        <v>4.1792613597174746E-3</v>
      </c>
      <c r="H5" s="23">
        <f t="shared" si="0"/>
        <v>4.1374687461203001E-3</v>
      </c>
      <c r="I5" s="23">
        <f t="shared" si="0"/>
        <v>4.0960940586590973E-3</v>
      </c>
      <c r="J5" s="23">
        <f t="shared" si="0"/>
        <v>4.0551331180725065E-3</v>
      </c>
      <c r="K5" s="23">
        <f t="shared" si="0"/>
        <v>4.0145817868917815E-3</v>
      </c>
      <c r="L5" s="23">
        <f t="shared" si="0"/>
        <v>3.9744359690228638E-3</v>
      </c>
      <c r="M5" s="23">
        <f t="shared" si="0"/>
        <v>3.9346916093326353E-3</v>
      </c>
      <c r="N5" s="23">
        <f t="shared" si="0"/>
        <v>3.8953446932393091E-3</v>
      </c>
      <c r="O5" s="23">
        <f t="shared" si="0"/>
        <v>3.8563912463069161E-3</v>
      </c>
      <c r="P5" s="23">
        <f t="shared" si="0"/>
        <v>3.8178273338438469E-3</v>
      </c>
      <c r="Q5" s="23">
        <f t="shared" si="0"/>
        <v>3.7796490605054084E-3</v>
      </c>
      <c r="R5" s="23">
        <f t="shared" si="0"/>
        <v>3.7418525699003543E-3</v>
      </c>
      <c r="S5" s="23">
        <f t="shared" si="0"/>
        <v>3.7044340442013509E-3</v>
      </c>
      <c r="T5" s="23">
        <f t="shared" si="0"/>
        <v>3.6673897037593373E-3</v>
      </c>
      <c r="U5" s="23">
        <f t="shared" si="0"/>
        <v>3.6307158067217437E-3</v>
      </c>
      <c r="V5" s="23">
        <f t="shared" si="0"/>
        <v>3.5944086486545263E-3</v>
      </c>
      <c r="W5" s="23">
        <f t="shared" si="0"/>
        <v>3.5584645621679809E-3</v>
      </c>
      <c r="X5" s="23">
        <f t="shared" si="0"/>
        <v>3.5228799165463011E-3</v>
      </c>
      <c r="Y5" s="23">
        <f t="shared" si="0"/>
        <v>3.4876511173808382E-3</v>
      </c>
      <c r="Z5" s="23">
        <f t="shared" si="0"/>
        <v>3.4527746062070299E-3</v>
      </c>
      <c r="AA5" s="23">
        <f t="shared" si="0"/>
        <v>3.4182468601449594E-3</v>
      </c>
      <c r="AB5" s="23">
        <f t="shared" si="0"/>
        <v>3.3840643915435098E-3</v>
      </c>
      <c r="AC5" s="23">
        <f t="shared" si="0"/>
        <v>3.3502237476280747E-3</v>
      </c>
      <c r="AD5" s="23">
        <f t="shared" si="0"/>
        <v>3.316721510151794E-3</v>
      </c>
      <c r="AE5" s="23">
        <f t="shared" si="0"/>
        <v>3.283554295050276E-3</v>
      </c>
      <c r="AF5" s="23">
        <f t="shared" si="0"/>
        <v>3.2507187520997732E-3</v>
      </c>
      <c r="AG5" s="23">
        <f t="shared" si="0"/>
        <v>3.2182115645787756E-3</v>
      </c>
      <c r="AH5" s="23">
        <f t="shared" si="0"/>
        <v>3.186029448932988E-3</v>
      </c>
      <c r="AI5" s="23">
        <f t="shared" si="0"/>
        <v>3.154169154443658E-3</v>
      </c>
      <c r="AJ5" s="23">
        <f t="shared" si="0"/>
        <v>3.1226274628992213E-3</v>
      </c>
      <c r="AK5" s="23">
        <f t="shared" si="0"/>
        <v>3.091401188270229E-3</v>
      </c>
    </row>
    <row r="6" spans="1:37" ht="14.25" customHeight="1" x14ac:dyDescent="0.45">
      <c r="A6" s="3" t="s">
        <v>388</v>
      </c>
      <c r="B6" s="23">
        <v>0</v>
      </c>
      <c r="C6" s="23">
        <v>0</v>
      </c>
      <c r="D6" s="23">
        <v>0</v>
      </c>
      <c r="E6" s="23">
        <v>0</v>
      </c>
      <c r="F6" s="23">
        <v>0</v>
      </c>
      <c r="G6" s="23">
        <v>0</v>
      </c>
      <c r="H6" s="23">
        <v>0</v>
      </c>
      <c r="I6" s="23">
        <v>0</v>
      </c>
      <c r="J6" s="23">
        <v>0</v>
      </c>
      <c r="K6" s="23">
        <v>0</v>
      </c>
      <c r="L6" s="23">
        <v>0</v>
      </c>
      <c r="M6" s="23">
        <v>0</v>
      </c>
      <c r="N6" s="23">
        <v>0</v>
      </c>
      <c r="O6" s="23">
        <v>0</v>
      </c>
      <c r="P6" s="23">
        <v>0</v>
      </c>
      <c r="Q6" s="23">
        <v>0</v>
      </c>
      <c r="R6" s="23">
        <v>0</v>
      </c>
      <c r="S6" s="23">
        <v>0</v>
      </c>
      <c r="T6" s="23">
        <v>0</v>
      </c>
      <c r="U6" s="23">
        <v>0</v>
      </c>
      <c r="V6" s="23">
        <v>0</v>
      </c>
      <c r="W6" s="23">
        <v>0</v>
      </c>
      <c r="X6" s="23">
        <v>0</v>
      </c>
      <c r="Y6" s="23">
        <v>0</v>
      </c>
      <c r="Z6" s="23">
        <v>0</v>
      </c>
      <c r="AA6" s="23">
        <v>0</v>
      </c>
      <c r="AB6" s="23">
        <v>0</v>
      </c>
      <c r="AC6" s="23">
        <v>0</v>
      </c>
      <c r="AD6" s="23">
        <v>0</v>
      </c>
      <c r="AE6" s="23">
        <v>0</v>
      </c>
      <c r="AF6" s="23">
        <v>0</v>
      </c>
      <c r="AG6" s="23">
        <v>0</v>
      </c>
      <c r="AH6" s="23">
        <v>0</v>
      </c>
      <c r="AI6" s="23">
        <v>0</v>
      </c>
      <c r="AJ6" s="23">
        <v>0</v>
      </c>
      <c r="AK6" s="23">
        <v>0</v>
      </c>
    </row>
    <row r="7" spans="1:37" ht="14.25" customHeight="1" x14ac:dyDescent="0.45">
      <c r="A7" s="3" t="s">
        <v>389</v>
      </c>
      <c r="B7" s="23">
        <v>0</v>
      </c>
      <c r="C7" s="23">
        <v>0</v>
      </c>
      <c r="D7" s="23">
        <v>0</v>
      </c>
      <c r="E7" s="23">
        <v>0</v>
      </c>
      <c r="F7" s="23">
        <v>0</v>
      </c>
      <c r="G7" s="23">
        <v>0</v>
      </c>
      <c r="H7" s="23">
        <v>0</v>
      </c>
      <c r="I7" s="23">
        <v>0</v>
      </c>
      <c r="J7" s="23">
        <v>0</v>
      </c>
      <c r="K7" s="23">
        <v>0</v>
      </c>
      <c r="L7" s="23">
        <v>0</v>
      </c>
      <c r="M7" s="23">
        <v>0</v>
      </c>
      <c r="N7" s="23">
        <v>0</v>
      </c>
      <c r="O7" s="23">
        <v>0</v>
      </c>
      <c r="P7" s="23">
        <v>0</v>
      </c>
      <c r="Q7" s="23">
        <v>0</v>
      </c>
      <c r="R7" s="23">
        <v>0</v>
      </c>
      <c r="S7" s="23">
        <v>0</v>
      </c>
      <c r="T7" s="23">
        <v>0</v>
      </c>
      <c r="U7" s="23">
        <v>0</v>
      </c>
      <c r="V7" s="23">
        <v>0</v>
      </c>
      <c r="W7" s="23">
        <v>0</v>
      </c>
      <c r="X7" s="23">
        <v>0</v>
      </c>
      <c r="Y7" s="23">
        <v>0</v>
      </c>
      <c r="Z7" s="23">
        <v>0</v>
      </c>
      <c r="AA7" s="23">
        <v>0</v>
      </c>
      <c r="AB7" s="23">
        <v>0</v>
      </c>
      <c r="AC7" s="23">
        <v>0</v>
      </c>
      <c r="AD7" s="23">
        <v>0</v>
      </c>
      <c r="AE7" s="23">
        <v>0</v>
      </c>
      <c r="AF7" s="23">
        <v>0</v>
      </c>
      <c r="AG7" s="23">
        <v>0</v>
      </c>
      <c r="AH7" s="23">
        <v>0</v>
      </c>
      <c r="AI7" s="23">
        <v>0</v>
      </c>
      <c r="AJ7" s="23">
        <v>0</v>
      </c>
      <c r="AK7" s="23">
        <v>0</v>
      </c>
    </row>
    <row r="8" spans="1:37" ht="14.25" customHeight="1" x14ac:dyDescent="0.45">
      <c r="A8" s="3" t="s">
        <v>390</v>
      </c>
      <c r="B8" s="23">
        <f>B$5*'Calculations Etc'!$B$14</f>
        <v>1.0986606432309516E-2</v>
      </c>
      <c r="C8" s="23">
        <f>C$5*'Calculations Etc'!$B$14</f>
        <v>1.0876740367986422E-2</v>
      </c>
      <c r="D8" s="23">
        <f>D$5*'Calculations Etc'!$B$14</f>
        <v>1.0767972964306555E-2</v>
      </c>
      <c r="E8" s="23">
        <f>E$5*'Calculations Etc'!$B$14</f>
        <v>1.066029323466349E-2</v>
      </c>
      <c r="F8" s="23">
        <f>F$5*'Calculations Etc'!$B$14</f>
        <v>1.0553690302316855E-2</v>
      </c>
      <c r="G8" s="23">
        <f>G$5*'Calculations Etc'!$B$14</f>
        <v>1.0448153399293687E-2</v>
      </c>
      <c r="H8" s="23">
        <f>H$5*'Calculations Etc'!$B$14</f>
        <v>1.034367186530075E-2</v>
      </c>
      <c r="I8" s="23">
        <f>I$5*'Calculations Etc'!$B$14</f>
        <v>1.0240235146647743E-2</v>
      </c>
      <c r="J8" s="23">
        <f>J$5*'Calculations Etc'!$B$14</f>
        <v>1.0137832795181266E-2</v>
      </c>
      <c r="K8" s="23">
        <f>K$5*'Calculations Etc'!$B$14</f>
        <v>1.0036454467229453E-2</v>
      </c>
      <c r="L8" s="23">
        <f>L$5*'Calculations Etc'!$B$14</f>
        <v>9.9360899225571595E-3</v>
      </c>
      <c r="M8" s="23">
        <f>M$5*'Calculations Etc'!$B$14</f>
        <v>9.8367290233315891E-3</v>
      </c>
      <c r="N8" s="23">
        <f>N$5*'Calculations Etc'!$B$14</f>
        <v>9.7383617330982723E-3</v>
      </c>
      <c r="O8" s="23">
        <f>O$5*'Calculations Etc'!$B$14</f>
        <v>9.6409781157672896E-3</v>
      </c>
      <c r="P8" s="23">
        <f>P$5*'Calculations Etc'!$B$14</f>
        <v>9.5445683346096176E-3</v>
      </c>
      <c r="Q8" s="23">
        <f>Q$5*'Calculations Etc'!$B$14</f>
        <v>9.4491226512635213E-3</v>
      </c>
      <c r="R8" s="23">
        <f>R$5*'Calculations Etc'!$B$14</f>
        <v>9.3546314247508859E-3</v>
      </c>
      <c r="S8" s="23">
        <f>S$5*'Calculations Etc'!$B$14</f>
        <v>9.2610851105033778E-3</v>
      </c>
      <c r="T8" s="23">
        <f>T$5*'Calculations Etc'!$B$14</f>
        <v>9.1684742593983425E-3</v>
      </c>
      <c r="U8" s="23">
        <f>U$5*'Calculations Etc'!$B$14</f>
        <v>9.0767895168043598E-3</v>
      </c>
      <c r="V8" s="23">
        <f>V$5*'Calculations Etc'!$B$14</f>
        <v>8.9860216216363156E-3</v>
      </c>
      <c r="W8" s="23">
        <f>W$5*'Calculations Etc'!$B$14</f>
        <v>8.8961614054199525E-3</v>
      </c>
      <c r="X8" s="23">
        <f>X$5*'Calculations Etc'!$B$14</f>
        <v>8.8071997913657524E-3</v>
      </c>
      <c r="Y8" s="23">
        <f>Y$5*'Calculations Etc'!$B$14</f>
        <v>8.7191277934520958E-3</v>
      </c>
      <c r="Z8" s="23">
        <f>Z$5*'Calculations Etc'!$B$14</f>
        <v>8.6319365155175746E-3</v>
      </c>
      <c r="AA8" s="23">
        <f>AA$5*'Calculations Etc'!$B$14</f>
        <v>8.545617150362398E-3</v>
      </c>
      <c r="AB8" s="23">
        <f>AB$5*'Calculations Etc'!$B$14</f>
        <v>8.4601609788587748E-3</v>
      </c>
      <c r="AC8" s="23">
        <f>AC$5*'Calculations Etc'!$B$14</f>
        <v>8.375559369070187E-3</v>
      </c>
      <c r="AD8" s="23">
        <f>AD$5*'Calculations Etc'!$B$14</f>
        <v>8.2918037753794849E-3</v>
      </c>
      <c r="AE8" s="23">
        <f>AE$5*'Calculations Etc'!$B$14</f>
        <v>8.2088857376256905E-3</v>
      </c>
      <c r="AF8" s="23">
        <f>AF$5*'Calculations Etc'!$B$14</f>
        <v>8.1267968802494327E-3</v>
      </c>
      <c r="AG8" s="23">
        <f>AG$5*'Calculations Etc'!$B$14</f>
        <v>8.0455289114469385E-3</v>
      </c>
      <c r="AH8" s="23">
        <f>AH$5*'Calculations Etc'!$B$14</f>
        <v>7.9650736223324699E-3</v>
      </c>
      <c r="AI8" s="23">
        <f>AI$5*'Calculations Etc'!$B$14</f>
        <v>7.8854228861091457E-3</v>
      </c>
      <c r="AJ8" s="23">
        <f>AJ$5*'Calculations Etc'!$B$14</f>
        <v>7.8065686572480536E-3</v>
      </c>
      <c r="AK8" s="23">
        <f>AK$5*'Calculations Etc'!$B$14</f>
        <v>7.7285029706755728E-3</v>
      </c>
    </row>
    <row r="9" spans="1:37" ht="14.25" customHeight="1" x14ac:dyDescent="0.35"/>
    <row r="10" spans="1:37" ht="14.25" customHeight="1" x14ac:dyDescent="0.35"/>
    <row r="11" spans="1:37" ht="14.25" customHeight="1" x14ac:dyDescent="0.35"/>
    <row r="12" spans="1:37" ht="14.25" customHeight="1" x14ac:dyDescent="0.35"/>
    <row r="13" spans="1:37" ht="14.25" customHeight="1" x14ac:dyDescent="0.35"/>
    <row r="14" spans="1:37" ht="14.25" customHeight="1" x14ac:dyDescent="0.35"/>
    <row r="15" spans="1:37" ht="14.25" customHeight="1" x14ac:dyDescent="0.35"/>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L1000"/>
  <sheetViews>
    <sheetView workbookViewId="0"/>
  </sheetViews>
  <sheetFormatPr defaultColWidth="12.625" defaultRowHeight="15" customHeight="1" x14ac:dyDescent="0.35"/>
  <cols>
    <col min="1" max="1" width="27.25" customWidth="1"/>
    <col min="2" max="3" width="10.125" customWidth="1"/>
    <col min="4" max="38" width="7.625" customWidth="1"/>
  </cols>
  <sheetData>
    <row r="1" spans="1:38"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8" ht="14.25" customHeight="1" x14ac:dyDescent="0.45">
      <c r="A2" s="3" t="s">
        <v>386</v>
      </c>
      <c r="B2" s="23">
        <v>0</v>
      </c>
      <c r="C2" s="23">
        <v>0</v>
      </c>
      <c r="D2" s="23">
        <v>0</v>
      </c>
      <c r="E2" s="23">
        <v>0</v>
      </c>
      <c r="F2" s="23">
        <v>0</v>
      </c>
      <c r="G2" s="23">
        <v>0</v>
      </c>
      <c r="H2" s="23">
        <v>0</v>
      </c>
      <c r="I2" s="23">
        <v>0</v>
      </c>
      <c r="J2" s="23">
        <v>0</v>
      </c>
      <c r="K2" s="23">
        <v>0</v>
      </c>
      <c r="L2" s="23">
        <v>0</v>
      </c>
      <c r="M2" s="23">
        <v>0</v>
      </c>
      <c r="N2" s="23">
        <v>0</v>
      </c>
      <c r="O2" s="23">
        <v>0</v>
      </c>
      <c r="P2" s="23">
        <v>0</v>
      </c>
      <c r="Q2" s="23">
        <v>0</v>
      </c>
      <c r="R2" s="23">
        <v>0</v>
      </c>
      <c r="S2" s="23">
        <v>0</v>
      </c>
      <c r="T2" s="23">
        <v>0</v>
      </c>
      <c r="U2" s="23">
        <v>0</v>
      </c>
      <c r="V2" s="23">
        <v>0</v>
      </c>
      <c r="W2" s="23">
        <v>0</v>
      </c>
      <c r="X2" s="23">
        <v>0</v>
      </c>
      <c r="Y2" s="23">
        <v>0</v>
      </c>
      <c r="Z2" s="23">
        <v>0</v>
      </c>
      <c r="AA2" s="23">
        <v>0</v>
      </c>
      <c r="AB2" s="23">
        <v>0</v>
      </c>
      <c r="AC2" s="23">
        <v>0</v>
      </c>
      <c r="AD2" s="23">
        <v>0</v>
      </c>
      <c r="AE2" s="23">
        <v>0</v>
      </c>
      <c r="AF2" s="23">
        <v>0</v>
      </c>
      <c r="AG2" s="23">
        <v>0</v>
      </c>
      <c r="AH2" s="23">
        <v>0</v>
      </c>
      <c r="AI2" s="23">
        <v>0</v>
      </c>
      <c r="AJ2" s="23">
        <v>0</v>
      </c>
      <c r="AK2" s="23">
        <v>0</v>
      </c>
    </row>
    <row r="3" spans="1:38" ht="14.25" customHeight="1" x14ac:dyDescent="0.45">
      <c r="A3" s="3" t="s">
        <v>387</v>
      </c>
      <c r="B3" s="23">
        <v>0</v>
      </c>
      <c r="C3" s="23">
        <v>0</v>
      </c>
      <c r="D3" s="23">
        <v>0</v>
      </c>
      <c r="E3" s="23">
        <v>0</v>
      </c>
      <c r="F3" s="23">
        <v>0</v>
      </c>
      <c r="G3" s="23">
        <v>0</v>
      </c>
      <c r="H3" s="23">
        <v>0</v>
      </c>
      <c r="I3" s="23">
        <v>0</v>
      </c>
      <c r="J3" s="23">
        <v>0</v>
      </c>
      <c r="K3" s="23">
        <v>0</v>
      </c>
      <c r="L3" s="23">
        <v>0</v>
      </c>
      <c r="M3" s="23">
        <v>0</v>
      </c>
      <c r="N3" s="23">
        <v>0</v>
      </c>
      <c r="O3" s="23">
        <v>0</v>
      </c>
      <c r="P3" s="23">
        <v>0</v>
      </c>
      <c r="Q3" s="23">
        <v>0</v>
      </c>
      <c r="R3" s="23">
        <v>0</v>
      </c>
      <c r="S3" s="23">
        <v>0</v>
      </c>
      <c r="T3" s="23">
        <v>0</v>
      </c>
      <c r="U3" s="23">
        <v>0</v>
      </c>
      <c r="V3" s="23">
        <v>0</v>
      </c>
      <c r="W3" s="23">
        <v>0</v>
      </c>
      <c r="X3" s="23">
        <v>0</v>
      </c>
      <c r="Y3" s="23">
        <v>0</v>
      </c>
      <c r="Z3" s="23">
        <v>0</v>
      </c>
      <c r="AA3" s="23">
        <v>0</v>
      </c>
      <c r="AB3" s="23">
        <v>0</v>
      </c>
      <c r="AC3" s="23">
        <v>0</v>
      </c>
      <c r="AD3" s="23">
        <v>0</v>
      </c>
      <c r="AE3" s="23">
        <v>0</v>
      </c>
      <c r="AF3" s="23">
        <v>0</v>
      </c>
      <c r="AG3" s="23">
        <v>0</v>
      </c>
      <c r="AH3" s="23">
        <v>0</v>
      </c>
      <c r="AI3" s="23">
        <v>0</v>
      </c>
      <c r="AJ3" s="23">
        <v>0</v>
      </c>
      <c r="AK3" s="23">
        <v>0</v>
      </c>
    </row>
    <row r="4" spans="1:38" ht="14.25" customHeight="1" x14ac:dyDescent="0.45">
      <c r="A4" s="3" t="s">
        <v>380</v>
      </c>
      <c r="B4" s="23">
        <v>0</v>
      </c>
      <c r="C4" s="23">
        <v>0</v>
      </c>
      <c r="D4" s="23">
        <v>0</v>
      </c>
      <c r="E4" s="23">
        <v>0</v>
      </c>
      <c r="F4" s="23">
        <v>0</v>
      </c>
      <c r="G4" s="23">
        <v>0</v>
      </c>
      <c r="H4" s="23">
        <v>0</v>
      </c>
      <c r="I4" s="23">
        <v>0</v>
      </c>
      <c r="J4" s="23">
        <v>0</v>
      </c>
      <c r="K4" s="23">
        <v>0</v>
      </c>
      <c r="L4" s="23">
        <v>0</v>
      </c>
      <c r="M4" s="23">
        <v>0</v>
      </c>
      <c r="N4" s="23">
        <v>0</v>
      </c>
      <c r="O4" s="23">
        <v>0</v>
      </c>
      <c r="P4" s="23">
        <v>0</v>
      </c>
      <c r="Q4" s="23">
        <v>0</v>
      </c>
      <c r="R4" s="23">
        <v>0</v>
      </c>
      <c r="S4" s="23">
        <v>0</v>
      </c>
      <c r="T4" s="23">
        <v>0</v>
      </c>
      <c r="U4" s="23">
        <v>0</v>
      </c>
      <c r="V4" s="23">
        <v>0</v>
      </c>
      <c r="W4" s="23">
        <v>0</v>
      </c>
      <c r="X4" s="23">
        <v>0</v>
      </c>
      <c r="Y4" s="23">
        <v>0</v>
      </c>
      <c r="Z4" s="23">
        <v>0</v>
      </c>
      <c r="AA4" s="23">
        <v>0</v>
      </c>
      <c r="AB4" s="23">
        <v>0</v>
      </c>
      <c r="AC4" s="23">
        <v>0</v>
      </c>
      <c r="AD4" s="23">
        <v>0</v>
      </c>
      <c r="AE4" s="23">
        <v>0</v>
      </c>
      <c r="AF4" s="23">
        <v>0</v>
      </c>
      <c r="AG4" s="23">
        <v>0</v>
      </c>
      <c r="AH4" s="23">
        <v>0</v>
      </c>
      <c r="AI4" s="23">
        <v>0</v>
      </c>
      <c r="AJ4" s="23">
        <v>0</v>
      </c>
      <c r="AK4" s="23">
        <v>0</v>
      </c>
    </row>
    <row r="5" spans="1:38" ht="14.25" customHeight="1" x14ac:dyDescent="0.45">
      <c r="A5" s="3" t="s">
        <v>382</v>
      </c>
      <c r="B5" s="95">
        <f>'Ships-psgr'!B15</f>
        <v>2.3178432205516356E-4</v>
      </c>
      <c r="C5" s="23">
        <f t="shared" ref="C5:AK5" si="0">$B$5</f>
        <v>2.3178432205516356E-4</v>
      </c>
      <c r="D5" s="23">
        <f t="shared" si="0"/>
        <v>2.3178432205516356E-4</v>
      </c>
      <c r="E5" s="23">
        <f t="shared" si="0"/>
        <v>2.3178432205516356E-4</v>
      </c>
      <c r="F5" s="23">
        <f t="shared" si="0"/>
        <v>2.3178432205516356E-4</v>
      </c>
      <c r="G5" s="23">
        <f t="shared" si="0"/>
        <v>2.3178432205516356E-4</v>
      </c>
      <c r="H5" s="23">
        <f t="shared" si="0"/>
        <v>2.3178432205516356E-4</v>
      </c>
      <c r="I5" s="23">
        <f t="shared" si="0"/>
        <v>2.3178432205516356E-4</v>
      </c>
      <c r="J5" s="23">
        <f t="shared" si="0"/>
        <v>2.3178432205516356E-4</v>
      </c>
      <c r="K5" s="23">
        <f t="shared" si="0"/>
        <v>2.3178432205516356E-4</v>
      </c>
      <c r="L5" s="23">
        <f t="shared" si="0"/>
        <v>2.3178432205516356E-4</v>
      </c>
      <c r="M5" s="23">
        <f t="shared" si="0"/>
        <v>2.3178432205516356E-4</v>
      </c>
      <c r="N5" s="23">
        <f t="shared" si="0"/>
        <v>2.3178432205516356E-4</v>
      </c>
      <c r="O5" s="23">
        <f t="shared" si="0"/>
        <v>2.3178432205516356E-4</v>
      </c>
      <c r="P5" s="23">
        <f t="shared" si="0"/>
        <v>2.3178432205516356E-4</v>
      </c>
      <c r="Q5" s="23">
        <f t="shared" si="0"/>
        <v>2.3178432205516356E-4</v>
      </c>
      <c r="R5" s="23">
        <f t="shared" si="0"/>
        <v>2.3178432205516356E-4</v>
      </c>
      <c r="S5" s="23">
        <f t="shared" si="0"/>
        <v>2.3178432205516356E-4</v>
      </c>
      <c r="T5" s="23">
        <f t="shared" si="0"/>
        <v>2.3178432205516356E-4</v>
      </c>
      <c r="U5" s="23">
        <f t="shared" si="0"/>
        <v>2.3178432205516356E-4</v>
      </c>
      <c r="V5" s="23">
        <f t="shared" si="0"/>
        <v>2.3178432205516356E-4</v>
      </c>
      <c r="W5" s="23">
        <f t="shared" si="0"/>
        <v>2.3178432205516356E-4</v>
      </c>
      <c r="X5" s="23">
        <f t="shared" si="0"/>
        <v>2.3178432205516356E-4</v>
      </c>
      <c r="Y5" s="23">
        <f t="shared" si="0"/>
        <v>2.3178432205516356E-4</v>
      </c>
      <c r="Z5" s="23">
        <f t="shared" si="0"/>
        <v>2.3178432205516356E-4</v>
      </c>
      <c r="AA5" s="23">
        <f t="shared" si="0"/>
        <v>2.3178432205516356E-4</v>
      </c>
      <c r="AB5" s="23">
        <f t="shared" si="0"/>
        <v>2.3178432205516356E-4</v>
      </c>
      <c r="AC5" s="23">
        <f t="shared" si="0"/>
        <v>2.3178432205516356E-4</v>
      </c>
      <c r="AD5" s="23">
        <f t="shared" si="0"/>
        <v>2.3178432205516356E-4</v>
      </c>
      <c r="AE5" s="23">
        <f t="shared" si="0"/>
        <v>2.3178432205516356E-4</v>
      </c>
      <c r="AF5" s="23">
        <f t="shared" si="0"/>
        <v>2.3178432205516356E-4</v>
      </c>
      <c r="AG5" s="23">
        <f t="shared" si="0"/>
        <v>2.3178432205516356E-4</v>
      </c>
      <c r="AH5" s="23">
        <f t="shared" si="0"/>
        <v>2.3178432205516356E-4</v>
      </c>
      <c r="AI5" s="23">
        <f t="shared" si="0"/>
        <v>2.3178432205516356E-4</v>
      </c>
      <c r="AJ5" s="23">
        <f t="shared" si="0"/>
        <v>2.3178432205516356E-4</v>
      </c>
      <c r="AK5" s="23">
        <f t="shared" si="0"/>
        <v>2.3178432205516356E-4</v>
      </c>
    </row>
    <row r="6" spans="1:38" ht="14.25" customHeight="1" x14ac:dyDescent="0.45">
      <c r="A6" s="3" t="s">
        <v>388</v>
      </c>
      <c r="B6" s="23">
        <v>0</v>
      </c>
      <c r="C6" s="23">
        <v>0</v>
      </c>
      <c r="D6" s="23">
        <v>0</v>
      </c>
      <c r="E6" s="23">
        <v>0</v>
      </c>
      <c r="F6" s="23">
        <v>0</v>
      </c>
      <c r="G6" s="23">
        <v>0</v>
      </c>
      <c r="H6" s="23">
        <v>0</v>
      </c>
      <c r="I6" s="23">
        <v>0</v>
      </c>
      <c r="J6" s="23">
        <v>0</v>
      </c>
      <c r="K6" s="23">
        <v>0</v>
      </c>
      <c r="L6" s="23">
        <v>0</v>
      </c>
      <c r="M6" s="23">
        <v>0</v>
      </c>
      <c r="N6" s="23">
        <v>0</v>
      </c>
      <c r="O6" s="23">
        <v>0</v>
      </c>
      <c r="P6" s="23">
        <v>0</v>
      </c>
      <c r="Q6" s="23">
        <v>0</v>
      </c>
      <c r="R6" s="23">
        <v>0</v>
      </c>
      <c r="S6" s="23">
        <v>0</v>
      </c>
      <c r="T6" s="23">
        <v>0</v>
      </c>
      <c r="U6" s="23">
        <v>0</v>
      </c>
      <c r="V6" s="23">
        <v>0</v>
      </c>
      <c r="W6" s="23">
        <v>0</v>
      </c>
      <c r="X6" s="23">
        <v>0</v>
      </c>
      <c r="Y6" s="23">
        <v>0</v>
      </c>
      <c r="Z6" s="23">
        <v>0</v>
      </c>
      <c r="AA6" s="23">
        <v>0</v>
      </c>
      <c r="AB6" s="23">
        <v>0</v>
      </c>
      <c r="AC6" s="23">
        <v>0</v>
      </c>
      <c r="AD6" s="23">
        <v>0</v>
      </c>
      <c r="AE6" s="23">
        <v>0</v>
      </c>
      <c r="AF6" s="23">
        <v>0</v>
      </c>
      <c r="AG6" s="23">
        <v>0</v>
      </c>
      <c r="AH6" s="23">
        <v>0</v>
      </c>
      <c r="AI6" s="23">
        <v>0</v>
      </c>
      <c r="AJ6" s="23">
        <v>0</v>
      </c>
      <c r="AK6" s="23">
        <v>0</v>
      </c>
    </row>
    <row r="7" spans="1:38" ht="14.25" customHeight="1" x14ac:dyDescent="0.45">
      <c r="A7" s="3" t="s">
        <v>389</v>
      </c>
      <c r="B7" s="23">
        <v>0</v>
      </c>
      <c r="C7" s="23">
        <v>0</v>
      </c>
      <c r="D7" s="23">
        <v>0</v>
      </c>
      <c r="E7" s="23">
        <v>0</v>
      </c>
      <c r="F7" s="23">
        <v>0</v>
      </c>
      <c r="G7" s="23">
        <v>0</v>
      </c>
      <c r="H7" s="23">
        <v>0</v>
      </c>
      <c r="I7" s="23">
        <v>0</v>
      </c>
      <c r="J7" s="23">
        <v>0</v>
      </c>
      <c r="K7" s="23">
        <v>0</v>
      </c>
      <c r="L7" s="23">
        <v>0</v>
      </c>
      <c r="M7" s="23">
        <v>0</v>
      </c>
      <c r="N7" s="23">
        <v>0</v>
      </c>
      <c r="O7" s="23">
        <v>0</v>
      </c>
      <c r="P7" s="23">
        <v>0</v>
      </c>
      <c r="Q7" s="23">
        <v>0</v>
      </c>
      <c r="R7" s="23">
        <v>0</v>
      </c>
      <c r="S7" s="23">
        <v>0</v>
      </c>
      <c r="T7" s="23">
        <v>0</v>
      </c>
      <c r="U7" s="23">
        <v>0</v>
      </c>
      <c r="V7" s="23">
        <v>0</v>
      </c>
      <c r="W7" s="23">
        <v>0</v>
      </c>
      <c r="X7" s="23">
        <v>0</v>
      </c>
      <c r="Y7" s="23">
        <v>0</v>
      </c>
      <c r="Z7" s="23">
        <v>0</v>
      </c>
      <c r="AA7" s="23">
        <v>0</v>
      </c>
      <c r="AB7" s="23">
        <v>0</v>
      </c>
      <c r="AC7" s="23">
        <v>0</v>
      </c>
      <c r="AD7" s="23">
        <v>0</v>
      </c>
      <c r="AE7" s="23">
        <v>0</v>
      </c>
      <c r="AF7" s="23">
        <v>0</v>
      </c>
      <c r="AG7" s="23">
        <v>0</v>
      </c>
      <c r="AH7" s="23">
        <v>0</v>
      </c>
      <c r="AI7" s="23">
        <v>0</v>
      </c>
      <c r="AJ7" s="23">
        <v>0</v>
      </c>
      <c r="AK7" s="23">
        <v>0</v>
      </c>
    </row>
    <row r="8" spans="1:38" ht="14.25" customHeight="1" x14ac:dyDescent="0.45">
      <c r="A8" s="3" t="s">
        <v>390</v>
      </c>
      <c r="B8" s="23">
        <v>0</v>
      </c>
      <c r="C8" s="23">
        <v>0</v>
      </c>
      <c r="D8" s="23">
        <v>0</v>
      </c>
      <c r="E8" s="23">
        <v>0</v>
      </c>
      <c r="F8" s="23">
        <v>0</v>
      </c>
      <c r="G8" s="23">
        <v>0</v>
      </c>
      <c r="H8" s="23">
        <v>0</v>
      </c>
      <c r="I8" s="23">
        <v>0</v>
      </c>
      <c r="J8" s="23">
        <v>0</v>
      </c>
      <c r="K8" s="23">
        <v>0</v>
      </c>
      <c r="L8" s="23">
        <v>0</v>
      </c>
      <c r="M8" s="23">
        <v>0</v>
      </c>
      <c r="N8" s="23">
        <v>0</v>
      </c>
      <c r="O8" s="23">
        <v>0</v>
      </c>
      <c r="P8" s="23">
        <v>0</v>
      </c>
      <c r="Q8" s="23">
        <v>0</v>
      </c>
      <c r="R8" s="23">
        <v>0</v>
      </c>
      <c r="S8" s="23">
        <v>0</v>
      </c>
      <c r="T8" s="23">
        <v>0</v>
      </c>
      <c r="U8" s="23">
        <v>0</v>
      </c>
      <c r="V8" s="23">
        <v>0</v>
      </c>
      <c r="W8" s="23">
        <v>0</v>
      </c>
      <c r="X8" s="23">
        <v>0</v>
      </c>
      <c r="Y8" s="23">
        <v>0</v>
      </c>
      <c r="Z8" s="23">
        <v>0</v>
      </c>
      <c r="AA8" s="23">
        <v>0</v>
      </c>
      <c r="AB8" s="23">
        <v>0</v>
      </c>
      <c r="AC8" s="23">
        <v>0</v>
      </c>
      <c r="AD8" s="23">
        <v>0</v>
      </c>
      <c r="AE8" s="23">
        <v>0</v>
      </c>
      <c r="AF8" s="23">
        <v>0</v>
      </c>
      <c r="AG8" s="23">
        <v>0</v>
      </c>
      <c r="AH8" s="23">
        <v>0</v>
      </c>
      <c r="AI8" s="23">
        <v>0</v>
      </c>
      <c r="AJ8" s="23">
        <v>0</v>
      </c>
      <c r="AK8" s="23">
        <v>0</v>
      </c>
    </row>
    <row r="9" spans="1:38" ht="14.25" customHeight="1" x14ac:dyDescent="0.45">
      <c r="AL9" s="23"/>
    </row>
    <row r="10" spans="1:38" ht="14.25" customHeight="1" x14ac:dyDescent="0.35"/>
    <row r="11" spans="1:38" ht="14.25" customHeight="1" x14ac:dyDescent="0.35"/>
    <row r="12" spans="1:38" ht="14.25" customHeight="1" x14ac:dyDescent="0.35"/>
    <row r="13" spans="1:38" ht="14.25" customHeight="1" x14ac:dyDescent="0.35"/>
    <row r="14" spans="1:38" ht="14.25" customHeight="1" x14ac:dyDescent="0.35"/>
    <row r="15" spans="1:38" ht="14.25" customHeight="1" x14ac:dyDescent="0.35"/>
    <row r="16" spans="1:38"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sheetViews>
  <sheetFormatPr defaultColWidth="12.625" defaultRowHeight="15" customHeight="1" x14ac:dyDescent="0.35"/>
  <cols>
    <col min="1" max="1" width="27.25" customWidth="1"/>
    <col min="2" max="3" width="10.125" customWidth="1"/>
    <col min="4" max="39" width="7.625" customWidth="1"/>
  </cols>
  <sheetData>
    <row r="1" spans="1:39"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9" ht="14.25" customHeight="1" x14ac:dyDescent="0.45">
      <c r="A2" s="3" t="s">
        <v>386</v>
      </c>
      <c r="B2" s="23">
        <f>B$5/(1-'Calculations Etc'!$B$4)</f>
        <v>6.5060951263035951E-3</v>
      </c>
      <c r="C2" s="23">
        <f>C$5/(1-'Calculations Etc'!$B$4)</f>
        <v>6.5060951263035951E-3</v>
      </c>
      <c r="D2" s="23">
        <f>D$5/(1-'Calculations Etc'!$B$4)</f>
        <v>6.5060951263035951E-3</v>
      </c>
      <c r="E2" s="23">
        <f>E$5/(1-'Calculations Etc'!$B$4)</f>
        <v>6.5060951263035951E-3</v>
      </c>
      <c r="F2" s="23">
        <f>F$5/(1-'Calculations Etc'!$B$4)</f>
        <v>6.5060951263035951E-3</v>
      </c>
      <c r="G2" s="23">
        <f>G$5/(1-'Calculations Etc'!$B$4)</f>
        <v>6.5060951263035951E-3</v>
      </c>
      <c r="H2" s="23">
        <f>H$5/(1-'Calculations Etc'!$B$4)</f>
        <v>6.5060951263035951E-3</v>
      </c>
      <c r="I2" s="23">
        <f>I$5/(1-'Calculations Etc'!$B$4)</f>
        <v>6.5060951263035951E-3</v>
      </c>
      <c r="J2" s="23">
        <f>J$5/(1-'Calculations Etc'!$B$4)</f>
        <v>6.5060951263035951E-3</v>
      </c>
      <c r="K2" s="23">
        <f>K$5/(1-'Calculations Etc'!$B$4)</f>
        <v>6.5060951263035951E-3</v>
      </c>
      <c r="L2" s="23">
        <f>L$5/(1-'Calculations Etc'!$B$4)</f>
        <v>6.5060951263035951E-3</v>
      </c>
      <c r="M2" s="23">
        <f>M$5/(1-'Calculations Etc'!$B$4)</f>
        <v>6.5060951263035951E-3</v>
      </c>
      <c r="N2" s="23">
        <f>N$5/(1-'Calculations Etc'!$B$4)</f>
        <v>6.5060951263035951E-3</v>
      </c>
      <c r="O2" s="23">
        <f>O$5/(1-'Calculations Etc'!$B$4)</f>
        <v>6.5060951263035951E-3</v>
      </c>
      <c r="P2" s="23">
        <f>P$5/(1-'Calculations Etc'!$B$4)</f>
        <v>6.5060951263035951E-3</v>
      </c>
      <c r="Q2" s="23">
        <f>Q$5/(1-'Calculations Etc'!$B$4)</f>
        <v>6.5060951263035951E-3</v>
      </c>
      <c r="R2" s="23">
        <f>R$5/(1-'Calculations Etc'!$B$4)</f>
        <v>6.5060951263035951E-3</v>
      </c>
      <c r="S2" s="23">
        <f>S$5/(1-'Calculations Etc'!$B$4)</f>
        <v>6.5060951263035951E-3</v>
      </c>
      <c r="T2" s="23">
        <f>T$5/(1-'Calculations Etc'!$B$4)</f>
        <v>6.5060951263035951E-3</v>
      </c>
      <c r="U2" s="23">
        <f>U$5/(1-'Calculations Etc'!$B$4)</f>
        <v>6.5060951263035951E-3</v>
      </c>
      <c r="V2" s="23">
        <f>V$5/(1-'Calculations Etc'!$B$4)</f>
        <v>6.5060951263035951E-3</v>
      </c>
      <c r="W2" s="23">
        <f>W$5/(1-'Calculations Etc'!$B$4)</f>
        <v>6.5060951263035951E-3</v>
      </c>
      <c r="X2" s="23">
        <f>X$5/(1-'Calculations Etc'!$B$4)</f>
        <v>6.5060951263035951E-3</v>
      </c>
      <c r="Y2" s="23">
        <f>Y$5/(1-'Calculations Etc'!$B$4)</f>
        <v>6.5060951263035951E-3</v>
      </c>
      <c r="Z2" s="23">
        <f>Z$5/(1-'Calculations Etc'!$B$4)</f>
        <v>6.5060951263035951E-3</v>
      </c>
      <c r="AA2" s="23">
        <f>AA$5/(1-'Calculations Etc'!$B$4)</f>
        <v>6.5060951263035951E-3</v>
      </c>
      <c r="AB2" s="23">
        <f>AB$5/(1-'Calculations Etc'!$B$4)</f>
        <v>6.5060951263035951E-3</v>
      </c>
      <c r="AC2" s="23">
        <f>AC$5/(1-'Calculations Etc'!$B$4)</f>
        <v>6.5060951263035951E-3</v>
      </c>
      <c r="AD2" s="23">
        <f>AD$5/(1-'Calculations Etc'!$B$4)</f>
        <v>6.5060951263035951E-3</v>
      </c>
      <c r="AE2" s="23">
        <f>AE$5/(1-'Calculations Etc'!$B$4)</f>
        <v>6.5060951263035951E-3</v>
      </c>
      <c r="AF2" s="23">
        <f>AF$5/(1-'Calculations Etc'!$B$4)</f>
        <v>6.5060951263035951E-3</v>
      </c>
      <c r="AG2" s="23">
        <f>AG$5/(1-'Calculations Etc'!$B$4)</f>
        <v>6.5060951263035951E-3</v>
      </c>
      <c r="AH2" s="23">
        <f>AH$5/(1-'Calculations Etc'!$B$4)</f>
        <v>6.5060951263035951E-3</v>
      </c>
      <c r="AI2" s="23">
        <f>AI$5/(1-'Calculations Etc'!$B$4)</f>
        <v>6.5060951263035951E-3</v>
      </c>
      <c r="AJ2" s="23">
        <f>AJ$5/(1-'Calculations Etc'!$B$4)</f>
        <v>6.5060951263035951E-3</v>
      </c>
      <c r="AK2" s="23">
        <f>AK$5/(1-'Calculations Etc'!$B$4)</f>
        <v>6.5060951263035951E-3</v>
      </c>
    </row>
    <row r="3" spans="1:39" ht="14.25" customHeight="1" x14ac:dyDescent="0.45">
      <c r="A3" s="3" t="s">
        <v>387</v>
      </c>
      <c r="B3" s="23">
        <v>0</v>
      </c>
      <c r="C3" s="23">
        <v>0</v>
      </c>
      <c r="D3" s="23">
        <v>0</v>
      </c>
      <c r="E3" s="23">
        <v>0</v>
      </c>
      <c r="F3" s="23">
        <v>0</v>
      </c>
      <c r="G3" s="23">
        <v>0</v>
      </c>
      <c r="H3" s="23">
        <v>0</v>
      </c>
      <c r="I3" s="23">
        <v>0</v>
      </c>
      <c r="J3" s="23">
        <v>0</v>
      </c>
      <c r="K3" s="23">
        <v>0</v>
      </c>
      <c r="L3" s="23">
        <v>0</v>
      </c>
      <c r="M3" s="23">
        <v>0</v>
      </c>
      <c r="N3" s="23">
        <v>0</v>
      </c>
      <c r="O3" s="23">
        <v>0</v>
      </c>
      <c r="P3" s="23">
        <v>0</v>
      </c>
      <c r="Q3" s="23">
        <v>0</v>
      </c>
      <c r="R3" s="23">
        <v>0</v>
      </c>
      <c r="S3" s="23">
        <v>0</v>
      </c>
      <c r="T3" s="23">
        <v>0</v>
      </c>
      <c r="U3" s="23">
        <v>0</v>
      </c>
      <c r="V3" s="23">
        <v>0</v>
      </c>
      <c r="W3" s="23">
        <v>0</v>
      </c>
      <c r="X3" s="23">
        <v>0</v>
      </c>
      <c r="Y3" s="23">
        <v>0</v>
      </c>
      <c r="Z3" s="23">
        <v>0</v>
      </c>
      <c r="AA3" s="23">
        <v>0</v>
      </c>
      <c r="AB3" s="23">
        <v>0</v>
      </c>
      <c r="AC3" s="23">
        <v>0</v>
      </c>
      <c r="AD3" s="23">
        <v>0</v>
      </c>
      <c r="AE3" s="23">
        <v>0</v>
      </c>
      <c r="AF3" s="23">
        <v>0</v>
      </c>
      <c r="AG3" s="23">
        <v>0</v>
      </c>
      <c r="AH3" s="23">
        <v>0</v>
      </c>
      <c r="AI3" s="23">
        <v>0</v>
      </c>
      <c r="AJ3" s="23">
        <v>0</v>
      </c>
      <c r="AK3" s="23">
        <v>0</v>
      </c>
    </row>
    <row r="4" spans="1:39" ht="14.25" customHeight="1" x14ac:dyDescent="0.45">
      <c r="A4" s="3" t="s">
        <v>380</v>
      </c>
      <c r="B4" s="23">
        <v>0</v>
      </c>
      <c r="C4" s="23">
        <v>0</v>
      </c>
      <c r="D4" s="23">
        <v>0</v>
      </c>
      <c r="E4" s="23">
        <v>0</v>
      </c>
      <c r="F4" s="23">
        <v>0</v>
      </c>
      <c r="G4" s="23">
        <v>0</v>
      </c>
      <c r="H4" s="23">
        <v>0</v>
      </c>
      <c r="I4" s="23">
        <v>0</v>
      </c>
      <c r="J4" s="23">
        <v>0</v>
      </c>
      <c r="K4" s="23">
        <v>0</v>
      </c>
      <c r="L4" s="23">
        <v>0</v>
      </c>
      <c r="M4" s="23">
        <v>0</v>
      </c>
      <c r="N4" s="23">
        <v>0</v>
      </c>
      <c r="O4" s="23">
        <v>0</v>
      </c>
      <c r="P4" s="23">
        <v>0</v>
      </c>
      <c r="Q4" s="23">
        <v>0</v>
      </c>
      <c r="R4" s="23">
        <v>0</v>
      </c>
      <c r="S4" s="23">
        <v>0</v>
      </c>
      <c r="T4" s="23">
        <v>0</v>
      </c>
      <c r="U4" s="23">
        <v>0</v>
      </c>
      <c r="V4" s="23">
        <v>0</v>
      </c>
      <c r="W4" s="23">
        <v>0</v>
      </c>
      <c r="X4" s="23">
        <v>0</v>
      </c>
      <c r="Y4" s="23">
        <v>0</v>
      </c>
      <c r="Z4" s="23">
        <v>0</v>
      </c>
      <c r="AA4" s="23">
        <v>0</v>
      </c>
      <c r="AB4" s="23">
        <v>0</v>
      </c>
      <c r="AC4" s="23">
        <v>0</v>
      </c>
      <c r="AD4" s="23">
        <v>0</v>
      </c>
      <c r="AE4" s="23">
        <v>0</v>
      </c>
      <c r="AF4" s="23">
        <v>0</v>
      </c>
      <c r="AG4" s="23">
        <v>0</v>
      </c>
      <c r="AH4" s="23">
        <v>0</v>
      </c>
      <c r="AI4" s="23">
        <v>0</v>
      </c>
      <c r="AJ4" s="23">
        <v>0</v>
      </c>
      <c r="AK4" s="23">
        <v>0</v>
      </c>
    </row>
    <row r="5" spans="1:39" ht="14.25" customHeight="1" x14ac:dyDescent="0.45">
      <c r="A5" s="3" t="s">
        <v>382</v>
      </c>
      <c r="B5" s="95">
        <f>'Ships-freight'!B15</f>
        <v>2.0246293667484216E-3</v>
      </c>
      <c r="C5" s="23">
        <f t="shared" ref="C5:AK5" si="0">$B$5</f>
        <v>2.0246293667484216E-3</v>
      </c>
      <c r="D5" s="23">
        <f t="shared" si="0"/>
        <v>2.0246293667484216E-3</v>
      </c>
      <c r="E5" s="23">
        <f t="shared" si="0"/>
        <v>2.0246293667484216E-3</v>
      </c>
      <c r="F5" s="23">
        <f t="shared" si="0"/>
        <v>2.0246293667484216E-3</v>
      </c>
      <c r="G5" s="23">
        <f t="shared" si="0"/>
        <v>2.0246293667484216E-3</v>
      </c>
      <c r="H5" s="23">
        <f t="shared" si="0"/>
        <v>2.0246293667484216E-3</v>
      </c>
      <c r="I5" s="23">
        <f t="shared" si="0"/>
        <v>2.0246293667484216E-3</v>
      </c>
      <c r="J5" s="23">
        <f t="shared" si="0"/>
        <v>2.0246293667484216E-3</v>
      </c>
      <c r="K5" s="23">
        <f t="shared" si="0"/>
        <v>2.0246293667484216E-3</v>
      </c>
      <c r="L5" s="23">
        <f t="shared" si="0"/>
        <v>2.0246293667484216E-3</v>
      </c>
      <c r="M5" s="23">
        <f t="shared" si="0"/>
        <v>2.0246293667484216E-3</v>
      </c>
      <c r="N5" s="23">
        <f t="shared" si="0"/>
        <v>2.0246293667484216E-3</v>
      </c>
      <c r="O5" s="23">
        <f t="shared" si="0"/>
        <v>2.0246293667484216E-3</v>
      </c>
      <c r="P5" s="23">
        <f t="shared" si="0"/>
        <v>2.0246293667484216E-3</v>
      </c>
      <c r="Q5" s="23">
        <f t="shared" si="0"/>
        <v>2.0246293667484216E-3</v>
      </c>
      <c r="R5" s="23">
        <f t="shared" si="0"/>
        <v>2.0246293667484216E-3</v>
      </c>
      <c r="S5" s="23">
        <f t="shared" si="0"/>
        <v>2.0246293667484216E-3</v>
      </c>
      <c r="T5" s="23">
        <f t="shared" si="0"/>
        <v>2.0246293667484216E-3</v>
      </c>
      <c r="U5" s="23">
        <f t="shared" si="0"/>
        <v>2.0246293667484216E-3</v>
      </c>
      <c r="V5" s="23">
        <f t="shared" si="0"/>
        <v>2.0246293667484216E-3</v>
      </c>
      <c r="W5" s="23">
        <f t="shared" si="0"/>
        <v>2.0246293667484216E-3</v>
      </c>
      <c r="X5" s="23">
        <f t="shared" si="0"/>
        <v>2.0246293667484216E-3</v>
      </c>
      <c r="Y5" s="23">
        <f t="shared" si="0"/>
        <v>2.0246293667484216E-3</v>
      </c>
      <c r="Z5" s="23">
        <f t="shared" si="0"/>
        <v>2.0246293667484216E-3</v>
      </c>
      <c r="AA5" s="23">
        <f t="shared" si="0"/>
        <v>2.0246293667484216E-3</v>
      </c>
      <c r="AB5" s="23">
        <f t="shared" si="0"/>
        <v>2.0246293667484216E-3</v>
      </c>
      <c r="AC5" s="23">
        <f t="shared" si="0"/>
        <v>2.0246293667484216E-3</v>
      </c>
      <c r="AD5" s="23">
        <f t="shared" si="0"/>
        <v>2.0246293667484216E-3</v>
      </c>
      <c r="AE5" s="23">
        <f t="shared" si="0"/>
        <v>2.0246293667484216E-3</v>
      </c>
      <c r="AF5" s="23">
        <f t="shared" si="0"/>
        <v>2.0246293667484216E-3</v>
      </c>
      <c r="AG5" s="23">
        <f t="shared" si="0"/>
        <v>2.0246293667484216E-3</v>
      </c>
      <c r="AH5" s="23">
        <f t="shared" si="0"/>
        <v>2.0246293667484216E-3</v>
      </c>
      <c r="AI5" s="23">
        <f t="shared" si="0"/>
        <v>2.0246293667484216E-3</v>
      </c>
      <c r="AJ5" s="23">
        <f t="shared" si="0"/>
        <v>2.0246293667484216E-3</v>
      </c>
      <c r="AK5" s="23">
        <f t="shared" si="0"/>
        <v>2.0246293667484216E-3</v>
      </c>
    </row>
    <row r="6" spans="1:39" ht="14.25" customHeight="1" x14ac:dyDescent="0.45">
      <c r="A6" s="3" t="s">
        <v>388</v>
      </c>
      <c r="B6" s="23">
        <v>0</v>
      </c>
      <c r="C6" s="23">
        <v>0</v>
      </c>
      <c r="D6" s="23">
        <v>0</v>
      </c>
      <c r="E6" s="23">
        <v>0</v>
      </c>
      <c r="F6" s="23">
        <v>0</v>
      </c>
      <c r="G6" s="23">
        <v>0</v>
      </c>
      <c r="H6" s="23">
        <v>0</v>
      </c>
      <c r="I6" s="23">
        <v>0</v>
      </c>
      <c r="J6" s="23">
        <v>0</v>
      </c>
      <c r="K6" s="23">
        <v>0</v>
      </c>
      <c r="L6" s="23">
        <v>0</v>
      </c>
      <c r="M6" s="23">
        <v>0</v>
      </c>
      <c r="N6" s="23">
        <v>0</v>
      </c>
      <c r="O6" s="23">
        <v>0</v>
      </c>
      <c r="P6" s="23">
        <v>0</v>
      </c>
      <c r="Q6" s="23">
        <v>0</v>
      </c>
      <c r="R6" s="23">
        <v>0</v>
      </c>
      <c r="S6" s="23">
        <v>0</v>
      </c>
      <c r="T6" s="23">
        <v>0</v>
      </c>
      <c r="U6" s="23">
        <v>0</v>
      </c>
      <c r="V6" s="23">
        <v>0</v>
      </c>
      <c r="W6" s="23">
        <v>0</v>
      </c>
      <c r="X6" s="23">
        <v>0</v>
      </c>
      <c r="Y6" s="23">
        <v>0</v>
      </c>
      <c r="Z6" s="23">
        <v>0</v>
      </c>
      <c r="AA6" s="23">
        <v>0</v>
      </c>
      <c r="AB6" s="23">
        <v>0</v>
      </c>
      <c r="AC6" s="23">
        <v>0</v>
      </c>
      <c r="AD6" s="23">
        <v>0</v>
      </c>
      <c r="AE6" s="23">
        <v>0</v>
      </c>
      <c r="AF6" s="23">
        <v>0</v>
      </c>
      <c r="AG6" s="23">
        <v>0</v>
      </c>
      <c r="AH6" s="23">
        <v>0</v>
      </c>
      <c r="AI6" s="23">
        <v>0</v>
      </c>
      <c r="AJ6" s="23">
        <v>0</v>
      </c>
      <c r="AK6" s="23">
        <v>0</v>
      </c>
    </row>
    <row r="7" spans="1:39" ht="14.25" customHeight="1" x14ac:dyDescent="0.45">
      <c r="A7" s="3" t="s">
        <v>389</v>
      </c>
      <c r="B7" s="23">
        <v>0</v>
      </c>
      <c r="C7" s="23">
        <v>0</v>
      </c>
      <c r="D7" s="23">
        <v>0</v>
      </c>
      <c r="E7" s="23">
        <v>0</v>
      </c>
      <c r="F7" s="23">
        <v>0</v>
      </c>
      <c r="G7" s="23">
        <v>0</v>
      </c>
      <c r="H7" s="23">
        <v>0</v>
      </c>
      <c r="I7" s="23">
        <v>0</v>
      </c>
      <c r="J7" s="23">
        <v>0</v>
      </c>
      <c r="K7" s="23">
        <v>0</v>
      </c>
      <c r="L7" s="23">
        <v>0</v>
      </c>
      <c r="M7" s="23">
        <v>0</v>
      </c>
      <c r="N7" s="23">
        <v>0</v>
      </c>
      <c r="O7" s="23">
        <v>0</v>
      </c>
      <c r="P7" s="23">
        <v>0</v>
      </c>
      <c r="Q7" s="23">
        <v>0</v>
      </c>
      <c r="R7" s="23">
        <v>0</v>
      </c>
      <c r="S7" s="23">
        <v>0</v>
      </c>
      <c r="T7" s="23">
        <v>0</v>
      </c>
      <c r="U7" s="23">
        <v>0</v>
      </c>
      <c r="V7" s="23">
        <v>0</v>
      </c>
      <c r="W7" s="23">
        <v>0</v>
      </c>
      <c r="X7" s="23">
        <v>0</v>
      </c>
      <c r="Y7" s="23">
        <v>0</v>
      </c>
      <c r="Z7" s="23">
        <v>0</v>
      </c>
      <c r="AA7" s="23">
        <v>0</v>
      </c>
      <c r="AB7" s="23">
        <v>0</v>
      </c>
      <c r="AC7" s="23">
        <v>0</v>
      </c>
      <c r="AD7" s="23">
        <v>0</v>
      </c>
      <c r="AE7" s="23">
        <v>0</v>
      </c>
      <c r="AF7" s="23">
        <v>0</v>
      </c>
      <c r="AG7" s="23">
        <v>0</v>
      </c>
      <c r="AH7" s="23">
        <v>0</v>
      </c>
      <c r="AI7" s="23">
        <v>0</v>
      </c>
      <c r="AJ7" s="23">
        <v>0</v>
      </c>
      <c r="AK7" s="23">
        <v>0</v>
      </c>
    </row>
    <row r="8" spans="1:39" ht="14.25" customHeight="1" x14ac:dyDescent="0.45">
      <c r="A8" s="3" t="s">
        <v>390</v>
      </c>
      <c r="B8" s="23">
        <f>B$5*'Calculations Etc'!$B$14</f>
        <v>5.0615734168710539E-3</v>
      </c>
      <c r="C8" s="23">
        <f>C$5*'Calculations Etc'!$B$14</f>
        <v>5.0615734168710539E-3</v>
      </c>
      <c r="D8" s="23">
        <f>D$5*'Calculations Etc'!$B$14</f>
        <v>5.0615734168710539E-3</v>
      </c>
      <c r="E8" s="23">
        <f>E$5*'Calculations Etc'!$B$14</f>
        <v>5.0615734168710539E-3</v>
      </c>
      <c r="F8" s="23">
        <f>F$5*'Calculations Etc'!$B$14</f>
        <v>5.0615734168710539E-3</v>
      </c>
      <c r="G8" s="23">
        <f>G$5*'Calculations Etc'!$B$14</f>
        <v>5.0615734168710539E-3</v>
      </c>
      <c r="H8" s="23">
        <f>H$5*'Calculations Etc'!$B$14</f>
        <v>5.0615734168710539E-3</v>
      </c>
      <c r="I8" s="23">
        <f>I$5*'Calculations Etc'!$B$14</f>
        <v>5.0615734168710539E-3</v>
      </c>
      <c r="J8" s="23">
        <f>J$5*'Calculations Etc'!$B$14</f>
        <v>5.0615734168710539E-3</v>
      </c>
      <c r="K8" s="23">
        <f>K$5*'Calculations Etc'!$B$14</f>
        <v>5.0615734168710539E-3</v>
      </c>
      <c r="L8" s="23">
        <f>L$5*'Calculations Etc'!$B$14</f>
        <v>5.0615734168710539E-3</v>
      </c>
      <c r="M8" s="23">
        <f>M$5*'Calculations Etc'!$B$14</f>
        <v>5.0615734168710539E-3</v>
      </c>
      <c r="N8" s="23">
        <f>N$5*'Calculations Etc'!$B$14</f>
        <v>5.0615734168710539E-3</v>
      </c>
      <c r="O8" s="23">
        <f>O$5*'Calculations Etc'!$B$14</f>
        <v>5.0615734168710539E-3</v>
      </c>
      <c r="P8" s="23">
        <f>P$5*'Calculations Etc'!$B$14</f>
        <v>5.0615734168710539E-3</v>
      </c>
      <c r="Q8" s="23">
        <f>Q$5*'Calculations Etc'!$B$14</f>
        <v>5.0615734168710539E-3</v>
      </c>
      <c r="R8" s="23">
        <f>R$5*'Calculations Etc'!$B$14</f>
        <v>5.0615734168710539E-3</v>
      </c>
      <c r="S8" s="23">
        <f>S$5*'Calculations Etc'!$B$14</f>
        <v>5.0615734168710539E-3</v>
      </c>
      <c r="T8" s="23">
        <f>T$5*'Calculations Etc'!$B$14</f>
        <v>5.0615734168710539E-3</v>
      </c>
      <c r="U8" s="23">
        <f>U$5*'Calculations Etc'!$B$14</f>
        <v>5.0615734168710539E-3</v>
      </c>
      <c r="V8" s="23">
        <f>V$5*'Calculations Etc'!$B$14</f>
        <v>5.0615734168710539E-3</v>
      </c>
      <c r="W8" s="23">
        <f>W$5*'Calculations Etc'!$B$14</f>
        <v>5.0615734168710539E-3</v>
      </c>
      <c r="X8" s="23">
        <f>X$5*'Calculations Etc'!$B$14</f>
        <v>5.0615734168710539E-3</v>
      </c>
      <c r="Y8" s="23">
        <f>Y$5*'Calculations Etc'!$B$14</f>
        <v>5.0615734168710539E-3</v>
      </c>
      <c r="Z8" s="23">
        <f>Z$5*'Calculations Etc'!$B$14</f>
        <v>5.0615734168710539E-3</v>
      </c>
      <c r="AA8" s="23">
        <f>AA$5*'Calculations Etc'!$B$14</f>
        <v>5.0615734168710539E-3</v>
      </c>
      <c r="AB8" s="23">
        <f>AB$5*'Calculations Etc'!$B$14</f>
        <v>5.0615734168710539E-3</v>
      </c>
      <c r="AC8" s="23">
        <f>AC$5*'Calculations Etc'!$B$14</f>
        <v>5.0615734168710539E-3</v>
      </c>
      <c r="AD8" s="23">
        <f>AD$5*'Calculations Etc'!$B$14</f>
        <v>5.0615734168710539E-3</v>
      </c>
      <c r="AE8" s="23">
        <f>AE$5*'Calculations Etc'!$B$14</f>
        <v>5.0615734168710539E-3</v>
      </c>
      <c r="AF8" s="23">
        <f>AF$5*'Calculations Etc'!$B$14</f>
        <v>5.0615734168710539E-3</v>
      </c>
      <c r="AG8" s="23">
        <f>AG$5*'Calculations Etc'!$B$14</f>
        <v>5.0615734168710539E-3</v>
      </c>
      <c r="AH8" s="23">
        <f>AH$5*'Calculations Etc'!$B$14</f>
        <v>5.0615734168710539E-3</v>
      </c>
      <c r="AI8" s="23">
        <f>AI$5*'Calculations Etc'!$B$14</f>
        <v>5.0615734168710539E-3</v>
      </c>
      <c r="AJ8" s="23">
        <f>AJ$5*'Calculations Etc'!$B$14</f>
        <v>5.0615734168710539E-3</v>
      </c>
      <c r="AK8" s="23">
        <f>AK$5*'Calculations Etc'!$B$14</f>
        <v>5.0615734168710539E-3</v>
      </c>
    </row>
    <row r="9" spans="1:39" ht="14.25" customHeight="1" x14ac:dyDescent="0.45">
      <c r="AL9" s="23"/>
      <c r="AM9" s="23"/>
    </row>
    <row r="10" spans="1:39" ht="14.25" customHeight="1" x14ac:dyDescent="0.35"/>
    <row r="11" spans="1:39" ht="14.25" customHeight="1" x14ac:dyDescent="0.35"/>
    <row r="12" spans="1:39" ht="14.25" customHeight="1" x14ac:dyDescent="0.35"/>
    <row r="13" spans="1:39" ht="14.25" customHeight="1" x14ac:dyDescent="0.35"/>
    <row r="14" spans="1:39" ht="14.25" customHeight="1" x14ac:dyDescent="0.35"/>
    <row r="15" spans="1:39" ht="14.25" customHeight="1" x14ac:dyDescent="0.35"/>
    <row r="16" spans="1:39"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L1000"/>
  <sheetViews>
    <sheetView workbookViewId="0"/>
  </sheetViews>
  <sheetFormatPr defaultColWidth="12.625" defaultRowHeight="15" customHeight="1" x14ac:dyDescent="0.35"/>
  <cols>
    <col min="1" max="1" width="27.25" customWidth="1"/>
    <col min="2" max="3" width="11.5" customWidth="1"/>
    <col min="4" max="38" width="7.625" customWidth="1"/>
  </cols>
  <sheetData>
    <row r="1" spans="1:38"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8" ht="14.25" customHeight="1" x14ac:dyDescent="0.45">
      <c r="A2" s="3" t="s">
        <v>386</v>
      </c>
      <c r="B2" s="23">
        <f t="shared" ref="B2:C2" si="0">$D$2</f>
        <v>2.7171342690831789E-3</v>
      </c>
      <c r="C2" s="23">
        <f t="shared" si="0"/>
        <v>2.7171342690831789E-3</v>
      </c>
      <c r="D2" s="23">
        <f>D$4/(1-'Calculations Etc'!$B$3)</f>
        <v>2.7171342690831789E-3</v>
      </c>
      <c r="E2" s="23">
        <f>E$4/(1-'Calculations Etc'!$B$3)</f>
        <v>2.7171342690831789E-3</v>
      </c>
      <c r="F2" s="23">
        <f>F$4/(1-'Calculations Etc'!$B$3)</f>
        <v>2.7171342690831789E-3</v>
      </c>
      <c r="G2" s="23">
        <f>G$4/(1-'Calculations Etc'!$B$3)</f>
        <v>2.7171342690831789E-3</v>
      </c>
      <c r="H2" s="23">
        <f>H$4/(1-'Calculations Etc'!$B$3)</f>
        <v>2.7171342690831789E-3</v>
      </c>
      <c r="I2" s="23">
        <f>I$4/(1-'Calculations Etc'!$B$3)</f>
        <v>2.7171342690831789E-3</v>
      </c>
      <c r="J2" s="23">
        <f>J$4/(1-'Calculations Etc'!$B$3)</f>
        <v>2.7171342690831789E-3</v>
      </c>
      <c r="K2" s="23">
        <f>K$4/(1-'Calculations Etc'!$B$3)</f>
        <v>2.7171342690831789E-3</v>
      </c>
      <c r="L2" s="23">
        <f>L$4/(1-'Calculations Etc'!$B$3)</f>
        <v>2.7171342690831789E-3</v>
      </c>
      <c r="M2" s="23">
        <f>M$4/(1-'Calculations Etc'!$B$3)</f>
        <v>2.7171342690831789E-3</v>
      </c>
      <c r="N2" s="23">
        <f>N$4/(1-'Calculations Etc'!$B$3)</f>
        <v>2.7171342690831789E-3</v>
      </c>
      <c r="O2" s="23">
        <f>O$4/(1-'Calculations Etc'!$B$3)</f>
        <v>2.7171342690831789E-3</v>
      </c>
      <c r="P2" s="23">
        <f>P$4/(1-'Calculations Etc'!$B$3)</f>
        <v>2.7171342690831789E-3</v>
      </c>
      <c r="Q2" s="23">
        <f>Q$4/(1-'Calculations Etc'!$B$3)</f>
        <v>2.7171342690831789E-3</v>
      </c>
      <c r="R2" s="23">
        <f>R$4/(1-'Calculations Etc'!$B$3)</f>
        <v>2.7171342690831789E-3</v>
      </c>
      <c r="S2" s="23">
        <f>S$4/(1-'Calculations Etc'!$B$3)</f>
        <v>2.7171342690831789E-3</v>
      </c>
      <c r="T2" s="23">
        <f>T$4/(1-'Calculations Etc'!$B$3)</f>
        <v>2.7171342690831789E-3</v>
      </c>
      <c r="U2" s="23">
        <f>U$4/(1-'Calculations Etc'!$B$3)</f>
        <v>2.7171342690831789E-3</v>
      </c>
      <c r="V2" s="23">
        <f>V$4/(1-'Calculations Etc'!$B$3)</f>
        <v>2.7171342690831789E-3</v>
      </c>
      <c r="W2" s="23">
        <f>W$4/(1-'Calculations Etc'!$B$3)</f>
        <v>2.7171342690831789E-3</v>
      </c>
      <c r="X2" s="23">
        <f>X$4/(1-'Calculations Etc'!$B$3)</f>
        <v>2.7171342690831789E-3</v>
      </c>
      <c r="Y2" s="23">
        <f>Y$4/(1-'Calculations Etc'!$B$3)</f>
        <v>2.7171342690831789E-3</v>
      </c>
      <c r="Z2" s="23">
        <f>Z$4/(1-'Calculations Etc'!$B$3)</f>
        <v>2.7171342690831789E-3</v>
      </c>
      <c r="AA2" s="23">
        <f>AA$4/(1-'Calculations Etc'!$B$3)</f>
        <v>2.7171342690831789E-3</v>
      </c>
      <c r="AB2" s="23">
        <f>AB$4/(1-'Calculations Etc'!$B$3)</f>
        <v>2.7171342690831789E-3</v>
      </c>
      <c r="AC2" s="23">
        <f>AC$4/(1-'Calculations Etc'!$B$3)</f>
        <v>2.7171342690831789E-3</v>
      </c>
      <c r="AD2" s="23">
        <f>AD$4/(1-'Calculations Etc'!$B$3)</f>
        <v>2.7171342690831789E-3</v>
      </c>
      <c r="AE2" s="23">
        <f>AE$4/(1-'Calculations Etc'!$B$3)</f>
        <v>2.7171342690831789E-3</v>
      </c>
      <c r="AF2" s="23">
        <f>AF$4/(1-'Calculations Etc'!$B$3)</f>
        <v>2.7171342690831789E-3</v>
      </c>
      <c r="AG2" s="23">
        <f>AG$4/(1-'Calculations Etc'!$B$3)</f>
        <v>2.7171342690831789E-3</v>
      </c>
      <c r="AH2" s="23">
        <f>AH$4/(1-'Calculations Etc'!$B$3)</f>
        <v>2.7171342690831789E-3</v>
      </c>
      <c r="AI2" s="23">
        <f>AI$4/(1-'Calculations Etc'!$B$3)</f>
        <v>2.7171342690831789E-3</v>
      </c>
      <c r="AJ2" s="23">
        <f>AJ$4/(1-'Calculations Etc'!$B$3)</f>
        <v>2.7171342690831789E-3</v>
      </c>
      <c r="AK2" s="23">
        <f>AK$4/(1-'Calculations Etc'!$B$3)</f>
        <v>2.7171342690831789E-3</v>
      </c>
      <c r="AL2" s="23"/>
    </row>
    <row r="3" spans="1:38" ht="14.25" customHeight="1" x14ac:dyDescent="0.45">
      <c r="A3" s="3" t="s">
        <v>387</v>
      </c>
      <c r="B3" s="23">
        <f t="shared" ref="B3:C3" si="1">$D$3</f>
        <v>8.5331489442281672E-4</v>
      </c>
      <c r="C3" s="23">
        <f t="shared" si="1"/>
        <v>8.5331489442281672E-4</v>
      </c>
      <c r="D3" s="23">
        <f t="shared" ref="D3:AK3" si="2">D$4</f>
        <v>8.5331489442281672E-4</v>
      </c>
      <c r="E3" s="23">
        <f t="shared" si="2"/>
        <v>8.5331489442281672E-4</v>
      </c>
      <c r="F3" s="23">
        <f t="shared" si="2"/>
        <v>8.5331489442281672E-4</v>
      </c>
      <c r="G3" s="23">
        <f t="shared" si="2"/>
        <v>8.5331489442281672E-4</v>
      </c>
      <c r="H3" s="23">
        <f t="shared" si="2"/>
        <v>8.5331489442281672E-4</v>
      </c>
      <c r="I3" s="23">
        <f t="shared" si="2"/>
        <v>8.5331489442281672E-4</v>
      </c>
      <c r="J3" s="23">
        <f t="shared" si="2"/>
        <v>8.5331489442281672E-4</v>
      </c>
      <c r="K3" s="23">
        <f t="shared" si="2"/>
        <v>8.5331489442281672E-4</v>
      </c>
      <c r="L3" s="23">
        <f t="shared" si="2"/>
        <v>8.5331489442281672E-4</v>
      </c>
      <c r="M3" s="23">
        <f t="shared" si="2"/>
        <v>8.5331489442281672E-4</v>
      </c>
      <c r="N3" s="23">
        <f t="shared" si="2"/>
        <v>8.5331489442281672E-4</v>
      </c>
      <c r="O3" s="23">
        <f t="shared" si="2"/>
        <v>8.5331489442281672E-4</v>
      </c>
      <c r="P3" s="23">
        <f t="shared" si="2"/>
        <v>8.5331489442281672E-4</v>
      </c>
      <c r="Q3" s="23">
        <f t="shared" si="2"/>
        <v>8.5331489442281672E-4</v>
      </c>
      <c r="R3" s="23">
        <f t="shared" si="2"/>
        <v>8.5331489442281672E-4</v>
      </c>
      <c r="S3" s="23">
        <f t="shared" si="2"/>
        <v>8.5331489442281672E-4</v>
      </c>
      <c r="T3" s="23">
        <f t="shared" si="2"/>
        <v>8.5331489442281672E-4</v>
      </c>
      <c r="U3" s="23">
        <f t="shared" si="2"/>
        <v>8.5331489442281672E-4</v>
      </c>
      <c r="V3" s="23">
        <f t="shared" si="2"/>
        <v>8.5331489442281672E-4</v>
      </c>
      <c r="W3" s="23">
        <f t="shared" si="2"/>
        <v>8.5331489442281672E-4</v>
      </c>
      <c r="X3" s="23">
        <f t="shared" si="2"/>
        <v>8.5331489442281672E-4</v>
      </c>
      <c r="Y3" s="23">
        <f t="shared" si="2"/>
        <v>8.5331489442281672E-4</v>
      </c>
      <c r="Z3" s="23">
        <f t="shared" si="2"/>
        <v>8.5331489442281672E-4</v>
      </c>
      <c r="AA3" s="23">
        <f t="shared" si="2"/>
        <v>8.5331489442281672E-4</v>
      </c>
      <c r="AB3" s="23">
        <f t="shared" si="2"/>
        <v>8.5331489442281672E-4</v>
      </c>
      <c r="AC3" s="23">
        <f t="shared" si="2"/>
        <v>8.5331489442281672E-4</v>
      </c>
      <c r="AD3" s="23">
        <f t="shared" si="2"/>
        <v>8.5331489442281672E-4</v>
      </c>
      <c r="AE3" s="23">
        <f t="shared" si="2"/>
        <v>8.5331489442281672E-4</v>
      </c>
      <c r="AF3" s="23">
        <f t="shared" si="2"/>
        <v>8.5331489442281672E-4</v>
      </c>
      <c r="AG3" s="23">
        <f t="shared" si="2"/>
        <v>8.5331489442281672E-4</v>
      </c>
      <c r="AH3" s="23">
        <f t="shared" si="2"/>
        <v>8.5331489442281672E-4</v>
      </c>
      <c r="AI3" s="23">
        <f t="shared" si="2"/>
        <v>8.5331489442281672E-4</v>
      </c>
      <c r="AJ3" s="23">
        <f t="shared" si="2"/>
        <v>8.5331489442281672E-4</v>
      </c>
      <c r="AK3" s="23">
        <f t="shared" si="2"/>
        <v>8.5331489442281672E-4</v>
      </c>
      <c r="AL3" s="23"/>
    </row>
    <row r="4" spans="1:38" ht="14.25" customHeight="1" x14ac:dyDescent="0.45">
      <c r="A4" s="3" t="s">
        <v>380</v>
      </c>
      <c r="B4" s="95">
        <f>'motorbike-psgr'!$B$16</f>
        <v>8.5331489442281672E-4</v>
      </c>
      <c r="C4" s="23">
        <f t="shared" ref="C4:AK4" si="3">$B$4</f>
        <v>8.5331489442281672E-4</v>
      </c>
      <c r="D4" s="23">
        <f t="shared" si="3"/>
        <v>8.5331489442281672E-4</v>
      </c>
      <c r="E4" s="23">
        <f t="shared" si="3"/>
        <v>8.5331489442281672E-4</v>
      </c>
      <c r="F4" s="23">
        <f t="shared" si="3"/>
        <v>8.5331489442281672E-4</v>
      </c>
      <c r="G4" s="23">
        <f t="shared" si="3"/>
        <v>8.5331489442281672E-4</v>
      </c>
      <c r="H4" s="23">
        <f t="shared" si="3"/>
        <v>8.5331489442281672E-4</v>
      </c>
      <c r="I4" s="23">
        <f t="shared" si="3"/>
        <v>8.5331489442281672E-4</v>
      </c>
      <c r="J4" s="23">
        <f t="shared" si="3"/>
        <v>8.5331489442281672E-4</v>
      </c>
      <c r="K4" s="23">
        <f t="shared" si="3"/>
        <v>8.5331489442281672E-4</v>
      </c>
      <c r="L4" s="23">
        <f t="shared" si="3"/>
        <v>8.5331489442281672E-4</v>
      </c>
      <c r="M4" s="23">
        <f t="shared" si="3"/>
        <v>8.5331489442281672E-4</v>
      </c>
      <c r="N4" s="23">
        <f t="shared" si="3"/>
        <v>8.5331489442281672E-4</v>
      </c>
      <c r="O4" s="23">
        <f t="shared" si="3"/>
        <v>8.5331489442281672E-4</v>
      </c>
      <c r="P4" s="23">
        <f t="shared" si="3"/>
        <v>8.5331489442281672E-4</v>
      </c>
      <c r="Q4" s="23">
        <f t="shared" si="3"/>
        <v>8.5331489442281672E-4</v>
      </c>
      <c r="R4" s="23">
        <f t="shared" si="3"/>
        <v>8.5331489442281672E-4</v>
      </c>
      <c r="S4" s="23">
        <f t="shared" si="3"/>
        <v>8.5331489442281672E-4</v>
      </c>
      <c r="T4" s="23">
        <f t="shared" si="3"/>
        <v>8.5331489442281672E-4</v>
      </c>
      <c r="U4" s="23">
        <f t="shared" si="3"/>
        <v>8.5331489442281672E-4</v>
      </c>
      <c r="V4" s="23">
        <f t="shared" si="3"/>
        <v>8.5331489442281672E-4</v>
      </c>
      <c r="W4" s="23">
        <f t="shared" si="3"/>
        <v>8.5331489442281672E-4</v>
      </c>
      <c r="X4" s="23">
        <f t="shared" si="3"/>
        <v>8.5331489442281672E-4</v>
      </c>
      <c r="Y4" s="23">
        <f t="shared" si="3"/>
        <v>8.5331489442281672E-4</v>
      </c>
      <c r="Z4" s="23">
        <f t="shared" si="3"/>
        <v>8.5331489442281672E-4</v>
      </c>
      <c r="AA4" s="23">
        <f t="shared" si="3"/>
        <v>8.5331489442281672E-4</v>
      </c>
      <c r="AB4" s="23">
        <f t="shared" si="3"/>
        <v>8.5331489442281672E-4</v>
      </c>
      <c r="AC4" s="23">
        <f t="shared" si="3"/>
        <v>8.5331489442281672E-4</v>
      </c>
      <c r="AD4" s="23">
        <f t="shared" si="3"/>
        <v>8.5331489442281672E-4</v>
      </c>
      <c r="AE4" s="23">
        <f t="shared" si="3"/>
        <v>8.5331489442281672E-4</v>
      </c>
      <c r="AF4" s="23">
        <f t="shared" si="3"/>
        <v>8.5331489442281672E-4</v>
      </c>
      <c r="AG4" s="23">
        <f t="shared" si="3"/>
        <v>8.5331489442281672E-4</v>
      </c>
      <c r="AH4" s="23">
        <f t="shared" si="3"/>
        <v>8.5331489442281672E-4</v>
      </c>
      <c r="AI4" s="23">
        <f t="shared" si="3"/>
        <v>8.5331489442281672E-4</v>
      </c>
      <c r="AJ4" s="23">
        <f t="shared" si="3"/>
        <v>8.5331489442281672E-4</v>
      </c>
      <c r="AK4" s="23">
        <f t="shared" si="3"/>
        <v>8.5331489442281672E-4</v>
      </c>
      <c r="AL4" s="23"/>
    </row>
    <row r="5" spans="1:38" ht="14.25" customHeight="1" x14ac:dyDescent="0.45">
      <c r="A5" s="3" t="s">
        <v>382</v>
      </c>
      <c r="B5" s="23">
        <f t="shared" ref="B5:C5" si="4">$D$5</f>
        <v>8.5331489442281672E-4</v>
      </c>
      <c r="C5" s="23">
        <f t="shared" si="4"/>
        <v>8.5331489442281672E-4</v>
      </c>
      <c r="D5" s="23">
        <f t="shared" ref="D5:AK5" si="5">D$4</f>
        <v>8.5331489442281672E-4</v>
      </c>
      <c r="E5" s="23">
        <f t="shared" si="5"/>
        <v>8.5331489442281672E-4</v>
      </c>
      <c r="F5" s="23">
        <f t="shared" si="5"/>
        <v>8.5331489442281672E-4</v>
      </c>
      <c r="G5" s="23">
        <f t="shared" si="5"/>
        <v>8.5331489442281672E-4</v>
      </c>
      <c r="H5" s="23">
        <f t="shared" si="5"/>
        <v>8.5331489442281672E-4</v>
      </c>
      <c r="I5" s="23">
        <f t="shared" si="5"/>
        <v>8.5331489442281672E-4</v>
      </c>
      <c r="J5" s="23">
        <f t="shared" si="5"/>
        <v>8.5331489442281672E-4</v>
      </c>
      <c r="K5" s="23">
        <f t="shared" si="5"/>
        <v>8.5331489442281672E-4</v>
      </c>
      <c r="L5" s="23">
        <f t="shared" si="5"/>
        <v>8.5331489442281672E-4</v>
      </c>
      <c r="M5" s="23">
        <f t="shared" si="5"/>
        <v>8.5331489442281672E-4</v>
      </c>
      <c r="N5" s="23">
        <f t="shared" si="5"/>
        <v>8.5331489442281672E-4</v>
      </c>
      <c r="O5" s="23">
        <f t="shared" si="5"/>
        <v>8.5331489442281672E-4</v>
      </c>
      <c r="P5" s="23">
        <f t="shared" si="5"/>
        <v>8.5331489442281672E-4</v>
      </c>
      <c r="Q5" s="23">
        <f t="shared" si="5"/>
        <v>8.5331489442281672E-4</v>
      </c>
      <c r="R5" s="23">
        <f t="shared" si="5"/>
        <v>8.5331489442281672E-4</v>
      </c>
      <c r="S5" s="23">
        <f t="shared" si="5"/>
        <v>8.5331489442281672E-4</v>
      </c>
      <c r="T5" s="23">
        <f t="shared" si="5"/>
        <v>8.5331489442281672E-4</v>
      </c>
      <c r="U5" s="23">
        <f t="shared" si="5"/>
        <v>8.5331489442281672E-4</v>
      </c>
      <c r="V5" s="23">
        <f t="shared" si="5"/>
        <v>8.5331489442281672E-4</v>
      </c>
      <c r="W5" s="23">
        <f t="shared" si="5"/>
        <v>8.5331489442281672E-4</v>
      </c>
      <c r="X5" s="23">
        <f t="shared" si="5"/>
        <v>8.5331489442281672E-4</v>
      </c>
      <c r="Y5" s="23">
        <f t="shared" si="5"/>
        <v>8.5331489442281672E-4</v>
      </c>
      <c r="Z5" s="23">
        <f t="shared" si="5"/>
        <v>8.5331489442281672E-4</v>
      </c>
      <c r="AA5" s="23">
        <f t="shared" si="5"/>
        <v>8.5331489442281672E-4</v>
      </c>
      <c r="AB5" s="23">
        <f t="shared" si="5"/>
        <v>8.5331489442281672E-4</v>
      </c>
      <c r="AC5" s="23">
        <f t="shared" si="5"/>
        <v>8.5331489442281672E-4</v>
      </c>
      <c r="AD5" s="23">
        <f t="shared" si="5"/>
        <v>8.5331489442281672E-4</v>
      </c>
      <c r="AE5" s="23">
        <f t="shared" si="5"/>
        <v>8.5331489442281672E-4</v>
      </c>
      <c r="AF5" s="23">
        <f t="shared" si="5"/>
        <v>8.5331489442281672E-4</v>
      </c>
      <c r="AG5" s="23">
        <f t="shared" si="5"/>
        <v>8.5331489442281672E-4</v>
      </c>
      <c r="AH5" s="23">
        <f t="shared" si="5"/>
        <v>8.5331489442281672E-4</v>
      </c>
      <c r="AI5" s="23">
        <f t="shared" si="5"/>
        <v>8.5331489442281672E-4</v>
      </c>
      <c r="AJ5" s="23">
        <f t="shared" si="5"/>
        <v>8.5331489442281672E-4</v>
      </c>
      <c r="AK5" s="23">
        <f t="shared" si="5"/>
        <v>8.5331489442281672E-4</v>
      </c>
      <c r="AL5" s="23"/>
    </row>
    <row r="6" spans="1:38" ht="14.25" customHeight="1" x14ac:dyDescent="0.45">
      <c r="A6" s="3" t="s">
        <v>388</v>
      </c>
      <c r="B6" s="23">
        <f t="shared" ref="B6:C6" si="6">$D$6</f>
        <v>1.878415550486016E-3</v>
      </c>
      <c r="C6" s="23">
        <f t="shared" si="6"/>
        <v>1.878415550486016E-3</v>
      </c>
      <c r="D6" s="23">
        <f>D$4/(1-'Calculations Etc'!$B$3)*'Calculations Etc'!$B$8+D$4*(1-'Calculations Etc'!$B$8)</f>
        <v>1.878415550486016E-3</v>
      </c>
      <c r="E6" s="23">
        <f>E$4/(1-'Calculations Etc'!$B$3)*'Calculations Etc'!$B$8+E$4*(1-'Calculations Etc'!$B$8)</f>
        <v>1.878415550486016E-3</v>
      </c>
      <c r="F6" s="23">
        <f>F$4/(1-'Calculations Etc'!$B$3)*'Calculations Etc'!$B$8+F$4*(1-'Calculations Etc'!$B$8)</f>
        <v>1.878415550486016E-3</v>
      </c>
      <c r="G6" s="23">
        <f>G$4/(1-'Calculations Etc'!$B$3)*'Calculations Etc'!$B$8+G$4*(1-'Calculations Etc'!$B$8)</f>
        <v>1.878415550486016E-3</v>
      </c>
      <c r="H6" s="23">
        <f>H$4/(1-'Calculations Etc'!$B$3)*'Calculations Etc'!$B$8+H$4*(1-'Calculations Etc'!$B$8)</f>
        <v>1.878415550486016E-3</v>
      </c>
      <c r="I6" s="23">
        <f>I$4/(1-'Calculations Etc'!$B$3)*'Calculations Etc'!$B$8+I$4*(1-'Calculations Etc'!$B$8)</f>
        <v>1.878415550486016E-3</v>
      </c>
      <c r="J6" s="23">
        <f>J$4/(1-'Calculations Etc'!$B$3)*'Calculations Etc'!$B$8+J$4*(1-'Calculations Etc'!$B$8)</f>
        <v>1.878415550486016E-3</v>
      </c>
      <c r="K6" s="23">
        <f>K$4/(1-'Calculations Etc'!$B$3)*'Calculations Etc'!$B$8+K$4*(1-'Calculations Etc'!$B$8)</f>
        <v>1.878415550486016E-3</v>
      </c>
      <c r="L6" s="23">
        <f>L$4/(1-'Calculations Etc'!$B$3)*'Calculations Etc'!$B$8+L$4*(1-'Calculations Etc'!$B$8)</f>
        <v>1.878415550486016E-3</v>
      </c>
      <c r="M6" s="23">
        <f>M$4/(1-'Calculations Etc'!$B$3)*'Calculations Etc'!$B$8+M$4*(1-'Calculations Etc'!$B$8)</f>
        <v>1.878415550486016E-3</v>
      </c>
      <c r="N6" s="23">
        <f>N$4/(1-'Calculations Etc'!$B$3)*'Calculations Etc'!$B$8+N$4*(1-'Calculations Etc'!$B$8)</f>
        <v>1.878415550486016E-3</v>
      </c>
      <c r="O6" s="23">
        <f>O$4/(1-'Calculations Etc'!$B$3)*'Calculations Etc'!$B$8+O$4*(1-'Calculations Etc'!$B$8)</f>
        <v>1.878415550486016E-3</v>
      </c>
      <c r="P6" s="23">
        <f>P$4/(1-'Calculations Etc'!$B$3)*'Calculations Etc'!$B$8+P$4*(1-'Calculations Etc'!$B$8)</f>
        <v>1.878415550486016E-3</v>
      </c>
      <c r="Q6" s="23">
        <f>Q$4/(1-'Calculations Etc'!$B$3)*'Calculations Etc'!$B$8+Q$4*(1-'Calculations Etc'!$B$8)</f>
        <v>1.878415550486016E-3</v>
      </c>
      <c r="R6" s="23">
        <f>R$4/(1-'Calculations Etc'!$B$3)*'Calculations Etc'!$B$8+R$4*(1-'Calculations Etc'!$B$8)</f>
        <v>1.878415550486016E-3</v>
      </c>
      <c r="S6" s="23">
        <f>S$4/(1-'Calculations Etc'!$B$3)*'Calculations Etc'!$B$8+S$4*(1-'Calculations Etc'!$B$8)</f>
        <v>1.878415550486016E-3</v>
      </c>
      <c r="T6" s="23">
        <f>T$4/(1-'Calculations Etc'!$B$3)*'Calculations Etc'!$B$8+T$4*(1-'Calculations Etc'!$B$8)</f>
        <v>1.878415550486016E-3</v>
      </c>
      <c r="U6" s="23">
        <f>U$4/(1-'Calculations Etc'!$B$3)*'Calculations Etc'!$B$8+U$4*(1-'Calculations Etc'!$B$8)</f>
        <v>1.878415550486016E-3</v>
      </c>
      <c r="V6" s="23">
        <f>V$4/(1-'Calculations Etc'!$B$3)*'Calculations Etc'!$B$8+V$4*(1-'Calculations Etc'!$B$8)</f>
        <v>1.878415550486016E-3</v>
      </c>
      <c r="W6" s="23">
        <f>W$4/(1-'Calculations Etc'!$B$3)*'Calculations Etc'!$B$8+W$4*(1-'Calculations Etc'!$B$8)</f>
        <v>1.878415550486016E-3</v>
      </c>
      <c r="X6" s="23">
        <f>X$4/(1-'Calculations Etc'!$B$3)*'Calculations Etc'!$B$8+X$4*(1-'Calculations Etc'!$B$8)</f>
        <v>1.878415550486016E-3</v>
      </c>
      <c r="Y6" s="23">
        <f>Y$4/(1-'Calculations Etc'!$B$3)*'Calculations Etc'!$B$8+Y$4*(1-'Calculations Etc'!$B$8)</f>
        <v>1.878415550486016E-3</v>
      </c>
      <c r="Z6" s="23">
        <f>Z$4/(1-'Calculations Etc'!$B$3)*'Calculations Etc'!$B$8+Z$4*(1-'Calculations Etc'!$B$8)</f>
        <v>1.878415550486016E-3</v>
      </c>
      <c r="AA6" s="23">
        <f>AA$4/(1-'Calculations Etc'!$B$3)*'Calculations Etc'!$B$8+AA$4*(1-'Calculations Etc'!$B$8)</f>
        <v>1.878415550486016E-3</v>
      </c>
      <c r="AB6" s="23">
        <f>AB$4/(1-'Calculations Etc'!$B$3)*'Calculations Etc'!$B$8+AB$4*(1-'Calculations Etc'!$B$8)</f>
        <v>1.878415550486016E-3</v>
      </c>
      <c r="AC6" s="23">
        <f>AC$4/(1-'Calculations Etc'!$B$3)*'Calculations Etc'!$B$8+AC$4*(1-'Calculations Etc'!$B$8)</f>
        <v>1.878415550486016E-3</v>
      </c>
      <c r="AD6" s="23">
        <f>AD$4/(1-'Calculations Etc'!$B$3)*'Calculations Etc'!$B$8+AD$4*(1-'Calculations Etc'!$B$8)</f>
        <v>1.878415550486016E-3</v>
      </c>
      <c r="AE6" s="23">
        <f>AE$4/(1-'Calculations Etc'!$B$3)*'Calculations Etc'!$B$8+AE$4*(1-'Calculations Etc'!$B$8)</f>
        <v>1.878415550486016E-3</v>
      </c>
      <c r="AF6" s="23">
        <f>AF$4/(1-'Calculations Etc'!$B$3)*'Calculations Etc'!$B$8+AF$4*(1-'Calculations Etc'!$B$8)</f>
        <v>1.878415550486016E-3</v>
      </c>
      <c r="AG6" s="23">
        <f>AG$4/(1-'Calculations Etc'!$B$3)*'Calculations Etc'!$B$8+AG$4*(1-'Calculations Etc'!$B$8)</f>
        <v>1.878415550486016E-3</v>
      </c>
      <c r="AH6" s="23">
        <f>AH$4/(1-'Calculations Etc'!$B$3)*'Calculations Etc'!$B$8+AH$4*(1-'Calculations Etc'!$B$8)</f>
        <v>1.878415550486016E-3</v>
      </c>
      <c r="AI6" s="23">
        <f>AI$4/(1-'Calculations Etc'!$B$3)*'Calculations Etc'!$B$8+AI$4*(1-'Calculations Etc'!$B$8)</f>
        <v>1.878415550486016E-3</v>
      </c>
      <c r="AJ6" s="23">
        <f>AJ$4/(1-'Calculations Etc'!$B$3)*'Calculations Etc'!$B$8+AJ$4*(1-'Calculations Etc'!$B$8)</f>
        <v>1.878415550486016E-3</v>
      </c>
      <c r="AK6" s="23">
        <f>AK$4/(1-'Calculations Etc'!$B$3)*'Calculations Etc'!$B$8+AK$4*(1-'Calculations Etc'!$B$8)</f>
        <v>1.878415550486016E-3</v>
      </c>
      <c r="AL6" s="23"/>
    </row>
    <row r="7" spans="1:38" ht="14.25" customHeight="1" x14ac:dyDescent="0.45">
      <c r="A7" s="3" t="s">
        <v>389</v>
      </c>
      <c r="B7" s="23">
        <f t="shared" ref="B7:C7" si="7">$D$7</f>
        <v>6.6131904317768295E-4</v>
      </c>
      <c r="C7" s="23">
        <f t="shared" si="7"/>
        <v>6.6131904317768295E-4</v>
      </c>
      <c r="D7" s="23">
        <f>D4*'Calculations Etc'!$B$19</f>
        <v>6.6131904317768295E-4</v>
      </c>
      <c r="E7" s="23">
        <f>E4*'Calculations Etc'!$B$19</f>
        <v>6.6131904317768295E-4</v>
      </c>
      <c r="F7" s="23">
        <f>F4*'Calculations Etc'!$B$19</f>
        <v>6.6131904317768295E-4</v>
      </c>
      <c r="G7" s="23">
        <f>G4*'Calculations Etc'!$B$19</f>
        <v>6.6131904317768295E-4</v>
      </c>
      <c r="H7" s="23">
        <f>H4*'Calculations Etc'!$B$19</f>
        <v>6.6131904317768295E-4</v>
      </c>
      <c r="I7" s="23">
        <f>I4*'Calculations Etc'!$B$19</f>
        <v>6.6131904317768295E-4</v>
      </c>
      <c r="J7" s="23">
        <f>J4*'Calculations Etc'!$B$19</f>
        <v>6.6131904317768295E-4</v>
      </c>
      <c r="K7" s="23">
        <f>K4*'Calculations Etc'!$B$19</f>
        <v>6.6131904317768295E-4</v>
      </c>
      <c r="L7" s="23">
        <f>L4*'Calculations Etc'!$B$19</f>
        <v>6.6131904317768295E-4</v>
      </c>
      <c r="M7" s="23">
        <f>M4*'Calculations Etc'!$B$19</f>
        <v>6.6131904317768295E-4</v>
      </c>
      <c r="N7" s="23">
        <f>N4*'Calculations Etc'!$B$19</f>
        <v>6.6131904317768295E-4</v>
      </c>
      <c r="O7" s="23">
        <f>O4*'Calculations Etc'!$B$19</f>
        <v>6.6131904317768295E-4</v>
      </c>
      <c r="P7" s="23">
        <f>P4*'Calculations Etc'!$B$19</f>
        <v>6.6131904317768295E-4</v>
      </c>
      <c r="Q7" s="23">
        <f>Q4*'Calculations Etc'!$B$19</f>
        <v>6.6131904317768295E-4</v>
      </c>
      <c r="R7" s="23">
        <f>R4*'Calculations Etc'!$B$19</f>
        <v>6.6131904317768295E-4</v>
      </c>
      <c r="S7" s="23">
        <f>S4*'Calculations Etc'!$B$19</f>
        <v>6.6131904317768295E-4</v>
      </c>
      <c r="T7" s="23">
        <f>T4*'Calculations Etc'!$B$19</f>
        <v>6.6131904317768295E-4</v>
      </c>
      <c r="U7" s="23">
        <f>U4*'Calculations Etc'!$B$19</f>
        <v>6.6131904317768295E-4</v>
      </c>
      <c r="V7" s="23">
        <f>V4*'Calculations Etc'!$B$19</f>
        <v>6.6131904317768295E-4</v>
      </c>
      <c r="W7" s="23">
        <f>W4*'Calculations Etc'!$B$19</f>
        <v>6.6131904317768295E-4</v>
      </c>
      <c r="X7" s="23">
        <f>X4*'Calculations Etc'!$B$19</f>
        <v>6.6131904317768295E-4</v>
      </c>
      <c r="Y7" s="23">
        <f>Y4*'Calculations Etc'!$B$19</f>
        <v>6.6131904317768295E-4</v>
      </c>
      <c r="Z7" s="23">
        <f>Z4*'Calculations Etc'!$B$19</f>
        <v>6.6131904317768295E-4</v>
      </c>
      <c r="AA7" s="23">
        <f>AA4*'Calculations Etc'!$B$19</f>
        <v>6.6131904317768295E-4</v>
      </c>
      <c r="AB7" s="23">
        <f>AB4*'Calculations Etc'!$B$19</f>
        <v>6.6131904317768295E-4</v>
      </c>
      <c r="AC7" s="23">
        <f>AC4*'Calculations Etc'!$B$19</f>
        <v>6.6131904317768295E-4</v>
      </c>
      <c r="AD7" s="23">
        <f>AD4*'Calculations Etc'!$B$19</f>
        <v>6.6131904317768295E-4</v>
      </c>
      <c r="AE7" s="23">
        <f>AE4*'Calculations Etc'!$B$19</f>
        <v>6.6131904317768295E-4</v>
      </c>
      <c r="AF7" s="23">
        <f>AF4*'Calculations Etc'!$B$19</f>
        <v>6.6131904317768295E-4</v>
      </c>
      <c r="AG7" s="23">
        <f>AG4*'Calculations Etc'!$B$19</f>
        <v>6.6131904317768295E-4</v>
      </c>
      <c r="AH7" s="23">
        <f>AH4*'Calculations Etc'!$B$19</f>
        <v>6.6131904317768295E-4</v>
      </c>
      <c r="AI7" s="23">
        <f>AI4*'Calculations Etc'!$B$19</f>
        <v>6.6131904317768295E-4</v>
      </c>
      <c r="AJ7" s="23">
        <f>AJ4*'Calculations Etc'!$B$19</f>
        <v>6.6131904317768295E-4</v>
      </c>
      <c r="AK7" s="23">
        <f>AK4*'Calculations Etc'!$B$19</f>
        <v>6.6131904317768295E-4</v>
      </c>
    </row>
    <row r="8" spans="1:38" ht="14.25" customHeight="1" x14ac:dyDescent="0.45">
      <c r="A8" s="3" t="s">
        <v>390</v>
      </c>
      <c r="B8" s="23">
        <f t="shared" ref="B8:C8" si="8">$D$8</f>
        <v>2.1332872360570417E-3</v>
      </c>
      <c r="C8" s="23">
        <f t="shared" si="8"/>
        <v>2.1332872360570417E-3</v>
      </c>
      <c r="D8" s="23">
        <f>D4*'Calculations Etc'!$B$14</f>
        <v>2.1332872360570417E-3</v>
      </c>
      <c r="E8" s="23">
        <f>E4*'Calculations Etc'!$B$14</f>
        <v>2.1332872360570417E-3</v>
      </c>
      <c r="F8" s="23">
        <f>F4*'Calculations Etc'!$B$14</f>
        <v>2.1332872360570417E-3</v>
      </c>
      <c r="G8" s="23">
        <f>G4*'Calculations Etc'!$B$14</f>
        <v>2.1332872360570417E-3</v>
      </c>
      <c r="H8" s="23">
        <f>H4*'Calculations Etc'!$B$14</f>
        <v>2.1332872360570417E-3</v>
      </c>
      <c r="I8" s="23">
        <f>I4*'Calculations Etc'!$B$14</f>
        <v>2.1332872360570417E-3</v>
      </c>
      <c r="J8" s="23">
        <f>J4*'Calculations Etc'!$B$14</f>
        <v>2.1332872360570417E-3</v>
      </c>
      <c r="K8" s="23">
        <f>K4*'Calculations Etc'!$B$14</f>
        <v>2.1332872360570417E-3</v>
      </c>
      <c r="L8" s="23">
        <f>L4*'Calculations Etc'!$B$14</f>
        <v>2.1332872360570417E-3</v>
      </c>
      <c r="M8" s="23">
        <f>M4*'Calculations Etc'!$B$14</f>
        <v>2.1332872360570417E-3</v>
      </c>
      <c r="N8" s="23">
        <f>N4*'Calculations Etc'!$B$14</f>
        <v>2.1332872360570417E-3</v>
      </c>
      <c r="O8" s="23">
        <f>O4*'Calculations Etc'!$B$14</f>
        <v>2.1332872360570417E-3</v>
      </c>
      <c r="P8" s="23">
        <f>P4*'Calculations Etc'!$B$14</f>
        <v>2.1332872360570417E-3</v>
      </c>
      <c r="Q8" s="23">
        <f>Q4*'Calculations Etc'!$B$14</f>
        <v>2.1332872360570417E-3</v>
      </c>
      <c r="R8" s="23">
        <f>R4*'Calculations Etc'!$B$14</f>
        <v>2.1332872360570417E-3</v>
      </c>
      <c r="S8" s="23">
        <f>S4*'Calculations Etc'!$B$14</f>
        <v>2.1332872360570417E-3</v>
      </c>
      <c r="T8" s="23">
        <f>T4*'Calculations Etc'!$B$14</f>
        <v>2.1332872360570417E-3</v>
      </c>
      <c r="U8" s="23">
        <f>U4*'Calculations Etc'!$B$14</f>
        <v>2.1332872360570417E-3</v>
      </c>
      <c r="V8" s="23">
        <f>V4*'Calculations Etc'!$B$14</f>
        <v>2.1332872360570417E-3</v>
      </c>
      <c r="W8" s="23">
        <f>W4*'Calculations Etc'!$B$14</f>
        <v>2.1332872360570417E-3</v>
      </c>
      <c r="X8" s="23">
        <f>X4*'Calculations Etc'!$B$14</f>
        <v>2.1332872360570417E-3</v>
      </c>
      <c r="Y8" s="23">
        <f>Y4*'Calculations Etc'!$B$14</f>
        <v>2.1332872360570417E-3</v>
      </c>
      <c r="Z8" s="23">
        <f>Z4*'Calculations Etc'!$B$14</f>
        <v>2.1332872360570417E-3</v>
      </c>
      <c r="AA8" s="23">
        <f>AA4*'Calculations Etc'!$B$14</f>
        <v>2.1332872360570417E-3</v>
      </c>
      <c r="AB8" s="23">
        <f>AB4*'Calculations Etc'!$B$14</f>
        <v>2.1332872360570417E-3</v>
      </c>
      <c r="AC8" s="23">
        <f>AC4*'Calculations Etc'!$B$14</f>
        <v>2.1332872360570417E-3</v>
      </c>
      <c r="AD8" s="23">
        <f>AD4*'Calculations Etc'!$B$14</f>
        <v>2.1332872360570417E-3</v>
      </c>
      <c r="AE8" s="23">
        <f>AE4*'Calculations Etc'!$B$14</f>
        <v>2.1332872360570417E-3</v>
      </c>
      <c r="AF8" s="23">
        <f>AF4*'Calculations Etc'!$B$14</f>
        <v>2.1332872360570417E-3</v>
      </c>
      <c r="AG8" s="23">
        <f>AG4*'Calculations Etc'!$B$14</f>
        <v>2.1332872360570417E-3</v>
      </c>
      <c r="AH8" s="23">
        <f>AH4*'Calculations Etc'!$B$14</f>
        <v>2.1332872360570417E-3</v>
      </c>
      <c r="AI8" s="23">
        <f>AI4*'Calculations Etc'!$B$14</f>
        <v>2.1332872360570417E-3</v>
      </c>
      <c r="AJ8" s="23">
        <f>AJ4*'Calculations Etc'!$B$14</f>
        <v>2.1332872360570417E-3</v>
      </c>
      <c r="AK8" s="23">
        <f>AK4*'Calculations Etc'!$B$14</f>
        <v>2.1332872360570417E-3</v>
      </c>
    </row>
    <row r="9" spans="1:38" ht="14.25" customHeight="1" x14ac:dyDescent="0.35"/>
    <row r="10" spans="1:38" ht="14.25" customHeight="1" x14ac:dyDescent="0.35"/>
    <row r="11" spans="1:38" ht="14.25" customHeight="1" x14ac:dyDescent="0.35"/>
    <row r="12" spans="1:38" ht="14.25" customHeight="1" x14ac:dyDescent="0.35"/>
    <row r="13" spans="1:38" ht="14.25" customHeight="1" x14ac:dyDescent="0.35"/>
    <row r="14" spans="1:38" ht="14.25" customHeight="1" x14ac:dyDescent="0.45">
      <c r="D14" s="11"/>
    </row>
    <row r="15" spans="1:38" ht="14.25" customHeight="1" x14ac:dyDescent="0.45">
      <c r="D15" s="23"/>
    </row>
    <row r="16" spans="1:38"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sheetViews>
  <sheetFormatPr defaultColWidth="12.625" defaultRowHeight="15" customHeight="1" x14ac:dyDescent="0.35"/>
  <cols>
    <col min="1" max="1" width="27.25" customWidth="1"/>
    <col min="2" max="2" width="9.5" customWidth="1"/>
    <col min="3" max="37" width="7.625" customWidth="1"/>
  </cols>
  <sheetData>
    <row r="1" spans="1:37" ht="14.25" customHeight="1" x14ac:dyDescent="0.45">
      <c r="A1" s="1" t="s">
        <v>385</v>
      </c>
      <c r="B1" s="3">
        <v>2015</v>
      </c>
      <c r="C1" s="3">
        <v>2016</v>
      </c>
      <c r="D1" s="3">
        <v>2017</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row>
    <row r="2" spans="1:37" ht="14.25" customHeight="1" x14ac:dyDescent="0.45">
      <c r="A2" s="3" t="s">
        <v>386</v>
      </c>
      <c r="B2" s="94">
        <v>0</v>
      </c>
      <c r="C2" s="94">
        <v>0</v>
      </c>
      <c r="D2" s="94">
        <v>0</v>
      </c>
      <c r="E2" s="94">
        <v>0</v>
      </c>
      <c r="F2" s="94">
        <v>0</v>
      </c>
      <c r="G2" s="94">
        <v>0</v>
      </c>
      <c r="H2" s="94">
        <v>0</v>
      </c>
      <c r="I2" s="94">
        <v>0</v>
      </c>
      <c r="J2" s="94">
        <v>0</v>
      </c>
      <c r="K2" s="94">
        <v>0</v>
      </c>
      <c r="L2" s="94">
        <v>0</v>
      </c>
      <c r="M2" s="94">
        <v>0</v>
      </c>
      <c r="N2" s="94">
        <v>0</v>
      </c>
      <c r="O2" s="94">
        <v>0</v>
      </c>
      <c r="P2" s="94">
        <v>0</v>
      </c>
      <c r="Q2" s="94">
        <v>0</v>
      </c>
      <c r="R2" s="94">
        <v>0</v>
      </c>
      <c r="S2" s="94">
        <v>0</v>
      </c>
      <c r="T2" s="94">
        <v>0</v>
      </c>
      <c r="U2" s="94">
        <v>0</v>
      </c>
      <c r="V2" s="94">
        <v>0</v>
      </c>
      <c r="W2" s="94">
        <v>0</v>
      </c>
      <c r="X2" s="94">
        <v>0</v>
      </c>
      <c r="Y2" s="94">
        <v>0</v>
      </c>
      <c r="Z2" s="94">
        <v>0</v>
      </c>
      <c r="AA2" s="94">
        <v>0</v>
      </c>
      <c r="AB2" s="94">
        <v>0</v>
      </c>
      <c r="AC2" s="94">
        <v>0</v>
      </c>
      <c r="AD2" s="94">
        <v>0</v>
      </c>
      <c r="AE2" s="94">
        <v>0</v>
      </c>
      <c r="AF2" s="94">
        <v>0</v>
      </c>
      <c r="AG2" s="94">
        <v>0</v>
      </c>
      <c r="AH2" s="94">
        <v>0</v>
      </c>
      <c r="AI2" s="94">
        <v>0</v>
      </c>
      <c r="AJ2" s="94">
        <v>0</v>
      </c>
      <c r="AK2" s="94">
        <v>0</v>
      </c>
    </row>
    <row r="3" spans="1:37" ht="14.25" customHeight="1" x14ac:dyDescent="0.45">
      <c r="A3" s="3" t="s">
        <v>387</v>
      </c>
      <c r="B3" s="94">
        <v>0</v>
      </c>
      <c r="C3" s="94">
        <v>0</v>
      </c>
      <c r="D3" s="94">
        <v>0</v>
      </c>
      <c r="E3" s="94">
        <v>0</v>
      </c>
      <c r="F3" s="94">
        <v>0</v>
      </c>
      <c r="G3" s="94">
        <v>0</v>
      </c>
      <c r="H3" s="94">
        <v>0</v>
      </c>
      <c r="I3" s="94">
        <v>0</v>
      </c>
      <c r="J3" s="94">
        <v>0</v>
      </c>
      <c r="K3" s="94">
        <v>0</v>
      </c>
      <c r="L3" s="94">
        <v>0</v>
      </c>
      <c r="M3" s="94">
        <v>0</v>
      </c>
      <c r="N3" s="94">
        <v>0</v>
      </c>
      <c r="O3" s="94">
        <v>0</v>
      </c>
      <c r="P3" s="94">
        <v>0</v>
      </c>
      <c r="Q3" s="94">
        <v>0</v>
      </c>
      <c r="R3" s="94">
        <v>0</v>
      </c>
      <c r="S3" s="94">
        <v>0</v>
      </c>
      <c r="T3" s="94">
        <v>0</v>
      </c>
      <c r="U3" s="94">
        <v>0</v>
      </c>
      <c r="V3" s="94">
        <v>0</v>
      </c>
      <c r="W3" s="94">
        <v>0</v>
      </c>
      <c r="X3" s="94">
        <v>0</v>
      </c>
      <c r="Y3" s="94">
        <v>0</v>
      </c>
      <c r="Z3" s="94">
        <v>0</v>
      </c>
      <c r="AA3" s="94">
        <v>0</v>
      </c>
      <c r="AB3" s="94">
        <v>0</v>
      </c>
      <c r="AC3" s="94">
        <v>0</v>
      </c>
      <c r="AD3" s="94">
        <v>0</v>
      </c>
      <c r="AE3" s="94">
        <v>0</v>
      </c>
      <c r="AF3" s="94">
        <v>0</v>
      </c>
      <c r="AG3" s="94">
        <v>0</v>
      </c>
      <c r="AH3" s="94">
        <v>0</v>
      </c>
      <c r="AI3" s="94">
        <v>0</v>
      </c>
      <c r="AJ3" s="94">
        <v>0</v>
      </c>
      <c r="AK3" s="94">
        <v>0</v>
      </c>
    </row>
    <row r="4" spans="1:37" ht="14.25" customHeight="1" x14ac:dyDescent="0.45">
      <c r="A4" s="3" t="s">
        <v>380</v>
      </c>
      <c r="B4" s="94">
        <v>0</v>
      </c>
      <c r="C4" s="94">
        <v>0</v>
      </c>
      <c r="D4" s="94">
        <v>0</v>
      </c>
      <c r="E4" s="94">
        <v>0</v>
      </c>
      <c r="F4" s="94">
        <v>0</v>
      </c>
      <c r="G4" s="94">
        <v>0</v>
      </c>
      <c r="H4" s="94">
        <v>0</v>
      </c>
      <c r="I4" s="94">
        <v>0</v>
      </c>
      <c r="J4" s="94">
        <v>0</v>
      </c>
      <c r="K4" s="94">
        <v>0</v>
      </c>
      <c r="L4" s="94">
        <v>0</v>
      </c>
      <c r="M4" s="94">
        <v>0</v>
      </c>
      <c r="N4" s="94">
        <v>0</v>
      </c>
      <c r="O4" s="94">
        <v>0</v>
      </c>
      <c r="P4" s="94">
        <v>0</v>
      </c>
      <c r="Q4" s="94">
        <v>0</v>
      </c>
      <c r="R4" s="94">
        <v>0</v>
      </c>
      <c r="S4" s="94">
        <v>0</v>
      </c>
      <c r="T4" s="94">
        <v>0</v>
      </c>
      <c r="U4" s="94">
        <v>0</v>
      </c>
      <c r="V4" s="94">
        <v>0</v>
      </c>
      <c r="W4" s="94">
        <v>0</v>
      </c>
      <c r="X4" s="94">
        <v>0</v>
      </c>
      <c r="Y4" s="94">
        <v>0</v>
      </c>
      <c r="Z4" s="94">
        <v>0</v>
      </c>
      <c r="AA4" s="94">
        <v>0</v>
      </c>
      <c r="AB4" s="94">
        <v>0</v>
      </c>
      <c r="AC4" s="94">
        <v>0</v>
      </c>
      <c r="AD4" s="94">
        <v>0</v>
      </c>
      <c r="AE4" s="94">
        <v>0</v>
      </c>
      <c r="AF4" s="94">
        <v>0</v>
      </c>
      <c r="AG4" s="94">
        <v>0</v>
      </c>
      <c r="AH4" s="94">
        <v>0</v>
      </c>
      <c r="AI4" s="94">
        <v>0</v>
      </c>
      <c r="AJ4" s="94">
        <v>0</v>
      </c>
      <c r="AK4" s="94">
        <v>0</v>
      </c>
    </row>
    <row r="5" spans="1:37" ht="14.25" customHeight="1" x14ac:dyDescent="0.45">
      <c r="A5" s="3" t="s">
        <v>382</v>
      </c>
      <c r="B5" s="94">
        <v>0</v>
      </c>
      <c r="C5" s="94">
        <v>0</v>
      </c>
      <c r="D5" s="94">
        <v>0</v>
      </c>
      <c r="E5" s="94">
        <v>0</v>
      </c>
      <c r="F5" s="94">
        <v>0</v>
      </c>
      <c r="G5" s="94">
        <v>0</v>
      </c>
      <c r="H5" s="94">
        <v>0</v>
      </c>
      <c r="I5" s="94">
        <v>0</v>
      </c>
      <c r="J5" s="94">
        <v>0</v>
      </c>
      <c r="K5" s="94">
        <v>0</v>
      </c>
      <c r="L5" s="94">
        <v>0</v>
      </c>
      <c r="M5" s="94">
        <v>0</v>
      </c>
      <c r="N5" s="94">
        <v>0</v>
      </c>
      <c r="O5" s="94">
        <v>0</v>
      </c>
      <c r="P5" s="94">
        <v>0</v>
      </c>
      <c r="Q5" s="94">
        <v>0</v>
      </c>
      <c r="R5" s="94">
        <v>0</v>
      </c>
      <c r="S5" s="94">
        <v>0</v>
      </c>
      <c r="T5" s="94">
        <v>0</v>
      </c>
      <c r="U5" s="94">
        <v>0</v>
      </c>
      <c r="V5" s="94">
        <v>0</v>
      </c>
      <c r="W5" s="94">
        <v>0</v>
      </c>
      <c r="X5" s="94">
        <v>0</v>
      </c>
      <c r="Y5" s="94">
        <v>0</v>
      </c>
      <c r="Z5" s="94">
        <v>0</v>
      </c>
      <c r="AA5" s="94">
        <v>0</v>
      </c>
      <c r="AB5" s="94">
        <v>0</v>
      </c>
      <c r="AC5" s="94">
        <v>0</v>
      </c>
      <c r="AD5" s="94">
        <v>0</v>
      </c>
      <c r="AE5" s="94">
        <v>0</v>
      </c>
      <c r="AF5" s="94">
        <v>0</v>
      </c>
      <c r="AG5" s="94">
        <v>0</v>
      </c>
      <c r="AH5" s="94">
        <v>0</v>
      </c>
      <c r="AI5" s="94">
        <v>0</v>
      </c>
      <c r="AJ5" s="94">
        <v>0</v>
      </c>
      <c r="AK5" s="94">
        <v>0</v>
      </c>
    </row>
    <row r="6" spans="1:37" ht="14.25" customHeight="1" x14ac:dyDescent="0.45">
      <c r="A6" s="3" t="s">
        <v>388</v>
      </c>
      <c r="B6" s="94">
        <v>0</v>
      </c>
      <c r="C6" s="94">
        <v>0</v>
      </c>
      <c r="D6" s="94">
        <v>0</v>
      </c>
      <c r="E6" s="94">
        <v>0</v>
      </c>
      <c r="F6" s="94">
        <v>0</v>
      </c>
      <c r="G6" s="94">
        <v>0</v>
      </c>
      <c r="H6" s="94">
        <v>0</v>
      </c>
      <c r="I6" s="94">
        <v>0</v>
      </c>
      <c r="J6" s="94">
        <v>0</v>
      </c>
      <c r="K6" s="94">
        <v>0</v>
      </c>
      <c r="L6" s="94">
        <v>0</v>
      </c>
      <c r="M6" s="94">
        <v>0</v>
      </c>
      <c r="N6" s="94">
        <v>0</v>
      </c>
      <c r="O6" s="94">
        <v>0</v>
      </c>
      <c r="P6" s="94">
        <v>0</v>
      </c>
      <c r="Q6" s="94">
        <v>0</v>
      </c>
      <c r="R6" s="94">
        <v>0</v>
      </c>
      <c r="S6" s="94">
        <v>0</v>
      </c>
      <c r="T6" s="94">
        <v>0</v>
      </c>
      <c r="U6" s="94">
        <v>0</v>
      </c>
      <c r="V6" s="94">
        <v>0</v>
      </c>
      <c r="W6" s="94">
        <v>0</v>
      </c>
      <c r="X6" s="94">
        <v>0</v>
      </c>
      <c r="Y6" s="94">
        <v>0</v>
      </c>
      <c r="Z6" s="94">
        <v>0</v>
      </c>
      <c r="AA6" s="94">
        <v>0</v>
      </c>
      <c r="AB6" s="94">
        <v>0</v>
      </c>
      <c r="AC6" s="94">
        <v>0</v>
      </c>
      <c r="AD6" s="94">
        <v>0</v>
      </c>
      <c r="AE6" s="94">
        <v>0</v>
      </c>
      <c r="AF6" s="94">
        <v>0</v>
      </c>
      <c r="AG6" s="94">
        <v>0</v>
      </c>
      <c r="AH6" s="94">
        <v>0</v>
      </c>
      <c r="AI6" s="94">
        <v>0</v>
      </c>
      <c r="AJ6" s="94">
        <v>0</v>
      </c>
      <c r="AK6" s="94">
        <v>0</v>
      </c>
    </row>
    <row r="7" spans="1:37" ht="14.25" customHeight="1" x14ac:dyDescent="0.45">
      <c r="A7" s="3" t="s">
        <v>389</v>
      </c>
      <c r="B7" s="94">
        <v>0</v>
      </c>
      <c r="C7" s="94">
        <v>0</v>
      </c>
      <c r="D7" s="94">
        <v>0</v>
      </c>
      <c r="E7" s="94">
        <v>0</v>
      </c>
      <c r="F7" s="94">
        <v>0</v>
      </c>
      <c r="G7" s="94">
        <v>0</v>
      </c>
      <c r="H7" s="94">
        <v>0</v>
      </c>
      <c r="I7" s="94">
        <v>0</v>
      </c>
      <c r="J7" s="94">
        <v>0</v>
      </c>
      <c r="K7" s="94">
        <v>0</v>
      </c>
      <c r="L7" s="94">
        <v>0</v>
      </c>
      <c r="M7" s="94">
        <v>0</v>
      </c>
      <c r="N7" s="94">
        <v>0</v>
      </c>
      <c r="O7" s="94">
        <v>0</v>
      </c>
      <c r="P7" s="94">
        <v>0</v>
      </c>
      <c r="Q7" s="94">
        <v>0</v>
      </c>
      <c r="R7" s="94">
        <v>0</v>
      </c>
      <c r="S7" s="94">
        <v>0</v>
      </c>
      <c r="T7" s="94">
        <v>0</v>
      </c>
      <c r="U7" s="94">
        <v>0</v>
      </c>
      <c r="V7" s="94">
        <v>0</v>
      </c>
      <c r="W7" s="94">
        <v>0</v>
      </c>
      <c r="X7" s="94">
        <v>0</v>
      </c>
      <c r="Y7" s="94">
        <v>0</v>
      </c>
      <c r="Z7" s="94">
        <v>0</v>
      </c>
      <c r="AA7" s="94">
        <v>0</v>
      </c>
      <c r="AB7" s="94">
        <v>0</v>
      </c>
      <c r="AC7" s="94">
        <v>0</v>
      </c>
      <c r="AD7" s="94">
        <v>0</v>
      </c>
      <c r="AE7" s="94">
        <v>0</v>
      </c>
      <c r="AF7" s="94">
        <v>0</v>
      </c>
      <c r="AG7" s="94">
        <v>0</v>
      </c>
      <c r="AH7" s="94">
        <v>0</v>
      </c>
      <c r="AI7" s="94">
        <v>0</v>
      </c>
      <c r="AJ7" s="94">
        <v>0</v>
      </c>
      <c r="AK7" s="94">
        <v>0</v>
      </c>
    </row>
    <row r="8" spans="1:37" ht="14.25" customHeight="1" x14ac:dyDescent="0.45">
      <c r="A8" s="3" t="s">
        <v>390</v>
      </c>
      <c r="B8" s="94">
        <v>0</v>
      </c>
      <c r="C8" s="94">
        <v>0</v>
      </c>
      <c r="D8" s="94">
        <v>0</v>
      </c>
      <c r="E8" s="94">
        <v>0</v>
      </c>
      <c r="F8" s="94">
        <v>0</v>
      </c>
      <c r="G8" s="94">
        <v>0</v>
      </c>
      <c r="H8" s="94">
        <v>0</v>
      </c>
      <c r="I8" s="94">
        <v>0</v>
      </c>
      <c r="J8" s="94">
        <v>0</v>
      </c>
      <c r="K8" s="94">
        <v>0</v>
      </c>
      <c r="L8" s="94">
        <v>0</v>
      </c>
      <c r="M8" s="94">
        <v>0</v>
      </c>
      <c r="N8" s="94">
        <v>0</v>
      </c>
      <c r="O8" s="94">
        <v>0</v>
      </c>
      <c r="P8" s="94">
        <v>0</v>
      </c>
      <c r="Q8" s="94">
        <v>0</v>
      </c>
      <c r="R8" s="94">
        <v>0</v>
      </c>
      <c r="S8" s="94">
        <v>0</v>
      </c>
      <c r="T8" s="94">
        <v>0</v>
      </c>
      <c r="U8" s="94">
        <v>0</v>
      </c>
      <c r="V8" s="94">
        <v>0</v>
      </c>
      <c r="W8" s="94">
        <v>0</v>
      </c>
      <c r="X8" s="94">
        <v>0</v>
      </c>
      <c r="Y8" s="94">
        <v>0</v>
      </c>
      <c r="Z8" s="94">
        <v>0</v>
      </c>
      <c r="AA8" s="94">
        <v>0</v>
      </c>
      <c r="AB8" s="94">
        <v>0</v>
      </c>
      <c r="AC8" s="94">
        <v>0</v>
      </c>
      <c r="AD8" s="94">
        <v>0</v>
      </c>
      <c r="AE8" s="94">
        <v>0</v>
      </c>
      <c r="AF8" s="94">
        <v>0</v>
      </c>
      <c r="AG8" s="94">
        <v>0</v>
      </c>
      <c r="AH8" s="94">
        <v>0</v>
      </c>
      <c r="AI8" s="94">
        <v>0</v>
      </c>
      <c r="AJ8" s="94">
        <v>0</v>
      </c>
      <c r="AK8" s="94">
        <v>0</v>
      </c>
    </row>
    <row r="9" spans="1:37" ht="14.25" customHeight="1" x14ac:dyDescent="0.35"/>
    <row r="10" spans="1:37" ht="14.25" customHeight="1" x14ac:dyDescent="0.35"/>
    <row r="11" spans="1:37" ht="14.25" customHeight="1" x14ac:dyDescent="0.35"/>
    <row r="12" spans="1:37" ht="14.25" customHeight="1" x14ac:dyDescent="0.35"/>
    <row r="13" spans="1:37" ht="14.25" customHeight="1" x14ac:dyDescent="0.35"/>
    <row r="14" spans="1:37" ht="14.25" customHeight="1" x14ac:dyDescent="0.35"/>
    <row r="15" spans="1:37" ht="14.25" customHeight="1" x14ac:dyDescent="0.35"/>
    <row r="16" spans="1:37"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35"/>
  <cols>
    <col min="1" max="1" width="22.875" customWidth="1"/>
    <col min="2" max="2" width="17.5" customWidth="1"/>
    <col min="3" max="3" width="10.5" customWidth="1"/>
    <col min="4" max="26" width="7.625" customWidth="1"/>
  </cols>
  <sheetData>
    <row r="1" spans="1:2" ht="14.25" customHeight="1" x14ac:dyDescent="0.45">
      <c r="A1" s="1" t="s">
        <v>47</v>
      </c>
    </row>
    <row r="2" spans="1:2" ht="14.25" customHeight="1" x14ac:dyDescent="0.45">
      <c r="A2" s="3" t="s">
        <v>83</v>
      </c>
    </row>
    <row r="3" spans="1:2" ht="14.25" customHeight="1" x14ac:dyDescent="0.45">
      <c r="A3" s="3" t="s">
        <v>98</v>
      </c>
    </row>
    <row r="4" spans="1:2" ht="14.25" customHeight="1" x14ac:dyDescent="0.45">
      <c r="A4" s="3" t="s">
        <v>99</v>
      </c>
    </row>
    <row r="5" spans="1:2" ht="14.25" customHeight="1" x14ac:dyDescent="0.45">
      <c r="A5" s="3" t="s">
        <v>62</v>
      </c>
    </row>
    <row r="6" spans="1:2" ht="14.25" customHeight="1" x14ac:dyDescent="0.45">
      <c r="A6" s="1"/>
    </row>
    <row r="7" spans="1:2" ht="14.25" customHeight="1" x14ac:dyDescent="0.45">
      <c r="A7" s="3" t="s">
        <v>124</v>
      </c>
      <c r="B7" s="18" t="s">
        <v>136</v>
      </c>
    </row>
    <row r="8" spans="1:2" ht="14.25" customHeight="1" x14ac:dyDescent="0.35"/>
    <row r="9" spans="1:2" ht="14.25" customHeight="1" x14ac:dyDescent="0.35"/>
    <row r="10" spans="1:2" ht="14.25" customHeight="1" x14ac:dyDescent="0.45">
      <c r="A10" s="19" t="s">
        <v>126</v>
      </c>
      <c r="B10" s="20">
        <v>2015</v>
      </c>
    </row>
    <row r="11" spans="1:2" ht="14.25" customHeight="1" x14ac:dyDescent="0.45">
      <c r="A11" s="3" t="s">
        <v>137</v>
      </c>
      <c r="B11" s="3">
        <v>1967.8571428571429</v>
      </c>
    </row>
    <row r="12" spans="1:2" ht="14.25" customHeight="1" x14ac:dyDescent="0.45">
      <c r="A12" s="3" t="s">
        <v>138</v>
      </c>
      <c r="B12" s="21">
        <f>'figure 107'!H8</f>
        <v>145285.62415686887</v>
      </c>
    </row>
    <row r="13" spans="1:2" ht="14.25" customHeight="1" x14ac:dyDescent="0.45">
      <c r="A13" s="3" t="s">
        <v>139</v>
      </c>
      <c r="B13" s="21">
        <f>B12*units_convertor!B18</f>
        <v>38380393.90476837</v>
      </c>
    </row>
    <row r="14" spans="1:2" ht="14.25" customHeight="1" x14ac:dyDescent="0.45">
      <c r="A14" s="3" t="s">
        <v>130</v>
      </c>
      <c r="B14" s="3">
        <f>B13*units_convertor!B8</f>
        <v>5275461902998.2217</v>
      </c>
    </row>
    <row r="15" spans="1:2" ht="14.25" customHeight="1" x14ac:dyDescent="0.45">
      <c r="A15" s="3" t="s">
        <v>131</v>
      </c>
      <c r="B15" s="23">
        <f>(B11*10^6*units_convertor!$A$2)/B14</f>
        <v>2.3178432205516356E-4</v>
      </c>
    </row>
    <row r="16" spans="1:2" ht="14.25" customHeight="1" x14ac:dyDescent="0.35"/>
    <row r="17" spans="1:2" ht="14.25" customHeight="1" x14ac:dyDescent="0.35"/>
    <row r="18" spans="1:2" ht="14.25" customHeight="1" x14ac:dyDescent="0.45">
      <c r="A18" s="1" t="s">
        <v>132</v>
      </c>
    </row>
    <row r="19" spans="1:2" ht="14.25" customHeight="1" x14ac:dyDescent="0.45">
      <c r="A19" s="3" t="s">
        <v>140</v>
      </c>
      <c r="B19" s="15" t="s">
        <v>134</v>
      </c>
    </row>
    <row r="20" spans="1:2" ht="14.25" customHeight="1" x14ac:dyDescent="0.45">
      <c r="A20" s="3" t="s">
        <v>141</v>
      </c>
    </row>
    <row r="21" spans="1:2" ht="14.25" customHeight="1" x14ac:dyDescent="0.35"/>
    <row r="22" spans="1:2" ht="14.25" customHeight="1" x14ac:dyDescent="0.35"/>
    <row r="23" spans="1:2" ht="14.25" customHeight="1" x14ac:dyDescent="0.35"/>
    <row r="24" spans="1:2" ht="14.25" customHeight="1" x14ac:dyDescent="0.35"/>
    <row r="25" spans="1:2" ht="14.25" customHeight="1" x14ac:dyDescent="0.35"/>
    <row r="26" spans="1:2" ht="14.25" customHeight="1" x14ac:dyDescent="0.35"/>
    <row r="27" spans="1:2" ht="14.25" customHeight="1" x14ac:dyDescent="0.35"/>
    <row r="28" spans="1:2" ht="14.25" customHeight="1" x14ac:dyDescent="0.35"/>
    <row r="29" spans="1:2" ht="14.25" customHeight="1" x14ac:dyDescent="0.35"/>
    <row r="30" spans="1:2" ht="14.25" customHeight="1" x14ac:dyDescent="0.35"/>
    <row r="31" spans="1:2" ht="14.25" customHeight="1" x14ac:dyDescent="0.35"/>
    <row r="32" spans="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35"/>
  <cols>
    <col min="1" max="1" width="23" customWidth="1"/>
    <col min="2" max="2" width="20.75" customWidth="1"/>
    <col min="3" max="3" width="8.5" customWidth="1"/>
    <col min="4" max="26" width="7.625" customWidth="1"/>
  </cols>
  <sheetData>
    <row r="1" spans="1:2" ht="14.25" customHeight="1" x14ac:dyDescent="0.45">
      <c r="A1" s="1" t="s">
        <v>47</v>
      </c>
    </row>
    <row r="2" spans="1:2" ht="14.25" customHeight="1" x14ac:dyDescent="0.45">
      <c r="A2" s="3" t="s">
        <v>87</v>
      </c>
    </row>
    <row r="3" spans="1:2" ht="14.25" customHeight="1" x14ac:dyDescent="0.45">
      <c r="A3" s="3" t="s">
        <v>88</v>
      </c>
    </row>
    <row r="4" spans="1:2" ht="14.25" customHeight="1" x14ac:dyDescent="0.45">
      <c r="A4" s="3" t="s">
        <v>89</v>
      </c>
    </row>
    <row r="5" spans="1:2" ht="14.25" customHeight="1" x14ac:dyDescent="0.45">
      <c r="A5" s="3" t="s">
        <v>62</v>
      </c>
    </row>
    <row r="6" spans="1:2" ht="14.25" customHeight="1" x14ac:dyDescent="0.45">
      <c r="A6" s="1"/>
    </row>
    <row r="7" spans="1:2" ht="14.25" customHeight="1" x14ac:dyDescent="0.45">
      <c r="A7" s="3" t="s">
        <v>124</v>
      </c>
      <c r="B7" s="18" t="s">
        <v>142</v>
      </c>
    </row>
    <row r="8" spans="1:2" ht="14.25" customHeight="1" x14ac:dyDescent="0.35"/>
    <row r="9" spans="1:2" ht="14.25" customHeight="1" x14ac:dyDescent="0.45">
      <c r="A9" s="19" t="s">
        <v>143</v>
      </c>
      <c r="B9" s="20">
        <v>2015</v>
      </c>
    </row>
    <row r="10" spans="1:2" ht="14.25" customHeight="1" x14ac:dyDescent="0.45">
      <c r="A10" s="3" t="s">
        <v>127</v>
      </c>
      <c r="B10" s="24">
        <v>349588.57142857142</v>
      </c>
    </row>
    <row r="11" spans="1:2" ht="14.25" customHeight="1" x14ac:dyDescent="0.45">
      <c r="A11" s="3" t="s">
        <v>144</v>
      </c>
      <c r="B11" s="25">
        <f>'figure 107'!B8</f>
        <v>1361277.9211912325</v>
      </c>
    </row>
    <row r="12" spans="1:2" ht="14.25" customHeight="1" x14ac:dyDescent="0.45">
      <c r="A12" s="3" t="s">
        <v>145</v>
      </c>
      <c r="B12" s="3">
        <f>(B11*10^3)*units_convertor!B21</f>
        <v>359611510.9969303</v>
      </c>
    </row>
    <row r="13" spans="1:2" ht="14.25" customHeight="1" x14ac:dyDescent="0.45">
      <c r="A13" s="3" t="s">
        <v>130</v>
      </c>
      <c r="B13" s="3">
        <f>B12*units_convertor!B8</f>
        <v>49429321409550.063</v>
      </c>
    </row>
    <row r="14" spans="1:2" ht="14.25" customHeight="1" x14ac:dyDescent="0.45">
      <c r="A14" s="3" t="s">
        <v>131</v>
      </c>
      <c r="B14" s="26">
        <f>((B10*units_convertor!$A$2)*10^6)/B13</f>
        <v>4.3946425729238063E-3</v>
      </c>
    </row>
    <row r="15" spans="1:2" ht="14.25" customHeight="1" x14ac:dyDescent="0.35"/>
    <row r="16" spans="1:2" ht="14.25" customHeight="1" x14ac:dyDescent="0.35"/>
    <row r="17" spans="1:2" ht="14.25" customHeight="1" x14ac:dyDescent="0.45">
      <c r="A17" s="1" t="s">
        <v>132</v>
      </c>
    </row>
    <row r="18" spans="1:2" ht="14.25" customHeight="1" x14ac:dyDescent="0.45">
      <c r="A18" s="3" t="s">
        <v>146</v>
      </c>
      <c r="B18" s="15" t="s">
        <v>134</v>
      </c>
    </row>
    <row r="19" spans="1:2" ht="14.25" customHeight="1" x14ac:dyDescent="0.45">
      <c r="A19" s="3" t="s">
        <v>147</v>
      </c>
    </row>
    <row r="20" spans="1:2" ht="14.25" customHeight="1" x14ac:dyDescent="0.45">
      <c r="A20" s="3" t="s">
        <v>148</v>
      </c>
    </row>
    <row r="21" spans="1:2" ht="14.25" customHeight="1" x14ac:dyDescent="0.35"/>
    <row r="22" spans="1:2" ht="14.25" customHeight="1" x14ac:dyDescent="0.35"/>
    <row r="23" spans="1:2" ht="14.25" customHeight="1" x14ac:dyDescent="0.35"/>
    <row r="24" spans="1:2" ht="14.25" customHeight="1" x14ac:dyDescent="0.35"/>
    <row r="25" spans="1:2" ht="14.25" customHeight="1" x14ac:dyDescent="0.35"/>
    <row r="26" spans="1:2" ht="14.25" customHeight="1" x14ac:dyDescent="0.35"/>
    <row r="27" spans="1:2" ht="14.25" customHeight="1" x14ac:dyDescent="0.35"/>
    <row r="28" spans="1:2" ht="14.25" customHeight="1" x14ac:dyDescent="0.35"/>
    <row r="29" spans="1:2" ht="14.25" customHeight="1" x14ac:dyDescent="0.35"/>
    <row r="30" spans="1:2" ht="14.25" customHeight="1" x14ac:dyDescent="0.35"/>
    <row r="31" spans="1:2" ht="14.25" customHeight="1" x14ac:dyDescent="0.35"/>
    <row r="32" spans="1:2" ht="14.25" customHeight="1" x14ac:dyDescent="0.35"/>
    <row r="33" spans="1:1" ht="14.25" customHeight="1" x14ac:dyDescent="0.35"/>
    <row r="34" spans="1:1" ht="14.25" customHeight="1" x14ac:dyDescent="0.35"/>
    <row r="35" spans="1:1" ht="14.25" customHeight="1" x14ac:dyDescent="0.35"/>
    <row r="36" spans="1:1" ht="14.25" customHeight="1" x14ac:dyDescent="0.35"/>
    <row r="37" spans="1:1" ht="14.25" customHeight="1" x14ac:dyDescent="0.35"/>
    <row r="38" spans="1:1" ht="14.25" customHeight="1" x14ac:dyDescent="0.45">
      <c r="A38" s="27"/>
    </row>
    <row r="39" spans="1:1" ht="14.25" customHeight="1" x14ac:dyDescent="0.45">
      <c r="A39" s="27"/>
    </row>
    <row r="40" spans="1:1" ht="14.25" customHeight="1" x14ac:dyDescent="0.35"/>
    <row r="41" spans="1:1" ht="14.25" customHeight="1" x14ac:dyDescent="0.35"/>
    <row r="42" spans="1:1" ht="14.25" customHeight="1" x14ac:dyDescent="0.35"/>
    <row r="43" spans="1:1" ht="14.25" customHeight="1" x14ac:dyDescent="0.35"/>
    <row r="44" spans="1:1" ht="14.25" customHeight="1" x14ac:dyDescent="0.35"/>
    <row r="45" spans="1:1" ht="14.25" customHeight="1" x14ac:dyDescent="0.35"/>
    <row r="46" spans="1:1" ht="14.25" customHeight="1" x14ac:dyDescent="0.35"/>
    <row r="47" spans="1:1" ht="14.25" customHeight="1" x14ac:dyDescent="0.35"/>
    <row r="48" spans="1:1"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defaultColWidth="12.625" defaultRowHeight="15" customHeight="1" x14ac:dyDescent="0.35"/>
  <cols>
    <col min="1" max="1" width="22" customWidth="1"/>
    <col min="2" max="2" width="12.75" customWidth="1"/>
    <col min="3" max="26" width="7.625" customWidth="1"/>
  </cols>
  <sheetData>
    <row r="1" spans="1:2" ht="14.25" customHeight="1" x14ac:dyDescent="0.45">
      <c r="A1" s="1" t="s">
        <v>47</v>
      </c>
    </row>
    <row r="2" spans="1:2" ht="14.25" customHeight="1" x14ac:dyDescent="0.45">
      <c r="A2" s="3" t="s">
        <v>83</v>
      </c>
    </row>
    <row r="3" spans="1:2" ht="14.25" customHeight="1" x14ac:dyDescent="0.45">
      <c r="A3" s="3" t="s">
        <v>91</v>
      </c>
    </row>
    <row r="4" spans="1:2" ht="14.25" customHeight="1" x14ac:dyDescent="0.45">
      <c r="A4" s="3" t="s">
        <v>92</v>
      </c>
    </row>
    <row r="5" spans="1:2" ht="14.25" customHeight="1" x14ac:dyDescent="0.45">
      <c r="A5" s="11" t="s">
        <v>93</v>
      </c>
    </row>
    <row r="6" spans="1:2" ht="14.25" customHeight="1" x14ac:dyDescent="0.45">
      <c r="A6" s="1"/>
    </row>
    <row r="7" spans="1:2" ht="14.25" customHeight="1" x14ac:dyDescent="0.45">
      <c r="A7" s="3" t="s">
        <v>124</v>
      </c>
      <c r="B7" s="18" t="s">
        <v>149</v>
      </c>
    </row>
    <row r="8" spans="1:2" ht="14.25" customHeight="1" x14ac:dyDescent="0.35"/>
    <row r="9" spans="1:2" ht="14.25" customHeight="1" x14ac:dyDescent="0.35"/>
    <row r="10" spans="1:2" ht="14.25" customHeight="1" x14ac:dyDescent="0.45">
      <c r="A10" s="19" t="s">
        <v>143</v>
      </c>
      <c r="B10" s="20">
        <v>2015</v>
      </c>
    </row>
    <row r="11" spans="1:2" ht="14.25" customHeight="1" x14ac:dyDescent="0.45">
      <c r="A11" s="3" t="s">
        <v>137</v>
      </c>
      <c r="B11" s="3">
        <v>28571.428571428572</v>
      </c>
    </row>
    <row r="12" spans="1:2" ht="14.25" customHeight="1" x14ac:dyDescent="0.45">
      <c r="A12" s="3" t="s">
        <v>130</v>
      </c>
      <c r="B12" s="23">
        <f>ANPtrilhos!A4*units_convertor!A15</f>
        <v>6312200000000</v>
      </c>
    </row>
    <row r="13" spans="1:2" ht="14.25" customHeight="1" x14ac:dyDescent="0.45">
      <c r="A13" s="3" t="s">
        <v>131</v>
      </c>
      <c r="B13" s="26">
        <f>(B11*10^6*units_convertor!$A$2)/B12</f>
        <v>2.812562520651618E-3</v>
      </c>
    </row>
    <row r="14" spans="1:2" ht="14.25" customHeight="1" x14ac:dyDescent="0.35"/>
    <row r="15" spans="1:2" ht="14.25" customHeight="1" x14ac:dyDescent="0.35"/>
    <row r="16" spans="1:2" ht="14.25" customHeight="1" x14ac:dyDescent="0.45">
      <c r="A16" s="1" t="s">
        <v>132</v>
      </c>
    </row>
    <row r="17" spans="1:4" ht="14.25" customHeight="1" x14ac:dyDescent="0.45">
      <c r="A17" s="3" t="s">
        <v>150</v>
      </c>
      <c r="B17" s="15" t="s">
        <v>134</v>
      </c>
    </row>
    <row r="18" spans="1:4" ht="14.25" customHeight="1" x14ac:dyDescent="0.45">
      <c r="A18" s="3" t="s">
        <v>151</v>
      </c>
    </row>
    <row r="19" spans="1:4" ht="14.25" customHeight="1" x14ac:dyDescent="0.45">
      <c r="A19" s="3" t="s">
        <v>152</v>
      </c>
    </row>
    <row r="20" spans="1:4" ht="14.25" customHeight="1" x14ac:dyDescent="0.45">
      <c r="A20" s="3" t="s">
        <v>153</v>
      </c>
    </row>
    <row r="21" spans="1:4" ht="14.25" customHeight="1" x14ac:dyDescent="0.35"/>
    <row r="22" spans="1:4" ht="14.25" customHeight="1" x14ac:dyDescent="0.45">
      <c r="A22" s="27" t="s">
        <v>154</v>
      </c>
      <c r="C22" s="3" t="s">
        <v>155</v>
      </c>
    </row>
    <row r="23" spans="1:4" ht="14.25" customHeight="1" x14ac:dyDescent="0.45">
      <c r="A23" s="27">
        <f>ANPtrilhos!A4/B11</f>
        <v>6.4750000000000002E-2</v>
      </c>
      <c r="C23" s="3">
        <v>7.0000000000000007E-2</v>
      </c>
      <c r="D23" s="3">
        <v>2013</v>
      </c>
    </row>
    <row r="24" spans="1:4" ht="14.25" customHeight="1" x14ac:dyDescent="0.45">
      <c r="C24" s="3">
        <v>0.09</v>
      </c>
      <c r="D24" s="3">
        <v>2050</v>
      </c>
    </row>
    <row r="25" spans="1:4" ht="14.25" customHeight="1" x14ac:dyDescent="0.45">
      <c r="C25" s="3">
        <f>(C24-C23)</f>
        <v>1.999999999999999E-2</v>
      </c>
      <c r="D25" s="3">
        <f>50-13</f>
        <v>37</v>
      </c>
    </row>
    <row r="26" spans="1:4" ht="14.25" customHeight="1" x14ac:dyDescent="0.45">
      <c r="C26" s="28">
        <f>C25/D25</f>
        <v>5.4054054054054022E-4</v>
      </c>
      <c r="D26" s="3" t="s">
        <v>156</v>
      </c>
    </row>
    <row r="27" spans="1:4" ht="14.25" customHeight="1" x14ac:dyDescent="0.35"/>
    <row r="28" spans="1:4" ht="14.25" customHeight="1" x14ac:dyDescent="0.35"/>
    <row r="29" spans="1:4" ht="14.25" customHeight="1" x14ac:dyDescent="0.35"/>
    <row r="30" spans="1:4" ht="14.25" customHeight="1" x14ac:dyDescent="0.35"/>
    <row r="31" spans="1:4" ht="14.25" customHeight="1" x14ac:dyDescent="0.35"/>
    <row r="32" spans="1:4"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99"/>
  <sheetViews>
    <sheetView workbookViewId="0"/>
  </sheetViews>
  <sheetFormatPr defaultColWidth="12.625" defaultRowHeight="15" customHeight="1" x14ac:dyDescent="0.35"/>
  <cols>
    <col min="1" max="1" width="33.625" customWidth="1"/>
    <col min="2" max="5" width="17.5" customWidth="1"/>
    <col min="6" max="6" width="7.625" customWidth="1"/>
    <col min="7" max="8" width="10.25" customWidth="1"/>
    <col min="9" max="9" width="10.125" customWidth="1"/>
    <col min="10" max="38" width="7.625" customWidth="1"/>
  </cols>
  <sheetData>
    <row r="1" spans="1:5" ht="14.25" customHeight="1" x14ac:dyDescent="0.45">
      <c r="A1" s="1" t="s">
        <v>47</v>
      </c>
    </row>
    <row r="2" spans="1:5" ht="14.25" customHeight="1" x14ac:dyDescent="0.45">
      <c r="A2" s="3" t="s">
        <v>83</v>
      </c>
    </row>
    <row r="3" spans="1:5" ht="14.25" customHeight="1" x14ac:dyDescent="0.45">
      <c r="A3" s="3" t="s">
        <v>84</v>
      </c>
    </row>
    <row r="4" spans="1:5" ht="14.25" customHeight="1" x14ac:dyDescent="0.45">
      <c r="A4" s="3" t="s">
        <v>85</v>
      </c>
    </row>
    <row r="5" spans="1:5" ht="14.25" customHeight="1" x14ac:dyDescent="0.45">
      <c r="A5" s="3" t="s">
        <v>62</v>
      </c>
    </row>
    <row r="6" spans="1:5" ht="14.25" customHeight="1" x14ac:dyDescent="0.45">
      <c r="A6" s="1"/>
    </row>
    <row r="7" spans="1:5" ht="14.25" customHeight="1" x14ac:dyDescent="0.45">
      <c r="A7" s="3" t="s">
        <v>124</v>
      </c>
      <c r="B7" s="11"/>
      <c r="C7" s="11"/>
      <c r="D7" s="11"/>
      <c r="E7" s="18" t="s">
        <v>157</v>
      </c>
    </row>
    <row r="8" spans="1:5" ht="14.25" customHeight="1" x14ac:dyDescent="0.35"/>
    <row r="9" spans="1:5" ht="14.25" customHeight="1" x14ac:dyDescent="0.35"/>
    <row r="10" spans="1:5" ht="14.25" customHeight="1" x14ac:dyDescent="0.45">
      <c r="A10" s="19" t="s">
        <v>158</v>
      </c>
      <c r="B10" s="29">
        <v>2015</v>
      </c>
    </row>
    <row r="11" spans="1:5" ht="14.25" customHeight="1" x14ac:dyDescent="0.45">
      <c r="A11" s="30" t="s">
        <v>159</v>
      </c>
      <c r="B11" s="31">
        <f>'Aircraft Fuel and Cargo'!F15*10^9</f>
        <v>279171051362.82843</v>
      </c>
    </row>
    <row r="12" spans="1:5" ht="14.25" customHeight="1" x14ac:dyDescent="0.45">
      <c r="A12" s="30" t="s">
        <v>160</v>
      </c>
      <c r="B12" s="32">
        <f>'Aircraft Fuel and Cargo'!C5*10^3</f>
        <v>8816227.4940261375</v>
      </c>
    </row>
    <row r="13" spans="1:5" ht="14.25" customHeight="1" x14ac:dyDescent="0.45">
      <c r="A13" s="30" t="s">
        <v>161</v>
      </c>
      <c r="B13" s="32">
        <f>B12*units_convertor!B12</f>
        <v>303454550.34437966</v>
      </c>
      <c r="E13" s="33"/>
    </row>
    <row r="14" spans="1:5" ht="14.25" customHeight="1" x14ac:dyDescent="0.45">
      <c r="A14" s="30" t="s">
        <v>130</v>
      </c>
      <c r="B14" s="30">
        <f>B13*units_convertor!B24</f>
        <v>287619417958304.94</v>
      </c>
    </row>
    <row r="15" spans="1:5" ht="14.25" customHeight="1" x14ac:dyDescent="0.45">
      <c r="A15" s="30" t="s">
        <v>131</v>
      </c>
      <c r="B15" s="34">
        <f>(B11*units_convertor!A2)/B14</f>
        <v>6.0311920727660728E-4</v>
      </c>
    </row>
    <row r="16" spans="1:5" ht="14.25" customHeight="1" x14ac:dyDescent="0.35"/>
    <row r="17" spans="1:37" ht="14.25" customHeight="1" x14ac:dyDescent="0.35"/>
    <row r="18" spans="1:37" ht="14.25" customHeight="1" x14ac:dyDescent="0.4">
      <c r="A18" s="35" t="s">
        <v>162</v>
      </c>
    </row>
    <row r="19" spans="1:37" ht="14.25" customHeight="1" x14ac:dyDescent="0.45">
      <c r="A19" s="36" t="s">
        <v>163</v>
      </c>
      <c r="B19" s="15"/>
      <c r="C19" s="15"/>
      <c r="D19" s="15"/>
      <c r="E19" s="15" t="s">
        <v>134</v>
      </c>
    </row>
    <row r="20" spans="1:37" ht="14.25" customHeight="1" x14ac:dyDescent="0.45">
      <c r="A20" s="3" t="s">
        <v>164</v>
      </c>
    </row>
    <row r="21" spans="1:37" ht="14.25" customHeight="1" x14ac:dyDescent="0.45">
      <c r="A21" s="3" t="s">
        <v>165</v>
      </c>
    </row>
    <row r="22" spans="1:37" ht="14.25" customHeight="1" x14ac:dyDescent="0.45">
      <c r="A22" s="3" t="s">
        <v>166</v>
      </c>
    </row>
    <row r="23" spans="1:37" ht="14.25" customHeight="1" x14ac:dyDescent="0.35"/>
    <row r="24" spans="1:37" ht="14.25" customHeight="1" x14ac:dyDescent="0.45">
      <c r="A24" s="3" t="s">
        <v>167</v>
      </c>
      <c r="B24" s="37">
        <v>1.2999999999999999E-2</v>
      </c>
      <c r="C24" s="38"/>
      <c r="D24" s="38"/>
    </row>
    <row r="25" spans="1:37" ht="14.25" customHeight="1" x14ac:dyDescent="0.45">
      <c r="A25" s="3" t="s">
        <v>168</v>
      </c>
      <c r="B25" s="37">
        <v>1.2999999999999999E-2</v>
      </c>
      <c r="C25" s="38"/>
      <c r="D25" s="38"/>
    </row>
    <row r="26" spans="1:37" ht="14.25" customHeight="1" x14ac:dyDescent="0.35">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row>
    <row r="27" spans="1:37" ht="14.25" customHeight="1" x14ac:dyDescent="0.35">
      <c r="B27" s="40"/>
      <c r="C27" s="40"/>
      <c r="D27" s="40"/>
      <c r="E27" s="40"/>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row>
    <row r="28" spans="1:37" ht="14.25" customHeight="1" x14ac:dyDescent="0.35"/>
    <row r="29" spans="1:37" ht="14.25" customHeight="1" x14ac:dyDescent="0.35"/>
    <row r="30" spans="1:37" ht="14.25" customHeight="1" x14ac:dyDescent="0.35"/>
    <row r="31" spans="1:37" ht="14.25" customHeight="1" x14ac:dyDescent="0.35"/>
    <row r="32" spans="1:37"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sheetData>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625" defaultRowHeight="15" customHeight="1" x14ac:dyDescent="0.35"/>
  <cols>
    <col min="1" max="1" width="25.375" customWidth="1"/>
    <col min="2" max="2" width="17.5" customWidth="1"/>
    <col min="3" max="3" width="9" customWidth="1"/>
    <col min="4" max="26" width="7.625" customWidth="1"/>
  </cols>
  <sheetData>
    <row r="1" spans="1:3" ht="14.25" customHeight="1" x14ac:dyDescent="0.45">
      <c r="A1" s="1" t="s">
        <v>47</v>
      </c>
    </row>
    <row r="2" spans="1:3" ht="14.25" customHeight="1" x14ac:dyDescent="0.45">
      <c r="A2" s="3" t="s">
        <v>80</v>
      </c>
    </row>
    <row r="3" spans="1:3" ht="14.25" customHeight="1" x14ac:dyDescent="0.45">
      <c r="A3" s="3" t="s">
        <v>81</v>
      </c>
    </row>
    <row r="4" spans="1:3" ht="14.25" customHeight="1" x14ac:dyDescent="0.45">
      <c r="A4" s="3" t="s">
        <v>82</v>
      </c>
    </row>
    <row r="5" spans="1:3" ht="14.25" customHeight="1" x14ac:dyDescent="0.45">
      <c r="A5" s="3" t="s">
        <v>62</v>
      </c>
    </row>
    <row r="6" spans="1:3" ht="14.25" customHeight="1" x14ac:dyDescent="0.45">
      <c r="A6" s="1"/>
    </row>
    <row r="7" spans="1:3" ht="14.25" customHeight="1" x14ac:dyDescent="0.45">
      <c r="A7" s="3" t="s">
        <v>124</v>
      </c>
      <c r="B7" s="18" t="s">
        <v>169</v>
      </c>
    </row>
    <row r="8" spans="1:3" ht="14.25" customHeight="1" x14ac:dyDescent="0.35"/>
    <row r="9" spans="1:3" ht="14.25" customHeight="1" x14ac:dyDescent="0.35"/>
    <row r="10" spans="1:3" ht="14.25" customHeight="1" x14ac:dyDescent="0.45">
      <c r="A10" s="19" t="s">
        <v>158</v>
      </c>
      <c r="B10" s="20">
        <v>2015</v>
      </c>
    </row>
    <row r="11" spans="1:3" ht="14.25" customHeight="1" x14ac:dyDescent="0.45">
      <c r="A11" s="42" t="s">
        <v>127</v>
      </c>
      <c r="B11" s="31">
        <f>'Aircraft Fuel and Cargo'!F11*10^6</f>
        <v>8959571428.5714283</v>
      </c>
      <c r="C11" s="3" t="s">
        <v>170</v>
      </c>
    </row>
    <row r="12" spans="1:3" ht="14.25" customHeight="1" x14ac:dyDescent="0.45">
      <c r="A12" s="42" t="s">
        <v>160</v>
      </c>
      <c r="B12" s="31">
        <f>'Aircraft Fuel and Cargo'!C7*10^3</f>
        <v>459202.15358945727</v>
      </c>
    </row>
    <row r="13" spans="1:3" ht="14.25" customHeight="1" x14ac:dyDescent="0.45">
      <c r="A13" s="42" t="s">
        <v>161</v>
      </c>
      <c r="B13" s="31">
        <f>B12*units_convertor!B12</f>
        <v>15805738.126549121</v>
      </c>
      <c r="C13" s="24"/>
    </row>
    <row r="14" spans="1:3" ht="14.25" customHeight="1" x14ac:dyDescent="0.45">
      <c r="A14" s="42" t="s">
        <v>130</v>
      </c>
      <c r="B14" s="30">
        <f>B13*units_convertor!B24</f>
        <v>14980949190579.982</v>
      </c>
    </row>
    <row r="15" spans="1:3" ht="14.25" customHeight="1" x14ac:dyDescent="0.45">
      <c r="A15" s="42" t="s">
        <v>131</v>
      </c>
      <c r="B15" s="34">
        <f>(B11*units_convertor!A2)/B14</f>
        <v>3.7161983445238047E-4</v>
      </c>
    </row>
    <row r="16" spans="1:3" ht="14.25" customHeight="1" x14ac:dyDescent="0.35"/>
    <row r="17" spans="1:2" ht="14.25" customHeight="1" x14ac:dyDescent="0.35"/>
    <row r="18" spans="1:2" ht="14.25" customHeight="1" x14ac:dyDescent="0.45">
      <c r="A18" s="1" t="s">
        <v>132</v>
      </c>
    </row>
    <row r="19" spans="1:2" ht="14.25" customHeight="1" x14ac:dyDescent="0.45">
      <c r="A19" s="3" t="s">
        <v>171</v>
      </c>
      <c r="B19" s="15" t="s">
        <v>134</v>
      </c>
    </row>
    <row r="20" spans="1:2" ht="14.25" customHeight="1" x14ac:dyDescent="0.45">
      <c r="A20" s="3" t="s">
        <v>172</v>
      </c>
    </row>
    <row r="21" spans="1:2" ht="14.25" customHeight="1" x14ac:dyDescent="0.35"/>
    <row r="22" spans="1:2" ht="14.25" customHeight="1" x14ac:dyDescent="0.35"/>
    <row r="23" spans="1:2" ht="14.25" customHeight="1" x14ac:dyDescent="0.35"/>
    <row r="24" spans="1:2" ht="14.25" customHeight="1" x14ac:dyDescent="0.35"/>
    <row r="25" spans="1:2" ht="14.25" customHeight="1" x14ac:dyDescent="0.35"/>
    <row r="26" spans="1:2" ht="14.25" customHeight="1" x14ac:dyDescent="0.35"/>
    <row r="27" spans="1:2" ht="14.25" customHeight="1" x14ac:dyDescent="0.35"/>
    <row r="28" spans="1:2" ht="14.25" customHeight="1" x14ac:dyDescent="0.35"/>
    <row r="29" spans="1:2" ht="14.25" customHeight="1" x14ac:dyDescent="0.35"/>
    <row r="30" spans="1:2" ht="14.25" customHeight="1" x14ac:dyDescent="0.35"/>
    <row r="31" spans="1:2" ht="14.25" customHeight="1" x14ac:dyDescent="0.35"/>
    <row r="32" spans="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00"/>
  <sheetViews>
    <sheetView workbookViewId="0"/>
  </sheetViews>
  <sheetFormatPr defaultColWidth="12.625" defaultRowHeight="15" customHeight="1" x14ac:dyDescent="0.35"/>
  <cols>
    <col min="1" max="1" width="16.125" customWidth="1"/>
    <col min="2" max="2" width="13.875" customWidth="1"/>
    <col min="3" max="39" width="7.625" customWidth="1"/>
  </cols>
  <sheetData>
    <row r="1" spans="1:39" ht="14.25" customHeight="1" x14ac:dyDescent="0.5">
      <c r="A1" s="43" t="s">
        <v>158</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row>
    <row r="2" spans="1:39" ht="14.25" customHeight="1" x14ac:dyDescent="0.5">
      <c r="A2" s="43" t="s">
        <v>173</v>
      </c>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row>
    <row r="3" spans="1:39" ht="14.25" customHeight="1" x14ac:dyDescent="0.45">
      <c r="A3" s="44"/>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16"/>
    </row>
    <row r="4" spans="1:39" ht="14.25" customHeight="1" x14ac:dyDescent="0.45">
      <c r="A4" s="45" t="s">
        <v>174</v>
      </c>
      <c r="B4" s="45" t="s">
        <v>175</v>
      </c>
      <c r="C4" s="45">
        <v>2017</v>
      </c>
      <c r="D4" s="45">
        <v>2018</v>
      </c>
      <c r="E4" s="45">
        <v>2019</v>
      </c>
      <c r="F4" s="45">
        <v>2020</v>
      </c>
      <c r="G4" s="45">
        <v>2021</v>
      </c>
      <c r="H4" s="45">
        <v>2022</v>
      </c>
      <c r="I4" s="45">
        <v>2023</v>
      </c>
      <c r="J4" s="45">
        <v>2024</v>
      </c>
      <c r="K4" s="45">
        <v>2025</v>
      </c>
      <c r="L4" s="45">
        <v>2026</v>
      </c>
      <c r="M4" s="45">
        <v>2027</v>
      </c>
      <c r="N4" s="45">
        <v>2028</v>
      </c>
      <c r="O4" s="45">
        <v>2029</v>
      </c>
      <c r="P4" s="45">
        <v>2030</v>
      </c>
      <c r="Q4" s="45">
        <v>2031</v>
      </c>
      <c r="R4" s="45">
        <v>2032</v>
      </c>
      <c r="S4" s="45">
        <v>2033</v>
      </c>
      <c r="T4" s="45">
        <v>2034</v>
      </c>
      <c r="U4" s="45">
        <v>2035</v>
      </c>
      <c r="V4" s="45">
        <v>2036</v>
      </c>
      <c r="W4" s="45">
        <v>2037</v>
      </c>
      <c r="X4" s="45">
        <v>2038</v>
      </c>
      <c r="Y4" s="45">
        <v>2039</v>
      </c>
      <c r="Z4" s="45">
        <v>2040</v>
      </c>
      <c r="AA4" s="45">
        <v>2041</v>
      </c>
      <c r="AB4" s="45">
        <v>2042</v>
      </c>
      <c r="AC4" s="45">
        <v>2043</v>
      </c>
      <c r="AD4" s="45">
        <v>2044</v>
      </c>
      <c r="AE4" s="45">
        <v>2045</v>
      </c>
      <c r="AF4" s="45">
        <v>2046</v>
      </c>
      <c r="AG4" s="45">
        <v>2047</v>
      </c>
      <c r="AH4" s="45">
        <v>2048</v>
      </c>
      <c r="AI4" s="45">
        <v>2049</v>
      </c>
      <c r="AJ4" s="46">
        <v>2050</v>
      </c>
    </row>
    <row r="5" spans="1:39" ht="14.25" customHeight="1" x14ac:dyDescent="0.45">
      <c r="A5" s="47" t="s">
        <v>176</v>
      </c>
      <c r="B5" s="47" t="s">
        <v>177</v>
      </c>
      <c r="C5" s="48">
        <v>8816.2274940261377</v>
      </c>
      <c r="D5" s="48">
        <v>9457.2069692944169</v>
      </c>
      <c r="E5" s="48">
        <v>10137.293502231209</v>
      </c>
      <c r="F5" s="48">
        <v>10609.137297363666</v>
      </c>
      <c r="G5" s="48">
        <v>11100.26938230877</v>
      </c>
      <c r="H5" s="48">
        <v>11604.303353124693</v>
      </c>
      <c r="I5" s="48">
        <v>12123.705773369673</v>
      </c>
      <c r="J5" s="48">
        <v>12658.801239862645</v>
      </c>
      <c r="K5" s="48">
        <v>13209.920696433435</v>
      </c>
      <c r="L5" s="48">
        <v>13733.74242370034</v>
      </c>
      <c r="M5" s="48">
        <v>14270.711222776974</v>
      </c>
      <c r="N5" s="48">
        <v>14821.033149340497</v>
      </c>
      <c r="O5" s="48">
        <v>15384.917442752112</v>
      </c>
      <c r="P5" s="48">
        <v>15962.576553103831</v>
      </c>
      <c r="Q5" s="48">
        <v>16200.146430178909</v>
      </c>
      <c r="R5" s="48">
        <v>16430.235587650048</v>
      </c>
      <c r="S5" s="48">
        <v>16652.788374474556</v>
      </c>
      <c r="T5" s="48">
        <v>16867.760476087537</v>
      </c>
      <c r="U5" s="48">
        <v>17075.11842084879</v>
      </c>
      <c r="V5" s="48">
        <v>17223.736333635024</v>
      </c>
      <c r="W5" s="48">
        <v>17363.720234516459</v>
      </c>
      <c r="X5" s="48">
        <v>17495.138636322219</v>
      </c>
      <c r="Y5" s="48">
        <v>17618.068545519047</v>
      </c>
      <c r="Z5" s="48">
        <v>17732.594899320789</v>
      </c>
      <c r="AA5" s="48">
        <v>17780.136647725933</v>
      </c>
      <c r="AB5" s="48">
        <v>17819.019993584221</v>
      </c>
      <c r="AC5" s="48">
        <v>17849.432653105574</v>
      </c>
      <c r="AD5" s="48">
        <v>17871.566217121952</v>
      </c>
      <c r="AE5" s="48">
        <v>17885.615612736263</v>
      </c>
      <c r="AF5" s="48">
        <v>17845.228638678633</v>
      </c>
      <c r="AG5" s="48">
        <v>17797.284372876013</v>
      </c>
      <c r="AH5" s="48">
        <v>17742.042716325359</v>
      </c>
      <c r="AI5" s="48">
        <v>17679.762613446987</v>
      </c>
      <c r="AJ5" s="48">
        <v>17610.701646517784</v>
      </c>
    </row>
    <row r="6" spans="1:39" ht="14.25" customHeight="1" x14ac:dyDescent="0.45">
      <c r="A6" s="49" t="s">
        <v>178</v>
      </c>
      <c r="B6" s="47" t="s">
        <v>177</v>
      </c>
      <c r="C6" s="48">
        <v>459202.15358945727</v>
      </c>
      <c r="D6" s="48">
        <v>474638.54206369328</v>
      </c>
      <c r="E6" s="48">
        <v>490626.9519055672</v>
      </c>
      <c r="F6" s="48">
        <v>507188.46237571118</v>
      </c>
      <c r="G6" s="48">
        <v>511824.15678489435</v>
      </c>
      <c r="H6" s="48">
        <v>516502.75381073891</v>
      </c>
      <c r="I6" s="48">
        <v>521224.65585612203</v>
      </c>
      <c r="J6" s="48">
        <v>525990.26915124792</v>
      </c>
      <c r="K6" s="48">
        <v>530800.00379056809</v>
      </c>
      <c r="L6" s="48">
        <v>529569.72047229134</v>
      </c>
      <c r="M6" s="48">
        <v>528342.28980678727</v>
      </c>
      <c r="N6" s="48">
        <v>527117.70517699188</v>
      </c>
      <c r="O6" s="48">
        <v>525895.95998119668</v>
      </c>
      <c r="P6" s="48">
        <v>514042.77524649707</v>
      </c>
      <c r="Q6" s="48">
        <v>511233.6285323003</v>
      </c>
      <c r="R6" s="48">
        <v>508439.839057356</v>
      </c>
      <c r="S6" s="48">
        <v>505661.32283344655</v>
      </c>
      <c r="T6" s="48">
        <v>502897.99633186212</v>
      </c>
      <c r="U6" s="48">
        <v>500149.7764808858</v>
      </c>
      <c r="V6" s="48">
        <v>498440.03226826829</v>
      </c>
      <c r="W6" s="48">
        <v>496736.13554489915</v>
      </c>
      <c r="X6" s="48">
        <v>495038.06630206871</v>
      </c>
      <c r="Y6" s="48">
        <v>493345.80459956621</v>
      </c>
      <c r="Z6" s="48">
        <v>471992.95734282734</v>
      </c>
      <c r="AA6" s="48">
        <v>472438.87150749558</v>
      </c>
      <c r="AB6" s="48">
        <v>472885.20787823416</v>
      </c>
      <c r="AC6" s="48">
        <v>473331.96685563761</v>
      </c>
      <c r="AD6" s="48">
        <v>473779.1488406813</v>
      </c>
      <c r="AE6" s="48">
        <v>474226.75423472159</v>
      </c>
      <c r="AF6" s="48">
        <v>477042.19972750032</v>
      </c>
      <c r="AG6" s="48">
        <v>479874.36044238677</v>
      </c>
      <c r="AH6" s="48">
        <v>482723.33561809419</v>
      </c>
      <c r="AI6" s="48">
        <v>485589.22508252377</v>
      </c>
      <c r="AJ6" s="48">
        <v>488472.12925626285</v>
      </c>
    </row>
    <row r="7" spans="1:39" ht="14.25" customHeight="1" x14ac:dyDescent="0.45">
      <c r="A7" s="12" t="s">
        <v>179</v>
      </c>
      <c r="B7" s="50" t="s">
        <v>180</v>
      </c>
      <c r="C7" s="51">
        <f t="shared" ref="C7:AJ7" si="0">C6/1000</f>
        <v>459.20215358945728</v>
      </c>
      <c r="D7" s="51">
        <f t="shared" si="0"/>
        <v>474.63854206369331</v>
      </c>
      <c r="E7" s="51">
        <f t="shared" si="0"/>
        <v>490.62695190556718</v>
      </c>
      <c r="F7" s="51">
        <f t="shared" si="0"/>
        <v>507.1884623757112</v>
      </c>
      <c r="G7" s="51">
        <f t="shared" si="0"/>
        <v>511.82415678489434</v>
      </c>
      <c r="H7" s="51">
        <f t="shared" si="0"/>
        <v>516.50275381073891</v>
      </c>
      <c r="I7" s="51">
        <f t="shared" si="0"/>
        <v>521.22465585612201</v>
      </c>
      <c r="J7" s="51">
        <f t="shared" si="0"/>
        <v>525.99026915124796</v>
      </c>
      <c r="K7" s="51">
        <f t="shared" si="0"/>
        <v>530.8000037905681</v>
      </c>
      <c r="L7" s="51">
        <f t="shared" si="0"/>
        <v>529.56972047229135</v>
      </c>
      <c r="M7" s="51">
        <f t="shared" si="0"/>
        <v>528.34228980678722</v>
      </c>
      <c r="N7" s="51">
        <f t="shared" si="0"/>
        <v>527.11770517699188</v>
      </c>
      <c r="O7" s="51">
        <f t="shared" si="0"/>
        <v>525.89595998119671</v>
      </c>
      <c r="P7" s="51">
        <f t="shared" si="0"/>
        <v>514.04277524649706</v>
      </c>
      <c r="Q7" s="51">
        <f t="shared" si="0"/>
        <v>511.23362853230032</v>
      </c>
      <c r="R7" s="51">
        <f t="shared" si="0"/>
        <v>508.43983905735598</v>
      </c>
      <c r="S7" s="51">
        <f t="shared" si="0"/>
        <v>505.66132283344655</v>
      </c>
      <c r="T7" s="51">
        <f t="shared" si="0"/>
        <v>502.89799633186209</v>
      </c>
      <c r="U7" s="51">
        <f t="shared" si="0"/>
        <v>500.14977648088581</v>
      </c>
      <c r="V7" s="51">
        <f t="shared" si="0"/>
        <v>498.44003226826828</v>
      </c>
      <c r="W7" s="51">
        <f t="shared" si="0"/>
        <v>496.73613554489913</v>
      </c>
      <c r="X7" s="51">
        <f t="shared" si="0"/>
        <v>495.03806630206873</v>
      </c>
      <c r="Y7" s="51">
        <f t="shared" si="0"/>
        <v>493.34580459956624</v>
      </c>
      <c r="Z7" s="51">
        <f t="shared" si="0"/>
        <v>471.99295734282737</v>
      </c>
      <c r="AA7" s="51">
        <f t="shared" si="0"/>
        <v>472.43887150749561</v>
      </c>
      <c r="AB7" s="51">
        <f t="shared" si="0"/>
        <v>472.88520787823416</v>
      </c>
      <c r="AC7" s="51">
        <f t="shared" si="0"/>
        <v>473.33196685563763</v>
      </c>
      <c r="AD7" s="51">
        <f t="shared" si="0"/>
        <v>473.77914884068127</v>
      </c>
      <c r="AE7" s="51">
        <f t="shared" si="0"/>
        <v>474.22675423472157</v>
      </c>
      <c r="AF7" s="51">
        <f t="shared" si="0"/>
        <v>477.0421997275003</v>
      </c>
      <c r="AG7" s="51">
        <f t="shared" si="0"/>
        <v>479.87436044238677</v>
      </c>
      <c r="AH7" s="51">
        <f t="shared" si="0"/>
        <v>482.72333561809421</v>
      </c>
      <c r="AI7" s="51">
        <f t="shared" si="0"/>
        <v>485.5892250825238</v>
      </c>
      <c r="AJ7" s="51">
        <f t="shared" si="0"/>
        <v>488.47212925626286</v>
      </c>
    </row>
    <row r="8" spans="1:39" ht="14.25" customHeight="1" x14ac:dyDescent="0.35"/>
    <row r="9" spans="1:39" ht="14.25" customHeight="1" x14ac:dyDescent="0.45">
      <c r="A9" s="3" t="s">
        <v>181</v>
      </c>
    </row>
    <row r="10" spans="1:39" ht="14.25" customHeight="1" x14ac:dyDescent="0.45">
      <c r="A10" s="52" t="s">
        <v>182</v>
      </c>
      <c r="B10" s="53">
        <v>2013</v>
      </c>
      <c r="C10" s="53">
        <v>2014</v>
      </c>
      <c r="D10" s="53">
        <v>2015</v>
      </c>
      <c r="E10" s="53">
        <v>2016</v>
      </c>
      <c r="F10" s="54">
        <v>2017</v>
      </c>
      <c r="G10" s="53">
        <v>2018</v>
      </c>
      <c r="H10" s="55">
        <v>2019</v>
      </c>
      <c r="I10" s="55">
        <v>2020</v>
      </c>
      <c r="J10" s="55">
        <v>2021</v>
      </c>
      <c r="K10" s="55">
        <v>2022</v>
      </c>
      <c r="L10" s="55">
        <v>2023</v>
      </c>
      <c r="M10" s="55">
        <v>2024</v>
      </c>
      <c r="N10" s="55">
        <v>2025</v>
      </c>
      <c r="O10" s="55">
        <v>2026</v>
      </c>
      <c r="P10" s="55">
        <v>2027</v>
      </c>
      <c r="Q10" s="55">
        <v>2028</v>
      </c>
      <c r="R10" s="55">
        <v>2029</v>
      </c>
      <c r="S10" s="55">
        <v>2030</v>
      </c>
      <c r="T10" s="55">
        <v>2031</v>
      </c>
      <c r="U10" s="55">
        <v>2032</v>
      </c>
      <c r="V10" s="55">
        <v>2033</v>
      </c>
      <c r="W10" s="55">
        <v>2034</v>
      </c>
      <c r="X10" s="55">
        <v>2035</v>
      </c>
      <c r="Y10" s="55">
        <v>2036</v>
      </c>
      <c r="Z10" s="55">
        <v>2037</v>
      </c>
      <c r="AA10" s="55">
        <v>2038</v>
      </c>
      <c r="AB10" s="55">
        <v>2039</v>
      </c>
      <c r="AC10" s="55">
        <v>2040</v>
      </c>
      <c r="AD10" s="55">
        <v>2041</v>
      </c>
      <c r="AE10" s="55">
        <v>2042</v>
      </c>
      <c r="AF10" s="55">
        <v>2043</v>
      </c>
      <c r="AG10" s="55">
        <v>2044</v>
      </c>
      <c r="AH10" s="55">
        <v>2045</v>
      </c>
      <c r="AI10" s="55">
        <v>2046</v>
      </c>
      <c r="AJ10" s="55">
        <v>2047</v>
      </c>
      <c r="AK10" s="55">
        <v>2048</v>
      </c>
      <c r="AL10" s="55">
        <v>2049</v>
      </c>
      <c r="AM10" s="55">
        <v>2050</v>
      </c>
    </row>
    <row r="11" spans="1:39" ht="14.25" customHeight="1" x14ac:dyDescent="0.45">
      <c r="A11" s="11" t="s">
        <v>127</v>
      </c>
      <c r="B11" s="56">
        <v>8635</v>
      </c>
      <c r="C11" s="56">
        <v>8716.1428571428569</v>
      </c>
      <c r="D11" s="56">
        <v>8797.2857142857138</v>
      </c>
      <c r="E11" s="56">
        <v>8878.4285714285706</v>
      </c>
      <c r="F11" s="54">
        <v>8959.5714285714275</v>
      </c>
      <c r="G11" s="56">
        <v>9040.7142857142862</v>
      </c>
      <c r="H11" s="21">
        <v>9121.8571428571431</v>
      </c>
      <c r="I11" s="21">
        <v>9203</v>
      </c>
      <c r="J11" s="21">
        <v>9114.4</v>
      </c>
      <c r="K11" s="21">
        <v>9025.7999999999993</v>
      </c>
      <c r="L11" s="21">
        <v>8937.2000000000007</v>
      </c>
      <c r="M11" s="21">
        <v>8848.6</v>
      </c>
      <c r="N11" s="21">
        <v>8760</v>
      </c>
      <c r="O11" s="21">
        <v>8671.4</v>
      </c>
      <c r="P11" s="21">
        <v>8582.7999999999993</v>
      </c>
      <c r="Q11" s="21">
        <v>8494.2000000000007</v>
      </c>
      <c r="R11" s="21">
        <v>8405.6</v>
      </c>
      <c r="S11" s="21">
        <v>8317</v>
      </c>
      <c r="T11" s="21">
        <v>8442.6</v>
      </c>
      <c r="U11" s="21">
        <v>8568.2000000000007</v>
      </c>
      <c r="V11" s="21">
        <v>8693.7999999999993</v>
      </c>
      <c r="W11" s="21">
        <v>8819.4</v>
      </c>
      <c r="X11" s="21">
        <v>8945</v>
      </c>
      <c r="Y11" s="21">
        <v>9070.6</v>
      </c>
      <c r="Z11" s="21">
        <v>9196.2000000000007</v>
      </c>
      <c r="AA11" s="21">
        <v>9321.7999999999993</v>
      </c>
      <c r="AB11" s="21">
        <v>9447.4</v>
      </c>
      <c r="AC11" s="21">
        <v>9573</v>
      </c>
      <c r="AD11" s="21">
        <v>9814.2999999999993</v>
      </c>
      <c r="AE11" s="21">
        <v>10055.6</v>
      </c>
      <c r="AF11" s="21">
        <v>10296.9</v>
      </c>
      <c r="AG11" s="21">
        <v>10538.2</v>
      </c>
      <c r="AH11" s="21">
        <v>10779.5</v>
      </c>
      <c r="AI11" s="21">
        <v>11020.8</v>
      </c>
      <c r="AJ11" s="21">
        <v>11262.1</v>
      </c>
      <c r="AK11" s="21">
        <v>11503.4</v>
      </c>
      <c r="AL11" s="21">
        <v>11744.7</v>
      </c>
      <c r="AM11" s="21">
        <v>11986</v>
      </c>
    </row>
    <row r="12" spans="1:39" ht="14.25" customHeight="1" x14ac:dyDescent="0.45">
      <c r="A12" s="11" t="s">
        <v>183</v>
      </c>
      <c r="B12" s="56">
        <v>8635</v>
      </c>
      <c r="C12" s="56">
        <v>8716.1428571428569</v>
      </c>
      <c r="D12" s="56">
        <v>8797.2857142857138</v>
      </c>
      <c r="E12" s="56">
        <v>8878.4285714285706</v>
      </c>
      <c r="F12" s="54">
        <v>8959.5714285714275</v>
      </c>
      <c r="G12" s="56">
        <v>9040.7142857142862</v>
      </c>
      <c r="H12" s="21">
        <v>9121.8571428571431</v>
      </c>
      <c r="I12" s="21">
        <v>9203</v>
      </c>
      <c r="J12" s="21">
        <v>9114.4</v>
      </c>
      <c r="K12" s="21">
        <v>9025.7999999999993</v>
      </c>
      <c r="L12" s="21">
        <v>8937.2000000000007</v>
      </c>
      <c r="M12" s="21">
        <v>8848.6</v>
      </c>
      <c r="N12" s="21">
        <v>8760</v>
      </c>
      <c r="O12" s="21">
        <v>8671.4</v>
      </c>
      <c r="P12" s="21">
        <v>8582.7999999999993</v>
      </c>
      <c r="Q12" s="21">
        <v>8494.2000000000007</v>
      </c>
      <c r="R12" s="21">
        <v>8405.6</v>
      </c>
      <c r="S12" s="21">
        <v>8317</v>
      </c>
      <c r="T12" s="21">
        <v>8442.6</v>
      </c>
      <c r="U12" s="21">
        <v>8568.2000000000007</v>
      </c>
      <c r="V12" s="21">
        <v>8693.7999999999993</v>
      </c>
      <c r="W12" s="21">
        <v>8819.4</v>
      </c>
      <c r="X12" s="21">
        <v>8945</v>
      </c>
      <c r="Y12" s="21">
        <v>9070.6</v>
      </c>
      <c r="Z12" s="21">
        <v>9196.2000000000007</v>
      </c>
      <c r="AA12" s="21">
        <v>9321.7999999999993</v>
      </c>
      <c r="AB12" s="21">
        <v>9447.4</v>
      </c>
      <c r="AC12" s="21">
        <v>9573</v>
      </c>
      <c r="AD12" s="21">
        <v>9814.2999999999993</v>
      </c>
      <c r="AE12" s="21">
        <v>10055.6</v>
      </c>
      <c r="AF12" s="21">
        <v>10296.9</v>
      </c>
      <c r="AG12" s="21">
        <v>10538.2</v>
      </c>
      <c r="AH12" s="21">
        <v>10779.5</v>
      </c>
      <c r="AI12" s="21">
        <v>11020.8</v>
      </c>
      <c r="AJ12" s="21">
        <v>11262.1</v>
      </c>
      <c r="AK12" s="21">
        <v>11503.4</v>
      </c>
      <c r="AL12" s="21">
        <v>11744.7</v>
      </c>
      <c r="AM12" s="21">
        <v>11986</v>
      </c>
    </row>
    <row r="13" spans="1:39" ht="14.25" customHeight="1" x14ac:dyDescent="0.45">
      <c r="F13" s="12"/>
    </row>
    <row r="14" spans="1:39" ht="14.25" customHeight="1" x14ac:dyDescent="0.45">
      <c r="A14" s="57" t="s">
        <v>184</v>
      </c>
      <c r="B14" s="58">
        <v>2013</v>
      </c>
      <c r="C14" s="58">
        <v>2014</v>
      </c>
      <c r="D14" s="58">
        <v>2015</v>
      </c>
      <c r="E14" s="58">
        <v>2016</v>
      </c>
      <c r="F14" s="59">
        <v>2017</v>
      </c>
      <c r="G14" s="58">
        <v>2018</v>
      </c>
      <c r="H14" s="58">
        <v>2019</v>
      </c>
      <c r="I14" s="58">
        <v>2020</v>
      </c>
      <c r="J14" s="58">
        <v>2021</v>
      </c>
      <c r="K14" s="58">
        <v>2022</v>
      </c>
      <c r="L14" s="58">
        <v>2023</v>
      </c>
      <c r="M14" s="58">
        <v>2024</v>
      </c>
      <c r="N14" s="58">
        <v>2025</v>
      </c>
      <c r="O14" s="58">
        <v>2026</v>
      </c>
      <c r="P14" s="58">
        <v>2027</v>
      </c>
      <c r="Q14" s="58">
        <v>2028</v>
      </c>
      <c r="R14" s="58">
        <v>2029</v>
      </c>
      <c r="S14" s="58">
        <v>2030</v>
      </c>
      <c r="T14" s="58">
        <v>2031</v>
      </c>
      <c r="U14" s="58">
        <v>2032</v>
      </c>
      <c r="V14" s="58">
        <v>2033</v>
      </c>
      <c r="W14" s="58">
        <v>2034</v>
      </c>
      <c r="X14" s="58">
        <v>2035</v>
      </c>
      <c r="Y14" s="58">
        <v>2036</v>
      </c>
      <c r="Z14" s="58">
        <v>2037</v>
      </c>
      <c r="AA14" s="58">
        <v>2038</v>
      </c>
      <c r="AB14" s="58">
        <v>2039</v>
      </c>
      <c r="AC14" s="58">
        <v>2040</v>
      </c>
      <c r="AD14" s="58">
        <v>2041</v>
      </c>
      <c r="AE14" s="58">
        <v>2042</v>
      </c>
      <c r="AF14" s="58">
        <v>2043</v>
      </c>
      <c r="AG14" s="58">
        <v>2044</v>
      </c>
      <c r="AH14" s="58">
        <v>2045</v>
      </c>
      <c r="AI14" s="58">
        <v>2046</v>
      </c>
      <c r="AJ14" s="58">
        <v>2047</v>
      </c>
      <c r="AK14" s="58">
        <v>2048</v>
      </c>
      <c r="AL14" s="58">
        <v>2049</v>
      </c>
      <c r="AM14" s="58">
        <v>2050</v>
      </c>
    </row>
    <row r="15" spans="1:39" ht="14.25" customHeight="1" x14ac:dyDescent="0.45">
      <c r="A15" s="4" t="s">
        <v>159</v>
      </c>
      <c r="B15" s="60">
        <v>210.86106691846899</v>
      </c>
      <c r="C15" s="60">
        <v>221.6149813313109</v>
      </c>
      <c r="D15" s="60">
        <v>239.3441798378158</v>
      </c>
      <c r="E15" s="60">
        <v>259.46721426329538</v>
      </c>
      <c r="F15" s="61">
        <v>279.17105136282845</v>
      </c>
      <c r="G15" s="60">
        <v>301.50473547185476</v>
      </c>
      <c r="H15" s="60">
        <v>325.62511430960308</v>
      </c>
      <c r="I15" s="60">
        <v>343.59646196221286</v>
      </c>
      <c r="J15" s="60">
        <v>362.4875013210625</v>
      </c>
      <c r="K15" s="60">
        <v>382.41717584518597</v>
      </c>
      <c r="L15" s="60">
        <v>403.44259001602802</v>
      </c>
      <c r="M15" s="60">
        <v>425.62398793702056</v>
      </c>
      <c r="N15" s="60">
        <v>449.02492595096635</v>
      </c>
      <c r="O15" s="60">
        <v>472.21131087829741</v>
      </c>
      <c r="P15" s="60">
        <v>496.59497554429737</v>
      </c>
      <c r="Q15" s="60">
        <v>522.23774410901183</v>
      </c>
      <c r="R15" s="60">
        <v>549.20463315831785</v>
      </c>
      <c r="S15" s="60">
        <v>577.56401655182026</v>
      </c>
      <c r="T15" s="60">
        <v>598.22148488591483</v>
      </c>
      <c r="U15" s="60">
        <v>619.61779945305864</v>
      </c>
      <c r="V15" s="60">
        <v>641.77938622894533</v>
      </c>
      <c r="W15" s="60">
        <v>664.73361635506944</v>
      </c>
      <c r="X15" s="60">
        <v>688.50883994403921</v>
      </c>
      <c r="Y15" s="60">
        <v>711.02481306173343</v>
      </c>
      <c r="Z15" s="60">
        <v>734.277115208228</v>
      </c>
      <c r="AA15" s="60">
        <v>758.28982619725502</v>
      </c>
      <c r="AB15" s="60">
        <v>783.08781331310092</v>
      </c>
      <c r="AC15" s="60">
        <v>808.69675706287887</v>
      </c>
      <c r="AD15" s="60">
        <v>832.80175273448015</v>
      </c>
      <c r="AE15" s="60">
        <v>857.62525112202945</v>
      </c>
      <c r="AF15" s="60">
        <v>883.18866878829465</v>
      </c>
      <c r="AG15" s="60">
        <v>909.51406066407026</v>
      </c>
      <c r="AH15" s="60">
        <v>936.62413907614882</v>
      </c>
      <c r="AI15" s="60">
        <v>962.03279438668005</v>
      </c>
      <c r="AJ15" s="60">
        <v>988.13073341066172</v>
      </c>
      <c r="AK15" s="60">
        <v>1014.9366549746079</v>
      </c>
      <c r="AL15" s="60">
        <v>1042.4697651651163</v>
      </c>
      <c r="AM15" s="60">
        <v>1070.7497910897712</v>
      </c>
    </row>
    <row r="16" spans="1:39" ht="14.25" customHeight="1" x14ac:dyDescent="0.45">
      <c r="A16" s="62" t="s">
        <v>185</v>
      </c>
      <c r="B16" s="63"/>
      <c r="C16" s="63"/>
      <c r="D16" s="63"/>
      <c r="E16" s="63"/>
      <c r="F16" s="64">
        <v>1</v>
      </c>
      <c r="G16" s="63">
        <v>1.08</v>
      </c>
      <c r="H16" s="63">
        <v>1.1663999999999999</v>
      </c>
      <c r="I16" s="63">
        <v>1.2307739655844654</v>
      </c>
      <c r="J16" s="63">
        <v>1.298442297478583</v>
      </c>
      <c r="K16" s="63">
        <v>1.3698310551124167</v>
      </c>
      <c r="L16" s="63">
        <v>1.4451447886395943</v>
      </c>
      <c r="M16" s="63">
        <v>1.5245992944442244</v>
      </c>
      <c r="N16" s="63">
        <v>1.6084222334621114</v>
      </c>
      <c r="O16" s="63">
        <v>1.6914766361809541</v>
      </c>
      <c r="P16" s="63">
        <v>1.7788197347829269</v>
      </c>
      <c r="Q16" s="63">
        <v>1.8706729854675312</v>
      </c>
      <c r="R16" s="63">
        <v>1.9672692798098774</v>
      </c>
      <c r="S16" s="63">
        <v>2.0688535352513373</v>
      </c>
      <c r="T16" s="63">
        <v>2.1428492745418226</v>
      </c>
      <c r="U16" s="63">
        <v>2.2194915856363773</v>
      </c>
      <c r="V16" s="63">
        <v>2.2988751272596959</v>
      </c>
      <c r="W16" s="63">
        <v>2.3810979437518376</v>
      </c>
      <c r="X16" s="63">
        <v>2.4662615861599826</v>
      </c>
      <c r="Y16" s="63">
        <v>2.5469145514577023</v>
      </c>
      <c r="Z16" s="63">
        <v>2.6302050718500709</v>
      </c>
      <c r="AA16" s="63">
        <v>2.7162194020315287</v>
      </c>
      <c r="AB16" s="63">
        <v>2.8050466174422586</v>
      </c>
      <c r="AC16" s="63">
        <v>2.8967787065136821</v>
      </c>
      <c r="AD16" s="63">
        <v>2.9831236035004145</v>
      </c>
      <c r="AE16" s="63">
        <v>3.072042201135694</v>
      </c>
      <c r="AF16" s="63">
        <v>3.1636112142603441</v>
      </c>
      <c r="AG16" s="63">
        <v>3.2579096443707121</v>
      </c>
      <c r="AH16" s="63">
        <v>3.355018847777496</v>
      </c>
      <c r="AI16" s="63">
        <v>3.4460334969916384</v>
      </c>
      <c r="AJ16" s="63">
        <v>3.5395171834146377</v>
      </c>
      <c r="AK16" s="63">
        <v>3.6355368868655789</v>
      </c>
      <c r="AL16" s="63">
        <v>3.7341614041860534</v>
      </c>
      <c r="AM16" s="63">
        <v>3.835461398532173</v>
      </c>
    </row>
    <row r="17" spans="1:36" ht="14.25" customHeight="1" x14ac:dyDescent="0.35"/>
    <row r="18" spans="1:36" ht="14.25" customHeight="1" x14ac:dyDescent="0.35"/>
    <row r="19" spans="1:36" ht="14.25" customHeight="1" x14ac:dyDescent="0.35"/>
    <row r="20" spans="1:36" ht="14.25" customHeight="1" x14ac:dyDescent="0.45">
      <c r="A20" s="65" t="s">
        <v>186</v>
      </c>
    </row>
    <row r="21" spans="1:36" ht="14.25" customHeight="1" x14ac:dyDescent="0.45">
      <c r="A21" s="3" t="s">
        <v>187</v>
      </c>
      <c r="B21" s="3" t="str">
        <f t="shared" ref="B21:AJ21" si="1">B4</f>
        <v>Fuel</v>
      </c>
      <c r="C21" s="3">
        <f t="shared" si="1"/>
        <v>2017</v>
      </c>
      <c r="D21" s="3">
        <f t="shared" si="1"/>
        <v>2018</v>
      </c>
      <c r="E21" s="3">
        <f t="shared" si="1"/>
        <v>2019</v>
      </c>
      <c r="F21" s="3">
        <f t="shared" si="1"/>
        <v>2020</v>
      </c>
      <c r="G21" s="3">
        <f t="shared" si="1"/>
        <v>2021</v>
      </c>
      <c r="H21" s="3">
        <f t="shared" si="1"/>
        <v>2022</v>
      </c>
      <c r="I21" s="3">
        <f t="shared" si="1"/>
        <v>2023</v>
      </c>
      <c r="J21" s="3">
        <f t="shared" si="1"/>
        <v>2024</v>
      </c>
      <c r="K21" s="3">
        <f t="shared" si="1"/>
        <v>2025</v>
      </c>
      <c r="L21" s="3">
        <f t="shared" si="1"/>
        <v>2026</v>
      </c>
      <c r="M21" s="3">
        <f t="shared" si="1"/>
        <v>2027</v>
      </c>
      <c r="N21" s="3">
        <f t="shared" si="1"/>
        <v>2028</v>
      </c>
      <c r="O21" s="3">
        <f t="shared" si="1"/>
        <v>2029</v>
      </c>
      <c r="P21" s="3">
        <f t="shared" si="1"/>
        <v>2030</v>
      </c>
      <c r="Q21" s="3">
        <f t="shared" si="1"/>
        <v>2031</v>
      </c>
      <c r="R21" s="3">
        <f t="shared" si="1"/>
        <v>2032</v>
      </c>
      <c r="S21" s="3">
        <f t="shared" si="1"/>
        <v>2033</v>
      </c>
      <c r="T21" s="3">
        <f t="shared" si="1"/>
        <v>2034</v>
      </c>
      <c r="U21" s="3">
        <f t="shared" si="1"/>
        <v>2035</v>
      </c>
      <c r="V21" s="3">
        <f t="shared" si="1"/>
        <v>2036</v>
      </c>
      <c r="W21" s="3">
        <f t="shared" si="1"/>
        <v>2037</v>
      </c>
      <c r="X21" s="3">
        <f t="shared" si="1"/>
        <v>2038</v>
      </c>
      <c r="Y21" s="3">
        <f t="shared" si="1"/>
        <v>2039</v>
      </c>
      <c r="Z21" s="3">
        <f t="shared" si="1"/>
        <v>2040</v>
      </c>
      <c r="AA21" s="3">
        <f t="shared" si="1"/>
        <v>2041</v>
      </c>
      <c r="AB21" s="3">
        <f t="shared" si="1"/>
        <v>2042</v>
      </c>
      <c r="AC21" s="3">
        <f t="shared" si="1"/>
        <v>2043</v>
      </c>
      <c r="AD21" s="3">
        <f t="shared" si="1"/>
        <v>2044</v>
      </c>
      <c r="AE21" s="3">
        <f t="shared" si="1"/>
        <v>2045</v>
      </c>
      <c r="AF21" s="3">
        <f t="shared" si="1"/>
        <v>2046</v>
      </c>
      <c r="AG21" s="3">
        <f t="shared" si="1"/>
        <v>2047</v>
      </c>
      <c r="AH21" s="3">
        <f t="shared" si="1"/>
        <v>2048</v>
      </c>
      <c r="AI21" s="3">
        <f t="shared" si="1"/>
        <v>2049</v>
      </c>
      <c r="AJ21" s="3">
        <f t="shared" si="1"/>
        <v>2050</v>
      </c>
    </row>
    <row r="22" spans="1:36" ht="14.25" customHeight="1" x14ac:dyDescent="0.45">
      <c r="A22" s="30" t="str">
        <f t="shared" ref="A22:AJ22" si="2">A5</f>
        <v>Passenger (mil m3)</v>
      </c>
      <c r="B22" s="30" t="str">
        <f t="shared" si="2"/>
        <v>Qav + Biojet</v>
      </c>
      <c r="C22" s="31">
        <f t="shared" si="2"/>
        <v>8816.2274940261377</v>
      </c>
      <c r="D22" s="31">
        <f t="shared" si="2"/>
        <v>9457.2069692944169</v>
      </c>
      <c r="E22" s="31">
        <f t="shared" si="2"/>
        <v>10137.293502231209</v>
      </c>
      <c r="F22" s="31">
        <f t="shared" si="2"/>
        <v>10609.137297363666</v>
      </c>
      <c r="G22" s="31">
        <f t="shared" si="2"/>
        <v>11100.26938230877</v>
      </c>
      <c r="H22" s="31">
        <f t="shared" si="2"/>
        <v>11604.303353124693</v>
      </c>
      <c r="I22" s="31">
        <f t="shared" si="2"/>
        <v>12123.705773369673</v>
      </c>
      <c r="J22" s="31">
        <f t="shared" si="2"/>
        <v>12658.801239862645</v>
      </c>
      <c r="K22" s="31">
        <f t="shared" si="2"/>
        <v>13209.920696433435</v>
      </c>
      <c r="L22" s="31">
        <f t="shared" si="2"/>
        <v>13733.74242370034</v>
      </c>
      <c r="M22" s="31">
        <f t="shared" si="2"/>
        <v>14270.711222776974</v>
      </c>
      <c r="N22" s="31">
        <f t="shared" si="2"/>
        <v>14821.033149340497</v>
      </c>
      <c r="O22" s="31">
        <f t="shared" si="2"/>
        <v>15384.917442752112</v>
      </c>
      <c r="P22" s="31">
        <f t="shared" si="2"/>
        <v>15962.576553103831</v>
      </c>
      <c r="Q22" s="31">
        <f t="shared" si="2"/>
        <v>16200.146430178909</v>
      </c>
      <c r="R22" s="31">
        <f t="shared" si="2"/>
        <v>16430.235587650048</v>
      </c>
      <c r="S22" s="31">
        <f t="shared" si="2"/>
        <v>16652.788374474556</v>
      </c>
      <c r="T22" s="31">
        <f t="shared" si="2"/>
        <v>16867.760476087537</v>
      </c>
      <c r="U22" s="31">
        <f t="shared" si="2"/>
        <v>17075.11842084879</v>
      </c>
      <c r="V22" s="31">
        <f t="shared" si="2"/>
        <v>17223.736333635024</v>
      </c>
      <c r="W22" s="31">
        <f t="shared" si="2"/>
        <v>17363.720234516459</v>
      </c>
      <c r="X22" s="31">
        <f t="shared" si="2"/>
        <v>17495.138636322219</v>
      </c>
      <c r="Y22" s="31">
        <f t="shared" si="2"/>
        <v>17618.068545519047</v>
      </c>
      <c r="Z22" s="31">
        <f t="shared" si="2"/>
        <v>17732.594899320789</v>
      </c>
      <c r="AA22" s="31">
        <f t="shared" si="2"/>
        <v>17780.136647725933</v>
      </c>
      <c r="AB22" s="31">
        <f t="shared" si="2"/>
        <v>17819.019993584221</v>
      </c>
      <c r="AC22" s="31">
        <f t="shared" si="2"/>
        <v>17849.432653105574</v>
      </c>
      <c r="AD22" s="31">
        <f t="shared" si="2"/>
        <v>17871.566217121952</v>
      </c>
      <c r="AE22" s="31">
        <f t="shared" si="2"/>
        <v>17885.615612736263</v>
      </c>
      <c r="AF22" s="31">
        <f t="shared" si="2"/>
        <v>17845.228638678633</v>
      </c>
      <c r="AG22" s="31">
        <f t="shared" si="2"/>
        <v>17797.284372876013</v>
      </c>
      <c r="AH22" s="31">
        <f t="shared" si="2"/>
        <v>17742.042716325359</v>
      </c>
      <c r="AI22" s="31">
        <f t="shared" si="2"/>
        <v>17679.762613446987</v>
      </c>
      <c r="AJ22" s="31">
        <f t="shared" si="2"/>
        <v>17610.701646517784</v>
      </c>
    </row>
    <row r="23" spans="1:36" ht="14.25" customHeight="1" x14ac:dyDescent="0.45">
      <c r="A23" s="30" t="str">
        <f t="shared" ref="A23:AJ23" si="3">A15</f>
        <v>PKM (Billions)</v>
      </c>
      <c r="B23" s="32">
        <f t="shared" si="3"/>
        <v>210.86106691846899</v>
      </c>
      <c r="C23" s="32">
        <f t="shared" si="3"/>
        <v>221.6149813313109</v>
      </c>
      <c r="D23" s="32">
        <f t="shared" si="3"/>
        <v>239.3441798378158</v>
      </c>
      <c r="E23" s="32">
        <f t="shared" si="3"/>
        <v>259.46721426329538</v>
      </c>
      <c r="F23" s="32">
        <f t="shared" si="3"/>
        <v>279.17105136282845</v>
      </c>
      <c r="G23" s="32">
        <f t="shared" si="3"/>
        <v>301.50473547185476</v>
      </c>
      <c r="H23" s="32">
        <f t="shared" si="3"/>
        <v>325.62511430960308</v>
      </c>
      <c r="I23" s="32">
        <f t="shared" si="3"/>
        <v>343.59646196221286</v>
      </c>
      <c r="J23" s="32">
        <f t="shared" si="3"/>
        <v>362.4875013210625</v>
      </c>
      <c r="K23" s="32">
        <f t="shared" si="3"/>
        <v>382.41717584518597</v>
      </c>
      <c r="L23" s="32">
        <f t="shared" si="3"/>
        <v>403.44259001602802</v>
      </c>
      <c r="M23" s="32">
        <f t="shared" si="3"/>
        <v>425.62398793702056</v>
      </c>
      <c r="N23" s="32">
        <f t="shared" si="3"/>
        <v>449.02492595096635</v>
      </c>
      <c r="O23" s="32">
        <f t="shared" si="3"/>
        <v>472.21131087829741</v>
      </c>
      <c r="P23" s="32">
        <f t="shared" si="3"/>
        <v>496.59497554429737</v>
      </c>
      <c r="Q23" s="32">
        <f t="shared" si="3"/>
        <v>522.23774410901183</v>
      </c>
      <c r="R23" s="32">
        <f t="shared" si="3"/>
        <v>549.20463315831785</v>
      </c>
      <c r="S23" s="32">
        <f t="shared" si="3"/>
        <v>577.56401655182026</v>
      </c>
      <c r="T23" s="32">
        <f t="shared" si="3"/>
        <v>598.22148488591483</v>
      </c>
      <c r="U23" s="32">
        <f t="shared" si="3"/>
        <v>619.61779945305864</v>
      </c>
      <c r="V23" s="32">
        <f t="shared" si="3"/>
        <v>641.77938622894533</v>
      </c>
      <c r="W23" s="32">
        <f t="shared" si="3"/>
        <v>664.73361635506944</v>
      </c>
      <c r="X23" s="32">
        <f t="shared" si="3"/>
        <v>688.50883994403921</v>
      </c>
      <c r="Y23" s="32">
        <f t="shared" si="3"/>
        <v>711.02481306173343</v>
      </c>
      <c r="Z23" s="32">
        <f t="shared" si="3"/>
        <v>734.277115208228</v>
      </c>
      <c r="AA23" s="32">
        <f t="shared" si="3"/>
        <v>758.28982619725502</v>
      </c>
      <c r="AB23" s="32">
        <f t="shared" si="3"/>
        <v>783.08781331310092</v>
      </c>
      <c r="AC23" s="32">
        <f t="shared" si="3"/>
        <v>808.69675706287887</v>
      </c>
      <c r="AD23" s="32">
        <f t="shared" si="3"/>
        <v>832.80175273448015</v>
      </c>
      <c r="AE23" s="32">
        <f t="shared" si="3"/>
        <v>857.62525112202945</v>
      </c>
      <c r="AF23" s="32">
        <f t="shared" si="3"/>
        <v>883.18866878829465</v>
      </c>
      <c r="AG23" s="32">
        <f t="shared" si="3"/>
        <v>909.51406066407026</v>
      </c>
      <c r="AH23" s="32">
        <f t="shared" si="3"/>
        <v>936.62413907614882</v>
      </c>
      <c r="AI23" s="32">
        <f t="shared" si="3"/>
        <v>962.03279438668005</v>
      </c>
      <c r="AJ23" s="32">
        <f t="shared" si="3"/>
        <v>988.13073341066172</v>
      </c>
    </row>
    <row r="24" spans="1:36" ht="14.25" customHeight="1" x14ac:dyDescent="0.45">
      <c r="C24" s="3">
        <f t="shared" ref="C24:AJ24" si="4">C22/C23</f>
        <v>39.781730644130128</v>
      </c>
      <c r="D24" s="3">
        <f t="shared" si="4"/>
        <v>39.513001635146516</v>
      </c>
      <c r="E24" s="3">
        <f t="shared" si="4"/>
        <v>39.069650980814671</v>
      </c>
      <c r="F24" s="3">
        <f t="shared" si="4"/>
        <v>38.002282993072072</v>
      </c>
      <c r="G24" s="3">
        <f t="shared" si="4"/>
        <v>36.81623562209348</v>
      </c>
      <c r="H24" s="3">
        <f t="shared" si="4"/>
        <v>35.637003545406408</v>
      </c>
      <c r="I24" s="3">
        <f t="shared" si="4"/>
        <v>35.284722386643729</v>
      </c>
      <c r="J24" s="3">
        <f t="shared" si="4"/>
        <v>34.922035087357372</v>
      </c>
      <c r="K24" s="3">
        <f t="shared" si="4"/>
        <v>34.543220155417941</v>
      </c>
      <c r="L24" s="3">
        <f t="shared" si="4"/>
        <v>34.041379773897255</v>
      </c>
      <c r="M24" s="3">
        <f t="shared" si="4"/>
        <v>33.528916666437055</v>
      </c>
      <c r="N24" s="3">
        <f t="shared" si="4"/>
        <v>33.007150144174751</v>
      </c>
      <c r="O24" s="3">
        <f t="shared" si="4"/>
        <v>32.580577991951685</v>
      </c>
      <c r="P24" s="3">
        <f t="shared" si="4"/>
        <v>32.14405569772007</v>
      </c>
      <c r="Q24" s="3">
        <f t="shared" si="4"/>
        <v>31.020634975011099</v>
      </c>
      <c r="R24" s="3">
        <f t="shared" si="4"/>
        <v>29.9164183906543</v>
      </c>
      <c r="S24" s="3">
        <f t="shared" si="4"/>
        <v>28.832801035450991</v>
      </c>
      <c r="T24" s="3">
        <f t="shared" si="4"/>
        <v>28.196514004013647</v>
      </c>
      <c r="U24" s="3">
        <f t="shared" si="4"/>
        <v>27.55750147255474</v>
      </c>
      <c r="V24" s="3">
        <f t="shared" si="4"/>
        <v>26.837472039793298</v>
      </c>
      <c r="W24" s="3">
        <f t="shared" si="4"/>
        <v>26.121321093593643</v>
      </c>
      <c r="X24" s="3">
        <f t="shared" si="4"/>
        <v>25.41018738081009</v>
      </c>
      <c r="Y24" s="3">
        <f t="shared" si="4"/>
        <v>24.778415917236618</v>
      </c>
      <c r="Z24" s="3">
        <f t="shared" si="4"/>
        <v>24.149731119282041</v>
      </c>
      <c r="AA24" s="3">
        <f t="shared" si="4"/>
        <v>23.4476792823286</v>
      </c>
      <c r="AB24" s="3">
        <f t="shared" si="4"/>
        <v>22.754817136273921</v>
      </c>
      <c r="AC24" s="3">
        <f t="shared" si="4"/>
        <v>22.071848931277117</v>
      </c>
      <c r="AD24" s="3">
        <f t="shared" si="4"/>
        <v>21.459568448842944</v>
      </c>
      <c r="AE24" s="3">
        <f t="shared" si="4"/>
        <v>20.854814605023051</v>
      </c>
      <c r="AF24" s="3">
        <f t="shared" si="4"/>
        <v>20.205454699913314</v>
      </c>
      <c r="AG24" s="3">
        <f t="shared" si="4"/>
        <v>19.567904601586424</v>
      </c>
      <c r="AH24" s="3">
        <f t="shared" si="4"/>
        <v>18.942542665861087</v>
      </c>
      <c r="AI24" s="3">
        <f t="shared" si="4"/>
        <v>18.377505129352972</v>
      </c>
      <c r="AJ24" s="3">
        <f t="shared" si="4"/>
        <v>17.822238547051519</v>
      </c>
    </row>
    <row r="25" spans="1:36" ht="14.25" customHeight="1" x14ac:dyDescent="0.45">
      <c r="P25" s="66">
        <f>(P24-C24)/C24</f>
        <v>-0.19198950932359732</v>
      </c>
      <c r="AJ25" s="67">
        <f>(AJ24-P24)/P24</f>
        <v>-0.44555103081420977</v>
      </c>
    </row>
    <row r="26" spans="1:36" ht="14.25" customHeight="1" x14ac:dyDescent="0.45">
      <c r="P26" s="3">
        <f>(P21-C21)</f>
        <v>13</v>
      </c>
      <c r="AJ26" s="24">
        <f>AJ21-P21</f>
        <v>20</v>
      </c>
    </row>
    <row r="27" spans="1:36" ht="14.25" customHeight="1" x14ac:dyDescent="0.45">
      <c r="P27" s="17">
        <f>P25/P26</f>
        <v>-1.4768423794122871E-2</v>
      </c>
      <c r="AJ27" s="17">
        <f>AJ25/AJ26</f>
        <v>-2.227755154071049E-2</v>
      </c>
    </row>
    <row r="28" spans="1:36" ht="14.25" customHeight="1" x14ac:dyDescent="0.35"/>
    <row r="29" spans="1:36" ht="14.25" customHeight="1" x14ac:dyDescent="0.35"/>
    <row r="30" spans="1:36" ht="14.25" customHeight="1" x14ac:dyDescent="0.35"/>
    <row r="31" spans="1:36" ht="14.25" customHeight="1" x14ac:dyDescent="0.35"/>
    <row r="32" spans="1:36"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About</vt:lpstr>
      <vt:lpstr>Calculations Etc</vt:lpstr>
      <vt:lpstr>Ships-freight</vt:lpstr>
      <vt:lpstr>Ships-psgr</vt:lpstr>
      <vt:lpstr>Rail-freight</vt:lpstr>
      <vt:lpstr>Rail-psgr</vt:lpstr>
      <vt:lpstr>Air-psgr</vt:lpstr>
      <vt:lpstr>Air-freight</vt:lpstr>
      <vt:lpstr>Aircraft Fuel and Cargo</vt:lpstr>
      <vt:lpstr>figure 107</vt:lpstr>
      <vt:lpstr>table 95</vt:lpstr>
      <vt:lpstr>ANPtrilhos</vt:lpstr>
      <vt:lpstr>table 94</vt:lpstr>
      <vt:lpstr>LDV-freight</vt:lpstr>
      <vt:lpstr>LDV-psgr</vt:lpstr>
      <vt:lpstr>table 15</vt:lpstr>
      <vt:lpstr>HDV-freight</vt:lpstr>
      <vt:lpstr>HDV-psgr</vt:lpstr>
      <vt:lpstr>LDV Fuel Economy</vt:lpstr>
      <vt:lpstr>figure 4</vt:lpstr>
      <vt:lpstr>relevant tables</vt:lpstr>
      <vt:lpstr>motorbike-psgr</vt:lpstr>
      <vt:lpstr>motoclub</vt:lpstr>
      <vt:lpstr>units_convertor</vt:lpstr>
      <vt:lpstr>BNVFE for BHNVFE</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2020-10-02T23:18:54Z</dcterms:modified>
</cp:coreProperties>
</file>