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5" yWindow="90" windowWidth="15600" windowHeight="10140"/>
  </bookViews>
  <sheets>
    <sheet name="About" sheetId="26" r:id="rId1"/>
    <sheet name="EoCPwEU" sheetId="27" r:id="rId2"/>
    <sheet name="Elasticity price wrt energy" sheetId="23" r:id="rId3"/>
    <sheet name="Cost input data" sheetId="25" r:id="rId4"/>
    <sheet name="new vs. retrofit" sheetId="6" r:id="rId5"/>
    <sheet name="air source heat pump -synthesis" sheetId="9" r:id="rId6"/>
    <sheet name="collapsing time series" sheetId="18" r:id="rId7"/>
    <sheet name="method for cooling penetration" sheetId="7" r:id="rId8"/>
    <sheet name="space heat - details" sheetId="13" r:id="rId9"/>
    <sheet name="space heat - cost time series" sheetId="19" r:id="rId10"/>
    <sheet name="changes over time per NREL f.20" sheetId="20" r:id="rId11"/>
    <sheet name="base price average" sheetId="17" r:id="rId12"/>
    <sheet name="Forecast of increasing air con" sheetId="8" r:id="rId13"/>
    <sheet name="2017-2015 change in AHS" sheetId="4" r:id="rId14"/>
    <sheet name="2017 american housing survey" sheetId="2" r:id="rId15"/>
    <sheet name="2015 american housing survey" sheetId="3" r:id="rId16"/>
    <sheet name="single vs multi for new" sheetId="5" r:id="rId17"/>
    <sheet name="single vs multi existing bldgs" sheetId="11" r:id="rId18"/>
    <sheet name="Stock in scoping plan" sheetId="15" r:id="rId19"/>
    <sheet name="HP water heater - time series" sheetId="21" r:id="rId20"/>
    <sheet name="changes over time per NREL f.21" sheetId="22" r:id="rId21"/>
    <sheet name="panel upgrades-new home savings" sheetId="24" r:id="rId22"/>
    <sheet name="E3 data stock additions " sheetId="1" r:id="rId23"/>
    <sheet name="climate zone analysis" sheetId="10" r:id="rId24"/>
    <sheet name="Load shift benefits" sheetId="28" r:id="rId25"/>
    <sheet name="Program administration costs" sheetId="29" r:id="rId26"/>
  </sheets>
  <calcPr calcId="145621"/>
</workbook>
</file>

<file path=xl/calcChain.xml><?xml version="1.0" encoding="utf-8"?>
<calcChain xmlns="http://schemas.openxmlformats.org/spreadsheetml/2006/main">
  <c r="E9" i="10" l="1"/>
  <c r="B45" i="23" l="1"/>
  <c r="B49" i="23" s="1"/>
  <c r="B45" i="29"/>
  <c r="A43" i="29"/>
  <c r="E13" i="29"/>
  <c r="B9" i="29" s="1"/>
  <c r="B44" i="29" l="1"/>
  <c r="B3" i="23" l="1"/>
  <c r="E9" i="22" l="1"/>
  <c r="E8" i="22"/>
  <c r="E7" i="22"/>
  <c r="E6" i="22"/>
  <c r="F6" i="22"/>
  <c r="C46" i="22"/>
  <c r="C45" i="22"/>
  <c r="C44" i="22"/>
  <c r="C43" i="22"/>
  <c r="B95" i="24" l="1"/>
  <c r="A80" i="24" l="1"/>
  <c r="C42" i="1" l="1"/>
  <c r="D42" i="1"/>
  <c r="E42" i="1"/>
  <c r="E46" i="1" s="1"/>
  <c r="F42" i="1"/>
  <c r="F46" i="1" s="1"/>
  <c r="G42" i="1"/>
  <c r="G46" i="1" s="1"/>
  <c r="H42" i="1"/>
  <c r="H46" i="1" s="1"/>
  <c r="I42" i="1"/>
  <c r="I46" i="1" s="1"/>
  <c r="J42" i="1"/>
  <c r="J46" i="1" s="1"/>
  <c r="K42" i="1"/>
  <c r="K46" i="1" s="1"/>
  <c r="L42" i="1"/>
  <c r="L46" i="1" s="1"/>
  <c r="M42" i="1"/>
  <c r="M46" i="1" s="1"/>
  <c r="N42" i="1"/>
  <c r="N46" i="1" s="1"/>
  <c r="O42" i="1"/>
  <c r="O46" i="1" s="1"/>
  <c r="B42" i="1"/>
  <c r="B49" i="1" l="1"/>
  <c r="B80" i="24" s="1"/>
  <c r="A81" i="24"/>
  <c r="E23" i="1"/>
  <c r="C17" i="1"/>
  <c r="D17" i="1"/>
  <c r="E17" i="1"/>
  <c r="F17" i="1"/>
  <c r="G17" i="1"/>
  <c r="H17" i="1"/>
  <c r="I17" i="1"/>
  <c r="J17" i="1"/>
  <c r="K17" i="1"/>
  <c r="L17" i="1"/>
  <c r="M17" i="1"/>
  <c r="N17" i="1"/>
  <c r="O17" i="1"/>
  <c r="E24" i="1" l="1"/>
  <c r="F23" i="1"/>
  <c r="G23" i="1" s="1"/>
  <c r="H23" i="1" s="1"/>
  <c r="I23" i="1" s="1"/>
  <c r="J23" i="1" s="1"/>
  <c r="K23" i="1" s="1"/>
  <c r="L23" i="1" s="1"/>
  <c r="M23" i="1" s="1"/>
  <c r="N23" i="1" s="1"/>
  <c r="O23" i="1" s="1"/>
  <c r="O24" i="1" s="1"/>
  <c r="B20" i="1"/>
  <c r="A26" i="23"/>
  <c r="B13" i="13"/>
  <c r="B34" i="13"/>
  <c r="B35" i="13"/>
  <c r="B36" i="13"/>
  <c r="B37" i="13"/>
  <c r="B28" i="13"/>
  <c r="B29" i="13"/>
  <c r="B30" i="13"/>
  <c r="B31" i="13"/>
  <c r="B10" i="19"/>
  <c r="B11" i="19"/>
  <c r="B12" i="19"/>
  <c r="B13" i="19"/>
  <c r="F24" i="1" l="1"/>
  <c r="H24" i="1"/>
  <c r="G24" i="1"/>
  <c r="M24" i="1"/>
  <c r="J24" i="1"/>
  <c r="L24" i="1"/>
  <c r="K24" i="1"/>
  <c r="N24" i="1"/>
  <c r="I24" i="1"/>
  <c r="A6" i="24"/>
  <c r="B37" i="24"/>
  <c r="B74" i="24"/>
  <c r="B68" i="24"/>
  <c r="B73" i="24"/>
  <c r="A5" i="24"/>
  <c r="B55" i="24"/>
  <c r="B46" i="24"/>
  <c r="B47" i="24" s="1"/>
  <c r="B60" i="24" s="1"/>
  <c r="B35" i="24"/>
  <c r="B27" i="1" l="1"/>
  <c r="B40" i="24"/>
  <c r="B41" i="24" s="1"/>
  <c r="B53" i="24" s="1"/>
  <c r="H15" i="19"/>
  <c r="I15" i="19"/>
  <c r="J15" i="19"/>
  <c r="K15" i="19"/>
  <c r="L15" i="19"/>
  <c r="M15" i="19"/>
  <c r="N15" i="19"/>
  <c r="O15" i="19"/>
  <c r="A16" i="19"/>
  <c r="H16" i="19"/>
  <c r="I16" i="19"/>
  <c r="J16" i="19"/>
  <c r="K16" i="19"/>
  <c r="L16" i="19"/>
  <c r="M16" i="19"/>
  <c r="N16" i="19"/>
  <c r="O16" i="19"/>
  <c r="J10" i="18"/>
  <c r="K10" i="18" s="1"/>
  <c r="L10" i="18" s="1"/>
  <c r="M10" i="18" s="1"/>
  <c r="N10" i="18" s="1"/>
  <c r="B81" i="24" l="1"/>
  <c r="B87" i="24" s="1"/>
  <c r="B100" i="24" s="1"/>
  <c r="B62" i="24" s="1"/>
  <c r="B43" i="29"/>
  <c r="B3" i="29" s="1"/>
  <c r="B57" i="24"/>
  <c r="B64" i="24" s="1"/>
  <c r="B69" i="24" s="1"/>
  <c r="B7" i="21"/>
  <c r="B46" i="22"/>
  <c r="B45" i="22"/>
  <c r="A45" i="22"/>
  <c r="B44" i="22"/>
  <c r="B43" i="22"/>
  <c r="C1" i="21"/>
  <c r="D1" i="21" s="1"/>
  <c r="E1" i="21" s="1"/>
  <c r="F1" i="21" s="1"/>
  <c r="G1" i="21" s="1"/>
  <c r="H1" i="21" s="1"/>
  <c r="I1" i="21" s="1"/>
  <c r="J1" i="21" s="1"/>
  <c r="K1" i="21" s="1"/>
  <c r="L1" i="21" s="1"/>
  <c r="M1" i="21" s="1"/>
  <c r="N1" i="21" s="1"/>
  <c r="O1" i="21" s="1"/>
  <c r="P1" i="21" s="1"/>
  <c r="Q1" i="21" s="1"/>
  <c r="R1" i="21" s="1"/>
  <c r="S1" i="21" s="1"/>
  <c r="T1" i="21" s="1"/>
  <c r="U1" i="21" s="1"/>
  <c r="V1" i="21" s="1"/>
  <c r="W1" i="21" s="1"/>
  <c r="X1" i="21" s="1"/>
  <c r="Y1" i="21" s="1"/>
  <c r="Z1" i="21" s="1"/>
  <c r="AA1" i="21" s="1"/>
  <c r="AB1" i="21" s="1"/>
  <c r="AC1" i="21" s="1"/>
  <c r="AD1" i="21" s="1"/>
  <c r="AE1" i="21" s="1"/>
  <c r="AF1" i="21" s="1"/>
  <c r="AG1" i="21" s="1"/>
  <c r="AH1" i="21" s="1"/>
  <c r="AI1" i="21" s="1"/>
  <c r="F9" i="22" l="1"/>
  <c r="G9" i="22" s="1"/>
  <c r="F8" i="22"/>
  <c r="G8" i="22" s="1"/>
  <c r="F7" i="22"/>
  <c r="G7" i="22" s="1"/>
  <c r="G6" i="22"/>
  <c r="C2" i="21" s="1"/>
  <c r="D2" i="21" s="1"/>
  <c r="E2" i="21" s="1"/>
  <c r="F9" i="20"/>
  <c r="G9" i="20" s="1"/>
  <c r="F8" i="20"/>
  <c r="G8" i="20" s="1"/>
  <c r="F7" i="20"/>
  <c r="G7" i="20" s="1"/>
  <c r="F6" i="20"/>
  <c r="G6" i="20" s="1"/>
  <c r="D9" i="19"/>
  <c r="E9" i="19" s="1"/>
  <c r="F9" i="19" s="1"/>
  <c r="G9" i="19" s="1"/>
  <c r="H9" i="19" s="1"/>
  <c r="I9" i="19" s="1"/>
  <c r="J9" i="19" s="1"/>
  <c r="K9" i="19" s="1"/>
  <c r="L9" i="19" s="1"/>
  <c r="M9" i="19" s="1"/>
  <c r="N9" i="19" s="1"/>
  <c r="O9" i="19" s="1"/>
  <c r="P9" i="19" s="1"/>
  <c r="Q9" i="19" s="1"/>
  <c r="R9" i="19" s="1"/>
  <c r="S9" i="19" s="1"/>
  <c r="T9" i="19" s="1"/>
  <c r="U9" i="19" s="1"/>
  <c r="V9" i="19" s="1"/>
  <c r="W9" i="19" s="1"/>
  <c r="X9" i="19" s="1"/>
  <c r="Y9" i="19" s="1"/>
  <c r="C9" i="19"/>
  <c r="A10" i="19"/>
  <c r="A11" i="19"/>
  <c r="A12" i="19"/>
  <c r="A13" i="19"/>
  <c r="F2" i="21" l="1"/>
  <c r="G2" i="21" s="1"/>
  <c r="H2" i="21" l="1"/>
  <c r="I2" i="21" s="1"/>
  <c r="J2" i="21" s="1"/>
  <c r="K2" i="21" s="1"/>
  <c r="L2" i="21" s="1"/>
  <c r="M2" i="21" s="1"/>
  <c r="N2" i="21" s="1"/>
  <c r="O2" i="21" s="1"/>
  <c r="B5" i="21"/>
  <c r="B35" i="23" s="1"/>
  <c r="C2" i="17"/>
  <c r="B1" i="17"/>
  <c r="B6" i="17"/>
  <c r="B4" i="17"/>
  <c r="B7" i="17"/>
  <c r="B5" i="17"/>
  <c r="B12" i="17"/>
  <c r="B10" i="17"/>
  <c r="B13" i="17"/>
  <c r="B11" i="17"/>
  <c r="B37" i="23" l="1"/>
  <c r="C30" i="15"/>
  <c r="D30" i="15"/>
  <c r="E30" i="15"/>
  <c r="F30" i="15"/>
  <c r="G30" i="15"/>
  <c r="H30" i="15"/>
  <c r="I30" i="15"/>
  <c r="J30" i="15"/>
  <c r="K30" i="15"/>
  <c r="L30" i="15"/>
  <c r="M30" i="15"/>
  <c r="N30" i="15"/>
  <c r="O30" i="15"/>
  <c r="B30" i="15"/>
  <c r="C26" i="15"/>
  <c r="D26" i="15"/>
  <c r="E26" i="15"/>
  <c r="F26" i="15"/>
  <c r="G26" i="15"/>
  <c r="H26" i="15"/>
  <c r="I26" i="15"/>
  <c r="J26" i="15"/>
  <c r="K26" i="15"/>
  <c r="L26" i="15"/>
  <c r="M26" i="15"/>
  <c r="N26" i="15"/>
  <c r="O26" i="15"/>
  <c r="B26" i="15"/>
  <c r="B28" i="15"/>
  <c r="E7" i="13" l="1"/>
  <c r="E8" i="13"/>
  <c r="E9" i="13"/>
  <c r="E10" i="13"/>
  <c r="E11" i="13"/>
  <c r="E13" i="13"/>
  <c r="E14" i="13"/>
  <c r="E15" i="13"/>
  <c r="E16" i="13"/>
  <c r="E17" i="13"/>
  <c r="A26" i="9"/>
  <c r="C69" i="13"/>
  <c r="D37" i="13"/>
  <c r="B17" i="13" s="1"/>
  <c r="D36" i="13"/>
  <c r="B16" i="13" s="1"/>
  <c r="B40" i="9"/>
  <c r="B36" i="9"/>
  <c r="F12" i="11"/>
  <c r="C34" i="5"/>
  <c r="C33" i="5"/>
  <c r="B34" i="5"/>
  <c r="B32" i="5"/>
  <c r="B20" i="8"/>
  <c r="B7" i="10"/>
  <c r="B8" i="10" s="1"/>
  <c r="B9" i="10" s="1"/>
  <c r="J34" i="10"/>
  <c r="B10" i="7"/>
  <c r="C3" i="8"/>
  <c r="D3" i="8" s="1"/>
  <c r="E3" i="8" s="1"/>
  <c r="F3" i="8" s="1"/>
  <c r="G3" i="8" s="1"/>
  <c r="H3" i="8" s="1"/>
  <c r="I3" i="8" s="1"/>
  <c r="J3" i="8" s="1"/>
  <c r="K3" i="8" s="1"/>
  <c r="L3" i="8" s="1"/>
  <c r="M3" i="8" s="1"/>
  <c r="N3" i="8" s="1"/>
  <c r="O3" i="8" s="1"/>
  <c r="B4" i="8"/>
  <c r="B7" i="8" s="1"/>
  <c r="B41" i="9" l="1"/>
  <c r="B37" i="9"/>
  <c r="F15" i="13"/>
  <c r="C21" i="9" s="1"/>
  <c r="D35" i="13"/>
  <c r="B15" i="13" s="1"/>
  <c r="D34" i="13"/>
  <c r="B12" i="7"/>
  <c r="B16" i="7" s="1"/>
  <c r="B23" i="8" s="1"/>
  <c r="B37" i="6"/>
  <c r="B17" i="1"/>
  <c r="B39" i="6" s="1"/>
  <c r="B42" i="6" s="1"/>
  <c r="B15" i="6"/>
  <c r="B16" i="4"/>
  <c r="C14" i="4"/>
  <c r="B14" i="4"/>
  <c r="B12" i="4"/>
  <c r="C9" i="4"/>
  <c r="C10" i="4"/>
  <c r="B10" i="4"/>
  <c r="B9" i="4"/>
  <c r="C6" i="4"/>
  <c r="C5" i="4"/>
  <c r="C4" i="4"/>
  <c r="A6" i="4"/>
  <c r="B6" i="4"/>
  <c r="A5" i="4"/>
  <c r="B5" i="4"/>
  <c r="B41" i="6" l="1"/>
  <c r="A31" i="9"/>
  <c r="B47" i="9" s="1"/>
  <c r="B14" i="13"/>
  <c r="F16" i="13" s="1"/>
  <c r="C22" i="9" s="1"/>
  <c r="F14" i="13"/>
  <c r="C20" i="9" s="1"/>
  <c r="F17" i="13"/>
  <c r="C23" i="9" s="1"/>
  <c r="B24" i="8"/>
  <c r="C4" i="8" s="1"/>
  <c r="B72" i="24" l="1"/>
  <c r="B52" i="24" s="1"/>
  <c r="A30" i="9"/>
  <c r="B48" i="9"/>
  <c r="D4" i="8"/>
  <c r="C7" i="8"/>
  <c r="B44" i="9" l="1"/>
  <c r="B45" i="9"/>
  <c r="B75" i="24"/>
  <c r="B6" i="24" s="1"/>
  <c r="E4" i="8"/>
  <c r="D7" i="8"/>
  <c r="B5" i="24" l="1"/>
  <c r="B3" i="24" s="1"/>
  <c r="F4" i="8"/>
  <c r="E7" i="8"/>
  <c r="C3" i="24" l="1"/>
  <c r="B41" i="23" s="1"/>
  <c r="E42" i="23" s="1"/>
  <c r="G4" i="8"/>
  <c r="F7" i="8"/>
  <c r="D3" i="24" l="1"/>
  <c r="H4" i="8"/>
  <c r="G7" i="8"/>
  <c r="I4" i="8" l="1"/>
  <c r="H7" i="8"/>
  <c r="J4" i="8" l="1"/>
  <c r="I7" i="8"/>
  <c r="K4" i="8" l="1"/>
  <c r="J7" i="8"/>
  <c r="L4" i="8" l="1"/>
  <c r="K7" i="8"/>
  <c r="M4" i="8" l="1"/>
  <c r="L7" i="8"/>
  <c r="N4" i="8" l="1"/>
  <c r="M7" i="8"/>
  <c r="O4" i="8" l="1"/>
  <c r="O7" i="8" s="1"/>
  <c r="N7" i="8"/>
  <c r="B1" i="8" l="1"/>
  <c r="B26" i="9" s="1"/>
  <c r="B20" i="9" s="1"/>
  <c r="B16" i="9"/>
  <c r="B23" i="9"/>
  <c r="B15" i="9" l="1"/>
  <c r="D23" i="9"/>
  <c r="C13" i="17"/>
  <c r="E13" i="17" s="1"/>
  <c r="C6" i="17"/>
  <c r="E6" i="17" s="1"/>
  <c r="D20" i="9"/>
  <c r="C10" i="17"/>
  <c r="E10" i="17" s="1"/>
  <c r="B21" i="9"/>
  <c r="B22" i="9"/>
  <c r="C5" i="17"/>
  <c r="E5" i="17" s="1"/>
  <c r="B17" i="9"/>
  <c r="B14" i="9"/>
  <c r="C4" i="17" l="1"/>
  <c r="E4" i="17" s="1"/>
  <c r="C7" i="17"/>
  <c r="E7" i="17" s="1"/>
  <c r="D21" i="9"/>
  <c r="C11" i="17"/>
  <c r="E11" i="17" s="1"/>
  <c r="D22" i="9"/>
  <c r="C12" i="17"/>
  <c r="E12" i="17" s="1"/>
  <c r="E15" i="17" l="1"/>
  <c r="B3" i="9" s="1"/>
  <c r="B26" i="23" l="1"/>
  <c r="B6" i="27" l="1"/>
  <c r="B7" i="27"/>
  <c r="D28" i="13"/>
  <c r="D30" i="13"/>
  <c r="D31" i="13"/>
  <c r="D29" i="13"/>
  <c r="B9" i="13" s="1"/>
  <c r="F8" i="13"/>
  <c r="C14" i="9" s="1"/>
  <c r="D14" i="9" s="1"/>
  <c r="C10" i="19"/>
  <c r="D10" i="19" s="1"/>
  <c r="E10" i="19" s="1"/>
  <c r="F10" i="19" s="1"/>
  <c r="G10" i="19" s="1"/>
  <c r="H10" i="19" s="1"/>
  <c r="C13" i="19"/>
  <c r="D13" i="19" s="1"/>
  <c r="E13" i="19" s="1"/>
  <c r="F13" i="19" s="1"/>
  <c r="G13" i="19" s="1"/>
  <c r="H13" i="19" s="1"/>
  <c r="C12" i="19"/>
  <c r="D12" i="19" s="1"/>
  <c r="E12" i="19" s="1"/>
  <c r="F12" i="19" s="1"/>
  <c r="G12" i="19" s="1"/>
  <c r="H12" i="19" s="1"/>
  <c r="C11" i="19"/>
  <c r="D11" i="19" s="1"/>
  <c r="E11" i="19" s="1"/>
  <c r="F11" i="19" s="1"/>
  <c r="G11" i="19" s="1"/>
  <c r="H11" i="19" s="1"/>
  <c r="B10" i="13" l="1"/>
  <c r="F11" i="13" s="1"/>
  <c r="C17" i="9" s="1"/>
  <c r="D17" i="9" s="1"/>
  <c r="B8" i="13"/>
  <c r="F10" i="13" s="1"/>
  <c r="C16" i="9" s="1"/>
  <c r="D16" i="9" s="1"/>
  <c r="B11" i="13"/>
  <c r="F9" i="13" s="1"/>
  <c r="C15" i="9" s="1"/>
  <c r="D15" i="9" s="1"/>
  <c r="I13" i="19"/>
  <c r="H23" i="19"/>
  <c r="I11" i="19"/>
  <c r="H21" i="19"/>
  <c r="H22" i="19"/>
  <c r="I12" i="19"/>
  <c r="H20" i="19"/>
  <c r="I10" i="19"/>
  <c r="B5" i="9" l="1"/>
  <c r="B7" i="9" s="1"/>
  <c r="B27" i="23" s="1"/>
  <c r="B28" i="23" s="1"/>
  <c r="J11" i="19"/>
  <c r="I21" i="19"/>
  <c r="I23" i="19"/>
  <c r="J13" i="19"/>
  <c r="I22" i="19"/>
  <c r="J12" i="19"/>
  <c r="I20" i="19"/>
  <c r="J10" i="19"/>
  <c r="B52" i="23" l="1"/>
  <c r="B17" i="23" s="1"/>
  <c r="B2" i="23" s="1"/>
  <c r="B2" i="27" s="1"/>
  <c r="E49" i="23"/>
  <c r="E52" i="23" s="1"/>
  <c r="E2" i="23" s="1"/>
  <c r="B1" i="9"/>
  <c r="J22" i="19"/>
  <c r="K12" i="19"/>
  <c r="J20" i="19"/>
  <c r="K10" i="19"/>
  <c r="K11" i="19"/>
  <c r="J21" i="19"/>
  <c r="J23" i="19"/>
  <c r="K13" i="19"/>
  <c r="K21" i="19" l="1"/>
  <c r="L11" i="19"/>
  <c r="L12" i="19"/>
  <c r="K22" i="19"/>
  <c r="L13" i="19"/>
  <c r="K23" i="19"/>
  <c r="K20" i="19"/>
  <c r="L10" i="19"/>
  <c r="M10" i="19" l="1"/>
  <c r="L20" i="19"/>
  <c r="L21" i="19"/>
  <c r="M11" i="19"/>
  <c r="L22" i="19"/>
  <c r="M12" i="19"/>
  <c r="M13" i="19"/>
  <c r="L23" i="19"/>
  <c r="M23" i="19" l="1"/>
  <c r="N13" i="19"/>
  <c r="N11" i="19"/>
  <c r="M21" i="19"/>
  <c r="N12" i="19"/>
  <c r="M22" i="19"/>
  <c r="M20" i="19"/>
  <c r="N10" i="19"/>
  <c r="N21" i="19" l="1"/>
  <c r="O11" i="19"/>
  <c r="O21" i="19" s="1"/>
  <c r="B4" i="19" s="1"/>
  <c r="O10" i="19"/>
  <c r="O20" i="19" s="1"/>
  <c r="N20" i="19"/>
  <c r="O13" i="19"/>
  <c r="O23" i="19" s="1"/>
  <c r="N23" i="19"/>
  <c r="O12" i="19"/>
  <c r="O22" i="19" s="1"/>
  <c r="N22" i="19"/>
  <c r="B5" i="19" l="1"/>
  <c r="B3" i="19"/>
  <c r="B6" i="19"/>
</calcChain>
</file>

<file path=xl/sharedStrings.xml><?xml version="1.0" encoding="utf-8"?>
<sst xmlns="http://schemas.openxmlformats.org/spreadsheetml/2006/main" count="978" uniqueCount="640">
  <si>
    <t>Residential space heat - stock additions in SP scenario</t>
  </si>
  <si>
    <t xml:space="preserve"> </t>
  </si>
  <si>
    <t>Reference Electric Radiator</t>
  </si>
  <si>
    <t>Electric Heat Pump</t>
  </si>
  <si>
    <t>High Efficiency Electric Heat Pump</t>
  </si>
  <si>
    <t>Reference Natural Gas Furnace</t>
  </si>
  <si>
    <t>High Efficiency Natural Gas Furnace</t>
  </si>
  <si>
    <t>Reference Natural Gas Radiator</t>
  </si>
  <si>
    <t>High Efficiency Natural Gas Radiator</t>
  </si>
  <si>
    <t>Reference LPG Furnace</t>
  </si>
  <si>
    <t>None</t>
  </si>
  <si>
    <t>Total</t>
  </si>
  <si>
    <t>Refererence Central Air Conditioner</t>
  </si>
  <si>
    <t>High Efficiency Central Air Conditioner</t>
  </si>
  <si>
    <t>Central heat</t>
  </si>
  <si>
    <t>Central air</t>
  </si>
  <si>
    <t>New installations</t>
  </si>
  <si>
    <t>https://www.eia.gov/consumption/residential/reports/2009/air-conditioning.php</t>
  </si>
  <si>
    <t>Westwide coverage for AC increased to 60% by 2009 and trend toward more and more air conditioning.</t>
  </si>
  <si>
    <t>2017 California - Heating, Air Conditioning, and Appliances - All Occupied Units</t>
  </si>
  <si>
    <t>Subject Definitions</t>
  </si>
  <si>
    <t>Characteristics</t>
  </si>
  <si>
    <t>Estimate</t>
  </si>
  <si>
    <t xml:space="preserve">   Total                                                        </t>
  </si>
  <si>
    <r>
      <t>Units Using Each Fuel</t>
    </r>
    <r>
      <rPr>
        <b/>
        <vertAlign val="superscript"/>
        <sz val="12"/>
        <color rgb="FF000000"/>
        <rFont val="Arial"/>
        <family val="2"/>
      </rPr>
      <t>1</t>
    </r>
    <r>
      <rPr>
        <b/>
        <sz val="12"/>
        <color rgb="FF000000"/>
        <rFont val="Arial"/>
        <family val="2"/>
      </rPr>
      <t xml:space="preserve">                                 </t>
    </r>
  </si>
  <si>
    <t xml:space="preserve">Electricity                                                     </t>
  </si>
  <si>
    <t xml:space="preserve">Gas                                                             </t>
  </si>
  <si>
    <t xml:space="preserve">Fuel oil                                                        </t>
  </si>
  <si>
    <t xml:space="preserve">Other                                                           </t>
  </si>
  <si>
    <t xml:space="preserve">Main Heating Equipment                                          </t>
  </si>
  <si>
    <t xml:space="preserve">Warm-air furnace                                                </t>
  </si>
  <si>
    <t xml:space="preserve">Steam or hot water system                                       </t>
  </si>
  <si>
    <t xml:space="preserve">Electric heat pump                                              </t>
  </si>
  <si>
    <t xml:space="preserve">Built-in electric units                                         </t>
  </si>
  <si>
    <t xml:space="preserve">Floor, wall, or other built-in hot-air units without ducts      </t>
  </si>
  <si>
    <t xml:space="preserve">Room heaters with flue                                          </t>
  </si>
  <si>
    <t xml:space="preserve">Room heaters without flue                                       </t>
  </si>
  <si>
    <t xml:space="preserve">Portable electric heaters                                       </t>
  </si>
  <si>
    <t xml:space="preserve">Stoves                                                          </t>
  </si>
  <si>
    <t xml:space="preserve">Fireplaces with inserts                                         </t>
  </si>
  <si>
    <t xml:space="preserve">Fireplaces without inserts                                      </t>
  </si>
  <si>
    <t xml:space="preserve">Cooking stove                                                   </t>
  </si>
  <si>
    <t xml:space="preserve">None                                                            </t>
  </si>
  <si>
    <t xml:space="preserve">Main House Heating Fuel                                         </t>
  </si>
  <si>
    <t xml:space="preserve">   Housing units with heating fuel                              </t>
  </si>
  <si>
    <t>S</t>
  </si>
  <si>
    <t xml:space="preserve">Piped gas                                                       </t>
  </si>
  <si>
    <t xml:space="preserve">Bottled gas                                                     </t>
  </si>
  <si>
    <t xml:space="preserve">Kerosene or other liquid fuel                                   </t>
  </si>
  <si>
    <t xml:space="preserve">Coal or coke                                                    </t>
  </si>
  <si>
    <t xml:space="preserve">Wood                                                            </t>
  </si>
  <si>
    <t xml:space="preserve">Solar energy                                                    </t>
  </si>
  <si>
    <r>
      <t>Supplemental Heating Equipment</t>
    </r>
    <r>
      <rPr>
        <b/>
        <vertAlign val="superscript"/>
        <sz val="12"/>
        <color rgb="FF000000"/>
        <rFont val="Arial"/>
        <family val="2"/>
      </rPr>
      <t>1</t>
    </r>
    <r>
      <rPr>
        <b/>
        <sz val="12"/>
        <color rgb="FF000000"/>
        <rFont val="Arial"/>
        <family val="2"/>
      </rPr>
      <t xml:space="preserve">                        </t>
    </r>
  </si>
  <si>
    <t xml:space="preserve">Outdoor wood fired boiler                                       </t>
  </si>
  <si>
    <t xml:space="preserve">Gas oven with the door open                                     </t>
  </si>
  <si>
    <t xml:space="preserve">Not reported                                                    </t>
  </si>
  <si>
    <t xml:space="preserve">No supplemental heating                                         </t>
  </si>
  <si>
    <t xml:space="preserve">Primary Air Conditioning                                        </t>
  </si>
  <si>
    <t xml:space="preserve">With primary air conditioning                                   </t>
  </si>
  <si>
    <t xml:space="preserve"> Central air conditioning                                       </t>
  </si>
  <si>
    <t xml:space="preserve">   Powered by:                                                  </t>
  </si>
  <si>
    <t xml:space="preserve">    Electric                                                    </t>
  </si>
  <si>
    <t xml:space="preserve">    Piped gas                                                   </t>
  </si>
  <si>
    <t xml:space="preserve">    Liquid propane gas                                          </t>
  </si>
  <si>
    <t xml:space="preserve">    Other                                                       </t>
  </si>
  <si>
    <t xml:space="preserve"> Room air conditioning                                          </t>
  </si>
  <si>
    <t xml:space="preserve">   Unit has 1 room air conditioner                              </t>
  </si>
  <si>
    <t xml:space="preserve">   Unit has 2 room air conditioners                             </t>
  </si>
  <si>
    <t xml:space="preserve">   Unit has 3 room air conditioners                             </t>
  </si>
  <si>
    <t xml:space="preserve">   Unit has 4 room air conditioners                             </t>
  </si>
  <si>
    <t xml:space="preserve">   Unit has 5 room air conditioners                             </t>
  </si>
  <si>
    <t xml:space="preserve">   Unit has 6 room air conditioners                             </t>
  </si>
  <si>
    <t xml:space="preserve">   Unit has 7 or more room air conditioners                     </t>
  </si>
  <si>
    <t xml:space="preserve">Unit does not have air conditioning                             </t>
  </si>
  <si>
    <t xml:space="preserve">Secondary Air Conditioning                                      </t>
  </si>
  <si>
    <t xml:space="preserve">With secondary air conditioning                                 </t>
  </si>
  <si>
    <t>.</t>
  </si>
  <si>
    <t xml:space="preserve">Unit does not have secondary air conditioning                   </t>
  </si>
  <si>
    <t xml:space="preserve">Water Heating Fuel                                              </t>
  </si>
  <si>
    <t xml:space="preserve">   With hot piped water                                         </t>
  </si>
  <si>
    <r>
      <t>Kitchen Equipment</t>
    </r>
    <r>
      <rPr>
        <b/>
        <vertAlign val="superscript"/>
        <sz val="12"/>
        <color rgb="FF000000"/>
        <rFont val="Arial"/>
        <family val="2"/>
      </rPr>
      <t>1</t>
    </r>
    <r>
      <rPr>
        <b/>
        <sz val="12"/>
        <color rgb="FF000000"/>
        <rFont val="Arial"/>
        <family val="2"/>
      </rPr>
      <t xml:space="preserve">                                     </t>
    </r>
  </si>
  <si>
    <t xml:space="preserve">With complete kitchen (sink, refrigerator, and oven or burners) </t>
  </si>
  <si>
    <t xml:space="preserve">Lacking complete kitchen facilities                             </t>
  </si>
  <si>
    <t xml:space="preserve">Kitchen sink                                                    </t>
  </si>
  <si>
    <t xml:space="preserve">Refrigerator                                                    </t>
  </si>
  <si>
    <t xml:space="preserve">Cooking stove or range                                          </t>
  </si>
  <si>
    <t xml:space="preserve">Burners, no stove or range                                      </t>
  </si>
  <si>
    <t xml:space="preserve">Microwave oven only                                             </t>
  </si>
  <si>
    <t xml:space="preserve">Dishwasher                                                      </t>
  </si>
  <si>
    <r>
      <t>Laundry Equipment</t>
    </r>
    <r>
      <rPr>
        <b/>
        <vertAlign val="superscript"/>
        <sz val="12"/>
        <color rgb="FF000000"/>
        <rFont val="Arial"/>
        <family val="2"/>
      </rPr>
      <t>1</t>
    </r>
    <r>
      <rPr>
        <b/>
        <sz val="12"/>
        <color rgb="FF000000"/>
        <rFont val="Arial"/>
        <family val="2"/>
      </rPr>
      <t xml:space="preserve">                                     </t>
    </r>
  </si>
  <si>
    <t xml:space="preserve">Washing machine                                                 </t>
  </si>
  <si>
    <t xml:space="preserve">Clothes dryer                                                   </t>
  </si>
  <si>
    <t xml:space="preserve">Cooking Fuel                                                    </t>
  </si>
  <si>
    <t xml:space="preserve">   With cooking fuel                                            </t>
  </si>
  <si>
    <t xml:space="preserve">Clothes Dryer Fuel                                              </t>
  </si>
  <si>
    <t xml:space="preserve">   With clothes dryer                                           </t>
  </si>
  <si>
    <t xml:space="preserve">Carbon Monoxide Detector                                        </t>
  </si>
  <si>
    <t xml:space="preserve">Yes                                                             </t>
  </si>
  <si>
    <t xml:space="preserve">No                                                              </t>
  </si>
  <si>
    <t xml:space="preserve">Solar Panels                                                    </t>
  </si>
  <si>
    <t>https://www.census.gov/programs-surveys/ahs/data/interactive/ahstablecreator.html#?s_areas=a00006&amp;s_year=s2017&amp;s_tableName=Table3&amp;s_byGroup1=a1&amp;s_byGroup2=a1&amp;s_filterGroup1=t1&amp;s_filterGroup2=g1&amp;s_show=S</t>
  </si>
  <si>
    <t xml:space="preserve">   Total                                                       </t>
  </si>
  <si>
    <r>
      <t>Units Using Each Fuel</t>
    </r>
    <r>
      <rPr>
        <b/>
        <vertAlign val="superscript"/>
        <sz val="12"/>
        <color rgb="FF000000"/>
        <rFont val="Arial"/>
        <family val="2"/>
      </rPr>
      <t>1</t>
    </r>
    <r>
      <rPr>
        <b/>
        <sz val="12"/>
        <color rgb="FF000000"/>
        <rFont val="Arial"/>
        <family val="2"/>
      </rPr>
      <t xml:space="preserve">                                </t>
    </r>
  </si>
  <si>
    <t xml:space="preserve">Electricity                                                    </t>
  </si>
  <si>
    <t xml:space="preserve">Gas                                                            </t>
  </si>
  <si>
    <t xml:space="preserve">Fuel oil                                                       </t>
  </si>
  <si>
    <t xml:space="preserve">Other                                                          </t>
  </si>
  <si>
    <t xml:space="preserve">Main Heating Equipment                                         </t>
  </si>
  <si>
    <t xml:space="preserve">Warm-air furnace                                               </t>
  </si>
  <si>
    <t xml:space="preserve">Steam or hot water system                                      </t>
  </si>
  <si>
    <t xml:space="preserve">Electric heat pump                                             </t>
  </si>
  <si>
    <t xml:space="preserve">Built-in electric units                                        </t>
  </si>
  <si>
    <t xml:space="preserve">Floor, wall, or other built-in hot-air units without ducts     </t>
  </si>
  <si>
    <t xml:space="preserve">Room heaters with flue                                         </t>
  </si>
  <si>
    <t xml:space="preserve">Room heaters without flue                                      </t>
  </si>
  <si>
    <t xml:space="preserve">Portable electric heaters                                      </t>
  </si>
  <si>
    <t xml:space="preserve">Stoves                                                         </t>
  </si>
  <si>
    <t xml:space="preserve">Fireplaces with inserts                                        </t>
  </si>
  <si>
    <t xml:space="preserve">Fireplaces without inserts                                     </t>
  </si>
  <si>
    <t xml:space="preserve">Cooking stove                                                  </t>
  </si>
  <si>
    <t xml:space="preserve">None                                                           </t>
  </si>
  <si>
    <t xml:space="preserve">Main House Heating Fuel                                        </t>
  </si>
  <si>
    <t xml:space="preserve">   Housing units with heating fuel                             </t>
  </si>
  <si>
    <t xml:space="preserve">Piped gas                                                      </t>
  </si>
  <si>
    <t xml:space="preserve">Bottled gas                                                    </t>
  </si>
  <si>
    <t xml:space="preserve">Kerosene or other liquid fuel                                  </t>
  </si>
  <si>
    <t xml:space="preserve">Coal or coke                                                   </t>
  </si>
  <si>
    <t xml:space="preserve">Wood                                                           </t>
  </si>
  <si>
    <t xml:space="preserve">Solar energy                                                   </t>
  </si>
  <si>
    <t xml:space="preserve">Primary Air Conditioning                                       </t>
  </si>
  <si>
    <t xml:space="preserve">With primary air conditioning                                  </t>
  </si>
  <si>
    <t xml:space="preserve"> Central air conditioning                                      </t>
  </si>
  <si>
    <t xml:space="preserve">   Powered by:                                                 </t>
  </si>
  <si>
    <t xml:space="preserve">    Electric                                                   </t>
  </si>
  <si>
    <t xml:space="preserve">    Piped gas                                                  </t>
  </si>
  <si>
    <t xml:space="preserve">    Liquid propane gas                                         </t>
  </si>
  <si>
    <t xml:space="preserve">    Other                                                      </t>
  </si>
  <si>
    <t xml:space="preserve"> Room air conditioning                                         </t>
  </si>
  <si>
    <t xml:space="preserve">   Unit has 1 room air conditioner                             </t>
  </si>
  <si>
    <t xml:space="preserve">   Unit has 2 room air conditioners                            </t>
  </si>
  <si>
    <t xml:space="preserve">   Unit has 3 room air conditioners                            </t>
  </si>
  <si>
    <t xml:space="preserve">   Unit has 4 room air conditioners                            </t>
  </si>
  <si>
    <t xml:space="preserve">   Unit has 5 room air conditioners                            </t>
  </si>
  <si>
    <t xml:space="preserve">   Unit has 6 room air conditioners                            </t>
  </si>
  <si>
    <t xml:space="preserve">   Unit has 7 or more room air conditioners                    </t>
  </si>
  <si>
    <t xml:space="preserve">Unit does not have air conditioning                            </t>
  </si>
  <si>
    <t xml:space="preserve">Secondary Air Conditioning                                     </t>
  </si>
  <si>
    <t xml:space="preserve">With secondary air conditioning                                </t>
  </si>
  <si>
    <t xml:space="preserve">Unit does not have secondary air conditioning                  </t>
  </si>
  <si>
    <t xml:space="preserve">Water Heating Fuel                                             </t>
  </si>
  <si>
    <t xml:space="preserve">   With hot piped water                                        </t>
  </si>
  <si>
    <r>
      <t>Kitchen Equipment</t>
    </r>
    <r>
      <rPr>
        <b/>
        <vertAlign val="superscript"/>
        <sz val="12"/>
        <color rgb="FF000000"/>
        <rFont val="Arial"/>
        <family val="2"/>
      </rPr>
      <t>1</t>
    </r>
    <r>
      <rPr>
        <b/>
        <sz val="12"/>
        <color rgb="FF000000"/>
        <rFont val="Arial"/>
        <family val="2"/>
      </rPr>
      <t xml:space="preserve">                                    </t>
    </r>
  </si>
  <si>
    <t>With complete kitchen (sink, refrigerator, and oven or burners)</t>
  </si>
  <si>
    <t xml:space="preserve">Lacking complete kitchen facilities                            </t>
  </si>
  <si>
    <t xml:space="preserve">Kitchen sink                                                   </t>
  </si>
  <si>
    <t xml:space="preserve">Refrigerator                                                   </t>
  </si>
  <si>
    <t xml:space="preserve">Cooking stove or range                                         </t>
  </si>
  <si>
    <t xml:space="preserve">Burners, no stove or range                                     </t>
  </si>
  <si>
    <t xml:space="preserve">Microwave oven only                                            </t>
  </si>
  <si>
    <t xml:space="preserve">Dishwasher                                                     </t>
  </si>
  <si>
    <r>
      <t>Laundry Equipment</t>
    </r>
    <r>
      <rPr>
        <b/>
        <vertAlign val="superscript"/>
        <sz val="12"/>
        <color rgb="FF000000"/>
        <rFont val="Arial"/>
        <family val="2"/>
      </rPr>
      <t>1</t>
    </r>
    <r>
      <rPr>
        <b/>
        <sz val="12"/>
        <color rgb="FF000000"/>
        <rFont val="Arial"/>
        <family val="2"/>
      </rPr>
      <t xml:space="preserve">                                    </t>
    </r>
  </si>
  <si>
    <t xml:space="preserve">Washing machine                                                </t>
  </si>
  <si>
    <t xml:space="preserve">Clothes dryer                                                  </t>
  </si>
  <si>
    <t xml:space="preserve">Cooking Fuel                                                   </t>
  </si>
  <si>
    <t xml:space="preserve">   With cooking fuel                                           </t>
  </si>
  <si>
    <t xml:space="preserve">Clothes Dryer Fuel                                             </t>
  </si>
  <si>
    <t xml:space="preserve">   With clothes dryer                                          </t>
  </si>
  <si>
    <t>fraction of homes with</t>
  </si>
  <si>
    <t>NG furnace</t>
  </si>
  <si>
    <t>ratio of central air units over NG furnace units</t>
  </si>
  <si>
    <t>increase in central air use as percent of all homes</t>
  </si>
  <si>
    <t>increase in the ratio of central air over NG furnace</t>
  </si>
  <si>
    <t>Res CA - natural retirement</t>
  </si>
  <si>
    <t>Data show no induced early retirment</t>
  </si>
  <si>
    <t>Retirement (implies retrofit)</t>
  </si>
  <si>
    <t>Space heat</t>
  </si>
  <si>
    <t>natural retirement</t>
  </si>
  <si>
    <t>Fraction retrofit</t>
  </si>
  <si>
    <t>Fraction new</t>
  </si>
  <si>
    <t>EIA data, 2009 REC survey</t>
  </si>
  <si>
    <t>https://laist.com/2018/07/25/living_at_the_beach_no_longer_means_no_ac_needed.php</t>
  </si>
  <si>
    <t xml:space="preserve">We found no existing forecasts of future penetration of air conditioning in California. </t>
  </si>
  <si>
    <t>https://www.pnas.org/content/112/19/5962</t>
  </si>
  <si>
    <t>We know that areas of coastal California that were previously characterized by very little use of air conditioning are seeing large increases, per the link in the row below.</t>
  </si>
  <si>
    <t>Looking at national data, the trend toward greater use of AC is obvious and nearly inexorable (in retrospect at least)</t>
  </si>
  <si>
    <t>annualized</t>
  </si>
  <si>
    <t xml:space="preserve">If applied this percentage directly, would be exponential.   Historical growth more closely approximates linear.  Find annual absoute increment and apply that going forward. </t>
  </si>
  <si>
    <t xml:space="preserve">Year over year increase </t>
  </si>
  <si>
    <t>https://www.energy.ca.gov/maps/renewable/BuildingClimateZonesByZIPCode.pdf</t>
  </si>
  <si>
    <t>zip codes by California climate zone</t>
  </si>
  <si>
    <t>zone 16</t>
  </si>
  <si>
    <t>climate zone 1</t>
  </si>
  <si>
    <t>ACS DEMOGRAPHIC AND HOUSING ESTIMATES  </t>
  </si>
  <si>
    <t>2013-2017 American Community Survey 5-Year Estimates</t>
  </si>
  <si>
    <t xml:space="preserve">American fact finder </t>
  </si>
  <si>
    <t>ND</t>
  </si>
  <si>
    <t>Popn</t>
  </si>
  <si>
    <t>statewide popn</t>
  </si>
  <si>
    <t>per same source</t>
  </si>
  <si>
    <t>Zip Code</t>
  </si>
  <si>
    <t>Building CZ</t>
  </si>
  <si>
    <t>Using approximations for now.</t>
  </si>
  <si>
    <t>SF</t>
  </si>
  <si>
    <t>zone 1&amp;16</t>
  </si>
  <si>
    <t>zone 1&amp;16 assumed to be 3% of total population</t>
  </si>
  <si>
    <t>fracton of centrally heated homes with central air conditioning</t>
  </si>
  <si>
    <t>sum of areas least likely to install air conditioning</t>
  </si>
  <si>
    <t>fraction of total</t>
  </si>
  <si>
    <t xml:space="preserve">AC disinclined fraction </t>
  </si>
  <si>
    <t>annual increment based on 2015-2017 change</t>
  </si>
  <si>
    <t>assume these increase at a rate half as fast as the rest of the state - implies annual rate of:</t>
  </si>
  <si>
    <t>Remaining fraction (i.e. rest of state in areas likely to want air conditioning)</t>
  </si>
  <si>
    <t>Divide state population into two areas, more or less likely to adopt AC</t>
  </si>
  <si>
    <t>Impute lower rate of adoption (half) as the overall statewide level over 2015-2017</t>
  </si>
  <si>
    <t xml:space="preserve">Assume in 2025, the rate of increase falls by half.  This is intended to reflect the reducing marginal change as one approaches full saturation of penetration. </t>
  </si>
  <si>
    <t xml:space="preserve">In the sheet "method note" such a kink is evident in the southeastern region data starting around 2001 after it exceeded a threshold of 95% of homes with air conditioning. </t>
  </si>
  <si>
    <t xml:space="preserve">It is well understood that air conditioning use tends to increase with increases in temperature and income.  </t>
  </si>
  <si>
    <t>New dwelling breakdown between multifamily and single</t>
  </si>
  <si>
    <t>single</t>
  </si>
  <si>
    <t>MF</t>
  </si>
  <si>
    <t>#</t>
  </si>
  <si>
    <t>%</t>
  </si>
  <si>
    <t>2017 California - General Housing Data - All Occupied Units</t>
  </si>
  <si>
    <t/>
  </si>
  <si>
    <t>[Estimates and Margins of Error in thousands of housing units, except as indicated. Figures may not add to total due to rounding of estimates. Margin of Error is calculated at the 90% confidence interval. Weighting consistent with Census 2010. Blank cells represent zero; Z rounds to zero; '.' Represents not applicable or no cases in sample; S represents estimates that did not meet publication standards]</t>
  </si>
  <si>
    <t>   Total                                                     </t>
  </si>
  <si>
    <t>                                                             </t>
  </si>
  <si>
    <t>Units in Structure                                           </t>
  </si>
  <si>
    <t>1, detached                                                  </t>
  </si>
  <si>
    <t>1, attached                                                  </t>
  </si>
  <si>
    <t>2 to 4                                                       </t>
  </si>
  <si>
    <t>5 to 9                                                       </t>
  </si>
  <si>
    <t>10 to 19                                                     </t>
  </si>
  <si>
    <t>20 to 49                                                     </t>
  </si>
  <si>
    <t>50 or more                                                   </t>
  </si>
  <si>
    <t>Manufactured/mobile home or trailer                          </t>
  </si>
  <si>
    <t>Other (Boat, RV, van, etc.)                                  </t>
  </si>
  <si>
    <t>Cooperatives and Condominiums                                </t>
  </si>
  <si>
    <t>Cooperatives                                                 </t>
  </si>
  <si>
    <t>Condominiums                                                 </t>
  </si>
  <si>
    <t>Member of Any Type of Cooperative or Association             </t>
  </si>
  <si>
    <t>Member of condominium association only                       </t>
  </si>
  <si>
    <t>Member of cooperative only                                   </t>
  </si>
  <si>
    <t>Member of homeowners association only                        </t>
  </si>
  <si>
    <t>Member of condominium association and homeowners association </t>
  </si>
  <si>
    <t>Member of cooperative and homeowners association             </t>
  </si>
  <si>
    <t>No membership                                                </t>
  </si>
  <si>
    <t>Membership not reported                                      </t>
  </si>
  <si>
    <r>
      <t>Year Structure Built</t>
    </r>
    <r>
      <rPr>
        <b/>
        <vertAlign val="superscript"/>
        <sz val="11"/>
        <color rgb="FF000000"/>
        <rFont val="Helvetica"/>
        <family val="2"/>
      </rPr>
      <t>1,2</t>
    </r>
    <r>
      <rPr>
        <b/>
        <sz val="11"/>
        <color rgb="FF000000"/>
        <rFont val="Helvetica"/>
        <family val="2"/>
      </rPr>
      <t>                             </t>
    </r>
  </si>
  <si>
    <t>2016 to 2017                                                 </t>
  </si>
  <si>
    <t>2010 to 2015                                                 </t>
  </si>
  <si>
    <t>2005 to 2009                                                 </t>
  </si>
  <si>
    <t>2000 to 2004                                                 </t>
  </si>
  <si>
    <t>1995 to 1999                                                 </t>
  </si>
  <si>
    <t>1990 to 1994                                                 </t>
  </si>
  <si>
    <t>1985 to 1989                                                 </t>
  </si>
  <si>
    <t>1980 to 1984                                                 </t>
  </si>
  <si>
    <t>1970 to 1979                                                 </t>
  </si>
  <si>
    <t>1960 to 1969                                                 </t>
  </si>
  <si>
    <t>1950 to 1959                                                 </t>
  </si>
  <si>
    <t>1940 to 1949                                                 </t>
  </si>
  <si>
    <t>1930 to 1939                                                 </t>
  </si>
  <si>
    <t>1920 to 1929                                                 </t>
  </si>
  <si>
    <t>1919 or earlier                                              </t>
  </si>
  <si>
    <t>Median (year)                                                </t>
  </si>
  <si>
    <t> 1974</t>
  </si>
  <si>
    <r>
      <t>Stories in Structure</t>
    </r>
    <r>
      <rPr>
        <b/>
        <vertAlign val="superscript"/>
        <sz val="11"/>
        <color rgb="FF000000"/>
        <rFont val="Helvetica"/>
        <family val="2"/>
      </rPr>
      <t>3</t>
    </r>
    <r>
      <rPr>
        <b/>
        <sz val="11"/>
        <color rgb="FF000000"/>
        <rFont val="Helvetica"/>
        <family val="2"/>
      </rPr>
      <t>                               </t>
    </r>
  </si>
  <si>
    <t>1                                                            </t>
  </si>
  <si>
    <t>2                                                            </t>
  </si>
  <si>
    <t>3                                                            </t>
  </si>
  <si>
    <t>4 to 6                                                       </t>
  </si>
  <si>
    <t>7 or more                                                    </t>
  </si>
  <si>
    <t>Access to Structure                                          </t>
  </si>
  <si>
    <r>
      <t>   Entering building from outside</t>
    </r>
    <r>
      <rPr>
        <vertAlign val="superscript"/>
        <sz val="11"/>
        <color rgb="FF000000"/>
        <rFont val="Helvetica"/>
        <family val="2"/>
      </rPr>
      <t>4</t>
    </r>
    <r>
      <rPr>
        <sz val="11"/>
        <color rgb="FF000000"/>
        <rFont val="Helvetica"/>
        <family val="2"/>
      </rPr>
      <t>                  </t>
    </r>
  </si>
  <si>
    <t>Use of steps not required                                    </t>
  </si>
  <si>
    <t>Use of steps required                                        </t>
  </si>
  <si>
    <t>Use of steps not reported                                    </t>
  </si>
  <si>
    <r>
      <t>   Entering home from outside</t>
    </r>
    <r>
      <rPr>
        <vertAlign val="superscript"/>
        <sz val="11"/>
        <color rgb="FF000000"/>
        <rFont val="Helvetica"/>
        <family val="2"/>
      </rPr>
      <t>5</t>
    </r>
    <r>
      <rPr>
        <sz val="11"/>
        <color rgb="FF000000"/>
        <rFont val="Helvetica"/>
        <family val="2"/>
      </rPr>
      <t>                      </t>
    </r>
  </si>
  <si>
    <t>Foundation Type                                              </t>
  </si>
  <si>
    <t> Single-family, attached and detached:                       </t>
  </si>
  <si>
    <t>   Basement under all of house                               </t>
  </si>
  <si>
    <t>   Basement under part of house                              </t>
  </si>
  <si>
    <t>   Crawl space                                               </t>
  </si>
  <si>
    <t>   Concrete slab                                             </t>
  </si>
  <si>
    <t>Manufactured/mobile homes:                                   </t>
  </si>
  <si>
    <t>   Mobile home set on masonry foundation                     </t>
  </si>
  <si>
    <t>   Mobile home resting on concrete pad                       </t>
  </si>
  <si>
    <t>   Mobile home up on blocks, but not on concrete pad         </t>
  </si>
  <si>
    <t>   Mobile home foundation not reported                       </t>
  </si>
  <si>
    <t>Foundation setup in some other way                           </t>
  </si>
  <si>
    <t>Manufactured/Mobile Home Anchoring                           </t>
  </si>
  <si>
    <t>   Manufactured/mobile homes                                 </t>
  </si>
  <si>
    <t>Anchored by tiedowns, bolts, or other means                  </t>
  </si>
  <si>
    <t>Not anchored                                                 </t>
  </si>
  <si>
    <t>Anchoring not reported                                       </t>
  </si>
  <si>
    <t>Manufactured/Mobile Home Size                                </t>
  </si>
  <si>
    <t>Single-wide                                                  </t>
  </si>
  <si>
    <t>Double-wide                                                  </t>
  </si>
  <si>
    <t>Triple-wide or larger                                        </t>
  </si>
  <si>
    <t>Size not reported                                            </t>
  </si>
  <si>
    <t>Manufactured/Mobile Homes in Group                           </t>
  </si>
  <si>
    <t>1 to 6                                                       </t>
  </si>
  <si>
    <t>7 to 20                                                      </t>
  </si>
  <si>
    <t>21 or more                                                   </t>
  </si>
  <si>
    <r>
      <rPr>
        <b/>
        <i/>
        <vertAlign val="superscript"/>
        <sz val="11"/>
        <color rgb="FF000000"/>
        <rFont val="Helvetica"/>
        <family val="2"/>
      </rPr>
      <t>1</t>
    </r>
    <r>
      <rPr>
        <b/>
        <i/>
        <sz val="11"/>
        <color rgb="FF000000"/>
        <rFont val="Helvetica"/>
        <family val="2"/>
      </rPr>
      <t>For manufactured/mobile homes, oldest category is 1939 or earlier.</t>
    </r>
  </si>
  <si>
    <r>
      <rPr>
        <b/>
        <i/>
        <vertAlign val="superscript"/>
        <sz val="11"/>
        <color rgb="FF000000"/>
        <rFont val="Helvetica"/>
        <family val="2"/>
      </rPr>
      <t>2</t>
    </r>
    <r>
      <rPr>
        <b/>
        <i/>
        <sz val="11"/>
        <color rgb="FF000000"/>
        <rFont val="Helvetica"/>
        <family val="2"/>
      </rPr>
      <t>Median is estimated from the printed distribution; see Subject Definitions.</t>
    </r>
  </si>
  <si>
    <r>
      <rPr>
        <b/>
        <i/>
        <vertAlign val="superscript"/>
        <sz val="11"/>
        <color rgb="FF000000"/>
        <rFont val="Helvetica"/>
        <family val="2"/>
      </rPr>
      <t>3</t>
    </r>
    <r>
      <rPr>
        <b/>
        <i/>
        <sz val="11"/>
        <color rgb="FF000000"/>
        <rFont val="Helvetica"/>
        <family val="2"/>
      </rPr>
      <t>Figures exclude manufactured\mobile homes and boats, RVs, vans, etc.</t>
    </r>
  </si>
  <si>
    <r>
      <rPr>
        <b/>
        <i/>
        <vertAlign val="superscript"/>
        <sz val="11"/>
        <color rgb="FF000000"/>
        <rFont val="Helvetica"/>
        <family val="2"/>
      </rPr>
      <t>4</t>
    </r>
    <r>
      <rPr>
        <b/>
        <i/>
        <sz val="11"/>
        <color rgb="FF000000"/>
        <rFont val="Helvetica"/>
        <family val="2"/>
      </rPr>
      <t>Restricted to multiunits.</t>
    </r>
  </si>
  <si>
    <r>
      <rPr>
        <b/>
        <i/>
        <vertAlign val="superscript"/>
        <sz val="11"/>
        <color rgb="FF000000"/>
        <rFont val="Helvetica"/>
        <family val="2"/>
      </rPr>
      <t>5</t>
    </r>
    <r>
      <rPr>
        <b/>
        <i/>
        <sz val="11"/>
        <color rgb="FF000000"/>
        <rFont val="Helvetica"/>
        <family val="2"/>
      </rPr>
      <t>Restricted to single units.</t>
    </r>
  </si>
  <si>
    <t>Source: U.S. Census Bureau, American Housing Survey.</t>
  </si>
  <si>
    <t>Generated on: 08FEB19:11:25:32</t>
  </si>
  <si>
    <t>New SF</t>
  </si>
  <si>
    <t>New MF</t>
  </si>
  <si>
    <t>Retro SF</t>
  </si>
  <si>
    <t>Retro MF</t>
  </si>
  <si>
    <t xml:space="preserve">fraction single </t>
  </si>
  <si>
    <t xml:space="preserve">fraction multi </t>
  </si>
  <si>
    <t>existing housing stock</t>
  </si>
  <si>
    <t>new housing stock</t>
  </si>
  <si>
    <t>Change in installed cost per Synapse</t>
  </si>
  <si>
    <t>Fraction of future installations through 2030</t>
  </si>
  <si>
    <t>With AC</t>
  </si>
  <si>
    <t>Not including AC</t>
  </si>
  <si>
    <t>New vs. existing construction</t>
  </si>
  <si>
    <t xml:space="preserve">Single vs. multi family </t>
  </si>
  <si>
    <t xml:space="preserve">fraction without </t>
  </si>
  <si>
    <t>Method explanation and calculations</t>
  </si>
  <si>
    <t>Fraction heat only</t>
  </si>
  <si>
    <t>SF Retro</t>
  </si>
  <si>
    <t>SF New</t>
  </si>
  <si>
    <t>MF Retro</t>
  </si>
  <si>
    <t>MF New</t>
  </si>
  <si>
    <t>Incremental cost, negative indicates savings, positive indicates net cost</t>
  </si>
  <si>
    <t>Advanced cost</t>
  </si>
  <si>
    <t xml:space="preserve">Natural gas alternative </t>
  </si>
  <si>
    <t>difference between two</t>
  </si>
  <si>
    <t>American Housing Survey, UC Census Bureau, 2017</t>
  </si>
  <si>
    <t>1990-2010</t>
  </si>
  <si>
    <t>Cost reduction / learning curve effectg</t>
  </si>
  <si>
    <t>Negative indicates savings</t>
  </si>
  <si>
    <t xml:space="preserve">Positive indicates costs </t>
  </si>
  <si>
    <t>*this timeframe because it aligns with Snapse study, published in late 2018</t>
  </si>
  <si>
    <t>2017-2030*</t>
  </si>
  <si>
    <t>then, add San  Francisco, too, which is a particularly cool part of zone 3 (even though it got up to 106 degrees on one day in 2018)</t>
  </si>
  <si>
    <t>Incremental Cost</t>
  </si>
  <si>
    <t>Average incremental cost in 2017 $s</t>
  </si>
  <si>
    <t>to a simple average for mathematical convenience.  The time variance will have to ultimately be collapsed into a single parameter.</t>
  </si>
  <si>
    <t>*As with the rate of innovation, even as we have used a year by year look to think about how a trend (increasing cooling) will affect the cost of air source heat pumps, it makes sense to collapse this series</t>
  </si>
  <si>
    <t xml:space="preserve">Faction heat only installations </t>
  </si>
  <si>
    <t>new and SF</t>
  </si>
  <si>
    <t>new and MF</t>
  </si>
  <si>
    <t>retro and SF</t>
  </si>
  <si>
    <t>retro and MF</t>
  </si>
  <si>
    <t xml:space="preserve">Itermediate fractions </t>
  </si>
  <si>
    <t>Reorder to algin with other page</t>
  </si>
  <si>
    <t>subtotal</t>
  </si>
  <si>
    <t>Incremental cost in aggregate</t>
  </si>
  <si>
    <t>Want to account for heating and cooling vs. heat only</t>
  </si>
  <si>
    <t>Want to accout for learning and other sources of innovation</t>
  </si>
  <si>
    <t>Want to account for new vs. existing (retrofit)</t>
  </si>
  <si>
    <t>Want to account for single family vs. multi family</t>
  </si>
  <si>
    <t>Want to account for cold zones where Snyapse report results would not or may not apply</t>
  </si>
  <si>
    <t>Methodology</t>
  </si>
  <si>
    <t xml:space="preserve">Stock </t>
  </si>
  <si>
    <t xml:space="preserve">Stock additions in Scoping Plan </t>
  </si>
  <si>
    <t>sum of additions</t>
  </si>
  <si>
    <t>sum of additions 2020-2030</t>
  </si>
  <si>
    <t xml:space="preserve">sum of stock </t>
  </si>
  <si>
    <t>base cost for denominator to find % change</t>
  </si>
  <si>
    <t>contribution to weighted cost</t>
  </si>
  <si>
    <t>base price average</t>
  </si>
  <si>
    <t>% change</t>
  </si>
  <si>
    <t>Advanced price</t>
  </si>
  <si>
    <t>Figure 20. Installed unit costs (left) and performance projections (right) for residential ASHPs for space heating applications</t>
  </si>
  <si>
    <t>Figure Notes:</t>
  </si>
  <si>
    <t>Moderate only</t>
  </si>
  <si>
    <t>annual delta (absolute fraction of rated efficiency)</t>
  </si>
  <si>
    <t>annual % change</t>
  </si>
  <si>
    <t>Installed Cost (2016$/ton)</t>
  </si>
  <si>
    <t>Air Source Heat Pump</t>
  </si>
  <si>
    <t>Moderate Advancement</t>
  </si>
  <si>
    <t>interpolate annual changes to impute future years after 2017.</t>
  </si>
  <si>
    <t>Costs</t>
  </si>
  <si>
    <t>Figure 21. Installed unit costs (left) and performance projections (right) for residential HPWHs</t>
  </si>
  <si>
    <t xml:space="preserve">Installed costs include both capital and installation costs. Costs are shown for a 50-gallon HPWH.
</t>
  </si>
  <si>
    <t>Year</t>
  </si>
  <si>
    <t>Technology</t>
  </si>
  <si>
    <t>EFS Case</t>
  </si>
  <si>
    <t>Installed Cost ($ per unit)</t>
  </si>
  <si>
    <t>Efficiency Energy Factor)</t>
  </si>
  <si>
    <t>Heat Pump Water Heater</t>
  </si>
  <si>
    <t>The HPWH scenario, by contrast, would cost $2,500 to install an appliance with a rated UEF of 3.7, and an annual average coefficient of performance of 3.1 to 3.2 (typical of the most efficient available mass market hybrid HPWH in the California climate). We based our installed cost figures on research conducted by NRDC,120 supported by similar research we conducted directly.</t>
  </si>
  <si>
    <t>Start year cost dta</t>
  </si>
  <si>
    <t>installed cost</t>
  </si>
  <si>
    <t>full set of Fig. 21 data</t>
  </si>
  <si>
    <t>Rapid Advancement</t>
  </si>
  <si>
    <t>Slow Advancement</t>
  </si>
  <si>
    <t>Define a new moderately rapid scenario, in between moderate and rapid</t>
  </si>
  <si>
    <t>implied values for</t>
  </si>
  <si>
    <t>At moderate rapid scenario pace</t>
  </si>
  <si>
    <t>at rapid scenario pace</t>
  </si>
  <si>
    <t>sum of weights</t>
  </si>
  <si>
    <t>weighted average</t>
  </si>
  <si>
    <t>weighting for weighted cost assuming policy implication schedule ramps up to full strength in 2025.</t>
  </si>
  <si>
    <t xml:space="preserve">HPWH </t>
  </si>
  <si>
    <t>base cost</t>
  </si>
  <si>
    <t>Weighting for weighted cost assuming policy implication schedule ramps up to full strength in 2025.</t>
  </si>
  <si>
    <t>Need to account for future deployment schedule to properly collapse current and future prices into a single parameter.</t>
  </si>
  <si>
    <t xml:space="preserve">Calculate based on policy schedule. </t>
  </si>
  <si>
    <t>policy strength</t>
  </si>
  <si>
    <t xml:space="preserve">Because the stock turnover result in constant % change year-over-year, the prodedure need only consider the policy schedule to </t>
  </si>
  <si>
    <t xml:space="preserve">account for deployment over time. </t>
  </si>
  <si>
    <t>% energy saved</t>
  </si>
  <si>
    <t xml:space="preserve">Space heating </t>
  </si>
  <si>
    <t>Water heating</t>
  </si>
  <si>
    <t>From efficiency spreadsheet</t>
  </si>
  <si>
    <t>Advanced price - weighted averge over time</t>
  </si>
  <si>
    <t>intermediate calculations</t>
  </si>
  <si>
    <t>Electric panel upgrades may be required to handle the increased load associated with building electrification</t>
  </si>
  <si>
    <t xml:space="preserve">Panels may also need to be replaced for other reasons, including electric vehicle charging and rooftop solar PV and deferred maintenance. </t>
  </si>
  <si>
    <t>anecdotally, understand retrofits likely to apply to single family homes at least 30 years old.</t>
  </si>
  <si>
    <t>American housing survey</t>
  </si>
  <si>
    <r>
      <t>Year Structure Built</t>
    </r>
    <r>
      <rPr>
        <b/>
        <vertAlign val="superscript"/>
        <sz val="12"/>
        <color rgb="FF000000"/>
        <rFont val="Arial"/>
        <family val="2"/>
      </rPr>
      <t>1,2</t>
    </r>
    <r>
      <rPr>
        <b/>
        <sz val="12"/>
        <color rgb="FF000000"/>
        <rFont val="Arial"/>
        <family val="2"/>
      </rPr>
      <t xml:space="preserve">                             </t>
    </r>
  </si>
  <si>
    <t xml:space="preserve">2016 to 2017                                                 </t>
  </si>
  <si>
    <t xml:space="preserve">2010 to 2015                                                 </t>
  </si>
  <si>
    <t xml:space="preserve">2005 to 2009                                                 </t>
  </si>
  <si>
    <t xml:space="preserve">2000 to 2004                                                 </t>
  </si>
  <si>
    <t xml:space="preserve">1995 to 1999                                                 </t>
  </si>
  <si>
    <t xml:space="preserve">1990 to 1994                                                 </t>
  </si>
  <si>
    <t xml:space="preserve">1985 to 1989                                                 </t>
  </si>
  <si>
    <t xml:space="preserve">1980 to 1984                                                 </t>
  </si>
  <si>
    <t xml:space="preserve">1970 to 1979                                                 </t>
  </si>
  <si>
    <t xml:space="preserve">1960 to 1969                                                 </t>
  </si>
  <si>
    <t xml:space="preserve">1950 to 1959                                                 </t>
  </si>
  <si>
    <t xml:space="preserve">1940 to 1949                                                 </t>
  </si>
  <si>
    <t xml:space="preserve">1930 to 1939                                                 </t>
  </si>
  <si>
    <t xml:space="preserve">1920 to 1929                                                 </t>
  </si>
  <si>
    <t xml:space="preserve">1919 or earlier                                              </t>
  </si>
  <si>
    <t>total</t>
  </si>
  <si>
    <t>fraction 1990 or more recent</t>
  </si>
  <si>
    <t>single family</t>
  </si>
  <si>
    <t>multi family</t>
  </si>
  <si>
    <t>For retrofit, I don’t have good figures but I think you’d need to know or estimate:</t>
  </si>
  <si>
    <t>1. What portion of buildings (or just how many buildings) will need a panel upgrade</t>
  </si>
  <si>
    <t>2. How much will this cost on average per building</t>
  </si>
  <si>
    <t>3. How should you allocate these costs to electrified space and water heating vs. electric vehicle charging</t>
  </si>
  <si>
    <t>For #2 I think $4,600 seems quite high. Just googling a few sites gives me estimates anywhere from $1300 to $3000. See for instance:</t>
  </si>
  <si>
    <t>https://www.homewyse.com/services/cost_to_upgrade_electrical_service_panel.html</t>
  </si>
  <si>
    <t>https://www.angieslist.com/articles/ask-angie-what-does-it-cost-upgrade-200-amps.htm</t>
  </si>
  <si>
    <t>https://www.homeadvisor.com/cost/electrical/upgrade-an-electrical-panel/</t>
  </si>
  <si>
    <t>https://www.houselogic.com/organize-maintain/home-maintenance-tips/do-you-need-electrical-service-upgrade/</t>
  </si>
  <si>
    <t>For #3, there is probably some subjective modeling judgment to apply. If a home is getting both EV charging and electric space and water heating, they will need to upgrade to a 200A panel. If they are getting only one of the other they will probably need the same upgrade. If they are getting rooftop solar they may need a similar upgrade (I’m not sure how that works – you’d want to verify that). So you’ll have to determine how many times a building is getting multiple of these measures and split the costs accordingly.</t>
  </si>
  <si>
    <t>For #1, I don’t know and have not tried to estimate it. I have heard anecdotally that 200A panels have been standard on new buildings for 20-30 years but am not sure. I would guess buildings of that vintage or younger are 30% of the building stock or less – you could look at EIA RECS to try to figure it out. Not sure how many older homes to expect have already upgraded during other renovations. Also, this probably applies most to single family homes. Not sure about commercial or multifamily.</t>
  </si>
  <si>
    <t>Fraction of upgrades in existing buildings / retrofit</t>
  </si>
  <si>
    <t>fraction of single family</t>
  </si>
  <si>
    <t>fraction of multifamily dwellings</t>
  </si>
  <si>
    <t>fraction of these needing upgrades</t>
  </si>
  <si>
    <t>panel upgrade extra cost</t>
  </si>
  <si>
    <t>savings on piping in new homes</t>
  </si>
  <si>
    <t xml:space="preserve"> I don’t think this would be an issue with new construction, where single family homes typically get 200A panels anyway, which are sufficient.</t>
  </si>
  <si>
    <t>Calculating extra panel costs</t>
  </si>
  <si>
    <t>Calculating benefit of avoiding need for gas pipes in new homes</t>
  </si>
  <si>
    <t>Fraction of electrification in new homes</t>
  </si>
  <si>
    <t xml:space="preserve">Fraction of new that are single family </t>
  </si>
  <si>
    <t>Full installation cost</t>
  </si>
  <si>
    <t>Incremental panel cost on average - $s</t>
  </si>
  <si>
    <t xml:space="preserve">Full savings </t>
  </si>
  <si>
    <t>Incremental savings on average - $s</t>
  </si>
  <si>
    <t>Seems the savings would exist in multifamily too but since this is not mentioned or quantified, not considered.</t>
  </si>
  <si>
    <t>Net effect</t>
  </si>
  <si>
    <t xml:space="preserve">at 2017 / initial prices </t>
  </si>
  <si>
    <t>Time series weighted price - averaged through 2030 accounting for deployment</t>
  </si>
  <si>
    <t>Air source heat pump - space heating</t>
  </si>
  <si>
    <t>Water heat</t>
  </si>
  <si>
    <t>Elasticity of component price with respect to change in efficiency</t>
  </si>
  <si>
    <t>Air source heat pump</t>
  </si>
  <si>
    <t xml:space="preserve">Heat pump water heater </t>
  </si>
  <si>
    <t>change in fraction with central air over 2015-2017</t>
  </si>
  <si>
    <t>EoCPwEU Elasticity of Component Energy Price wrt Energy Use</t>
  </si>
  <si>
    <t>Source:</t>
  </si>
  <si>
    <t>Synapse Energy Economics Inc.</t>
  </si>
  <si>
    <t>Decarbonization of Heating Energy Use in California Buildings: Technology, Markets, Impacts, and Policy Solutions</t>
  </si>
  <si>
    <t>http://www.synapse-energy.com/sites/default/files/Decarbonization-Heating-CA-Buildings-17-092-1.pdf</t>
  </si>
  <si>
    <t xml:space="preserve">Forecast of future price and efficiency </t>
  </si>
  <si>
    <t>National Renewable Energy Laboratory</t>
  </si>
  <si>
    <t>Electrification Futures Study: End-Use Electric Technology Cost and Performance Projections through 2050</t>
  </si>
  <si>
    <t>https://www.nrel.gov/docs/fy18osti/70485.pdf</t>
  </si>
  <si>
    <t>EoCPwEU</t>
  </si>
  <si>
    <t>Urban Residential</t>
  </si>
  <si>
    <t>Rural Residential</t>
  </si>
  <si>
    <t>Commercial</t>
  </si>
  <si>
    <t>heating</t>
  </si>
  <si>
    <t>cooling and ventilation</t>
  </si>
  <si>
    <t>envelope</t>
  </si>
  <si>
    <t>lighting</t>
  </si>
  <si>
    <t>appliances</t>
  </si>
  <si>
    <t>other component</t>
  </si>
  <si>
    <t>fraction remaining older than 1995</t>
  </si>
  <si>
    <t>1995 or more recent</t>
  </si>
  <si>
    <t>Vintage</t>
  </si>
  <si>
    <t xml:space="preserve">existing housing stock type, single or multi </t>
  </si>
  <si>
    <t>Compare retirments to new additions to impute fraction new</t>
  </si>
  <si>
    <t>NG (or LNG) installations</t>
  </si>
  <si>
    <t>Sum of central heat installations 2020-2030</t>
  </si>
  <si>
    <t>Implementation schedule</t>
  </si>
  <si>
    <t>annual amount (fraction of row37)</t>
  </si>
  <si>
    <t>stock in 2017</t>
  </si>
  <si>
    <t>assume some overlap with 5 million ZEVs</t>
  </si>
  <si>
    <t>Reference Gas WH</t>
  </si>
  <si>
    <t>High Efficiency Gas WH</t>
  </si>
  <si>
    <t>Reference Electric WH</t>
  </si>
  <si>
    <t>High Efficiency Electric WH</t>
  </si>
  <si>
    <t>Heat Pump Electric WH</t>
  </si>
  <si>
    <t>Reference LPG WH</t>
  </si>
  <si>
    <t>Gas or LPG installations</t>
  </si>
  <si>
    <t>annaul amount (fraction of row 55)</t>
  </si>
  <si>
    <t>Mike Henchen, personal communication, tips on accounting for panel upgrades</t>
  </si>
  <si>
    <t>Attribution of panel upgrades to building electrification or EV charging at buildings</t>
  </si>
  <si>
    <t xml:space="preserve">Take into account clustering.  Household adopting air source heat pump more likely to adopt heat pump water heater and also electric vehicle. </t>
  </si>
  <si>
    <t>Based on this, compute unique building electrification events</t>
  </si>
  <si>
    <t>500,000 on the road today</t>
  </si>
  <si>
    <t xml:space="preserve">Some households will forego level 2 or faster charging </t>
  </si>
  <si>
    <t>Total panel upgrades due to building electrification</t>
  </si>
  <si>
    <t>Apply as a ratio of panel upgrades account for otherwise</t>
  </si>
  <si>
    <t>fraction attributable to builing upgrades</t>
  </si>
  <si>
    <t>fraction of building electrification events where panel upgrade is necessary and attributable to building electrification</t>
  </si>
  <si>
    <t>assume all single family need upgrades</t>
  </si>
  <si>
    <t>"Anecdotally speaking,  my understanding is that 200A panels have been standard on new buildings for 20-30 years " - Michael Henchen, RMI, personal communication 13 February 2019</t>
  </si>
  <si>
    <t>Based on this, 4 million residential chargers to be installed</t>
  </si>
  <si>
    <t>Attribute these overlapping to vehicle electrification</t>
  </si>
  <si>
    <t>Suppose 3 out of 4 of these overlap with building electrification</t>
  </si>
  <si>
    <t>Assume central heat induced panel upgrades overlap with water heating 3/4 of the time.</t>
  </si>
  <si>
    <t>How many with linear ramp to 100%?</t>
  </si>
  <si>
    <t>Sum of water heater installations 2020-2030 with linear ramp to 100</t>
  </si>
  <si>
    <t>5 million ZEV goal will be met in policy scenarios</t>
  </si>
  <si>
    <t>Therefore, can reduce the need for panel upgrades by this amount</t>
  </si>
  <si>
    <t>A wide range of existing and emerging technologies are able to provide Load Shift now and the benefits of doing so are growing. Studies suggest beginning in 2025 up to $600 million (2015$) could be saved annually by shifting load to avoid the curtailment of renewable generation.1 And</t>
  </si>
  <si>
    <t>Assume all single family dwellings  older than 1995 need panel upgrades.</t>
  </si>
  <si>
    <t>Calculated below</t>
  </si>
  <si>
    <t>fraction of existing homes older than 1995 (midpoint of 20-30 years)</t>
  </si>
  <si>
    <t xml:space="preserve">Assume multifamily are maintained and updated to higher levels than single family homes.  Instead of all, half of buildings need a panel upgrade. </t>
  </si>
  <si>
    <t>~The final report of the CPUC's Working Group on Load Shift</t>
  </si>
  <si>
    <t>If California came up with a way to price electricity “at a rate that reflects its true cost,” the state could clearly cost-effectively heat water without needing gas and “space heating would not be far behind,” Borenstein said.</t>
  </si>
  <si>
    <t>https://www.sfchronicle.com/business/article/Can-California-homes-and-businesses-quit-natural-13626019.php</t>
  </si>
  <si>
    <t>https://rael.berkeley.edu/wp-content/uploads/2017/07/Raghavan-Wei-Kammen-WaterHeating-_-ENergyPolicy-2017.pdf</t>
  </si>
  <si>
    <t>Energy Policy 109 (2017) 441–451</t>
  </si>
  <si>
    <t>While natural gas remains the cheapest option, optimizing for demand flexibility with a hypothetical 3:1 TOU rate makes a heat pump system more costeffective, saving more than $2,000 over a standard,</t>
  </si>
  <si>
    <t>non-optimized heat pump. However, if a household is simultaneously replacing both an air conditioner and natural gas space and water heating systems, it is more cost-effective to electrify; rather than paying for an air conditioner, furnace, and water heater,</t>
  </si>
  <si>
    <t>The flexible device on the 3:1 rate offers the most lifetime savings as it optimizes for demand flexibility</t>
  </si>
  <si>
    <t xml:space="preserve">by strategically preheating or precooling space and water, saving nearly $1,000 in lifetime energy costs compared to an inflexible device on the standard rate. </t>
  </si>
  <si>
    <t>and it may not recoup the added cost of equipping the devices with extra control capability to operate flexibly.</t>
  </si>
  <si>
    <t>The default TOU rate has too small a price differential (at most, peak pricing is 19% greater than off-peak pricing) to encourage significant load shifting or to capture significant savings,</t>
  </si>
  <si>
    <t>https://rmi.org/wp-content/uploads/2018/06/RMI_Economics_of_Electrifying_Buildings_2018.pdf</t>
  </si>
  <si>
    <t>RMI - Economics of Electrifying Buildings</t>
  </si>
  <si>
    <t>savings in new home</t>
  </si>
  <si>
    <t>savings in existing home</t>
  </si>
  <si>
    <t>Before TOU savings</t>
  </si>
  <si>
    <t xml:space="preserve">Accounting for TOU </t>
  </si>
  <si>
    <t>Account for new vs. existing (retrofit)</t>
  </si>
  <si>
    <t>Account for single family vs. multi family</t>
  </si>
  <si>
    <t>Account for heating and cooling vs. heat only</t>
  </si>
  <si>
    <t>Account for cold zones where Snyapse report results would not or may not apply</t>
  </si>
  <si>
    <t xml:space="preserve">Account for whether or not building panel upgrade should be attributed to the equipment installation. </t>
  </si>
  <si>
    <t xml:space="preserve">Account for time of use potential savings. </t>
  </si>
  <si>
    <t>Acount for learning curves and other sources of innovation and cost reductions (such as economies of scale)</t>
  </si>
  <si>
    <t>Time of Use Benefit</t>
  </si>
  <si>
    <t>Installed costs and efficiency (current)</t>
  </si>
  <si>
    <t>Rocky Mountain Institute</t>
  </si>
  <si>
    <t>https://rmi.org/insight/the-economics-of-electrifying-buildings/</t>
  </si>
  <si>
    <t>The Economics of Electrifying Buildings</t>
  </si>
  <si>
    <t xml:space="preserve">Difference </t>
  </si>
  <si>
    <t>% change in component price</t>
  </si>
  <si>
    <t>new</t>
  </si>
  <si>
    <t>existing</t>
  </si>
  <si>
    <t>Weighted incremental cost for this segment</t>
  </si>
  <si>
    <t>Advance alternative price</t>
  </si>
  <si>
    <t>heat pump option</t>
  </si>
  <si>
    <t>weighted average impact</t>
  </si>
  <si>
    <t>% change in price</t>
  </si>
  <si>
    <t>Broad scope - Impact of adding home panel upgrades,new home savings, and TOU impacts</t>
  </si>
  <si>
    <t>Broader scope impact without TOU benefits</t>
  </si>
  <si>
    <t>(For later purposes, assume 2 our of 3 million are in single family homes, and the remainder in multifamily)</t>
  </si>
  <si>
    <t>Capital accounting and application of % change to calculate elasticity</t>
  </si>
  <si>
    <t>Impacts on cost</t>
  </si>
  <si>
    <t>Note, the electrification policy is applied uniformly to all non-electric energy demand.</t>
  </si>
  <si>
    <t>Therefore, it is not possible to exclude "other" components.</t>
  </si>
  <si>
    <t>This is accounted for by ensuring the efficiency improvements are kept to a level below</t>
  </si>
  <si>
    <t>that which implies total reductions in energy use other than electricity at a level</t>
  </si>
  <si>
    <t xml:space="preserve">which need to affect "other energy."  Put differently, the approach is to </t>
  </si>
  <si>
    <t>ensure enough energy other than electricity remains in use in residential buildings</t>
  </si>
  <si>
    <t xml:space="preserve">in 2030 (the focus of initial policy analysis) to allow for continued use of </t>
  </si>
  <si>
    <t>non-electrical energy in the other category.</t>
  </si>
  <si>
    <t xml:space="preserve">Change in price (cost to purchase before adjustments) </t>
  </si>
  <si>
    <t xml:space="preserve">In order to achieve consistent price effects, all capital cost effects are gathered in a single component variable. </t>
  </si>
  <si>
    <t>That is to say, as shown in the "Elasticity price wrt energy" tab, adjustments are made to balance out upfront</t>
  </si>
  <si>
    <t>additional costs for water heating from other categories.  This, directly reduces the capital spendings</t>
  </si>
  <si>
    <t>gain for space heating.</t>
  </si>
  <si>
    <t>spillovers add to this amount in BAU</t>
  </si>
  <si>
    <t>price change with electrification</t>
  </si>
  <si>
    <t>Netting out air, water, and spillover effects</t>
  </si>
  <si>
    <t>Spillover effects (new savings, panel costs)</t>
  </si>
  <si>
    <t>Net costs (negative means savings)</t>
  </si>
  <si>
    <t>spillovers add to this amount in sensitivity</t>
  </si>
  <si>
    <t>excludes TOU benefit</t>
  </si>
  <si>
    <t>price difference zeroed out to carry cost effects with HVAC variable</t>
  </si>
  <si>
    <t>price change to roll into HVAC</t>
  </si>
  <si>
    <t>Net costs without TOU</t>
  </si>
  <si>
    <t>Approximate using current staffing for buildings and appliance code setting and enforcement in the California Energy Commission.</t>
  </si>
  <si>
    <t>Relevant department is the line for Code 2385 from the budget below.</t>
  </si>
  <si>
    <t>Code</t>
  </si>
  <si>
    <t>Program</t>
  </si>
  <si>
    <t>Positions</t>
  </si>
  <si>
    <t>Dollars* (thousands)</t>
  </si>
  <si>
    <t>$</t>
  </si>
  <si>
    <t>Regulatory and Planning</t>
  </si>
  <si>
    <t>Energy Resources Conservation</t>
  </si>
  <si>
    <t>Development</t>
  </si>
  <si>
    <t>Administration</t>
  </si>
  <si>
    <t>$-</t>
  </si>
  <si>
    <t>Administration - Distributed</t>
  </si>
  <si>
    <t>-</t>
  </si>
  <si>
    <t>Totals, Positions and Expenditures (excluding Infrastructure)</t>
  </si>
  <si>
    <t>Infrastructure Expenditures</t>
  </si>
  <si>
    <t>Totals, Positions and All Expenditures</t>
  </si>
  <si>
    <t>http://www.ebudget.ca.gov/budget/publication/#/e/2018-19/Department/3360</t>
  </si>
  <si>
    <t xml:space="preserve">These are understood to include not only salaries but overhead and field expenses. </t>
  </si>
  <si>
    <t>Estimated program implementation cost ($/unit installed)</t>
  </si>
  <si>
    <t>Cost estimate (annual)</t>
  </si>
  <si>
    <t>Estimate annual cost</t>
  </si>
  <si>
    <t xml:space="preserve">Cost interpeted as increment per electric heat pump unit installed. </t>
  </si>
  <si>
    <t>Sum of number of units shifted to electric heat pump installations 2020-2030</t>
  </si>
  <si>
    <t>Scenarios to decarbonize residential water heating in California Shuba V. Raghavana,⁎ , Max Weib , Daniel M. Kammen</t>
  </si>
  <si>
    <t>annual cost over 10 years</t>
  </si>
  <si>
    <t>program implementation cost per heat pump installed</t>
  </si>
  <si>
    <t>Account for cost to government of administering the program.</t>
  </si>
  <si>
    <t>Cost of government to implement</t>
  </si>
  <si>
    <t xml:space="preserve">fraction of total where performance could noticeably decline </t>
  </si>
  <si>
    <t>Sum of zone 1&amp;6.</t>
  </si>
  <si>
    <t>The preceding are the main reference.</t>
  </si>
  <si>
    <t xml:space="preserve">Several other references are cited in worksheets where they are used.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</si>
</sst>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3" formatCode="_(* #,##0.00_);_(* \(#,##0.00\);_(* &quot;-&quot;??_);_(@_)"/>
    <numFmt numFmtId="164" formatCode="#,###,###,##0.0"/>
    <numFmt numFmtId="165" formatCode="0.0"/>
    <numFmt numFmtId="166" formatCode="_(* #,##0_);_(* \(#,##0\);_(* &quot;-&quot;??_);_(@_)"/>
    <numFmt numFmtId="167" formatCode="0.000"/>
  </numFmts>
  <fonts count="45" x14ac:knownFonts="1">
    <font>
      <sz val="11"/>
      <color theme="1"/>
      <name val="Calibri"/>
      <family val="2"/>
      <scheme val="minor"/>
    </font>
    <font>
      <sz val="11"/>
      <color theme="1"/>
      <name val="Calibri"/>
      <family val="2"/>
      <scheme val="minor"/>
    </font>
    <font>
      <sz val="18"/>
      <color rgb="FF000000"/>
      <name val="Helvetica"/>
      <family val="2"/>
    </font>
    <font>
      <b/>
      <sz val="18"/>
      <color rgb="FF000000"/>
      <name val="Arial"/>
      <family val="2"/>
    </font>
    <font>
      <sz val="6"/>
      <color rgb="FF333333"/>
      <name val="Arial"/>
      <family val="2"/>
    </font>
    <font>
      <b/>
      <sz val="12"/>
      <color rgb="FF000000"/>
      <name val="Arial"/>
      <family val="2"/>
    </font>
    <font>
      <sz val="12"/>
      <color rgb="FF000000"/>
      <name val="Arial"/>
      <family val="2"/>
    </font>
    <font>
      <b/>
      <vertAlign val="superscript"/>
      <sz val="12"/>
      <color rgb="FF000000"/>
      <name val="Arial"/>
      <family val="2"/>
    </font>
    <font>
      <u/>
      <sz val="11"/>
      <color theme="10"/>
      <name val="Calibri"/>
      <family val="2"/>
      <scheme val="minor"/>
    </font>
    <font>
      <sz val="11"/>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
      <color rgb="FF4E4B47"/>
      <name val="Arial"/>
      <family val="2"/>
    </font>
    <font>
      <sz val="6"/>
      <color rgb="FF222222"/>
      <name val="Arial"/>
      <family val="2"/>
    </font>
    <font>
      <sz val="11"/>
      <color rgb="FF222222"/>
      <name val="Arial"/>
      <family val="2"/>
    </font>
    <font>
      <sz val="10"/>
      <name val="Arial"/>
      <family val="2"/>
    </font>
    <font>
      <sz val="11"/>
      <color rgb="FF000000"/>
      <name val="Helvetica"/>
      <family val="2"/>
    </font>
    <font>
      <sz val="12.5"/>
      <color rgb="FF000000"/>
      <name val="Helvetica"/>
      <family val="2"/>
    </font>
    <font>
      <b/>
      <sz val="12.5"/>
      <color rgb="FF000000"/>
      <name val="Helvetica"/>
      <family val="2"/>
    </font>
    <font>
      <b/>
      <sz val="8"/>
      <color rgb="FF000000"/>
      <name val="Helvetica"/>
      <family val="2"/>
    </font>
    <font>
      <b/>
      <u/>
      <sz val="9"/>
      <color rgb="FF0000FF"/>
      <name val="Helvetica"/>
      <family val="2"/>
    </font>
    <font>
      <b/>
      <sz val="11"/>
      <color rgb="FF000000"/>
      <name val="Helvetica"/>
      <family val="2"/>
    </font>
    <font>
      <b/>
      <i/>
      <sz val="11"/>
      <color rgb="FF000000"/>
      <name val="Helvetica"/>
      <family val="2"/>
    </font>
    <font>
      <b/>
      <vertAlign val="superscript"/>
      <sz val="11"/>
      <color rgb="FF000000"/>
      <name val="Helvetica"/>
      <family val="2"/>
    </font>
    <font>
      <vertAlign val="superscript"/>
      <sz val="11"/>
      <color rgb="FF000000"/>
      <name val="Helvetica"/>
      <family val="2"/>
    </font>
    <font>
      <b/>
      <i/>
      <vertAlign val="superscript"/>
      <sz val="11"/>
      <color rgb="FF000000"/>
      <name val="Helvetica"/>
      <family val="2"/>
    </font>
    <font>
      <sz val="8"/>
      <color rgb="FF555555"/>
      <name val="Arial"/>
      <family val="2"/>
    </font>
    <font>
      <sz val="11"/>
      <color theme="1"/>
      <name val="Calibri"/>
      <family val="2"/>
    </font>
    <font>
      <b/>
      <sz val="14"/>
      <color theme="1"/>
      <name val="Calibri"/>
      <family val="2"/>
      <scheme val="minor"/>
    </font>
    <font>
      <sz val="13.5"/>
      <color rgb="FF222222"/>
      <name val="Times New Roman"/>
      <family val="1"/>
    </font>
    <font>
      <sz val="10"/>
      <color rgb="FF000000"/>
      <name val="Arial"/>
      <family val="2"/>
    </font>
  </fonts>
  <fills count="42">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39997558519241921"/>
        <bgColor indexed="64"/>
      </patternFill>
    </fill>
    <fill>
      <patternFill patternType="solid">
        <fgColor theme="6" tint="0.39997558519241921"/>
        <bgColor indexed="64"/>
      </patternFill>
    </fill>
  </fills>
  <borders count="17">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s>
  <cellStyleXfs count="46">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11" fillId="0" borderId="7" applyNumberFormat="0" applyFill="0" applyAlignment="0" applyProtection="0"/>
    <xf numFmtId="0" fontId="12" fillId="0" borderId="8" applyNumberFormat="0" applyFill="0" applyAlignment="0" applyProtection="0"/>
    <xf numFmtId="0" fontId="13" fillId="0" borderId="9" applyNumberFormat="0" applyFill="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10" applyNumberFormat="0" applyAlignment="0" applyProtection="0"/>
    <xf numFmtId="0" fontId="18" fillId="10" borderId="11" applyNumberFormat="0" applyAlignment="0" applyProtection="0"/>
    <xf numFmtId="0" fontId="19" fillId="10" borderId="10" applyNumberFormat="0" applyAlignment="0" applyProtection="0"/>
    <xf numFmtId="0" fontId="20" fillId="0" borderId="12" applyNumberFormat="0" applyFill="0" applyAlignment="0" applyProtection="0"/>
    <xf numFmtId="0" fontId="21" fillId="11" borderId="13" applyNumberFormat="0" applyAlignment="0" applyProtection="0"/>
    <xf numFmtId="0" fontId="22" fillId="0" borderId="0" applyNumberFormat="0" applyFill="0" applyBorder="0" applyAlignment="0" applyProtection="0"/>
    <xf numFmtId="0" fontId="1" fillId="12" borderId="14" applyNumberFormat="0" applyFont="0" applyAlignment="0" applyProtection="0"/>
    <xf numFmtId="0" fontId="23" fillId="0" borderId="0" applyNumberFormat="0" applyFill="0" applyBorder="0" applyAlignment="0" applyProtection="0"/>
    <xf numFmtId="0" fontId="24" fillId="0" borderId="15" applyNumberFormat="0" applyFill="0" applyAlignment="0" applyProtection="0"/>
    <xf numFmtId="0" fontId="2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5" fillId="36" borderId="0" applyNumberFormat="0" applyBorder="0" applyAlignment="0" applyProtection="0"/>
    <xf numFmtId="0" fontId="30" fillId="0" borderId="0"/>
    <xf numFmtId="43" fontId="1" fillId="0" borderId="0" applyFont="0" applyFill="0" applyBorder="0" applyAlignment="0" applyProtection="0"/>
  </cellStyleXfs>
  <cellXfs count="86">
    <xf numFmtId="0" fontId="0" fillId="0" borderId="0" xfId="0"/>
    <xf numFmtId="11" fontId="0" fillId="0" borderId="0" xfId="0" applyNumberFormat="1"/>
    <xf numFmtId="9" fontId="0" fillId="0" borderId="0" xfId="1" applyFont="1"/>
    <xf numFmtId="0" fontId="3" fillId="2" borderId="0" xfId="0" applyFont="1" applyFill="1" applyAlignment="1">
      <alignment horizontal="center" vertical="top" wrapText="1"/>
    </xf>
    <xf numFmtId="0" fontId="8" fillId="2" borderId="0" xfId="2" applyFill="1" applyAlignment="1">
      <alignment horizontal="center" vertical="top" wrapText="1"/>
    </xf>
    <xf numFmtId="0" fontId="4" fillId="0" borderId="0" xfId="0" applyFont="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top" wrapText="1"/>
    </xf>
    <xf numFmtId="0" fontId="5" fillId="3" borderId="3" xfId="0" applyFont="1" applyFill="1" applyBorder="1" applyAlignment="1">
      <alignment horizontal="left" vertical="center"/>
    </xf>
    <xf numFmtId="4" fontId="6" fillId="2" borderId="4" xfId="0" applyNumberFormat="1" applyFont="1" applyFill="1" applyBorder="1" applyAlignment="1">
      <alignment horizontal="right" wrapText="1"/>
    </xf>
    <xf numFmtId="0" fontId="6" fillId="2" borderId="3" xfId="0" applyFont="1" applyFill="1" applyBorder="1" applyAlignment="1">
      <alignment horizontal="left" vertical="center"/>
    </xf>
    <xf numFmtId="0" fontId="6" fillId="2" borderId="4" xfId="0" applyFont="1" applyFill="1" applyBorder="1" applyAlignment="1">
      <alignment horizontal="right" wrapText="1"/>
    </xf>
    <xf numFmtId="0" fontId="6" fillId="2" borderId="5" xfId="0" applyFont="1" applyFill="1" applyBorder="1" applyAlignment="1">
      <alignment horizontal="left" vertical="center"/>
    </xf>
    <xf numFmtId="0" fontId="6" fillId="2" borderId="6" xfId="0" applyFont="1" applyFill="1" applyBorder="1" applyAlignment="1">
      <alignment horizontal="right" wrapText="1"/>
    </xf>
    <xf numFmtId="0" fontId="2" fillId="2" borderId="0" xfId="0" applyFont="1" applyFill="1" applyAlignment="1">
      <alignment horizontal="left" vertical="top"/>
    </xf>
    <xf numFmtId="0" fontId="9" fillId="2" borderId="0" xfId="0" applyFont="1" applyFill="1" applyAlignment="1">
      <alignment horizontal="left" vertical="top"/>
    </xf>
    <xf numFmtId="0" fontId="6" fillId="4" borderId="3" xfId="0" applyFont="1" applyFill="1" applyBorder="1" applyAlignment="1">
      <alignment horizontal="left" vertical="center"/>
    </xf>
    <xf numFmtId="4" fontId="6" fillId="4" borderId="4" xfId="0" applyNumberFormat="1" applyFont="1" applyFill="1" applyBorder="1" applyAlignment="1">
      <alignment horizontal="right" wrapText="1"/>
    </xf>
    <xf numFmtId="4" fontId="0" fillId="0" borderId="0" xfId="0" applyNumberFormat="1"/>
    <xf numFmtId="2" fontId="0" fillId="0" borderId="0" xfId="0" applyNumberFormat="1"/>
    <xf numFmtId="0" fontId="0" fillId="5" borderId="0" xfId="0" applyFill="1"/>
    <xf numFmtId="0" fontId="26" fillId="0" borderId="0" xfId="0" applyFont="1"/>
    <xf numFmtId="0" fontId="8" fillId="0" borderId="0" xfId="2"/>
    <xf numFmtId="0" fontId="24" fillId="0" borderId="0" xfId="0" applyFont="1"/>
    <xf numFmtId="0" fontId="24" fillId="37" borderId="0" xfId="0" applyFont="1" applyFill="1"/>
    <xf numFmtId="3" fontId="0" fillId="0" borderId="0" xfId="0" applyNumberFormat="1"/>
    <xf numFmtId="3" fontId="27" fillId="0" borderId="0" xfId="0" applyNumberFormat="1" applyFont="1"/>
    <xf numFmtId="3" fontId="28" fillId="0" borderId="0" xfId="0" applyNumberFormat="1" applyFont="1"/>
    <xf numFmtId="0" fontId="35" fillId="3" borderId="16" xfId="44" applyFont="1" applyFill="1" applyBorder="1" applyAlignment="1">
      <alignment horizontal="left" vertical="top" wrapText="1"/>
    </xf>
    <xf numFmtId="164" fontId="30" fillId="2" borderId="16" xfId="44" applyNumberFormat="1" applyFont="1" applyFill="1" applyBorder="1" applyAlignment="1">
      <alignment horizontal="right" wrapText="1"/>
    </xf>
    <xf numFmtId="0" fontId="35" fillId="2" borderId="16" xfId="44" applyFont="1" applyFill="1" applyBorder="1" applyAlignment="1">
      <alignment horizontal="left" vertical="top" wrapText="1"/>
    </xf>
    <xf numFmtId="0" fontId="35" fillId="3" borderId="16" xfId="44" applyFont="1" applyFill="1" applyBorder="1" applyAlignment="1">
      <alignment horizontal="center" vertical="center" wrapText="1"/>
    </xf>
    <xf numFmtId="0" fontId="30" fillId="2" borderId="16" xfId="44" applyFont="1" applyFill="1" applyBorder="1" applyAlignment="1">
      <alignment horizontal="left" vertical="top" wrapText="1"/>
    </xf>
    <xf numFmtId="0" fontId="0" fillId="0" borderId="0" xfId="0" applyAlignment="1">
      <alignment wrapText="1"/>
    </xf>
    <xf numFmtId="0" fontId="35" fillId="3" borderId="16" xfId="44" applyFont="1" applyFill="1" applyBorder="1" applyAlignment="1">
      <alignment horizontal="center" wrapText="1"/>
    </xf>
    <xf numFmtId="1" fontId="0" fillId="0" borderId="0" xfId="0" applyNumberFormat="1"/>
    <xf numFmtId="165" fontId="0" fillId="0" borderId="0" xfId="0" applyNumberFormat="1"/>
    <xf numFmtId="0" fontId="0" fillId="0" borderId="0" xfId="0" applyAlignment="1"/>
    <xf numFmtId="2" fontId="0" fillId="37" borderId="0" xfId="0" applyNumberFormat="1" applyFill="1"/>
    <xf numFmtId="0" fontId="0" fillId="39" borderId="0" xfId="0" applyFill="1"/>
    <xf numFmtId="0" fontId="40" fillId="0" borderId="0" xfId="0" applyFont="1" applyAlignment="1">
      <alignment vertical="center"/>
    </xf>
    <xf numFmtId="0" fontId="0" fillId="0" borderId="0" xfId="0"/>
    <xf numFmtId="0" fontId="0" fillId="38" borderId="0" xfId="0" applyFill="1"/>
    <xf numFmtId="0" fontId="29" fillId="0" borderId="0" xfId="0" applyNumberFormat="1" applyFont="1" applyFill="1" applyBorder="1" applyAlignment="1" applyProtection="1"/>
    <xf numFmtId="0" fontId="29" fillId="0" borderId="0" xfId="0" applyFont="1" applyFill="1" applyBorder="1" applyAlignment="1" applyProtection="1">
      <alignment horizontal="left"/>
    </xf>
    <xf numFmtId="0" fontId="0" fillId="37" borderId="0" xfId="0" applyFill="1"/>
    <xf numFmtId="0" fontId="0" fillId="40" borderId="0" xfId="0" applyFill="1"/>
    <xf numFmtId="166" fontId="0" fillId="0" borderId="0" xfId="45" applyNumberFormat="1" applyFont="1"/>
    <xf numFmtId="43" fontId="0" fillId="0" borderId="0" xfId="45" applyNumberFormat="1" applyFont="1"/>
    <xf numFmtId="0" fontId="6" fillId="2" borderId="0" xfId="0" applyFont="1" applyFill="1" applyBorder="1" applyAlignment="1">
      <alignment horizontal="left" vertical="center"/>
    </xf>
    <xf numFmtId="0" fontId="2" fillId="0" borderId="0" xfId="0" applyFont="1"/>
    <xf numFmtId="0" fontId="5" fillId="3" borderId="1" xfId="0" applyFont="1" applyFill="1" applyBorder="1" applyAlignment="1">
      <alignment horizontal="left" vertical="center"/>
    </xf>
    <xf numFmtId="0" fontId="6" fillId="2" borderId="2" xfId="0" applyFont="1" applyFill="1" applyBorder="1" applyAlignment="1">
      <alignment horizontal="right" wrapText="1" indent="1"/>
    </xf>
    <xf numFmtId="0" fontId="41" fillId="0" borderId="0" xfId="0" applyFont="1" applyAlignment="1">
      <alignment vertical="center"/>
    </xf>
    <xf numFmtId="0" fontId="0" fillId="0" borderId="0" xfId="0" applyAlignment="1">
      <alignment horizontal="left" vertical="center" indent="1"/>
    </xf>
    <xf numFmtId="0" fontId="8" fillId="0" borderId="0" xfId="2" applyAlignment="1">
      <alignment vertical="center"/>
    </xf>
    <xf numFmtId="0" fontId="24" fillId="41" borderId="0" xfId="0" applyFont="1" applyFill="1"/>
    <xf numFmtId="0" fontId="0" fillId="4" borderId="0" xfId="0" applyFill="1"/>
    <xf numFmtId="0" fontId="24" fillId="5" borderId="0" xfId="0" applyFont="1" applyFill="1"/>
    <xf numFmtId="0" fontId="42" fillId="0" borderId="0" xfId="0" applyFont="1"/>
    <xf numFmtId="43" fontId="0" fillId="0" borderId="0" xfId="0" applyNumberFormat="1"/>
    <xf numFmtId="0" fontId="22" fillId="0" borderId="0" xfId="0" applyFont="1"/>
    <xf numFmtId="0" fontId="43" fillId="0" borderId="0" xfId="0" applyFont="1" applyAlignment="1">
      <alignment vertical="center"/>
    </xf>
    <xf numFmtId="0" fontId="44" fillId="2" borderId="3" xfId="0" applyFont="1" applyFill="1" applyBorder="1" applyAlignment="1">
      <alignment horizontal="left" vertical="center"/>
    </xf>
    <xf numFmtId="0" fontId="44" fillId="2" borderId="4" xfId="0" applyFont="1" applyFill="1" applyBorder="1" applyAlignment="1">
      <alignment horizontal="right" wrapText="1" indent="1"/>
    </xf>
    <xf numFmtId="4" fontId="44" fillId="2" borderId="4" xfId="0" applyNumberFormat="1" applyFont="1" applyFill="1" applyBorder="1" applyAlignment="1">
      <alignment horizontal="right" wrapText="1" indent="1"/>
    </xf>
    <xf numFmtId="0" fontId="44" fillId="2" borderId="5" xfId="0" applyFont="1" applyFill="1" applyBorder="1" applyAlignment="1">
      <alignment horizontal="left" vertical="center"/>
    </xf>
    <xf numFmtId="0" fontId="44" fillId="2" borderId="6" xfId="0" applyFont="1" applyFill="1" applyBorder="1" applyAlignment="1">
      <alignment horizontal="right" wrapText="1" indent="1"/>
    </xf>
    <xf numFmtId="0" fontId="0" fillId="0" borderId="0" xfId="0" applyFill="1"/>
    <xf numFmtId="0" fontId="24" fillId="0" borderId="0" xfId="0" applyFont="1" applyFill="1"/>
    <xf numFmtId="0" fontId="0" fillId="0" borderId="0" xfId="0" quotePrefix="1"/>
    <xf numFmtId="6" fontId="0" fillId="0" borderId="0" xfId="0" applyNumberFormat="1" applyFill="1"/>
    <xf numFmtId="6" fontId="0" fillId="0" borderId="0" xfId="0" applyNumberFormat="1"/>
    <xf numFmtId="0" fontId="24" fillId="38" borderId="0" xfId="0" applyFont="1" applyFill="1" applyAlignment="1">
      <alignment wrapText="1"/>
    </xf>
    <xf numFmtId="11" fontId="0" fillId="38" borderId="0" xfId="0" applyNumberFormat="1" applyFill="1"/>
    <xf numFmtId="0" fontId="24" fillId="38" borderId="0" xfId="0" applyFont="1" applyFill="1"/>
    <xf numFmtId="1" fontId="0" fillId="38" borderId="0" xfId="0" applyNumberFormat="1" applyFill="1"/>
    <xf numFmtId="1" fontId="0" fillId="0" borderId="0" xfId="0" applyNumberFormat="1" applyFill="1"/>
    <xf numFmtId="167" fontId="0" fillId="0" borderId="0" xfId="0" applyNumberFormat="1"/>
    <xf numFmtId="0" fontId="31" fillId="2" borderId="0" xfId="44" applyFont="1" applyFill="1" applyBorder="1" applyAlignment="1">
      <alignment horizontal="center" wrapText="1"/>
    </xf>
    <xf numFmtId="0" fontId="30" fillId="2" borderId="0" xfId="44" applyFont="1" applyFill="1" applyBorder="1" applyAlignment="1">
      <alignment horizontal="left"/>
    </xf>
    <xf numFmtId="0" fontId="32" fillId="2" borderId="0" xfId="44" applyFont="1" applyFill="1" applyBorder="1" applyAlignment="1">
      <alignment horizontal="center" wrapText="1"/>
    </xf>
    <xf numFmtId="0" fontId="33" fillId="2" borderId="0" xfId="44" applyFont="1" applyFill="1" applyBorder="1" applyAlignment="1">
      <alignment horizontal="center" wrapText="1"/>
    </xf>
    <xf numFmtId="0" fontId="34" fillId="2" borderId="0" xfId="44" applyFont="1" applyFill="1" applyBorder="1" applyAlignment="1">
      <alignment horizontal="center" wrapText="1"/>
    </xf>
    <xf numFmtId="0" fontId="36" fillId="2" borderId="0" xfId="44" applyFont="1" applyFill="1" applyBorder="1" applyAlignment="1">
      <alignment horizontal="left" wrapText="1"/>
    </xf>
    <xf numFmtId="0" fontId="36" fillId="2" borderId="0" xfId="44" applyFont="1" applyFill="1" applyBorder="1" applyAlignment="1">
      <alignment horizontal="center" wrapText="1"/>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5"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xfId="44"/>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hyperlink" Target="javascript:openMetadata('table','table.en.ACS_17_5YR_DP05')"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21</xdr:col>
      <xdr:colOff>531809</xdr:colOff>
      <xdr:row>60</xdr:row>
      <xdr:rowOff>66048</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6477000"/>
          <a:ext cx="12723809" cy="5019048"/>
        </a:xfrm>
        <a:prstGeom prst="rect">
          <a:avLst/>
        </a:prstGeom>
      </xdr:spPr>
    </xdr:pic>
    <xdr:clientData/>
  </xdr:twoCellAnchor>
  <xdr:twoCellAnchor editAs="oneCell">
    <xdr:from>
      <xdr:col>1</xdr:col>
      <xdr:colOff>133350</xdr:colOff>
      <xdr:row>17</xdr:row>
      <xdr:rowOff>19050</xdr:rowOff>
    </xdr:from>
    <xdr:to>
      <xdr:col>17</xdr:col>
      <xdr:colOff>600075</xdr:colOff>
      <xdr:row>32</xdr:row>
      <xdr:rowOff>71612</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 y="3257550"/>
          <a:ext cx="10220325" cy="2910062"/>
        </a:xfrm>
        <a:prstGeom prst="rect">
          <a:avLst/>
        </a:prstGeom>
      </xdr:spPr>
    </xdr:pic>
    <xdr:clientData/>
  </xdr:twoCellAnchor>
  <xdr:twoCellAnchor editAs="oneCell">
    <xdr:from>
      <xdr:col>1</xdr:col>
      <xdr:colOff>0</xdr:colOff>
      <xdr:row>4</xdr:row>
      <xdr:rowOff>0</xdr:rowOff>
    </xdr:from>
    <xdr:to>
      <xdr:col>21</xdr:col>
      <xdr:colOff>341333</xdr:colOff>
      <xdr:row>15</xdr:row>
      <xdr:rowOff>75929</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762000"/>
          <a:ext cx="12533333" cy="21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31</xdr:row>
      <xdr:rowOff>12700</xdr:rowOff>
    </xdr:from>
    <xdr:to>
      <xdr:col>1</xdr:col>
      <xdr:colOff>377825</xdr:colOff>
      <xdr:row>53</xdr:row>
      <xdr:rowOff>107950</xdr:rowOff>
    </xdr:to>
    <xdr:pic>
      <xdr:nvPicPr>
        <xdr:cNvPr id="2" name="Picture 1" descr="https://www.eia.gov/consumption/residential/reports/images/acb_fig1_l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2774950"/>
          <a:ext cx="569595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31750</xdr:colOff>
      <xdr:row>7</xdr:row>
      <xdr:rowOff>101600</xdr:rowOff>
    </xdr:to>
    <xdr:pic>
      <xdr:nvPicPr>
        <xdr:cNvPr id="2" name="Picture 1"/>
        <xdr:cNvPicPr/>
      </xdr:nvPicPr>
      <xdr:blipFill>
        <a:blip xmlns:r="http://schemas.openxmlformats.org/officeDocument/2006/relationships" r:embed="rId1"/>
        <a:stretch>
          <a:fillRect/>
        </a:stretch>
      </xdr:blipFill>
      <xdr:spPr>
        <a:xfrm>
          <a:off x="0" y="368300"/>
          <a:ext cx="5518150" cy="1022350"/>
        </a:xfrm>
        <a:prstGeom prst="rect">
          <a:avLst/>
        </a:prstGeom>
      </xdr:spPr>
    </xdr:pic>
    <xdr:clientData/>
  </xdr:twoCellAnchor>
  <xdr:twoCellAnchor editAs="oneCell">
    <xdr:from>
      <xdr:col>0</xdr:col>
      <xdr:colOff>0</xdr:colOff>
      <xdr:row>9</xdr:row>
      <xdr:rowOff>0</xdr:rowOff>
    </xdr:from>
    <xdr:to>
      <xdr:col>9</xdr:col>
      <xdr:colOff>457200</xdr:colOff>
      <xdr:row>25</xdr:row>
      <xdr:rowOff>124460</xdr:rowOff>
    </xdr:to>
    <xdr:pic>
      <xdr:nvPicPr>
        <xdr:cNvPr id="3" name="Picture 2"/>
        <xdr:cNvPicPr/>
      </xdr:nvPicPr>
      <xdr:blipFill>
        <a:blip xmlns:r="http://schemas.openxmlformats.org/officeDocument/2006/relationships" r:embed="rId2"/>
        <a:stretch>
          <a:fillRect/>
        </a:stretch>
      </xdr:blipFill>
      <xdr:spPr>
        <a:xfrm>
          <a:off x="0" y="1657350"/>
          <a:ext cx="5943600" cy="30708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9</xdr:col>
      <xdr:colOff>152400</xdr:colOff>
      <xdr:row>18</xdr:row>
      <xdr:rowOff>152400</xdr:rowOff>
    </xdr:to>
    <xdr:pic>
      <xdr:nvPicPr>
        <xdr:cNvPr id="2" name="Picture 1" descr="more informati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110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21</xdr:row>
      <xdr:rowOff>25400</xdr:rowOff>
    </xdr:from>
    <xdr:to>
      <xdr:col>5</xdr:col>
      <xdr:colOff>1168798</xdr:colOff>
      <xdr:row>36</xdr:row>
      <xdr:rowOff>6491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629150"/>
          <a:ext cx="7956948" cy="27433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mi.org/insight/the-economics-of-electrifying-building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nsus.gov/programs-surveys/ahs/tech-documentation/def-errors-changes.2017.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7.html"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homeadvisor.com/cost/electrical/upgrade-an-electrical-panel/" TargetMode="External"/><Relationship Id="rId2" Type="http://schemas.openxmlformats.org/officeDocument/2006/relationships/hyperlink" Target="https://www.angieslist.com/articles/ask-angie-what-does-it-cost-upgrade-200-amps.htm" TargetMode="External"/><Relationship Id="rId1" Type="http://schemas.openxmlformats.org/officeDocument/2006/relationships/hyperlink" Target="https://www.homewyse.com/services/cost_to_upgrade_electrical_service_panel.html" TargetMode="External"/><Relationship Id="rId5" Type="http://schemas.openxmlformats.org/officeDocument/2006/relationships/printerSettings" Target="../printerSettings/printerSettings3.bin"/><Relationship Id="rId4" Type="http://schemas.openxmlformats.org/officeDocument/2006/relationships/hyperlink" Target="https://www.houselogic.com/organize-maintain/home-maintenance-tips/do-you-need-electrical-service-upgrade/"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javascript:openMetadata('table','table.en.ACS_17_5YR_DP05')"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rmi.org/wp-content/uploads/2018/06/RMI_Economics_of_Electrifying_Buildings_2018.pdf" TargetMode="External"/><Relationship Id="rId2" Type="http://schemas.openxmlformats.org/officeDocument/2006/relationships/hyperlink" Target="https://rael.berkeley.edu/wp-content/uploads/2017/07/Raghavan-Wei-Kammen-WaterHeating-_-ENergyPolicy-2017.pdf" TargetMode="External"/><Relationship Id="rId1" Type="http://schemas.openxmlformats.org/officeDocument/2006/relationships/hyperlink" Target="https://www.sfchronicle.com/business/article/Can-California-homes-and-businesses-quit-natural-13626019.php"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ebudget.ca.gov/budget/public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topLeftCell="A16" workbookViewId="0">
      <selection activeCell="B23" sqref="B23"/>
    </sheetView>
  </sheetViews>
  <sheetFormatPr defaultRowHeight="15" x14ac:dyDescent="0.25"/>
  <sheetData>
    <row r="1" spans="1:5" ht="14.45" x14ac:dyDescent="0.25">
      <c r="A1" s="23" t="s">
        <v>478</v>
      </c>
      <c r="B1" s="41"/>
    </row>
    <row r="3" spans="1:5" s="41" customFormat="1" ht="14.45" x14ac:dyDescent="0.25">
      <c r="A3" s="41" t="s">
        <v>479</v>
      </c>
      <c r="B3" s="58" t="s">
        <v>566</v>
      </c>
      <c r="C3" s="58"/>
      <c r="D3" s="58"/>
      <c r="E3" s="58"/>
    </row>
    <row r="4" spans="1:5" s="41" customFormat="1" ht="14.45" x14ac:dyDescent="0.25">
      <c r="B4" s="41" t="s">
        <v>480</v>
      </c>
    </row>
    <row r="5" spans="1:5" s="41" customFormat="1" ht="14.45" x14ac:dyDescent="0.25">
      <c r="B5" s="41" t="s">
        <v>481</v>
      </c>
    </row>
    <row r="6" spans="1:5" s="41" customFormat="1" ht="14.45" x14ac:dyDescent="0.25">
      <c r="B6" s="41">
        <v>2018</v>
      </c>
    </row>
    <row r="7" spans="1:5" s="41" customFormat="1" ht="14.45" x14ac:dyDescent="0.25">
      <c r="B7" s="41" t="s">
        <v>482</v>
      </c>
    </row>
    <row r="8" spans="1:5" s="41" customFormat="1" ht="14.45" x14ac:dyDescent="0.25"/>
    <row r="9" spans="1:5" s="41" customFormat="1" ht="14.45" x14ac:dyDescent="0.25">
      <c r="B9" s="58" t="s">
        <v>483</v>
      </c>
      <c r="C9" s="58"/>
      <c r="D9" s="58"/>
      <c r="E9" s="58"/>
    </row>
    <row r="10" spans="1:5" s="41" customFormat="1" ht="14.45" x14ac:dyDescent="0.25">
      <c r="B10" s="41" t="s">
        <v>484</v>
      </c>
    </row>
    <row r="11" spans="1:5" s="41" customFormat="1" ht="14.45" x14ac:dyDescent="0.25">
      <c r="B11" s="41" t="s">
        <v>485</v>
      </c>
    </row>
    <row r="12" spans="1:5" s="41" customFormat="1" ht="14.45" x14ac:dyDescent="0.25">
      <c r="B12" s="41">
        <v>2018</v>
      </c>
    </row>
    <row r="13" spans="1:5" s="41" customFormat="1" ht="14.45" x14ac:dyDescent="0.25">
      <c r="B13" s="41" t="s">
        <v>486</v>
      </c>
    </row>
    <row r="14" spans="1:5" s="41" customFormat="1" ht="14.45" x14ac:dyDescent="0.25"/>
    <row r="15" spans="1:5" ht="14.45" x14ac:dyDescent="0.25">
      <c r="B15" s="58" t="s">
        <v>565</v>
      </c>
      <c r="C15" s="58"/>
      <c r="D15" s="58"/>
      <c r="E15" s="58"/>
    </row>
    <row r="16" spans="1:5" ht="14.45" x14ac:dyDescent="0.25">
      <c r="B16" t="s">
        <v>567</v>
      </c>
    </row>
    <row r="17" spans="1:2" ht="14.45" x14ac:dyDescent="0.25">
      <c r="B17" t="s">
        <v>569</v>
      </c>
    </row>
    <row r="18" spans="1:2" ht="14.45" x14ac:dyDescent="0.25">
      <c r="B18">
        <v>2018</v>
      </c>
    </row>
    <row r="19" spans="1:2" s="41" customFormat="1" ht="14.45" x14ac:dyDescent="0.25">
      <c r="B19" s="22" t="s">
        <v>568</v>
      </c>
    </row>
    <row r="20" spans="1:2" s="41" customFormat="1" ht="14.45" x14ac:dyDescent="0.25"/>
    <row r="21" spans="1:2" s="41" customFormat="1" ht="14.45" x14ac:dyDescent="0.25">
      <c r="B21" s="41" t="s">
        <v>638</v>
      </c>
    </row>
    <row r="22" spans="1:2" s="41" customFormat="1" ht="14.45" x14ac:dyDescent="0.25">
      <c r="B22" s="41" t="s">
        <v>639</v>
      </c>
    </row>
    <row r="23" spans="1:2" s="41" customFormat="1" x14ac:dyDescent="0.25"/>
    <row r="24" spans="1:2" ht="14.45" x14ac:dyDescent="0.25">
      <c r="A24" s="23" t="s">
        <v>362</v>
      </c>
    </row>
    <row r="26" spans="1:2" ht="14.45" x14ac:dyDescent="0.25">
      <c r="A26" t="s">
        <v>558</v>
      </c>
    </row>
    <row r="27" spans="1:2" ht="14.45" x14ac:dyDescent="0.25">
      <c r="A27" t="s">
        <v>559</v>
      </c>
    </row>
    <row r="28" spans="1:2" ht="14.45" x14ac:dyDescent="0.25">
      <c r="A28" t="s">
        <v>560</v>
      </c>
    </row>
    <row r="29" spans="1:2" ht="14.45" x14ac:dyDescent="0.25">
      <c r="A29" t="s">
        <v>561</v>
      </c>
    </row>
    <row r="30" spans="1:2" ht="14.45" x14ac:dyDescent="0.25">
      <c r="A30" t="s">
        <v>564</v>
      </c>
    </row>
    <row r="31" spans="1:2" ht="14.45" x14ac:dyDescent="0.25">
      <c r="A31" t="s">
        <v>562</v>
      </c>
    </row>
    <row r="32" spans="1:2" ht="14.45" x14ac:dyDescent="0.25">
      <c r="A32" t="s">
        <v>563</v>
      </c>
    </row>
    <row r="33" spans="1:1" s="41" customFormat="1" ht="14.45" x14ac:dyDescent="0.25">
      <c r="A33" s="41" t="s">
        <v>634</v>
      </c>
    </row>
    <row r="35" spans="1:1" ht="14.45" x14ac:dyDescent="0.35">
      <c r="A35" t="s">
        <v>584</v>
      </c>
    </row>
    <row r="36" spans="1:1" ht="14.45" x14ac:dyDescent="0.35">
      <c r="A36" t="s">
        <v>585</v>
      </c>
    </row>
    <row r="37" spans="1:1" ht="14.45" x14ac:dyDescent="0.35">
      <c r="A37" t="s">
        <v>586</v>
      </c>
    </row>
    <row r="38" spans="1:1" ht="14.45" x14ac:dyDescent="0.35">
      <c r="A38" t="s">
        <v>587</v>
      </c>
    </row>
    <row r="39" spans="1:1" ht="14.45" x14ac:dyDescent="0.35">
      <c r="A39" t="s">
        <v>588</v>
      </c>
    </row>
    <row r="40" spans="1:1" ht="14.45" x14ac:dyDescent="0.35">
      <c r="A40" t="s">
        <v>589</v>
      </c>
    </row>
    <row r="41" spans="1:1" ht="14.45" x14ac:dyDescent="0.35">
      <c r="A41" t="s">
        <v>590</v>
      </c>
    </row>
    <row r="42" spans="1:1" ht="14.45" x14ac:dyDescent="0.35">
      <c r="A42" t="s">
        <v>591</v>
      </c>
    </row>
    <row r="44" spans="1:1" ht="14.45" x14ac:dyDescent="0.35">
      <c r="A44" t="s">
        <v>593</v>
      </c>
    </row>
    <row r="45" spans="1:1" ht="14.45" x14ac:dyDescent="0.35">
      <c r="A45" t="s">
        <v>594</v>
      </c>
    </row>
    <row r="46" spans="1:1" x14ac:dyDescent="0.25">
      <c r="A46" t="s">
        <v>595</v>
      </c>
    </row>
    <row r="47" spans="1:1" ht="14.45" x14ac:dyDescent="0.35">
      <c r="A47" t="s">
        <v>596</v>
      </c>
    </row>
  </sheetData>
  <hyperlinks>
    <hyperlink ref="B19"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workbookViewId="0">
      <selection activeCell="B6" sqref="B3:B6"/>
    </sheetView>
  </sheetViews>
  <sheetFormatPr defaultRowHeight="15" x14ac:dyDescent="0.25"/>
  <sheetData>
    <row r="1" spans="1:25" s="41" customFormat="1" x14ac:dyDescent="0.25">
      <c r="A1" s="41" t="s">
        <v>416</v>
      </c>
    </row>
    <row r="2" spans="1:25" s="41" customFormat="1" x14ac:dyDescent="0.25"/>
    <row r="3" spans="1:25" s="41" customFormat="1" x14ac:dyDescent="0.25">
      <c r="A3" s="41" t="s">
        <v>328</v>
      </c>
      <c r="B3" s="41">
        <f>SUM(H20:O20)/7</f>
        <v>6771.3004109556441</v>
      </c>
    </row>
    <row r="4" spans="1:25" s="41" customFormat="1" x14ac:dyDescent="0.25">
      <c r="A4" s="41" t="s">
        <v>329</v>
      </c>
      <c r="B4" s="41">
        <f t="shared" ref="B4:B6" si="0">SUM(H21:O21)/7</f>
        <v>5655.3546880931654</v>
      </c>
    </row>
    <row r="5" spans="1:25" s="41" customFormat="1" x14ac:dyDescent="0.25">
      <c r="A5" s="41" t="s">
        <v>330</v>
      </c>
      <c r="B5" s="41">
        <f t="shared" si="0"/>
        <v>4155.744981172179</v>
      </c>
    </row>
    <row r="6" spans="1:25" s="41" customFormat="1" x14ac:dyDescent="0.25">
      <c r="A6" s="41" t="s">
        <v>331</v>
      </c>
      <c r="B6" s="41">
        <f t="shared" si="0"/>
        <v>4155.744981172179</v>
      </c>
    </row>
    <row r="7" spans="1:25" s="41" customFormat="1" x14ac:dyDescent="0.25"/>
    <row r="8" spans="1:25" x14ac:dyDescent="0.25">
      <c r="A8" t="s">
        <v>372</v>
      </c>
    </row>
    <row r="9" spans="1:25" x14ac:dyDescent="0.25">
      <c r="B9">
        <v>2017</v>
      </c>
      <c r="C9">
        <f>B9+1</f>
        <v>2018</v>
      </c>
      <c r="D9" s="41">
        <f t="shared" ref="D9:Y9" si="1">C9+1</f>
        <v>2019</v>
      </c>
      <c r="E9" s="41">
        <f t="shared" si="1"/>
        <v>2020</v>
      </c>
      <c r="F9" s="41">
        <f t="shared" si="1"/>
        <v>2021</v>
      </c>
      <c r="G9" s="41">
        <f t="shared" si="1"/>
        <v>2022</v>
      </c>
      <c r="H9" s="41">
        <f t="shared" si="1"/>
        <v>2023</v>
      </c>
      <c r="I9" s="41">
        <f t="shared" si="1"/>
        <v>2024</v>
      </c>
      <c r="J9" s="41">
        <f t="shared" si="1"/>
        <v>2025</v>
      </c>
      <c r="K9" s="41">
        <f t="shared" si="1"/>
        <v>2026</v>
      </c>
      <c r="L9" s="41">
        <f t="shared" si="1"/>
        <v>2027</v>
      </c>
      <c r="M9" s="41">
        <f t="shared" si="1"/>
        <v>2028</v>
      </c>
      <c r="N9" s="41">
        <f t="shared" si="1"/>
        <v>2029</v>
      </c>
      <c r="O9" s="41">
        <f t="shared" si="1"/>
        <v>2030</v>
      </c>
      <c r="P9" s="41">
        <f t="shared" si="1"/>
        <v>2031</v>
      </c>
      <c r="Q9" s="41">
        <f t="shared" si="1"/>
        <v>2032</v>
      </c>
      <c r="R9" s="41">
        <f t="shared" si="1"/>
        <v>2033</v>
      </c>
      <c r="S9" s="41">
        <f t="shared" si="1"/>
        <v>2034</v>
      </c>
      <c r="T9" s="41">
        <f t="shared" si="1"/>
        <v>2035</v>
      </c>
      <c r="U9" s="41">
        <f t="shared" si="1"/>
        <v>2036</v>
      </c>
      <c r="V9" s="41">
        <f t="shared" si="1"/>
        <v>2037</v>
      </c>
      <c r="W9" s="41">
        <f t="shared" si="1"/>
        <v>2038</v>
      </c>
      <c r="X9" s="41">
        <f t="shared" si="1"/>
        <v>2039</v>
      </c>
      <c r="Y9" s="41">
        <f t="shared" si="1"/>
        <v>2040</v>
      </c>
    </row>
    <row r="10" spans="1:25" x14ac:dyDescent="0.25">
      <c r="A10" t="str">
        <f>'space heat - details'!A28</f>
        <v>SF Retro</v>
      </c>
      <c r="B10">
        <f>'Cost input data'!B73</f>
        <v>7342</v>
      </c>
      <c r="C10">
        <f>B10+B10*'changes over time per NREL f.20'!$G$6</f>
        <v>7284.103085714286</v>
      </c>
      <c r="D10" s="41">
        <f>C10+C10*'changes over time per NREL f.20'!$G$6</f>
        <v>7226.6627299526535</v>
      </c>
      <c r="E10" s="41">
        <f>D10+D10*'changes over time per NREL f.20'!$G$6</f>
        <v>7169.6753324250267</v>
      </c>
      <c r="F10">
        <f>E10+E10*'changes over time per NREL f.20'!$G$7</f>
        <v>7110.8166057221915</v>
      </c>
      <c r="G10" s="41">
        <f>F10+F10*'changes over time per NREL f.20'!$G$7</f>
        <v>7052.4410738013312</v>
      </c>
      <c r="H10" s="41">
        <f>G10+G10*'changes over time per NREL f.20'!$G$7</f>
        <v>6994.5447699236047</v>
      </c>
      <c r="I10" s="41">
        <f>H10+H10*'changes over time per NREL f.20'!$G$7</f>
        <v>6937.1237599147134</v>
      </c>
      <c r="J10" s="41">
        <f>I10+I10*'changes over time per NREL f.20'!$G$7</f>
        <v>6880.1741418975671</v>
      </c>
      <c r="K10" s="41">
        <f>J10+J10*'changes over time per NREL f.20'!$G$7</f>
        <v>6823.6920460271413</v>
      </c>
      <c r="L10" s="41">
        <f>K10+K10*'changes over time per NREL f.20'!$G$7</f>
        <v>6767.6736342275135</v>
      </c>
      <c r="M10" s="41">
        <f>L10+L10*'changes over time per NREL f.20'!$G$7</f>
        <v>6712.1150999310594</v>
      </c>
      <c r="N10" s="41">
        <f>M10+M10*'changes over time per NREL f.20'!$G$7</f>
        <v>6657.0126678197867</v>
      </c>
      <c r="O10" s="41">
        <f>N10+N10*'changes over time per NREL f.20'!$G$7</f>
        <v>6602.3625935687969</v>
      </c>
    </row>
    <row r="11" spans="1:25" x14ac:dyDescent="0.25">
      <c r="A11" t="str">
        <f>'space heat - details'!A29</f>
        <v>SF New</v>
      </c>
      <c r="B11">
        <f>'Cost input data'!B74</f>
        <v>6132</v>
      </c>
      <c r="C11" s="41">
        <f>B11+B11*'changes over time per NREL f.20'!$G$6</f>
        <v>6083.6448</v>
      </c>
      <c r="D11" s="41">
        <f>C11+C11*'changes over time per NREL f.20'!$G$6</f>
        <v>6035.6709152914291</v>
      </c>
      <c r="E11" s="41">
        <f>D11+D11*'changes over time per NREL f.20'!$G$6</f>
        <v>5988.0753389308456</v>
      </c>
      <c r="F11" s="41">
        <f>E11+E11*'changes over time per NREL f.20'!$G$7</f>
        <v>5938.9168382305206</v>
      </c>
      <c r="G11" s="41">
        <f>F11+F11*'changes over time per NREL f.20'!$G$7</f>
        <v>5890.1618992849044</v>
      </c>
      <c r="H11" s="41">
        <f>G11+G11*'changes over time per NREL f.20'!$G$7</f>
        <v>5841.8072090944634</v>
      </c>
      <c r="I11" s="41">
        <f>H11+H11*'changes over time per NREL f.20'!$G$7</f>
        <v>5793.8494818574</v>
      </c>
      <c r="J11" s="41">
        <f>I11+I11*'changes over time per NREL f.20'!$G$7</f>
        <v>5746.2854587463753</v>
      </c>
      <c r="K11" s="41">
        <f>J11+J11*'changes over time per NREL f.20'!$G$7</f>
        <v>5699.1119076870655</v>
      </c>
      <c r="L11" s="41">
        <f>K11+K11*'changes over time per NREL f.20'!$G$7</f>
        <v>5652.325623138534</v>
      </c>
      <c r="M11" s="41">
        <f>L11+L11*'changes over time per NREL f.20'!$G$7</f>
        <v>5605.9234258754095</v>
      </c>
      <c r="N11" s="41">
        <f>M11+M11*'changes over time per NREL f.20'!$G$7</f>
        <v>5559.9021627718521</v>
      </c>
      <c r="O11" s="41">
        <f>N11+N11*'changes over time per NREL f.20'!$G$7</f>
        <v>5514.2587065872885</v>
      </c>
    </row>
    <row r="12" spans="1:25" x14ac:dyDescent="0.25">
      <c r="A12" t="str">
        <f>'space heat - details'!A30</f>
        <v>MF Retro</v>
      </c>
      <c r="B12">
        <f>'Cost input data'!B75</f>
        <v>4506</v>
      </c>
      <c r="C12" s="41">
        <f>B12+B12*'changes over time per NREL f.20'!$G$6</f>
        <v>4470.4669714285719</v>
      </c>
      <c r="D12" s="41">
        <f>C12+C12*'changes over time per NREL f.20'!$G$6</f>
        <v>4435.214146168164</v>
      </c>
      <c r="E12" s="41">
        <f>D12+D12*'changes over time per NREL f.20'!$G$6</f>
        <v>4400.2393146155237</v>
      </c>
      <c r="F12" s="41">
        <f>E12+E12*'changes over time per NREL f.20'!$G$7</f>
        <v>4364.1159936508038</v>
      </c>
      <c r="G12" s="41">
        <f>F12+F12*'changes over time per NREL f.20'!$G$7</f>
        <v>4328.2892234471265</v>
      </c>
      <c r="H12" s="41">
        <f>G12+G12*'changes over time per NREL f.20'!$G$7</f>
        <v>4292.7565695009216</v>
      </c>
      <c r="I12" s="41">
        <f>H12+H12*'changes over time per NREL f.20'!$G$7</f>
        <v>4257.5156172944298</v>
      </c>
      <c r="J12" s="41">
        <f>I12+I12*'changes over time per NREL f.20'!$G$7</f>
        <v>4222.563972131632</v>
      </c>
      <c r="K12" s="41">
        <f>J12+J12*'changes over time per NREL f.20'!$G$7</f>
        <v>4187.8992589755244</v>
      </c>
      <c r="L12" s="41">
        <f>K12+K12*'changes over time per NREL f.20'!$G$7</f>
        <v>4153.5191222867306</v>
      </c>
      <c r="M12" s="41">
        <f>L12+L12*'changes over time per NREL f.20'!$G$7</f>
        <v>4119.421225863437</v>
      </c>
      <c r="N12" s="41">
        <f>M12+M12*'changes over time per NREL f.20'!$G$7</f>
        <v>4085.6032526826425</v>
      </c>
      <c r="O12" s="41">
        <f>N12+N12*'changes over time per NREL f.20'!$G$7</f>
        <v>4052.0629047427137</v>
      </c>
    </row>
    <row r="13" spans="1:25" x14ac:dyDescent="0.25">
      <c r="A13" t="str">
        <f>'space heat - details'!A31</f>
        <v>MF New</v>
      </c>
      <c r="B13">
        <f>'Cost input data'!B76</f>
        <v>4506</v>
      </c>
      <c r="C13" s="41">
        <f>B13+B13*'changes over time per NREL f.20'!$G$6</f>
        <v>4470.4669714285719</v>
      </c>
      <c r="D13" s="41">
        <f>C13+C13*'changes over time per NREL f.20'!$G$6</f>
        <v>4435.214146168164</v>
      </c>
      <c r="E13" s="41">
        <f>D13+D13*'changes over time per NREL f.20'!$G$6</f>
        <v>4400.2393146155237</v>
      </c>
      <c r="F13" s="41">
        <f>E13+E13*'changes over time per NREL f.20'!$G$7</f>
        <v>4364.1159936508038</v>
      </c>
      <c r="G13" s="41">
        <f>F13+F13*'changes over time per NREL f.20'!$G$7</f>
        <v>4328.2892234471265</v>
      </c>
      <c r="H13" s="41">
        <f>G13+G13*'changes over time per NREL f.20'!$G$7</f>
        <v>4292.7565695009216</v>
      </c>
      <c r="I13" s="41">
        <f>H13+H13*'changes over time per NREL f.20'!$G$7</f>
        <v>4257.5156172944298</v>
      </c>
      <c r="J13" s="41">
        <f>I13+I13*'changes over time per NREL f.20'!$G$7</f>
        <v>4222.563972131632</v>
      </c>
      <c r="K13" s="41">
        <f>J13+J13*'changes over time per NREL f.20'!$G$7</f>
        <v>4187.8992589755244</v>
      </c>
      <c r="L13" s="41">
        <f>K13+K13*'changes over time per NREL f.20'!$G$7</f>
        <v>4153.5191222867306</v>
      </c>
      <c r="M13" s="41">
        <f>L13+L13*'changes over time per NREL f.20'!$G$7</f>
        <v>4119.421225863437</v>
      </c>
      <c r="N13" s="41">
        <f>M13+M13*'changes over time per NREL f.20'!$G$7</f>
        <v>4085.6032526826425</v>
      </c>
      <c r="O13" s="41">
        <f>N13+N13*'changes over time per NREL f.20'!$G$7</f>
        <v>4052.0629047427137</v>
      </c>
    </row>
    <row r="15" spans="1:25" x14ac:dyDescent="0.25">
      <c r="H15">
        <f>'collapsing time series'!G10</f>
        <v>2023</v>
      </c>
      <c r="I15">
        <f>'collapsing time series'!H10</f>
        <v>2024</v>
      </c>
      <c r="J15">
        <f>'collapsing time series'!I10</f>
        <v>2025</v>
      </c>
      <c r="K15">
        <f>'collapsing time series'!J10</f>
        <v>2026</v>
      </c>
      <c r="L15">
        <f>'collapsing time series'!K10</f>
        <v>2027</v>
      </c>
      <c r="M15">
        <f>'collapsing time series'!L10</f>
        <v>2028</v>
      </c>
      <c r="N15">
        <f>'collapsing time series'!M10</f>
        <v>2029</v>
      </c>
      <c r="O15">
        <f>'collapsing time series'!N10</f>
        <v>2030</v>
      </c>
    </row>
    <row r="16" spans="1:25" x14ac:dyDescent="0.25">
      <c r="A16" t="str">
        <f>'collapsing time series'!A11</f>
        <v>policy strength</v>
      </c>
      <c r="H16">
        <f>'collapsing time series'!G11</f>
        <v>0.33</v>
      </c>
      <c r="I16">
        <f>'collapsing time series'!H11</f>
        <v>0.67</v>
      </c>
      <c r="J16">
        <f>'collapsing time series'!I11</f>
        <v>1</v>
      </c>
      <c r="K16">
        <f>'collapsing time series'!J11</f>
        <v>1</v>
      </c>
      <c r="L16">
        <f>'collapsing time series'!K11</f>
        <v>1</v>
      </c>
      <c r="M16">
        <f>'collapsing time series'!L11</f>
        <v>1</v>
      </c>
      <c r="N16">
        <f>'collapsing time series'!M11</f>
        <v>1</v>
      </c>
      <c r="O16">
        <f>'collapsing time series'!N11</f>
        <v>1</v>
      </c>
    </row>
    <row r="19" spans="1:15" x14ac:dyDescent="0.25">
      <c r="A19" t="s">
        <v>417</v>
      </c>
    </row>
    <row r="20" spans="1:15" x14ac:dyDescent="0.25">
      <c r="H20">
        <f>H10*H16</f>
        <v>2308.1997740747897</v>
      </c>
      <c r="I20" s="41">
        <f t="shared" ref="I20:O20" si="2">I10*I16</f>
        <v>4647.8729191428583</v>
      </c>
      <c r="J20" s="41">
        <f t="shared" si="2"/>
        <v>6880.1741418975671</v>
      </c>
      <c r="K20" s="41">
        <f t="shared" si="2"/>
        <v>6823.6920460271413</v>
      </c>
      <c r="L20" s="41">
        <f t="shared" si="2"/>
        <v>6767.6736342275135</v>
      </c>
      <c r="M20" s="41">
        <f t="shared" si="2"/>
        <v>6712.1150999310594</v>
      </c>
      <c r="N20" s="41">
        <f t="shared" si="2"/>
        <v>6657.0126678197867</v>
      </c>
      <c r="O20" s="41">
        <f t="shared" si="2"/>
        <v>6602.3625935687969</v>
      </c>
    </row>
    <row r="21" spans="1:15" x14ac:dyDescent="0.25">
      <c r="H21">
        <f>H11*H16</f>
        <v>1927.7963790011729</v>
      </c>
      <c r="I21" s="41">
        <f t="shared" ref="I21:O21" si="3">I11*I16</f>
        <v>3881.8791528444581</v>
      </c>
      <c r="J21" s="41">
        <f t="shared" si="3"/>
        <v>5746.2854587463753</v>
      </c>
      <c r="K21" s="41">
        <f t="shared" si="3"/>
        <v>5699.1119076870655</v>
      </c>
      <c r="L21" s="41">
        <f t="shared" si="3"/>
        <v>5652.325623138534</v>
      </c>
      <c r="M21" s="41">
        <f t="shared" si="3"/>
        <v>5605.9234258754095</v>
      </c>
      <c r="N21" s="41">
        <f t="shared" si="3"/>
        <v>5559.9021627718521</v>
      </c>
      <c r="O21" s="41">
        <f t="shared" si="3"/>
        <v>5514.2587065872885</v>
      </c>
    </row>
    <row r="22" spans="1:15" x14ac:dyDescent="0.25">
      <c r="H22" s="41">
        <f>H12*H16</f>
        <v>1416.6096679353043</v>
      </c>
      <c r="I22" s="41">
        <f t="shared" ref="I22:O22" si="4">I12*I16</f>
        <v>2852.5354635872682</v>
      </c>
      <c r="J22" s="41">
        <f t="shared" si="4"/>
        <v>4222.563972131632</v>
      </c>
      <c r="K22" s="41">
        <f t="shared" si="4"/>
        <v>4187.8992589755244</v>
      </c>
      <c r="L22" s="41">
        <f t="shared" si="4"/>
        <v>4153.5191222867306</v>
      </c>
      <c r="M22" s="41">
        <f t="shared" si="4"/>
        <v>4119.421225863437</v>
      </c>
      <c r="N22" s="41">
        <f t="shared" si="4"/>
        <v>4085.6032526826425</v>
      </c>
      <c r="O22" s="41">
        <f t="shared" si="4"/>
        <v>4052.0629047427137</v>
      </c>
    </row>
    <row r="23" spans="1:15" x14ac:dyDescent="0.25">
      <c r="H23" s="41">
        <f>H13*H16</f>
        <v>1416.6096679353043</v>
      </c>
      <c r="I23" s="41">
        <f t="shared" ref="I23:O23" si="5">I13*I16</f>
        <v>2852.5354635872682</v>
      </c>
      <c r="J23" s="41">
        <f t="shared" si="5"/>
        <v>4222.563972131632</v>
      </c>
      <c r="K23" s="41">
        <f t="shared" si="5"/>
        <v>4187.8992589755244</v>
      </c>
      <c r="L23" s="41">
        <f t="shared" si="5"/>
        <v>4153.5191222867306</v>
      </c>
      <c r="M23" s="41">
        <f t="shared" si="5"/>
        <v>4119.421225863437</v>
      </c>
      <c r="N23" s="41">
        <f t="shared" si="5"/>
        <v>4085.6032526826425</v>
      </c>
      <c r="O23" s="41">
        <f t="shared" si="5"/>
        <v>4052.0629047427137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N9" sqref="L4:N9"/>
    </sheetView>
  </sheetViews>
  <sheetFormatPr defaultRowHeight="15" x14ac:dyDescent="0.25"/>
  <cols>
    <col min="5" max="5" width="24.140625" bestFit="1" customWidth="1"/>
  </cols>
  <sheetData>
    <row r="1" spans="1:14" x14ac:dyDescent="0.25">
      <c r="A1" s="23" t="s">
        <v>373</v>
      </c>
      <c r="B1" s="23"/>
      <c r="C1" s="23"/>
      <c r="D1" s="23"/>
      <c r="E1" s="23"/>
      <c r="F1" s="41"/>
      <c r="G1" s="41"/>
      <c r="H1" s="41"/>
      <c r="I1" s="41"/>
      <c r="J1" s="41"/>
      <c r="K1" s="41"/>
      <c r="L1" s="41"/>
      <c r="M1" s="41"/>
      <c r="N1" s="41"/>
    </row>
    <row r="2" spans="1:14" x14ac:dyDescent="0.25">
      <c r="A2" s="23" t="s">
        <v>374</v>
      </c>
      <c r="B2" s="41"/>
      <c r="C2" s="41"/>
      <c r="D2" s="41"/>
      <c r="E2" s="41"/>
      <c r="F2" s="41"/>
      <c r="G2" s="41"/>
      <c r="H2" s="41"/>
      <c r="I2" s="41"/>
      <c r="J2" s="41"/>
      <c r="K2" s="41"/>
      <c r="L2" s="41"/>
      <c r="M2" s="41"/>
      <c r="N2" s="41"/>
    </row>
    <row r="3" spans="1:14" x14ac:dyDescent="0.25">
      <c r="A3" s="41"/>
      <c r="B3" s="41"/>
      <c r="C3" s="41"/>
      <c r="D3" s="41"/>
      <c r="E3" s="39" t="s">
        <v>382</v>
      </c>
      <c r="F3" s="39"/>
      <c r="G3" s="39"/>
      <c r="H3" s="41"/>
      <c r="I3" s="41"/>
      <c r="J3" s="41"/>
      <c r="K3" s="41"/>
      <c r="L3" s="41"/>
      <c r="M3" s="41"/>
      <c r="N3" s="41"/>
    </row>
    <row r="4" spans="1:14" ht="120" x14ac:dyDescent="0.25">
      <c r="A4" s="41" t="s">
        <v>375</v>
      </c>
      <c r="B4" s="41"/>
      <c r="C4" s="41"/>
      <c r="D4" s="41"/>
      <c r="E4" s="23" t="s">
        <v>378</v>
      </c>
      <c r="F4" s="33" t="s">
        <v>376</v>
      </c>
      <c r="G4" s="33" t="s">
        <v>377</v>
      </c>
      <c r="H4" s="41"/>
      <c r="I4" s="23"/>
      <c r="J4" s="23"/>
      <c r="K4" s="23"/>
      <c r="L4" s="23"/>
      <c r="M4" s="33"/>
      <c r="N4" s="33"/>
    </row>
    <row r="5" spans="1:14" x14ac:dyDescent="0.25">
      <c r="A5" s="41">
        <v>2015</v>
      </c>
      <c r="B5" s="41" t="s">
        <v>379</v>
      </c>
      <c r="C5" s="41" t="s">
        <v>380</v>
      </c>
      <c r="D5" s="41"/>
      <c r="E5" s="48">
        <v>1716</v>
      </c>
      <c r="F5" s="41"/>
      <c r="G5" s="41"/>
      <c r="H5" s="41"/>
      <c r="I5" s="41"/>
      <c r="J5" s="41"/>
      <c r="K5" s="41"/>
      <c r="L5" s="48"/>
      <c r="M5" s="41"/>
      <c r="N5" s="41"/>
    </row>
    <row r="6" spans="1:14" x14ac:dyDescent="0.25">
      <c r="A6" s="41">
        <v>2020</v>
      </c>
      <c r="B6" s="41" t="s">
        <v>379</v>
      </c>
      <c r="C6" s="41" t="s">
        <v>380</v>
      </c>
      <c r="D6" s="41"/>
      <c r="E6" s="48">
        <v>1648.3405714285716</v>
      </c>
      <c r="F6" s="41">
        <f>(E6-E5)/5</f>
        <v>-13.531885714285682</v>
      </c>
      <c r="G6" s="41">
        <f>F6/E5</f>
        <v>-7.8857142857142667E-3</v>
      </c>
      <c r="H6" s="41"/>
      <c r="I6" s="41"/>
      <c r="J6" s="41"/>
      <c r="K6" s="41"/>
      <c r="L6" s="48"/>
      <c r="M6" s="41"/>
      <c r="N6" s="41"/>
    </row>
    <row r="7" spans="1:14" x14ac:dyDescent="0.25">
      <c r="A7" s="41">
        <v>2030</v>
      </c>
      <c r="B7" s="41" t="s">
        <v>379</v>
      </c>
      <c r="C7" s="41" t="s">
        <v>380</v>
      </c>
      <c r="D7" s="41"/>
      <c r="E7" s="48">
        <v>1513.0217142857143</v>
      </c>
      <c r="F7" s="41">
        <f>(E7-E6)/10</f>
        <v>-13.531885714285727</v>
      </c>
      <c r="G7" s="41">
        <f>F7/E6</f>
        <v>-8.2093991671624098E-3</v>
      </c>
      <c r="H7" s="41"/>
      <c r="I7" s="41"/>
      <c r="J7" s="41"/>
      <c r="K7" s="41"/>
      <c r="L7" s="48"/>
      <c r="M7" s="41"/>
      <c r="N7" s="41"/>
    </row>
    <row r="8" spans="1:14" x14ac:dyDescent="0.25">
      <c r="A8" s="41">
        <v>2040</v>
      </c>
      <c r="B8" s="41" t="s">
        <v>379</v>
      </c>
      <c r="C8" s="41" t="s">
        <v>380</v>
      </c>
      <c r="D8" s="41"/>
      <c r="E8" s="48">
        <v>1377.7028571428571</v>
      </c>
      <c r="F8" s="41">
        <f>(E8-E7)/10</f>
        <v>-13.531885714285727</v>
      </c>
      <c r="G8" s="41">
        <f>F8/E7</f>
        <v>-8.9436163318211363E-3</v>
      </c>
      <c r="H8" s="41"/>
      <c r="I8" s="41"/>
      <c r="J8" s="41"/>
      <c r="K8" s="41"/>
      <c r="L8" s="48"/>
      <c r="M8" s="41"/>
      <c r="N8" s="41"/>
    </row>
    <row r="9" spans="1:14" x14ac:dyDescent="0.25">
      <c r="A9" s="41">
        <v>2050</v>
      </c>
      <c r="B9" s="41" t="s">
        <v>379</v>
      </c>
      <c r="C9" s="41" t="s">
        <v>380</v>
      </c>
      <c r="D9" s="41"/>
      <c r="E9" s="48">
        <v>1242.384</v>
      </c>
      <c r="F9" s="41">
        <f>(E9-E8)/10</f>
        <v>-13.531885714285703</v>
      </c>
      <c r="G9" s="41">
        <f>F9/E8</f>
        <v>-9.8220640569394949E-3</v>
      </c>
      <c r="H9" s="41"/>
      <c r="I9" s="41"/>
      <c r="J9" s="41"/>
      <c r="K9" s="41"/>
      <c r="L9" s="48"/>
      <c r="M9" s="41"/>
      <c r="N9" s="41"/>
    </row>
    <row r="10" spans="1:14" x14ac:dyDescent="0.25">
      <c r="A10" s="41"/>
      <c r="B10" s="41"/>
      <c r="C10" s="41"/>
      <c r="D10" s="41"/>
      <c r="E10" s="41"/>
      <c r="F10" s="41"/>
      <c r="G10" s="41"/>
      <c r="H10" s="41"/>
      <c r="I10" s="41"/>
      <c r="J10" s="41"/>
      <c r="K10" s="41"/>
      <c r="L10" s="41"/>
      <c r="M10" s="41"/>
      <c r="N10" s="41"/>
    </row>
    <row r="11" spans="1:14" x14ac:dyDescent="0.25">
      <c r="A11" s="41"/>
      <c r="B11" s="41"/>
      <c r="C11" s="41"/>
      <c r="D11" s="41"/>
      <c r="E11" s="41"/>
      <c r="F11" s="41"/>
      <c r="G11" s="41"/>
      <c r="H11" s="41"/>
      <c r="I11" s="41"/>
      <c r="J11" s="41"/>
      <c r="K11" s="41"/>
      <c r="L11" s="41"/>
      <c r="M11" s="41"/>
      <c r="N11" s="41"/>
    </row>
    <row r="12" spans="1:14" x14ac:dyDescent="0.25">
      <c r="A12" s="41"/>
      <c r="B12" s="41" t="s">
        <v>381</v>
      </c>
      <c r="C12" s="41"/>
      <c r="D12" s="41"/>
      <c r="E12" s="41"/>
      <c r="F12" s="41"/>
      <c r="G12" s="41"/>
      <c r="H12" s="41"/>
      <c r="I12" s="41"/>
      <c r="J12" s="41"/>
      <c r="K12" s="41"/>
      <c r="L12" s="41"/>
      <c r="M12" s="41"/>
      <c r="N12" s="4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L43" sqref="L43"/>
    </sheetView>
  </sheetViews>
  <sheetFormatPr defaultRowHeight="15" x14ac:dyDescent="0.25"/>
  <cols>
    <col min="3" max="3" width="40.5703125" bestFit="1" customWidth="1"/>
  </cols>
  <sheetData>
    <row r="1" spans="1:5" x14ac:dyDescent="0.25">
      <c r="B1" t="str">
        <f>'space heat - details'!C26</f>
        <v xml:space="preserve">Natural gas alternative </v>
      </c>
    </row>
    <row r="2" spans="1:5" x14ac:dyDescent="0.25">
      <c r="C2" t="str">
        <f>'air source heat pump -synthesis'!B12</f>
        <v>Fraction of future installations through 2030</v>
      </c>
      <c r="E2" t="s">
        <v>369</v>
      </c>
    </row>
    <row r="3" spans="1:5" x14ac:dyDescent="0.25">
      <c r="A3" t="s">
        <v>321</v>
      </c>
    </row>
    <row r="4" spans="1:5" x14ac:dyDescent="0.25">
      <c r="A4" t="s">
        <v>311</v>
      </c>
      <c r="B4">
        <f>'space heat - details'!C29</f>
        <v>7997</v>
      </c>
      <c r="C4">
        <f>'air source heat pump -synthesis'!B14</f>
        <v>7.0676224159288745E-2</v>
      </c>
      <c r="E4">
        <f>C4*B4</f>
        <v>565.19776460183209</v>
      </c>
    </row>
    <row r="5" spans="1:5" x14ac:dyDescent="0.25">
      <c r="A5" t="s">
        <v>312</v>
      </c>
      <c r="B5">
        <f>'space heat - details'!C31</f>
        <v>6065</v>
      </c>
      <c r="C5">
        <f>'air source heat pump -synthesis'!B15</f>
        <v>7.1314551745688529E-2</v>
      </c>
      <c r="E5" s="41">
        <f t="shared" ref="E5:E13" si="0">C5*B5</f>
        <v>432.52275633760092</v>
      </c>
    </row>
    <row r="6" spans="1:5" x14ac:dyDescent="0.25">
      <c r="A6" t="s">
        <v>313</v>
      </c>
      <c r="B6">
        <f>'space heat - details'!C28</f>
        <v>9628</v>
      </c>
      <c r="C6">
        <f>'air source heat pump -synthesis'!B16</f>
        <v>0.43724643320051998</v>
      </c>
      <c r="E6" s="41">
        <f t="shared" si="0"/>
        <v>4209.8086588546066</v>
      </c>
    </row>
    <row r="7" spans="1:5" x14ac:dyDescent="0.25">
      <c r="A7" t="s">
        <v>314</v>
      </c>
      <c r="B7">
        <f>'space heat - details'!C30</f>
        <v>6065</v>
      </c>
      <c r="C7">
        <f>'air source heat pump -synthesis'!B17</f>
        <v>0.31884225606513905</v>
      </c>
      <c r="E7" s="41">
        <f t="shared" si="0"/>
        <v>1933.7782830350684</v>
      </c>
    </row>
    <row r="8" spans="1:5" x14ac:dyDescent="0.25">
      <c r="E8" s="41"/>
    </row>
    <row r="9" spans="1:5" x14ac:dyDescent="0.25">
      <c r="A9" t="s">
        <v>322</v>
      </c>
      <c r="E9" s="41"/>
    </row>
    <row r="10" spans="1:5" x14ac:dyDescent="0.25">
      <c r="A10" t="s">
        <v>311</v>
      </c>
      <c r="B10">
        <f>'space heat - details'!C35</f>
        <v>4997</v>
      </c>
      <c r="C10">
        <f>'air source heat pump -synthesis'!B20</f>
        <v>8.020847648115479E-3</v>
      </c>
      <c r="E10" s="41">
        <f t="shared" si="0"/>
        <v>40.080175697633045</v>
      </c>
    </row>
    <row r="11" spans="1:5" x14ac:dyDescent="0.25">
      <c r="A11" t="s">
        <v>312</v>
      </c>
      <c r="B11">
        <f>'space heat - details'!C37</f>
        <v>3565</v>
      </c>
      <c r="C11">
        <f>'air source heat pump -synthesis'!B21</f>
        <v>8.0932896663614279E-3</v>
      </c>
      <c r="E11" s="41">
        <f t="shared" si="0"/>
        <v>28.85257766057849</v>
      </c>
    </row>
    <row r="12" spans="1:5" x14ac:dyDescent="0.25">
      <c r="A12" t="s">
        <v>313</v>
      </c>
      <c r="B12">
        <f>'space heat - details'!C34</f>
        <v>6628</v>
      </c>
      <c r="C12">
        <f>'air source heat pump -synthesis'!B22</f>
        <v>4.9621878744951997E-2</v>
      </c>
      <c r="E12" s="41">
        <f t="shared" si="0"/>
        <v>328.89381232154182</v>
      </c>
    </row>
    <row r="13" spans="1:5" x14ac:dyDescent="0.25">
      <c r="A13" t="s">
        <v>314</v>
      </c>
      <c r="B13">
        <f>'space heat - details'!C36</f>
        <v>3565</v>
      </c>
      <c r="C13">
        <f>'air source heat pump -synthesis'!B23</f>
        <v>3.6184518769934816E-2</v>
      </c>
      <c r="E13" s="41">
        <f t="shared" si="0"/>
        <v>128.99780941481762</v>
      </c>
    </row>
    <row r="15" spans="1:5" x14ac:dyDescent="0.25">
      <c r="E15">
        <f>SUM(E4:E13)</f>
        <v>7668.13183792368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B1" sqref="A1:B1"/>
    </sheetView>
  </sheetViews>
  <sheetFormatPr defaultRowHeight="15" x14ac:dyDescent="0.25"/>
  <cols>
    <col min="1" max="1" width="39.5703125" bestFit="1" customWidth="1"/>
  </cols>
  <sheetData>
    <row r="1" spans="1:16" s="41" customFormat="1" x14ac:dyDescent="0.25">
      <c r="A1" s="41" t="s">
        <v>348</v>
      </c>
      <c r="B1" s="41">
        <f>AVERAGE(B7:O7)</f>
        <v>0.10192053482936372</v>
      </c>
    </row>
    <row r="2" spans="1:16" s="41" customFormat="1" x14ac:dyDescent="0.25"/>
    <row r="3" spans="1:16" ht="28.5" customHeight="1" x14ac:dyDescent="0.25">
      <c r="B3">
        <v>2017</v>
      </c>
      <c r="C3">
        <f>B3+1</f>
        <v>2018</v>
      </c>
      <c r="D3">
        <f t="shared" ref="D3:O3" si="0">C3+1</f>
        <v>2019</v>
      </c>
      <c r="E3">
        <f t="shared" si="0"/>
        <v>2020</v>
      </c>
      <c r="F3">
        <f t="shared" si="0"/>
        <v>2021</v>
      </c>
      <c r="G3">
        <f t="shared" si="0"/>
        <v>2022</v>
      </c>
      <c r="H3">
        <f t="shared" si="0"/>
        <v>2023</v>
      </c>
      <c r="I3">
        <f t="shared" si="0"/>
        <v>2024</v>
      </c>
      <c r="J3">
        <f t="shared" si="0"/>
        <v>2025</v>
      </c>
      <c r="K3">
        <f t="shared" si="0"/>
        <v>2026</v>
      </c>
      <c r="L3">
        <f t="shared" si="0"/>
        <v>2027</v>
      </c>
      <c r="M3">
        <f t="shared" si="0"/>
        <v>2028</v>
      </c>
      <c r="N3">
        <f t="shared" si="0"/>
        <v>2029</v>
      </c>
      <c r="O3">
        <f t="shared" si="0"/>
        <v>2030</v>
      </c>
    </row>
    <row r="4" spans="1:16" ht="30" x14ac:dyDescent="0.25">
      <c r="A4" s="33" t="s">
        <v>205</v>
      </c>
      <c r="B4">
        <f>'2017-2015 change in AHS'!$B$14</f>
        <v>0.8144694533762058</v>
      </c>
      <c r="C4">
        <f>B4+$B$23*$B$20+$B$24*$B$19</f>
        <v>0.8290103249926285</v>
      </c>
      <c r="D4" s="41">
        <f t="shared" ref="D4:I4" si="1">C4+$B$23*$B$20+$B$24*$B$19</f>
        <v>0.8435511966090512</v>
      </c>
      <c r="E4" s="41">
        <f t="shared" si="1"/>
        <v>0.8580920682254739</v>
      </c>
      <c r="F4" s="41">
        <f t="shared" si="1"/>
        <v>0.8726329398418966</v>
      </c>
      <c r="G4" s="41">
        <f t="shared" si="1"/>
        <v>0.88717381145831931</v>
      </c>
      <c r="H4" s="41">
        <f t="shared" si="1"/>
        <v>0.90171468307474201</v>
      </c>
      <c r="I4" s="41">
        <f t="shared" si="1"/>
        <v>0.91625555469116471</v>
      </c>
      <c r="J4" s="41">
        <f t="shared" ref="J4:O4" si="2">I4+($B$23*$B$20+$B$24*$B$19)/2</f>
        <v>0.923525990499376</v>
      </c>
      <c r="K4" s="41">
        <f t="shared" si="2"/>
        <v>0.9307964263075873</v>
      </c>
      <c r="L4" s="41">
        <f t="shared" si="2"/>
        <v>0.93806686211579859</v>
      </c>
      <c r="M4" s="41">
        <f t="shared" si="2"/>
        <v>0.94533729792400989</v>
      </c>
      <c r="N4" s="41">
        <f t="shared" si="2"/>
        <v>0.95260773373222118</v>
      </c>
      <c r="O4" s="41">
        <f t="shared" si="2"/>
        <v>0.95987816954043248</v>
      </c>
      <c r="P4" s="41"/>
    </row>
    <row r="5" spans="1:16" ht="18" customHeight="1" x14ac:dyDescent="0.25">
      <c r="A5" t="s">
        <v>325</v>
      </c>
    </row>
    <row r="6" spans="1:16" s="41" customFormat="1" ht="18" customHeight="1" x14ac:dyDescent="0.25"/>
    <row r="7" spans="1:16" s="41" customFormat="1" ht="18" customHeight="1" x14ac:dyDescent="0.25">
      <c r="A7" s="41" t="s">
        <v>327</v>
      </c>
      <c r="B7" s="41">
        <f>1-B4</f>
        <v>0.1855305466237942</v>
      </c>
      <c r="C7" s="41">
        <f t="shared" ref="C7:O7" si="3">1-C4</f>
        <v>0.1709896750073715</v>
      </c>
      <c r="D7" s="41">
        <f t="shared" si="3"/>
        <v>0.1564488033909488</v>
      </c>
      <c r="E7" s="41">
        <f t="shared" si="3"/>
        <v>0.1419079317745261</v>
      </c>
      <c r="F7" s="41">
        <f t="shared" si="3"/>
        <v>0.1273670601581034</v>
      </c>
      <c r="G7" s="41">
        <f t="shared" si="3"/>
        <v>0.11282618854168069</v>
      </c>
      <c r="H7" s="41">
        <f t="shared" si="3"/>
        <v>9.8285316925257993E-2</v>
      </c>
      <c r="I7" s="41">
        <f t="shared" si="3"/>
        <v>8.3744445308835291E-2</v>
      </c>
      <c r="J7" s="41">
        <f t="shared" si="3"/>
        <v>7.6474009500623996E-2</v>
      </c>
      <c r="K7" s="41">
        <f t="shared" si="3"/>
        <v>6.9203573692412701E-2</v>
      </c>
      <c r="L7" s="41">
        <f t="shared" si="3"/>
        <v>6.1933137884201406E-2</v>
      </c>
      <c r="M7" s="41">
        <f t="shared" si="3"/>
        <v>5.4662702075990111E-2</v>
      </c>
      <c r="N7" s="41">
        <f t="shared" si="3"/>
        <v>4.7392266267778815E-2</v>
      </c>
      <c r="O7" s="41">
        <f t="shared" si="3"/>
        <v>4.012183045956752E-2</v>
      </c>
    </row>
    <row r="8" spans="1:16" s="41" customFormat="1" ht="18" customHeight="1" x14ac:dyDescent="0.25"/>
    <row r="9" spans="1:16" s="41" customFormat="1" ht="18" customHeight="1" x14ac:dyDescent="0.25">
      <c r="A9" s="41" t="s">
        <v>347</v>
      </c>
    </row>
    <row r="10" spans="1:16" s="41" customFormat="1" ht="18" customHeight="1" x14ac:dyDescent="0.25">
      <c r="A10" s="41" t="s">
        <v>346</v>
      </c>
    </row>
    <row r="11" spans="1:16" s="41" customFormat="1" ht="18" customHeight="1" x14ac:dyDescent="0.25"/>
    <row r="12" spans="1:16" s="41" customFormat="1" ht="18" customHeight="1" x14ac:dyDescent="0.25"/>
    <row r="13" spans="1:16" s="41" customFormat="1" ht="18" customHeight="1" x14ac:dyDescent="0.25"/>
    <row r="14" spans="1:16" s="41" customFormat="1" ht="18" customHeight="1" x14ac:dyDescent="0.25"/>
    <row r="15" spans="1:16" s="41" customFormat="1" ht="18" customHeight="1" x14ac:dyDescent="0.25">
      <c r="A15" s="41" t="s">
        <v>326</v>
      </c>
    </row>
    <row r="16" spans="1:16" s="41" customFormat="1" ht="18" customHeight="1" x14ac:dyDescent="0.25"/>
    <row r="17" spans="1:2" s="41" customFormat="1" ht="18" customHeight="1" x14ac:dyDescent="0.25"/>
    <row r="18" spans="1:2" s="41" customFormat="1" ht="18" customHeight="1" x14ac:dyDescent="0.25">
      <c r="A18" s="41" t="s">
        <v>212</v>
      </c>
    </row>
    <row r="19" spans="1:2" s="41" customFormat="1" x14ac:dyDescent="0.25">
      <c r="A19" t="s">
        <v>208</v>
      </c>
      <c r="B19">
        <v>5.2163594157194314E-2</v>
      </c>
    </row>
    <row r="20" spans="1:2" s="41" customFormat="1" x14ac:dyDescent="0.25">
      <c r="A20" s="41" t="s">
        <v>211</v>
      </c>
      <c r="B20" s="41">
        <f>1-B19</f>
        <v>0.94783640584280571</v>
      </c>
    </row>
    <row r="21" spans="1:2" s="41" customFormat="1" x14ac:dyDescent="0.25"/>
    <row r="22" spans="1:2" s="41" customFormat="1" x14ac:dyDescent="0.25">
      <c r="A22" s="41" t="s">
        <v>213</v>
      </c>
    </row>
    <row r="23" spans="1:2" x14ac:dyDescent="0.25">
      <c r="A23" t="s">
        <v>209</v>
      </c>
      <c r="B23">
        <f>'method for cooling penetration'!$B$16</f>
        <v>1.4930280153718591E-2</v>
      </c>
    </row>
    <row r="24" spans="1:2" ht="45" x14ac:dyDescent="0.25">
      <c r="A24" s="33" t="s">
        <v>210</v>
      </c>
      <c r="B24">
        <f>B23/2</f>
        <v>7.4651400768592953E-3</v>
      </c>
    </row>
    <row r="26" spans="1:2" s="41" customFormat="1" x14ac:dyDescent="0.25">
      <c r="A26" s="41" t="s">
        <v>214</v>
      </c>
    </row>
    <row r="27" spans="1:2" x14ac:dyDescent="0.25">
      <c r="A27" t="s">
        <v>215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A18" sqref="A18"/>
    </sheetView>
  </sheetViews>
  <sheetFormatPr defaultRowHeight="15" x14ac:dyDescent="0.25"/>
  <cols>
    <col min="1" max="1" width="44.5703125" bestFit="1" customWidth="1"/>
    <col min="2" max="2" width="10.5703125" bestFit="1" customWidth="1"/>
  </cols>
  <sheetData>
    <row r="3" spans="1:3" x14ac:dyDescent="0.25">
      <c r="B3">
        <v>2017</v>
      </c>
      <c r="C3">
        <v>2015</v>
      </c>
    </row>
    <row r="4" spans="1:3" ht="15.75" x14ac:dyDescent="0.25">
      <c r="A4" s="8" t="s">
        <v>23</v>
      </c>
      <c r="B4" s="9">
        <v>13180</v>
      </c>
      <c r="C4" s="18">
        <f>'2015 american housing survey'!$B$4</f>
        <v>12942.3</v>
      </c>
    </row>
    <row r="5" spans="1:3" x14ac:dyDescent="0.25">
      <c r="A5" t="str">
        <f>'2017 american housing survey'!A26</f>
        <v xml:space="preserve">Warm-air furnace                                                </v>
      </c>
      <c r="B5">
        <f>'2017 american housing survey'!B26</f>
        <v>9330</v>
      </c>
      <c r="C5" s="18">
        <f>'2015 american housing survey'!$B$15</f>
        <v>9168.6</v>
      </c>
    </row>
    <row r="6" spans="1:3" x14ac:dyDescent="0.25">
      <c r="A6" t="str">
        <f>'2017 american housing survey'!A75</f>
        <v xml:space="preserve"> Central air conditioning                                       </v>
      </c>
      <c r="B6">
        <f>'2017 american housing survey'!B75</f>
        <v>7599</v>
      </c>
      <c r="C6" s="18">
        <f>'2015 american housing survey'!$B$46</f>
        <v>7131.4</v>
      </c>
    </row>
    <row r="8" spans="1:3" x14ac:dyDescent="0.25">
      <c r="A8" t="s">
        <v>167</v>
      </c>
    </row>
    <row r="9" spans="1:3" x14ac:dyDescent="0.25">
      <c r="A9" t="s">
        <v>168</v>
      </c>
      <c r="B9">
        <f>B5/B4</f>
        <v>0.70789074355083459</v>
      </c>
      <c r="C9">
        <f>C5/C4</f>
        <v>0.70842122343014768</v>
      </c>
    </row>
    <row r="10" spans="1:3" x14ac:dyDescent="0.25">
      <c r="A10" t="s">
        <v>15</v>
      </c>
      <c r="B10">
        <f>B6/B4</f>
        <v>0.57655538694992414</v>
      </c>
      <c r="C10">
        <f>C6/C4</f>
        <v>0.55101488916189545</v>
      </c>
    </row>
    <row r="12" spans="1:3" x14ac:dyDescent="0.25">
      <c r="A12" t="s">
        <v>170</v>
      </c>
      <c r="B12">
        <f>B10-C10</f>
        <v>2.5540497788028693E-2</v>
      </c>
    </row>
    <row r="14" spans="1:3" x14ac:dyDescent="0.25">
      <c r="A14" t="s">
        <v>169</v>
      </c>
      <c r="B14">
        <f>B6/B5</f>
        <v>0.8144694533762058</v>
      </c>
      <c r="C14">
        <f>C6/C5</f>
        <v>0.77780686255262521</v>
      </c>
    </row>
    <row r="16" spans="1:3" x14ac:dyDescent="0.25">
      <c r="A16" t="s">
        <v>171</v>
      </c>
      <c r="B16">
        <f>B14-C14</f>
        <v>3.6662590823580588E-2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2"/>
  <sheetViews>
    <sheetView topLeftCell="A46" workbookViewId="0">
      <selection activeCell="B75" sqref="A75:B75"/>
    </sheetView>
  </sheetViews>
  <sheetFormatPr defaultRowHeight="15" x14ac:dyDescent="0.25"/>
  <cols>
    <col min="2" max="2" width="10.5703125" bestFit="1" customWidth="1"/>
  </cols>
  <sheetData>
    <row r="3" spans="1:2" x14ac:dyDescent="0.25">
      <c r="A3" t="s">
        <v>18</v>
      </c>
    </row>
    <row r="5" spans="1:2" x14ac:dyDescent="0.25">
      <c r="A5" t="s">
        <v>17</v>
      </c>
    </row>
    <row r="7" spans="1:2" ht="23.25" x14ac:dyDescent="0.25">
      <c r="A7" s="14" t="s">
        <v>19</v>
      </c>
    </row>
    <row r="8" spans="1:2" x14ac:dyDescent="0.25">
      <c r="A8" s="15" t="s">
        <v>100</v>
      </c>
    </row>
    <row r="9" spans="1:2" ht="23.25" x14ac:dyDescent="0.25">
      <c r="A9" s="3"/>
    </row>
    <row r="10" spans="1:2" ht="23.25" x14ac:dyDescent="0.25">
      <c r="A10" s="3"/>
    </row>
    <row r="11" spans="1:2" ht="23.25" x14ac:dyDescent="0.25">
      <c r="A11" s="3"/>
    </row>
    <row r="12" spans="1:2" ht="45" x14ac:dyDescent="0.25">
      <c r="A12" s="4" t="s">
        <v>20</v>
      </c>
    </row>
    <row r="13" spans="1:2" ht="15.75" thickBot="1" x14ac:dyDescent="0.3">
      <c r="A13" s="5"/>
    </row>
    <row r="14" spans="1:2" ht="47.25" x14ac:dyDescent="0.25">
      <c r="A14" s="6" t="s">
        <v>21</v>
      </c>
      <c r="B14" s="7" t="s">
        <v>22</v>
      </c>
    </row>
    <row r="15" spans="1:2" ht="15.75" x14ac:dyDescent="0.25">
      <c r="A15" s="8" t="s">
        <v>23</v>
      </c>
      <c r="B15" s="9">
        <v>13180</v>
      </c>
    </row>
    <row r="16" spans="1:2" ht="15.75" x14ac:dyDescent="0.25">
      <c r="A16" s="10"/>
      <c r="B16" s="11"/>
    </row>
    <row r="17" spans="1:2" ht="18.75" x14ac:dyDescent="0.25">
      <c r="A17" s="8" t="s">
        <v>24</v>
      </c>
      <c r="B17" s="11"/>
    </row>
    <row r="18" spans="1:2" ht="15.75" x14ac:dyDescent="0.25">
      <c r="A18" s="10"/>
      <c r="B18" s="11"/>
    </row>
    <row r="19" spans="1:2" ht="15.75" x14ac:dyDescent="0.25">
      <c r="A19" s="10" t="s">
        <v>25</v>
      </c>
      <c r="B19" s="9">
        <v>13140</v>
      </c>
    </row>
    <row r="20" spans="1:2" ht="15.75" x14ac:dyDescent="0.25">
      <c r="A20" s="10" t="s">
        <v>26</v>
      </c>
      <c r="B20" s="9">
        <v>12310</v>
      </c>
    </row>
    <row r="21" spans="1:2" ht="15.75" x14ac:dyDescent="0.25">
      <c r="A21" s="10" t="s">
        <v>27</v>
      </c>
      <c r="B21" s="11">
        <v>100</v>
      </c>
    </row>
    <row r="22" spans="1:2" ht="15.75" x14ac:dyDescent="0.25">
      <c r="A22" s="10" t="s">
        <v>28</v>
      </c>
      <c r="B22" s="11">
        <v>789.3</v>
      </c>
    </row>
    <row r="23" spans="1:2" ht="15.75" x14ac:dyDescent="0.25">
      <c r="A23" s="10"/>
      <c r="B23" s="11"/>
    </row>
    <row r="24" spans="1:2" ht="15.75" x14ac:dyDescent="0.25">
      <c r="A24" s="8" t="s">
        <v>29</v>
      </c>
      <c r="B24" s="11"/>
    </row>
    <row r="25" spans="1:2" ht="15.75" x14ac:dyDescent="0.25">
      <c r="A25" s="10"/>
      <c r="B25" s="11"/>
    </row>
    <row r="26" spans="1:2" ht="15.75" x14ac:dyDescent="0.25">
      <c r="A26" s="10" t="s">
        <v>30</v>
      </c>
      <c r="B26" s="9">
        <v>9330</v>
      </c>
    </row>
    <row r="27" spans="1:2" ht="15.75" x14ac:dyDescent="0.25">
      <c r="A27" s="10" t="s">
        <v>31</v>
      </c>
      <c r="B27" s="11">
        <v>132.9</v>
      </c>
    </row>
    <row r="28" spans="1:2" ht="15.75" x14ac:dyDescent="0.25">
      <c r="A28" s="10" t="s">
        <v>32</v>
      </c>
      <c r="B28" s="11">
        <v>249.7</v>
      </c>
    </row>
    <row r="29" spans="1:2" ht="15.75" x14ac:dyDescent="0.25">
      <c r="A29" s="10" t="s">
        <v>33</v>
      </c>
      <c r="B29" s="11">
        <v>513.20000000000005</v>
      </c>
    </row>
    <row r="30" spans="1:2" ht="15.75" x14ac:dyDescent="0.25">
      <c r="A30" s="10" t="s">
        <v>34</v>
      </c>
      <c r="B30" s="9">
        <v>2041</v>
      </c>
    </row>
    <row r="31" spans="1:2" ht="15.75" x14ac:dyDescent="0.25">
      <c r="A31" s="10" t="s">
        <v>35</v>
      </c>
      <c r="B31" s="11">
        <v>81</v>
      </c>
    </row>
    <row r="32" spans="1:2" ht="15.75" x14ac:dyDescent="0.25">
      <c r="A32" s="10" t="s">
        <v>36</v>
      </c>
      <c r="B32" s="11">
        <v>59</v>
      </c>
    </row>
    <row r="33" spans="1:2" ht="15.75" x14ac:dyDescent="0.25">
      <c r="A33" s="10" t="s">
        <v>37</v>
      </c>
      <c r="B33" s="11">
        <v>432.2</v>
      </c>
    </row>
    <row r="34" spans="1:2" ht="15.75" x14ac:dyDescent="0.25">
      <c r="A34" s="10" t="s">
        <v>38</v>
      </c>
      <c r="B34" s="11">
        <v>82.5</v>
      </c>
    </row>
    <row r="35" spans="1:2" ht="15.75" x14ac:dyDescent="0.25">
      <c r="A35" s="10" t="s">
        <v>39</v>
      </c>
      <c r="B35" s="11">
        <v>25.1</v>
      </c>
    </row>
    <row r="36" spans="1:2" ht="15.75" x14ac:dyDescent="0.25">
      <c r="A36" s="10" t="s">
        <v>40</v>
      </c>
      <c r="B36" s="11">
        <v>19.3</v>
      </c>
    </row>
    <row r="37" spans="1:2" ht="15.75" x14ac:dyDescent="0.25">
      <c r="A37" s="10" t="s">
        <v>41</v>
      </c>
      <c r="B37" s="11">
        <v>11</v>
      </c>
    </row>
    <row r="38" spans="1:2" ht="15.75" x14ac:dyDescent="0.25">
      <c r="A38" s="10" t="s">
        <v>28</v>
      </c>
      <c r="B38" s="11">
        <v>50.1</v>
      </c>
    </row>
    <row r="39" spans="1:2" ht="15.75" x14ac:dyDescent="0.25">
      <c r="A39" s="10" t="s">
        <v>42</v>
      </c>
      <c r="B39" s="11">
        <v>150.6</v>
      </c>
    </row>
    <row r="40" spans="1:2" ht="15.75" x14ac:dyDescent="0.25">
      <c r="A40" s="10"/>
      <c r="B40" s="11"/>
    </row>
    <row r="41" spans="1:2" ht="15.75" x14ac:dyDescent="0.25">
      <c r="A41" s="8" t="s">
        <v>43</v>
      </c>
      <c r="B41" s="11"/>
    </row>
    <row r="42" spans="1:2" ht="15.75" x14ac:dyDescent="0.25">
      <c r="A42" s="10"/>
      <c r="B42" s="11"/>
    </row>
    <row r="43" spans="1:2" ht="15.75" x14ac:dyDescent="0.25">
      <c r="A43" s="10" t="s">
        <v>44</v>
      </c>
      <c r="B43" s="9">
        <v>13030</v>
      </c>
    </row>
    <row r="44" spans="1:2" ht="15.75" x14ac:dyDescent="0.25">
      <c r="A44" s="10" t="s">
        <v>25</v>
      </c>
      <c r="B44" s="11" t="s">
        <v>45</v>
      </c>
    </row>
    <row r="45" spans="1:2" ht="15.75" x14ac:dyDescent="0.25">
      <c r="A45" s="10" t="s">
        <v>46</v>
      </c>
      <c r="B45" s="11" t="s">
        <v>45</v>
      </c>
    </row>
    <row r="46" spans="1:2" ht="15.75" x14ac:dyDescent="0.25">
      <c r="A46" s="10" t="s">
        <v>47</v>
      </c>
      <c r="B46" s="11" t="s">
        <v>45</v>
      </c>
    </row>
    <row r="47" spans="1:2" ht="15.75" x14ac:dyDescent="0.25">
      <c r="A47" s="10" t="s">
        <v>27</v>
      </c>
      <c r="B47" s="11" t="s">
        <v>45</v>
      </c>
    </row>
    <row r="48" spans="1:2" ht="15.75" x14ac:dyDescent="0.25">
      <c r="A48" s="10" t="s">
        <v>48</v>
      </c>
      <c r="B48" s="11" t="s">
        <v>45</v>
      </c>
    </row>
    <row r="49" spans="1:2" ht="15.75" x14ac:dyDescent="0.25">
      <c r="A49" s="10" t="s">
        <v>49</v>
      </c>
      <c r="B49" s="11" t="s">
        <v>45</v>
      </c>
    </row>
    <row r="50" spans="1:2" ht="15.75" x14ac:dyDescent="0.25">
      <c r="A50" s="10" t="s">
        <v>50</v>
      </c>
      <c r="B50" s="11" t="s">
        <v>45</v>
      </c>
    </row>
    <row r="51" spans="1:2" ht="15.75" x14ac:dyDescent="0.25">
      <c r="A51" s="10" t="s">
        <v>51</v>
      </c>
      <c r="B51" s="11" t="s">
        <v>45</v>
      </c>
    </row>
    <row r="52" spans="1:2" ht="15.75" x14ac:dyDescent="0.25">
      <c r="A52" s="10" t="s">
        <v>28</v>
      </c>
      <c r="B52" s="11" t="s">
        <v>45</v>
      </c>
    </row>
    <row r="53" spans="1:2" ht="15.75" x14ac:dyDescent="0.25">
      <c r="A53" s="10"/>
      <c r="B53" s="11"/>
    </row>
    <row r="54" spans="1:2" ht="18.75" x14ac:dyDescent="0.25">
      <c r="A54" s="8" t="s">
        <v>52</v>
      </c>
      <c r="B54" s="11"/>
    </row>
    <row r="55" spans="1:2" ht="15.75" x14ac:dyDescent="0.25">
      <c r="A55" s="10"/>
      <c r="B55" s="11"/>
    </row>
    <row r="56" spans="1:2" ht="15.75" x14ac:dyDescent="0.25">
      <c r="A56" s="10" t="s">
        <v>30</v>
      </c>
      <c r="B56" s="11">
        <v>299.39999999999998</v>
      </c>
    </row>
    <row r="57" spans="1:2" ht="15.75" x14ac:dyDescent="0.25">
      <c r="A57" s="10" t="s">
        <v>31</v>
      </c>
      <c r="B57" s="11" t="s">
        <v>45</v>
      </c>
    </row>
    <row r="58" spans="1:2" ht="15.75" x14ac:dyDescent="0.25">
      <c r="A58" s="10" t="s">
        <v>32</v>
      </c>
      <c r="B58" s="11">
        <v>9.8000000000000007</v>
      </c>
    </row>
    <row r="59" spans="1:2" ht="15.75" x14ac:dyDescent="0.25">
      <c r="A59" s="10" t="s">
        <v>33</v>
      </c>
      <c r="B59" s="11">
        <v>74.2</v>
      </c>
    </row>
    <row r="60" spans="1:2" ht="15.75" x14ac:dyDescent="0.25">
      <c r="A60" s="10" t="s">
        <v>34</v>
      </c>
      <c r="B60" s="11">
        <v>65.5</v>
      </c>
    </row>
    <row r="61" spans="1:2" ht="15.75" x14ac:dyDescent="0.25">
      <c r="A61" s="10" t="s">
        <v>35</v>
      </c>
      <c r="B61" s="11">
        <v>31.8</v>
      </c>
    </row>
    <row r="62" spans="1:2" ht="15.75" x14ac:dyDescent="0.25">
      <c r="A62" s="10" t="s">
        <v>36</v>
      </c>
      <c r="B62" s="11">
        <v>42.3</v>
      </c>
    </row>
    <row r="63" spans="1:2" ht="15.75" x14ac:dyDescent="0.25">
      <c r="A63" s="10" t="s">
        <v>37</v>
      </c>
      <c r="B63" s="11">
        <v>971.9</v>
      </c>
    </row>
    <row r="64" spans="1:2" ht="15.75" x14ac:dyDescent="0.25">
      <c r="A64" s="10" t="s">
        <v>38</v>
      </c>
      <c r="B64" s="11">
        <v>116.9</v>
      </c>
    </row>
    <row r="65" spans="1:2" ht="15.75" x14ac:dyDescent="0.25">
      <c r="A65" s="10" t="s">
        <v>53</v>
      </c>
      <c r="B65" s="11" t="s">
        <v>45</v>
      </c>
    </row>
    <row r="66" spans="1:2" ht="15.75" x14ac:dyDescent="0.25">
      <c r="A66" s="10" t="s">
        <v>54</v>
      </c>
      <c r="B66" s="11">
        <v>17.100000000000001</v>
      </c>
    </row>
    <row r="67" spans="1:2" ht="15.75" x14ac:dyDescent="0.25">
      <c r="A67" s="10" t="s">
        <v>41</v>
      </c>
      <c r="B67" s="11">
        <v>469.5</v>
      </c>
    </row>
    <row r="68" spans="1:2" ht="15.75" x14ac:dyDescent="0.25">
      <c r="A68" s="10" t="s">
        <v>28</v>
      </c>
      <c r="B68" s="11">
        <v>89</v>
      </c>
    </row>
    <row r="69" spans="1:2" ht="15.75" x14ac:dyDescent="0.25">
      <c r="A69" s="10" t="s">
        <v>55</v>
      </c>
      <c r="B69" s="11">
        <v>16.5</v>
      </c>
    </row>
    <row r="70" spans="1:2" ht="15.75" x14ac:dyDescent="0.25">
      <c r="A70" s="10" t="s">
        <v>56</v>
      </c>
      <c r="B70" s="9">
        <v>11100</v>
      </c>
    </row>
    <row r="71" spans="1:2" ht="15.75" x14ac:dyDescent="0.25">
      <c r="A71" s="10"/>
      <c r="B71" s="11"/>
    </row>
    <row r="72" spans="1:2" ht="15.75" x14ac:dyDescent="0.25">
      <c r="A72" s="8" t="s">
        <v>57</v>
      </c>
      <c r="B72" s="11"/>
    </row>
    <row r="73" spans="1:2" ht="15.75" x14ac:dyDescent="0.25">
      <c r="A73" s="10"/>
      <c r="B73" s="11"/>
    </row>
    <row r="74" spans="1:2" ht="15.75" x14ac:dyDescent="0.25">
      <c r="A74" s="10" t="s">
        <v>58</v>
      </c>
      <c r="B74" s="9">
        <v>9630</v>
      </c>
    </row>
    <row r="75" spans="1:2" ht="15.75" x14ac:dyDescent="0.25">
      <c r="A75" s="10" t="s">
        <v>59</v>
      </c>
      <c r="B75" s="9">
        <v>7599</v>
      </c>
    </row>
    <row r="76" spans="1:2" ht="15.75" x14ac:dyDescent="0.25">
      <c r="A76" s="10" t="s">
        <v>60</v>
      </c>
      <c r="B76" s="11"/>
    </row>
    <row r="77" spans="1:2" ht="15.75" x14ac:dyDescent="0.25">
      <c r="A77" s="10" t="s">
        <v>61</v>
      </c>
      <c r="B77" s="9">
        <v>7129</v>
      </c>
    </row>
    <row r="78" spans="1:2" ht="15.75" x14ac:dyDescent="0.25">
      <c r="A78" s="10" t="s">
        <v>62</v>
      </c>
      <c r="B78" s="11">
        <v>438.9</v>
      </c>
    </row>
    <row r="79" spans="1:2" ht="15.75" x14ac:dyDescent="0.25">
      <c r="A79" s="10" t="s">
        <v>63</v>
      </c>
      <c r="B79" s="11">
        <v>27.8</v>
      </c>
    </row>
    <row r="80" spans="1:2" ht="15.75" x14ac:dyDescent="0.25">
      <c r="A80" s="10" t="s">
        <v>64</v>
      </c>
      <c r="B80" s="11">
        <v>3.5</v>
      </c>
    </row>
    <row r="81" spans="1:2" ht="15.75" x14ac:dyDescent="0.25">
      <c r="A81" s="10" t="s">
        <v>65</v>
      </c>
      <c r="B81" s="9">
        <v>2031</v>
      </c>
    </row>
    <row r="82" spans="1:2" ht="15.75" x14ac:dyDescent="0.25">
      <c r="A82" s="10" t="s">
        <v>66</v>
      </c>
      <c r="B82" s="11" t="s">
        <v>45</v>
      </c>
    </row>
    <row r="83" spans="1:2" ht="15.75" x14ac:dyDescent="0.25">
      <c r="A83" s="10" t="s">
        <v>67</v>
      </c>
      <c r="B83" s="11" t="s">
        <v>45</v>
      </c>
    </row>
    <row r="84" spans="1:2" ht="15.75" x14ac:dyDescent="0.25">
      <c r="A84" s="10" t="s">
        <v>68</v>
      </c>
      <c r="B84" s="11" t="s">
        <v>45</v>
      </c>
    </row>
    <row r="85" spans="1:2" ht="15.75" x14ac:dyDescent="0.25">
      <c r="A85" s="10" t="s">
        <v>69</v>
      </c>
      <c r="B85" s="11" t="s">
        <v>45</v>
      </c>
    </row>
    <row r="86" spans="1:2" ht="15.75" x14ac:dyDescent="0.25">
      <c r="A86" s="10" t="s">
        <v>70</v>
      </c>
      <c r="B86" s="11" t="s">
        <v>45</v>
      </c>
    </row>
    <row r="87" spans="1:2" ht="15.75" x14ac:dyDescent="0.25">
      <c r="A87" s="10" t="s">
        <v>71</v>
      </c>
      <c r="B87" s="11" t="s">
        <v>45</v>
      </c>
    </row>
    <row r="88" spans="1:2" ht="15.75" x14ac:dyDescent="0.25">
      <c r="A88" s="10" t="s">
        <v>72</v>
      </c>
      <c r="B88" s="11" t="s">
        <v>45</v>
      </c>
    </row>
    <row r="89" spans="1:2" ht="15.75" x14ac:dyDescent="0.25">
      <c r="A89" s="10" t="s">
        <v>73</v>
      </c>
      <c r="B89" s="9">
        <v>3547</v>
      </c>
    </row>
    <row r="90" spans="1:2" ht="15.75" x14ac:dyDescent="0.25">
      <c r="A90" s="10"/>
      <c r="B90" s="11"/>
    </row>
    <row r="91" spans="1:2" ht="15.75" x14ac:dyDescent="0.25">
      <c r="A91" s="8" t="s">
        <v>74</v>
      </c>
      <c r="B91" s="11"/>
    </row>
    <row r="92" spans="1:2" ht="15.75" x14ac:dyDescent="0.25">
      <c r="A92" s="10"/>
      <c r="B92" s="11"/>
    </row>
    <row r="93" spans="1:2" ht="15.75" x14ac:dyDescent="0.25">
      <c r="A93" s="10" t="s">
        <v>75</v>
      </c>
      <c r="B93" s="9">
        <v>1223</v>
      </c>
    </row>
    <row r="94" spans="1:2" ht="15.75" x14ac:dyDescent="0.25">
      <c r="A94" s="10" t="s">
        <v>59</v>
      </c>
      <c r="B94" s="11">
        <v>793.8</v>
      </c>
    </row>
    <row r="95" spans="1:2" ht="15.75" x14ac:dyDescent="0.25">
      <c r="A95" s="10" t="s">
        <v>60</v>
      </c>
      <c r="B95" s="11"/>
    </row>
    <row r="96" spans="1:2" ht="15.75" x14ac:dyDescent="0.25">
      <c r="A96" s="10" t="s">
        <v>61</v>
      </c>
      <c r="B96" s="11">
        <v>744.4</v>
      </c>
    </row>
    <row r="97" spans="1:2" ht="15.75" x14ac:dyDescent="0.25">
      <c r="A97" s="10" t="s">
        <v>62</v>
      </c>
      <c r="B97" s="11">
        <v>39.5</v>
      </c>
    </row>
    <row r="98" spans="1:2" ht="15.75" x14ac:dyDescent="0.25">
      <c r="A98" s="10" t="s">
        <v>63</v>
      </c>
      <c r="B98" s="11" t="s">
        <v>76</v>
      </c>
    </row>
    <row r="99" spans="1:2" ht="15.75" x14ac:dyDescent="0.25">
      <c r="A99" s="10" t="s">
        <v>64</v>
      </c>
      <c r="B99" s="11">
        <v>9.9</v>
      </c>
    </row>
    <row r="100" spans="1:2" ht="15.75" x14ac:dyDescent="0.25">
      <c r="A100" s="10" t="s">
        <v>65</v>
      </c>
      <c r="B100" s="11">
        <v>429.6</v>
      </c>
    </row>
    <row r="101" spans="1:2" ht="15.75" x14ac:dyDescent="0.25">
      <c r="A101" s="10" t="s">
        <v>66</v>
      </c>
      <c r="B101" s="11" t="s">
        <v>45</v>
      </c>
    </row>
    <row r="102" spans="1:2" ht="15.75" x14ac:dyDescent="0.25">
      <c r="A102" s="10" t="s">
        <v>67</v>
      </c>
      <c r="B102" s="11" t="s">
        <v>45</v>
      </c>
    </row>
    <row r="103" spans="1:2" ht="15.75" x14ac:dyDescent="0.25">
      <c r="A103" s="10" t="s">
        <v>68</v>
      </c>
      <c r="B103" s="11" t="s">
        <v>45</v>
      </c>
    </row>
    <row r="104" spans="1:2" ht="15.75" x14ac:dyDescent="0.25">
      <c r="A104" s="10" t="s">
        <v>69</v>
      </c>
      <c r="B104" s="11" t="s">
        <v>45</v>
      </c>
    </row>
    <row r="105" spans="1:2" ht="15.75" x14ac:dyDescent="0.25">
      <c r="A105" s="10" t="s">
        <v>70</v>
      </c>
      <c r="B105" s="11" t="s">
        <v>45</v>
      </c>
    </row>
    <row r="106" spans="1:2" ht="15.75" x14ac:dyDescent="0.25">
      <c r="A106" s="10" t="s">
        <v>71</v>
      </c>
      <c r="B106" s="11" t="s">
        <v>45</v>
      </c>
    </row>
    <row r="107" spans="1:2" ht="15.75" x14ac:dyDescent="0.25">
      <c r="A107" s="10" t="s">
        <v>72</v>
      </c>
      <c r="B107" s="11" t="s">
        <v>45</v>
      </c>
    </row>
    <row r="108" spans="1:2" ht="15.75" x14ac:dyDescent="0.25">
      <c r="A108" s="10" t="s">
        <v>77</v>
      </c>
      <c r="B108" s="9">
        <v>11950</v>
      </c>
    </row>
    <row r="109" spans="1:2" ht="15.75" x14ac:dyDescent="0.25">
      <c r="A109" s="10"/>
      <c r="B109" s="11"/>
    </row>
    <row r="110" spans="1:2" ht="15.75" x14ac:dyDescent="0.25">
      <c r="A110" s="8" t="s">
        <v>78</v>
      </c>
      <c r="B110" s="11"/>
    </row>
    <row r="111" spans="1:2" ht="15.75" x14ac:dyDescent="0.25">
      <c r="A111" s="10"/>
      <c r="B111" s="11"/>
    </row>
    <row r="112" spans="1:2" ht="15.75" x14ac:dyDescent="0.25">
      <c r="A112" s="10" t="s">
        <v>79</v>
      </c>
      <c r="B112" s="9">
        <v>13140</v>
      </c>
    </row>
    <row r="113" spans="1:2" ht="15.75" x14ac:dyDescent="0.25">
      <c r="A113" s="10" t="s">
        <v>25</v>
      </c>
      <c r="B113" s="9">
        <v>2164</v>
      </c>
    </row>
    <row r="114" spans="1:2" ht="15.75" x14ac:dyDescent="0.25">
      <c r="A114" s="10" t="s">
        <v>46</v>
      </c>
      <c r="B114" s="9">
        <v>10530</v>
      </c>
    </row>
    <row r="115" spans="1:2" ht="15.75" x14ac:dyDescent="0.25">
      <c r="A115" s="10" t="s">
        <v>47</v>
      </c>
      <c r="B115" s="11">
        <v>425.1</v>
      </c>
    </row>
    <row r="116" spans="1:2" ht="15.75" x14ac:dyDescent="0.25">
      <c r="A116" s="10" t="s">
        <v>27</v>
      </c>
      <c r="B116" s="11" t="s">
        <v>76</v>
      </c>
    </row>
    <row r="117" spans="1:2" ht="15.75" x14ac:dyDescent="0.25">
      <c r="A117" s="10" t="s">
        <v>51</v>
      </c>
      <c r="B117" s="11">
        <v>11.2</v>
      </c>
    </row>
    <row r="118" spans="1:2" ht="15.75" x14ac:dyDescent="0.25">
      <c r="A118" s="10" t="s">
        <v>28</v>
      </c>
      <c r="B118" s="11">
        <v>12.7</v>
      </c>
    </row>
    <row r="119" spans="1:2" ht="15.75" x14ac:dyDescent="0.25">
      <c r="A119" s="10"/>
      <c r="B119" s="11"/>
    </row>
    <row r="120" spans="1:2" ht="18.75" x14ac:dyDescent="0.25">
      <c r="A120" s="8" t="s">
        <v>80</v>
      </c>
      <c r="B120" s="11"/>
    </row>
    <row r="121" spans="1:2" ht="15.75" x14ac:dyDescent="0.25">
      <c r="A121" s="10"/>
      <c r="B121" s="11"/>
    </row>
    <row r="122" spans="1:2" ht="15.75" x14ac:dyDescent="0.25">
      <c r="A122" s="10" t="s">
        <v>81</v>
      </c>
      <c r="B122" s="9">
        <v>12960</v>
      </c>
    </row>
    <row r="123" spans="1:2" ht="15.75" x14ac:dyDescent="0.25">
      <c r="A123" s="10" t="s">
        <v>82</v>
      </c>
      <c r="B123" s="11">
        <v>216.9</v>
      </c>
    </row>
    <row r="124" spans="1:2" ht="15.75" x14ac:dyDescent="0.25">
      <c r="A124" s="10" t="s">
        <v>83</v>
      </c>
      <c r="B124" s="9">
        <v>13140</v>
      </c>
    </row>
    <row r="125" spans="1:2" ht="15.75" x14ac:dyDescent="0.25">
      <c r="A125" s="10" t="s">
        <v>84</v>
      </c>
      <c r="B125" s="9">
        <v>13120</v>
      </c>
    </row>
    <row r="126" spans="1:2" ht="15.75" x14ac:dyDescent="0.25">
      <c r="A126" s="10" t="s">
        <v>85</v>
      </c>
      <c r="B126" s="9">
        <v>13030</v>
      </c>
    </row>
    <row r="127" spans="1:2" ht="15.75" x14ac:dyDescent="0.25">
      <c r="A127" s="10" t="s">
        <v>86</v>
      </c>
      <c r="B127" s="11">
        <v>34.5</v>
      </c>
    </row>
    <row r="128" spans="1:2" ht="15.75" x14ac:dyDescent="0.25">
      <c r="A128" s="10" t="s">
        <v>87</v>
      </c>
      <c r="B128" s="11">
        <v>63.3</v>
      </c>
    </row>
    <row r="129" spans="1:2" ht="15.75" x14ac:dyDescent="0.25">
      <c r="A129" s="10" t="s">
        <v>88</v>
      </c>
      <c r="B129" s="9">
        <v>9470</v>
      </c>
    </row>
    <row r="130" spans="1:2" ht="15.75" x14ac:dyDescent="0.25">
      <c r="A130" s="10"/>
      <c r="B130" s="11"/>
    </row>
    <row r="131" spans="1:2" ht="18.75" x14ac:dyDescent="0.25">
      <c r="A131" s="8" t="s">
        <v>89</v>
      </c>
      <c r="B131" s="11"/>
    </row>
    <row r="132" spans="1:2" ht="15.75" x14ac:dyDescent="0.25">
      <c r="A132" s="10"/>
      <c r="B132" s="11"/>
    </row>
    <row r="133" spans="1:2" ht="15.75" x14ac:dyDescent="0.25">
      <c r="A133" s="10" t="s">
        <v>90</v>
      </c>
      <c r="B133" s="9">
        <v>10250</v>
      </c>
    </row>
    <row r="134" spans="1:2" ht="15.75" x14ac:dyDescent="0.25">
      <c r="A134" s="10" t="s">
        <v>91</v>
      </c>
      <c r="B134" s="9">
        <v>10030</v>
      </c>
    </row>
    <row r="135" spans="1:2" ht="15.75" x14ac:dyDescent="0.25">
      <c r="A135" s="10"/>
      <c r="B135" s="11"/>
    </row>
    <row r="136" spans="1:2" ht="15.75" x14ac:dyDescent="0.25">
      <c r="A136" s="8" t="s">
        <v>92</v>
      </c>
      <c r="B136" s="11"/>
    </row>
    <row r="137" spans="1:2" ht="15.75" x14ac:dyDescent="0.25">
      <c r="A137" s="10"/>
      <c r="B137" s="11"/>
    </row>
    <row r="138" spans="1:2" ht="15.75" x14ac:dyDescent="0.25">
      <c r="A138" s="10" t="s">
        <v>93</v>
      </c>
      <c r="B138" s="9">
        <v>13130</v>
      </c>
    </row>
    <row r="139" spans="1:2" ht="15.75" x14ac:dyDescent="0.25">
      <c r="A139" s="10" t="s">
        <v>25</v>
      </c>
      <c r="B139" s="9">
        <v>3954</v>
      </c>
    </row>
    <row r="140" spans="1:2" ht="15.75" x14ac:dyDescent="0.25">
      <c r="A140" s="10" t="s">
        <v>46</v>
      </c>
      <c r="B140" s="9">
        <v>8809</v>
      </c>
    </row>
    <row r="141" spans="1:2" ht="15.75" x14ac:dyDescent="0.25">
      <c r="A141" s="10" t="s">
        <v>47</v>
      </c>
      <c r="B141" s="11">
        <v>359.6</v>
      </c>
    </row>
    <row r="142" spans="1:2" ht="15.75" x14ac:dyDescent="0.25">
      <c r="A142" s="10" t="s">
        <v>28</v>
      </c>
      <c r="B142" s="11">
        <v>6.9</v>
      </c>
    </row>
    <row r="143" spans="1:2" ht="15.75" x14ac:dyDescent="0.25">
      <c r="A143" s="10"/>
      <c r="B143" s="11"/>
    </row>
    <row r="144" spans="1:2" ht="15.75" x14ac:dyDescent="0.25">
      <c r="A144" s="8" t="s">
        <v>94</v>
      </c>
      <c r="B144" s="11"/>
    </row>
    <row r="145" spans="1:2" ht="15.75" x14ac:dyDescent="0.25">
      <c r="A145" s="10"/>
      <c r="B145" s="11"/>
    </row>
    <row r="146" spans="1:2" ht="15.75" x14ac:dyDescent="0.25">
      <c r="A146" s="10" t="s">
        <v>95</v>
      </c>
      <c r="B146" s="9">
        <v>10030</v>
      </c>
    </row>
    <row r="147" spans="1:2" ht="15.75" x14ac:dyDescent="0.25">
      <c r="A147" s="10" t="s">
        <v>25</v>
      </c>
      <c r="B147" s="9">
        <v>4707</v>
      </c>
    </row>
    <row r="148" spans="1:2" ht="15.75" x14ac:dyDescent="0.25">
      <c r="A148" s="10" t="s">
        <v>46</v>
      </c>
      <c r="B148" s="9">
        <v>5164</v>
      </c>
    </row>
    <row r="149" spans="1:2" ht="15.75" x14ac:dyDescent="0.25">
      <c r="A149" s="10" t="s">
        <v>47</v>
      </c>
      <c r="B149" s="11">
        <v>156.1</v>
      </c>
    </row>
    <row r="150" spans="1:2" ht="15.75" x14ac:dyDescent="0.25">
      <c r="A150" s="10" t="s">
        <v>28</v>
      </c>
      <c r="B150" s="11">
        <v>6.4</v>
      </c>
    </row>
    <row r="151" spans="1:2" ht="15.75" x14ac:dyDescent="0.25">
      <c r="A151" s="10"/>
      <c r="B151" s="11"/>
    </row>
    <row r="152" spans="1:2" ht="15.75" x14ac:dyDescent="0.25">
      <c r="A152" s="8" t="s">
        <v>96</v>
      </c>
      <c r="B152" s="11"/>
    </row>
    <row r="153" spans="1:2" ht="15.75" x14ac:dyDescent="0.25">
      <c r="A153" s="10"/>
      <c r="B153" s="11"/>
    </row>
    <row r="154" spans="1:2" ht="15.75" x14ac:dyDescent="0.25">
      <c r="A154" s="10" t="s">
        <v>97</v>
      </c>
      <c r="B154" s="9">
        <v>10400</v>
      </c>
    </row>
    <row r="155" spans="1:2" ht="15.75" x14ac:dyDescent="0.25">
      <c r="A155" s="10" t="s">
        <v>98</v>
      </c>
      <c r="B155" s="9">
        <v>2550</v>
      </c>
    </row>
    <row r="156" spans="1:2" ht="15.75" x14ac:dyDescent="0.25">
      <c r="A156" s="10" t="s">
        <v>55</v>
      </c>
      <c r="B156" s="11">
        <v>227.6</v>
      </c>
    </row>
    <row r="157" spans="1:2" ht="15.75" x14ac:dyDescent="0.25">
      <c r="A157" s="10"/>
      <c r="B157" s="11"/>
    </row>
    <row r="158" spans="1:2" ht="15.75" x14ac:dyDescent="0.25">
      <c r="A158" s="8" t="s">
        <v>99</v>
      </c>
      <c r="B158" s="11"/>
    </row>
    <row r="159" spans="1:2" ht="15.75" x14ac:dyDescent="0.25">
      <c r="A159" s="10"/>
      <c r="B159" s="11"/>
    </row>
    <row r="160" spans="1:2" ht="15.75" x14ac:dyDescent="0.25">
      <c r="A160" s="10" t="s">
        <v>97</v>
      </c>
      <c r="B160" s="9">
        <v>1107</v>
      </c>
    </row>
    <row r="161" spans="1:2" ht="15.75" x14ac:dyDescent="0.25">
      <c r="A161" s="10" t="s">
        <v>98</v>
      </c>
      <c r="B161" s="9">
        <v>12030</v>
      </c>
    </row>
    <row r="162" spans="1:2" ht="16.5" thickBot="1" x14ac:dyDescent="0.3">
      <c r="A162" s="12" t="s">
        <v>55</v>
      </c>
      <c r="B162" s="13">
        <v>42</v>
      </c>
    </row>
  </sheetData>
  <hyperlinks>
    <hyperlink ref="A12" r:id="rId1" display="https://www.census.gov/programs-surveys/ahs/tech-documentation/def-errors-changes.2017.html"/>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1"/>
  <sheetViews>
    <sheetView topLeftCell="A19" workbookViewId="0">
      <selection activeCell="B46" sqref="B46"/>
    </sheetView>
  </sheetViews>
  <sheetFormatPr defaultRowHeight="15" x14ac:dyDescent="0.25"/>
  <cols>
    <col min="1" max="1" width="26.28515625" customWidth="1"/>
    <col min="2" max="2" width="21.5703125" customWidth="1"/>
  </cols>
  <sheetData>
    <row r="2" spans="1:2" ht="15.75" thickBot="1" x14ac:dyDescent="0.3"/>
    <row r="3" spans="1:2" ht="15.75" x14ac:dyDescent="0.25">
      <c r="A3" s="6" t="s">
        <v>21</v>
      </c>
      <c r="B3" s="7" t="s">
        <v>22</v>
      </c>
    </row>
    <row r="4" spans="1:2" ht="15.75" x14ac:dyDescent="0.25">
      <c r="A4" s="8" t="s">
        <v>101</v>
      </c>
      <c r="B4" s="9">
        <v>12942.3</v>
      </c>
    </row>
    <row r="5" spans="1:2" ht="15.75" x14ac:dyDescent="0.25">
      <c r="A5" s="10"/>
      <c r="B5" s="11"/>
    </row>
    <row r="6" spans="1:2" ht="18.75" x14ac:dyDescent="0.25">
      <c r="A6" s="8" t="s">
        <v>102</v>
      </c>
      <c r="B6" s="11"/>
    </row>
    <row r="7" spans="1:2" ht="15.75" x14ac:dyDescent="0.25">
      <c r="A7" s="10"/>
      <c r="B7" s="11"/>
    </row>
    <row r="8" spans="1:2" ht="15.75" x14ac:dyDescent="0.25">
      <c r="A8" s="10" t="s">
        <v>103</v>
      </c>
      <c r="B8" s="9">
        <v>12912.9</v>
      </c>
    </row>
    <row r="9" spans="1:2" ht="15.75" x14ac:dyDescent="0.25">
      <c r="A9" s="10" t="s">
        <v>104</v>
      </c>
      <c r="B9" s="9">
        <v>12151.9</v>
      </c>
    </row>
    <row r="10" spans="1:2" ht="15.75" x14ac:dyDescent="0.25">
      <c r="A10" s="10" t="s">
        <v>105</v>
      </c>
      <c r="B10" s="11">
        <v>62.2</v>
      </c>
    </row>
    <row r="11" spans="1:2" ht="15.75" x14ac:dyDescent="0.25">
      <c r="A11" s="10" t="s">
        <v>106</v>
      </c>
      <c r="B11" s="11">
        <v>735.6</v>
      </c>
    </row>
    <row r="12" spans="1:2" ht="15.75" x14ac:dyDescent="0.25">
      <c r="A12" s="10"/>
      <c r="B12" s="11"/>
    </row>
    <row r="13" spans="1:2" ht="15.75" x14ac:dyDescent="0.25">
      <c r="A13" s="8" t="s">
        <v>107</v>
      </c>
      <c r="B13" s="11"/>
    </row>
    <row r="14" spans="1:2" ht="15.75" x14ac:dyDescent="0.25">
      <c r="A14" s="10"/>
      <c r="B14" s="11"/>
    </row>
    <row r="15" spans="1:2" ht="15.75" x14ac:dyDescent="0.25">
      <c r="A15" s="16" t="s">
        <v>108</v>
      </c>
      <c r="B15" s="17">
        <v>9168.6</v>
      </c>
    </row>
    <row r="16" spans="1:2" ht="15.75" x14ac:dyDescent="0.25">
      <c r="A16" s="10" t="s">
        <v>109</v>
      </c>
      <c r="B16" s="11">
        <v>132.69999999999999</v>
      </c>
    </row>
    <row r="17" spans="1:2" ht="15.75" x14ac:dyDescent="0.25">
      <c r="A17" s="10" t="s">
        <v>110</v>
      </c>
      <c r="B17" s="11">
        <v>320.2</v>
      </c>
    </row>
    <row r="18" spans="1:2" ht="15.75" x14ac:dyDescent="0.25">
      <c r="A18" s="10" t="s">
        <v>111</v>
      </c>
      <c r="B18" s="11">
        <v>440.6</v>
      </c>
    </row>
    <row r="19" spans="1:2" ht="15.75" x14ac:dyDescent="0.25">
      <c r="A19" s="10" t="s">
        <v>112</v>
      </c>
      <c r="B19" s="9">
        <v>1967.7</v>
      </c>
    </row>
    <row r="20" spans="1:2" ht="15.75" x14ac:dyDescent="0.25">
      <c r="A20" s="10" t="s">
        <v>113</v>
      </c>
      <c r="B20" s="11">
        <v>67.400000000000006</v>
      </c>
    </row>
    <row r="21" spans="1:2" ht="15.75" x14ac:dyDescent="0.25">
      <c r="A21" s="10" t="s">
        <v>114</v>
      </c>
      <c r="B21" s="11">
        <v>53.7</v>
      </c>
    </row>
    <row r="22" spans="1:2" ht="15.75" x14ac:dyDescent="0.25">
      <c r="A22" s="10" t="s">
        <v>115</v>
      </c>
      <c r="B22" s="11">
        <v>405.6</v>
      </c>
    </row>
    <row r="23" spans="1:2" ht="15.75" x14ac:dyDescent="0.25">
      <c r="A23" s="10" t="s">
        <v>116</v>
      </c>
      <c r="B23" s="11">
        <v>83.1</v>
      </c>
    </row>
    <row r="24" spans="1:2" ht="15.75" x14ac:dyDescent="0.25">
      <c r="A24" s="10" t="s">
        <v>117</v>
      </c>
      <c r="B24" s="11">
        <v>21.7</v>
      </c>
    </row>
    <row r="25" spans="1:2" ht="15.75" x14ac:dyDescent="0.25">
      <c r="A25" s="10" t="s">
        <v>118</v>
      </c>
      <c r="B25" s="11">
        <v>22</v>
      </c>
    </row>
    <row r="26" spans="1:2" ht="15.75" x14ac:dyDescent="0.25">
      <c r="A26" s="10" t="s">
        <v>119</v>
      </c>
      <c r="B26" s="11">
        <v>7</v>
      </c>
    </row>
    <row r="27" spans="1:2" ht="15.75" x14ac:dyDescent="0.25">
      <c r="A27" s="10" t="s">
        <v>106</v>
      </c>
      <c r="B27" s="11">
        <v>87</v>
      </c>
    </row>
    <row r="28" spans="1:2" ht="15.75" x14ac:dyDescent="0.25">
      <c r="A28" s="10" t="s">
        <v>120</v>
      </c>
      <c r="B28" s="11">
        <v>164.9</v>
      </c>
    </row>
    <row r="29" spans="1:2" ht="15.75" x14ac:dyDescent="0.25">
      <c r="A29" s="10"/>
      <c r="B29" s="11"/>
    </row>
    <row r="30" spans="1:2" ht="15.75" x14ac:dyDescent="0.25">
      <c r="A30" s="8" t="s">
        <v>121</v>
      </c>
      <c r="B30" s="11"/>
    </row>
    <row r="31" spans="1:2" ht="15.75" x14ac:dyDescent="0.25">
      <c r="A31" s="10"/>
      <c r="B31" s="11"/>
    </row>
    <row r="32" spans="1:2" ht="15.75" x14ac:dyDescent="0.25">
      <c r="A32" s="10" t="s">
        <v>122</v>
      </c>
      <c r="B32" s="9">
        <v>12777.3</v>
      </c>
    </row>
    <row r="33" spans="1:2" ht="15.75" x14ac:dyDescent="0.25">
      <c r="A33" s="10" t="s">
        <v>103</v>
      </c>
      <c r="B33" s="9">
        <v>3978.7</v>
      </c>
    </row>
    <row r="34" spans="1:2" ht="15.75" x14ac:dyDescent="0.25">
      <c r="A34" s="10" t="s">
        <v>123</v>
      </c>
      <c r="B34" s="9">
        <v>8277</v>
      </c>
    </row>
    <row r="35" spans="1:2" ht="15.75" x14ac:dyDescent="0.25">
      <c r="A35" s="10" t="s">
        <v>124</v>
      </c>
      <c r="B35" s="11">
        <v>295.39999999999998</v>
      </c>
    </row>
    <row r="36" spans="1:2" ht="15.75" x14ac:dyDescent="0.25">
      <c r="A36" s="10" t="s">
        <v>105</v>
      </c>
      <c r="B36" s="11">
        <v>7.4</v>
      </c>
    </row>
    <row r="37" spans="1:2" ht="15.75" x14ac:dyDescent="0.25">
      <c r="A37" s="10" t="s">
        <v>125</v>
      </c>
      <c r="B37" s="11">
        <v>40.4</v>
      </c>
    </row>
    <row r="38" spans="1:2" ht="15.75" x14ac:dyDescent="0.25">
      <c r="A38" s="10" t="s">
        <v>126</v>
      </c>
      <c r="B38" s="11" t="s">
        <v>76</v>
      </c>
    </row>
    <row r="39" spans="1:2" ht="15.75" x14ac:dyDescent="0.25">
      <c r="A39" s="10" t="s">
        <v>127</v>
      </c>
      <c r="B39" s="11">
        <v>119.9</v>
      </c>
    </row>
    <row r="40" spans="1:2" ht="15.75" x14ac:dyDescent="0.25">
      <c r="A40" s="10" t="s">
        <v>128</v>
      </c>
      <c r="B40" s="11">
        <v>9.8000000000000007</v>
      </c>
    </row>
    <row r="41" spans="1:2" ht="15.75" x14ac:dyDescent="0.25">
      <c r="A41" s="10" t="s">
        <v>106</v>
      </c>
      <c r="B41" s="11">
        <v>48.8</v>
      </c>
    </row>
    <row r="42" spans="1:2" ht="15.75" x14ac:dyDescent="0.25">
      <c r="A42" s="10"/>
      <c r="B42" s="11"/>
    </row>
    <row r="43" spans="1:2" ht="15.75" x14ac:dyDescent="0.25">
      <c r="A43" s="8" t="s">
        <v>129</v>
      </c>
      <c r="B43" s="11"/>
    </row>
    <row r="44" spans="1:2" ht="15.75" x14ac:dyDescent="0.25">
      <c r="A44" s="10"/>
      <c r="B44" s="11"/>
    </row>
    <row r="45" spans="1:2" ht="15.75" x14ac:dyDescent="0.25">
      <c r="A45" s="10" t="s">
        <v>130</v>
      </c>
      <c r="B45" s="9">
        <v>8954.1</v>
      </c>
    </row>
    <row r="46" spans="1:2" ht="15.75" x14ac:dyDescent="0.25">
      <c r="A46" s="10" t="s">
        <v>131</v>
      </c>
      <c r="B46" s="9">
        <v>7131.4</v>
      </c>
    </row>
    <row r="47" spans="1:2" ht="15.75" x14ac:dyDescent="0.25">
      <c r="A47" s="10" t="s">
        <v>132</v>
      </c>
      <c r="B47" s="11"/>
    </row>
    <row r="48" spans="1:2" ht="15.75" x14ac:dyDescent="0.25">
      <c r="A48" s="10" t="s">
        <v>133</v>
      </c>
      <c r="B48" s="9">
        <v>6564.9</v>
      </c>
    </row>
    <row r="49" spans="1:2" ht="15.75" x14ac:dyDescent="0.25">
      <c r="A49" s="10" t="s">
        <v>134</v>
      </c>
      <c r="B49" s="11">
        <v>522.20000000000005</v>
      </c>
    </row>
    <row r="50" spans="1:2" ht="15.75" x14ac:dyDescent="0.25">
      <c r="A50" s="10" t="s">
        <v>135</v>
      </c>
      <c r="B50" s="11">
        <v>23.5</v>
      </c>
    </row>
    <row r="51" spans="1:2" ht="15.75" x14ac:dyDescent="0.25">
      <c r="A51" s="10" t="s">
        <v>136</v>
      </c>
      <c r="B51" s="11">
        <v>20.8</v>
      </c>
    </row>
    <row r="52" spans="1:2" ht="15.75" x14ac:dyDescent="0.25">
      <c r="A52" s="10" t="s">
        <v>137</v>
      </c>
      <c r="B52" s="9">
        <v>1822.7</v>
      </c>
    </row>
    <row r="53" spans="1:2" ht="15.75" x14ac:dyDescent="0.25">
      <c r="A53" s="10" t="s">
        <v>138</v>
      </c>
      <c r="B53" s="9">
        <v>1265.4000000000001</v>
      </c>
    </row>
    <row r="54" spans="1:2" ht="15.75" x14ac:dyDescent="0.25">
      <c r="A54" s="10" t="s">
        <v>139</v>
      </c>
      <c r="B54" s="11">
        <v>416.9</v>
      </c>
    </row>
    <row r="55" spans="1:2" ht="15.75" x14ac:dyDescent="0.25">
      <c r="A55" s="10" t="s">
        <v>140</v>
      </c>
      <c r="B55" s="11">
        <v>104.1</v>
      </c>
    </row>
    <row r="56" spans="1:2" ht="15.75" x14ac:dyDescent="0.25">
      <c r="A56" s="10" t="s">
        <v>141</v>
      </c>
      <c r="B56" s="11">
        <v>26.6</v>
      </c>
    </row>
    <row r="57" spans="1:2" ht="15.75" x14ac:dyDescent="0.25">
      <c r="A57" s="10" t="s">
        <v>142</v>
      </c>
      <c r="B57" s="11">
        <v>2.5</v>
      </c>
    </row>
    <row r="58" spans="1:2" ht="15.75" x14ac:dyDescent="0.25">
      <c r="A58" s="10" t="s">
        <v>143</v>
      </c>
      <c r="B58" s="11">
        <v>1.8</v>
      </c>
    </row>
    <row r="59" spans="1:2" ht="15.75" x14ac:dyDescent="0.25">
      <c r="A59" s="10" t="s">
        <v>144</v>
      </c>
      <c r="B59" s="11">
        <v>5.4</v>
      </c>
    </row>
    <row r="60" spans="1:2" ht="15.75" x14ac:dyDescent="0.25">
      <c r="A60" s="10" t="s">
        <v>145</v>
      </c>
      <c r="B60" s="9">
        <v>3988.1</v>
      </c>
    </row>
    <row r="61" spans="1:2" ht="15.75" x14ac:dyDescent="0.25">
      <c r="A61" s="10"/>
      <c r="B61" s="11"/>
    </row>
    <row r="62" spans="1:2" ht="15.75" x14ac:dyDescent="0.25">
      <c r="A62" s="8" t="s">
        <v>146</v>
      </c>
      <c r="B62" s="11"/>
    </row>
    <row r="63" spans="1:2" ht="15.75" x14ac:dyDescent="0.25">
      <c r="A63" s="10"/>
      <c r="B63" s="11"/>
    </row>
    <row r="64" spans="1:2" ht="15.75" x14ac:dyDescent="0.25">
      <c r="A64" s="10" t="s">
        <v>147</v>
      </c>
      <c r="B64" s="9">
        <v>1024.2</v>
      </c>
    </row>
    <row r="65" spans="1:2" ht="15.75" x14ac:dyDescent="0.25">
      <c r="A65" s="10" t="s">
        <v>131</v>
      </c>
      <c r="B65" s="11">
        <v>721.5</v>
      </c>
    </row>
    <row r="66" spans="1:2" ht="15.75" x14ac:dyDescent="0.25">
      <c r="A66" s="10" t="s">
        <v>132</v>
      </c>
      <c r="B66" s="11"/>
    </row>
    <row r="67" spans="1:2" ht="15.75" x14ac:dyDescent="0.25">
      <c r="A67" s="10" t="s">
        <v>133</v>
      </c>
      <c r="B67" s="11">
        <v>683.6</v>
      </c>
    </row>
    <row r="68" spans="1:2" ht="15.75" x14ac:dyDescent="0.25">
      <c r="A68" s="10" t="s">
        <v>134</v>
      </c>
      <c r="B68" s="11">
        <v>28.9</v>
      </c>
    </row>
    <row r="69" spans="1:2" ht="15.75" x14ac:dyDescent="0.25">
      <c r="A69" s="10" t="s">
        <v>135</v>
      </c>
      <c r="B69" s="11" t="s">
        <v>76</v>
      </c>
    </row>
    <row r="70" spans="1:2" ht="15.75" x14ac:dyDescent="0.25">
      <c r="A70" s="10" t="s">
        <v>136</v>
      </c>
      <c r="B70" s="11">
        <v>9</v>
      </c>
    </row>
    <row r="71" spans="1:2" ht="15.75" x14ac:dyDescent="0.25">
      <c r="A71" s="10" t="s">
        <v>137</v>
      </c>
      <c r="B71" s="11">
        <v>302.7</v>
      </c>
    </row>
    <row r="72" spans="1:2" ht="15.75" x14ac:dyDescent="0.25">
      <c r="A72" s="10" t="s">
        <v>138</v>
      </c>
      <c r="B72" s="11">
        <v>212.9</v>
      </c>
    </row>
    <row r="73" spans="1:2" ht="15.75" x14ac:dyDescent="0.25">
      <c r="A73" s="10" t="s">
        <v>139</v>
      </c>
      <c r="B73" s="11">
        <v>55.3</v>
      </c>
    </row>
    <row r="74" spans="1:2" ht="15.75" x14ac:dyDescent="0.25">
      <c r="A74" s="10" t="s">
        <v>140</v>
      </c>
      <c r="B74" s="11">
        <v>21.6</v>
      </c>
    </row>
    <row r="75" spans="1:2" ht="15.75" x14ac:dyDescent="0.25">
      <c r="A75" s="10" t="s">
        <v>141</v>
      </c>
      <c r="B75" s="11">
        <v>5.2</v>
      </c>
    </row>
    <row r="76" spans="1:2" ht="15.75" x14ac:dyDescent="0.25">
      <c r="A76" s="10" t="s">
        <v>142</v>
      </c>
      <c r="B76" s="11">
        <v>4.5999999999999996</v>
      </c>
    </row>
    <row r="77" spans="1:2" ht="15.75" x14ac:dyDescent="0.25">
      <c r="A77" s="10" t="s">
        <v>143</v>
      </c>
      <c r="B77" s="11">
        <v>2.4</v>
      </c>
    </row>
    <row r="78" spans="1:2" ht="15.75" x14ac:dyDescent="0.25">
      <c r="A78" s="10" t="s">
        <v>144</v>
      </c>
      <c r="B78" s="11">
        <v>0.7</v>
      </c>
    </row>
    <row r="79" spans="1:2" ht="15.75" x14ac:dyDescent="0.25">
      <c r="A79" s="10" t="s">
        <v>148</v>
      </c>
      <c r="B79" s="9">
        <v>11918.1</v>
      </c>
    </row>
    <row r="80" spans="1:2" ht="15.75" x14ac:dyDescent="0.25">
      <c r="A80" s="10"/>
      <c r="B80" s="11"/>
    </row>
    <row r="81" spans="1:2" ht="15.75" x14ac:dyDescent="0.25">
      <c r="A81" s="8" t="s">
        <v>149</v>
      </c>
      <c r="B81" s="11"/>
    </row>
    <row r="82" spans="1:2" ht="15.75" x14ac:dyDescent="0.25">
      <c r="A82" s="10"/>
      <c r="B82" s="11"/>
    </row>
    <row r="83" spans="1:2" ht="15.75" x14ac:dyDescent="0.25">
      <c r="A83" s="10" t="s">
        <v>150</v>
      </c>
      <c r="B83" s="9">
        <v>12925.4</v>
      </c>
    </row>
    <row r="84" spans="1:2" ht="15.75" x14ac:dyDescent="0.25">
      <c r="A84" s="10" t="s">
        <v>103</v>
      </c>
      <c r="B84" s="9">
        <v>2040.6</v>
      </c>
    </row>
    <row r="85" spans="1:2" ht="15.75" x14ac:dyDescent="0.25">
      <c r="A85" s="10" t="s">
        <v>123</v>
      </c>
      <c r="B85" s="9">
        <v>10491.4</v>
      </c>
    </row>
    <row r="86" spans="1:2" ht="15.75" x14ac:dyDescent="0.25">
      <c r="A86" s="10" t="s">
        <v>124</v>
      </c>
      <c r="B86" s="11">
        <v>355.7</v>
      </c>
    </row>
    <row r="87" spans="1:2" ht="15.75" x14ac:dyDescent="0.25">
      <c r="A87" s="10" t="s">
        <v>105</v>
      </c>
      <c r="B87" s="11">
        <v>3.6</v>
      </c>
    </row>
    <row r="88" spans="1:2" ht="15.75" x14ac:dyDescent="0.25">
      <c r="A88" s="10" t="s">
        <v>128</v>
      </c>
      <c r="B88" s="11">
        <v>8.4</v>
      </c>
    </row>
    <row r="89" spans="1:2" ht="15.75" x14ac:dyDescent="0.25">
      <c r="A89" s="10" t="s">
        <v>106</v>
      </c>
      <c r="B89" s="11">
        <v>25.7</v>
      </c>
    </row>
    <row r="90" spans="1:2" ht="15.75" x14ac:dyDescent="0.25">
      <c r="A90" s="10"/>
      <c r="B90" s="11"/>
    </row>
    <row r="91" spans="1:2" ht="18.75" x14ac:dyDescent="0.25">
      <c r="A91" s="8" t="s">
        <v>151</v>
      </c>
      <c r="B91" s="11"/>
    </row>
    <row r="92" spans="1:2" ht="15.75" x14ac:dyDescent="0.25">
      <c r="A92" s="10"/>
      <c r="B92" s="11"/>
    </row>
    <row r="93" spans="1:2" ht="15.75" x14ac:dyDescent="0.25">
      <c r="A93" s="10" t="s">
        <v>152</v>
      </c>
      <c r="B93" s="9">
        <v>12673.5</v>
      </c>
    </row>
    <row r="94" spans="1:2" ht="15.75" x14ac:dyDescent="0.25">
      <c r="A94" s="10" t="s">
        <v>153</v>
      </c>
      <c r="B94" s="11">
        <v>268.8</v>
      </c>
    </row>
    <row r="95" spans="1:2" ht="15.75" x14ac:dyDescent="0.25">
      <c r="A95" s="10" t="s">
        <v>154</v>
      </c>
      <c r="B95" s="9">
        <v>12831.8</v>
      </c>
    </row>
    <row r="96" spans="1:2" ht="15.75" x14ac:dyDescent="0.25">
      <c r="A96" s="10" t="s">
        <v>155</v>
      </c>
      <c r="B96" s="9">
        <v>12823.1</v>
      </c>
    </row>
    <row r="97" spans="1:2" ht="15.75" x14ac:dyDescent="0.25">
      <c r="A97" s="10" t="s">
        <v>156</v>
      </c>
      <c r="B97" s="9">
        <v>12786.9</v>
      </c>
    </row>
    <row r="98" spans="1:2" ht="15.75" x14ac:dyDescent="0.25">
      <c r="A98" s="10" t="s">
        <v>157</v>
      </c>
      <c r="B98" s="11">
        <v>31.5</v>
      </c>
    </row>
    <row r="99" spans="1:2" ht="15.75" x14ac:dyDescent="0.25">
      <c r="A99" s="10" t="s">
        <v>158</v>
      </c>
      <c r="B99" s="11">
        <v>70.099999999999994</v>
      </c>
    </row>
    <row r="100" spans="1:2" ht="15.75" x14ac:dyDescent="0.25">
      <c r="A100" s="10" t="s">
        <v>159</v>
      </c>
      <c r="B100" s="9">
        <v>8702.4</v>
      </c>
    </row>
    <row r="101" spans="1:2" ht="15.75" x14ac:dyDescent="0.25">
      <c r="A101" s="10"/>
      <c r="B101" s="11"/>
    </row>
    <row r="102" spans="1:2" ht="18.75" x14ac:dyDescent="0.25">
      <c r="A102" s="8" t="s">
        <v>160</v>
      </c>
      <c r="B102" s="11"/>
    </row>
    <row r="103" spans="1:2" ht="15.75" x14ac:dyDescent="0.25">
      <c r="A103" s="10"/>
      <c r="B103" s="11"/>
    </row>
    <row r="104" spans="1:2" ht="15.75" x14ac:dyDescent="0.25">
      <c r="A104" s="10" t="s">
        <v>161</v>
      </c>
      <c r="B104" s="9">
        <v>9782.2999999999993</v>
      </c>
    </row>
    <row r="105" spans="1:2" ht="15.75" x14ac:dyDescent="0.25">
      <c r="A105" s="10" t="s">
        <v>162</v>
      </c>
      <c r="B105" s="9">
        <v>9556.4</v>
      </c>
    </row>
    <row r="106" spans="1:2" ht="15.75" x14ac:dyDescent="0.25">
      <c r="A106" s="10"/>
      <c r="B106" s="11"/>
    </row>
    <row r="107" spans="1:2" ht="15.75" x14ac:dyDescent="0.25">
      <c r="A107" s="8" t="s">
        <v>163</v>
      </c>
      <c r="B107" s="11"/>
    </row>
    <row r="108" spans="1:2" ht="15.75" x14ac:dyDescent="0.25">
      <c r="A108" s="10"/>
      <c r="B108" s="11"/>
    </row>
    <row r="109" spans="1:2" ht="15.75" x14ac:dyDescent="0.25">
      <c r="A109" s="10" t="s">
        <v>164</v>
      </c>
      <c r="B109" s="9">
        <v>12886.1</v>
      </c>
    </row>
    <row r="110" spans="1:2" ht="15.75" x14ac:dyDescent="0.25">
      <c r="A110" s="10" t="s">
        <v>103</v>
      </c>
      <c r="B110" s="9">
        <v>3879.9</v>
      </c>
    </row>
    <row r="111" spans="1:2" ht="15.75" x14ac:dyDescent="0.25">
      <c r="A111" s="10" t="s">
        <v>123</v>
      </c>
      <c r="B111" s="9">
        <v>8667.2999999999993</v>
      </c>
    </row>
    <row r="112" spans="1:2" ht="15.75" x14ac:dyDescent="0.25">
      <c r="A112" s="10" t="s">
        <v>124</v>
      </c>
      <c r="B112" s="11">
        <v>322.60000000000002</v>
      </c>
    </row>
    <row r="113" spans="1:2" ht="15.75" x14ac:dyDescent="0.25">
      <c r="A113" s="10" t="s">
        <v>106</v>
      </c>
      <c r="B113" s="11">
        <v>16.3</v>
      </c>
    </row>
    <row r="114" spans="1:2" ht="15.75" x14ac:dyDescent="0.25">
      <c r="A114" s="10"/>
      <c r="B114" s="11"/>
    </row>
    <row r="115" spans="1:2" ht="15.75" x14ac:dyDescent="0.25">
      <c r="A115" s="8" t="s">
        <v>165</v>
      </c>
      <c r="B115" s="11"/>
    </row>
    <row r="116" spans="1:2" ht="15.75" x14ac:dyDescent="0.25">
      <c r="A116" s="10"/>
      <c r="B116" s="11"/>
    </row>
    <row r="117" spans="1:2" ht="15.75" x14ac:dyDescent="0.25">
      <c r="A117" s="10" t="s">
        <v>166</v>
      </c>
      <c r="B117" s="9">
        <v>9556.4</v>
      </c>
    </row>
    <row r="118" spans="1:2" ht="15.75" x14ac:dyDescent="0.25">
      <c r="A118" s="10" t="s">
        <v>103</v>
      </c>
      <c r="B118" s="9">
        <v>4459.1000000000004</v>
      </c>
    </row>
    <row r="119" spans="1:2" ht="15.75" x14ac:dyDescent="0.25">
      <c r="A119" s="10" t="s">
        <v>123</v>
      </c>
      <c r="B119" s="9">
        <v>4946.1000000000004</v>
      </c>
    </row>
    <row r="120" spans="1:2" ht="15.75" x14ac:dyDescent="0.25">
      <c r="A120" s="10" t="s">
        <v>124</v>
      </c>
      <c r="B120" s="11">
        <v>146.80000000000001</v>
      </c>
    </row>
    <row r="121" spans="1:2" ht="16.5" thickBot="1" x14ac:dyDescent="0.3">
      <c r="A121" s="12" t="s">
        <v>106</v>
      </c>
      <c r="B121" s="13">
        <v>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C34"/>
  <sheetViews>
    <sheetView workbookViewId="0">
      <selection activeCell="C33" sqref="C33"/>
    </sheetView>
  </sheetViews>
  <sheetFormatPr defaultRowHeight="15" x14ac:dyDescent="0.25"/>
  <sheetData>
    <row r="30" spans="1:3" x14ac:dyDescent="0.25">
      <c r="A30" t="s">
        <v>217</v>
      </c>
    </row>
    <row r="31" spans="1:3" s="41" customFormat="1" x14ac:dyDescent="0.25">
      <c r="B31" s="41" t="s">
        <v>220</v>
      </c>
      <c r="C31" s="41" t="s">
        <v>221</v>
      </c>
    </row>
    <row r="32" spans="1:3" x14ac:dyDescent="0.25">
      <c r="A32" t="s">
        <v>11</v>
      </c>
      <c r="B32">
        <f>114780</f>
        <v>114780</v>
      </c>
    </row>
    <row r="33" spans="1:3" x14ac:dyDescent="0.25">
      <c r="A33" t="s">
        <v>218</v>
      </c>
      <c r="B33">
        <v>57132</v>
      </c>
      <c r="C33">
        <f>B33/B32</f>
        <v>0.49775222164140093</v>
      </c>
    </row>
    <row r="34" spans="1:3" x14ac:dyDescent="0.25">
      <c r="A34" t="s">
        <v>219</v>
      </c>
      <c r="B34">
        <f>2168+2138+53342+1874</f>
        <v>59522</v>
      </c>
      <c r="C34">
        <f>B34/B32</f>
        <v>0.51857466457571011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40" zoomScale="115" zoomScaleNormal="115" workbookViewId="0">
      <selection activeCell="F12" sqref="F12"/>
    </sheetView>
  </sheetViews>
  <sheetFormatPr defaultRowHeight="15" x14ac:dyDescent="0.25"/>
  <cols>
    <col min="1" max="1" width="28.85546875" customWidth="1"/>
    <col min="2" max="2" width="42.5703125" customWidth="1"/>
  </cols>
  <sheetData>
    <row r="1" spans="1:6" s="41" customFormat="1" x14ac:dyDescent="0.25">
      <c r="A1" s="41" t="s">
        <v>336</v>
      </c>
    </row>
    <row r="2" spans="1:6" s="41" customFormat="1" x14ac:dyDescent="0.25"/>
    <row r="3" spans="1:6" x14ac:dyDescent="0.25">
      <c r="A3" s="79" t="s">
        <v>222</v>
      </c>
      <c r="B3" s="80"/>
    </row>
    <row r="4" spans="1:6" x14ac:dyDescent="0.25">
      <c r="A4" s="81" t="s">
        <v>223</v>
      </c>
      <c r="B4" s="80"/>
    </row>
    <row r="5" spans="1:6" x14ac:dyDescent="0.25">
      <c r="A5" s="81" t="s">
        <v>223</v>
      </c>
      <c r="B5" s="80"/>
    </row>
    <row r="6" spans="1:6" x14ac:dyDescent="0.25">
      <c r="A6" s="81" t="s">
        <v>223</v>
      </c>
      <c r="B6" s="80"/>
    </row>
    <row r="7" spans="1:6" x14ac:dyDescent="0.25">
      <c r="A7" s="81" t="s">
        <v>223</v>
      </c>
      <c r="B7" s="80"/>
    </row>
    <row r="8" spans="1:6" x14ac:dyDescent="0.25">
      <c r="A8" s="82" t="s">
        <v>224</v>
      </c>
      <c r="B8" s="80"/>
    </row>
    <row r="9" spans="1:6" x14ac:dyDescent="0.25">
      <c r="A9" s="83" t="s">
        <v>20</v>
      </c>
      <c r="B9" s="80"/>
    </row>
    <row r="11" spans="1:6" x14ac:dyDescent="0.25">
      <c r="A11" s="31" t="s">
        <v>21</v>
      </c>
      <c r="B11" s="34" t="s">
        <v>22</v>
      </c>
    </row>
    <row r="12" spans="1:6" ht="30" x14ac:dyDescent="0.25">
      <c r="A12" s="28" t="s">
        <v>225</v>
      </c>
      <c r="B12" s="29">
        <v>13180</v>
      </c>
      <c r="E12" t="s">
        <v>315</v>
      </c>
      <c r="F12">
        <f>B16/B12</f>
        <v>0.5783004552352049</v>
      </c>
    </row>
    <row r="13" spans="1:6" ht="28.5" x14ac:dyDescent="0.25">
      <c r="A13" s="32" t="s">
        <v>226</v>
      </c>
      <c r="B13" s="29" t="s">
        <v>223</v>
      </c>
      <c r="E13" t="s">
        <v>316</v>
      </c>
    </row>
    <row r="14" spans="1:6" ht="30" x14ac:dyDescent="0.25">
      <c r="A14" s="28" t="s">
        <v>227</v>
      </c>
      <c r="B14" s="29" t="s">
        <v>223</v>
      </c>
    </row>
    <row r="15" spans="1:6" ht="28.5" x14ac:dyDescent="0.25">
      <c r="A15" s="32" t="s">
        <v>226</v>
      </c>
      <c r="B15" s="29" t="s">
        <v>223</v>
      </c>
    </row>
    <row r="16" spans="1:6" ht="28.5" x14ac:dyDescent="0.25">
      <c r="A16" s="32" t="s">
        <v>228</v>
      </c>
      <c r="B16" s="29">
        <v>7622</v>
      </c>
    </row>
    <row r="17" spans="1:2" ht="28.5" x14ac:dyDescent="0.25">
      <c r="A17" s="32" t="s">
        <v>229</v>
      </c>
      <c r="B17" s="29">
        <v>1132</v>
      </c>
    </row>
    <row r="18" spans="1:2" ht="28.5" x14ac:dyDescent="0.25">
      <c r="A18" s="32" t="s">
        <v>230</v>
      </c>
      <c r="B18" s="29">
        <v>994.7</v>
      </c>
    </row>
    <row r="19" spans="1:2" ht="28.5" x14ac:dyDescent="0.25">
      <c r="A19" s="32" t="s">
        <v>231</v>
      </c>
      <c r="B19" s="29">
        <v>838.5</v>
      </c>
    </row>
    <row r="20" spans="1:2" ht="28.5" x14ac:dyDescent="0.25">
      <c r="A20" s="32" t="s">
        <v>232</v>
      </c>
      <c r="B20" s="29">
        <v>694.1</v>
      </c>
    </row>
    <row r="21" spans="1:2" ht="28.5" x14ac:dyDescent="0.25">
      <c r="A21" s="32" t="s">
        <v>233</v>
      </c>
      <c r="B21" s="29">
        <v>619.79999999999995</v>
      </c>
    </row>
    <row r="22" spans="1:2" ht="28.5" x14ac:dyDescent="0.25">
      <c r="A22" s="32" t="s">
        <v>234</v>
      </c>
      <c r="B22" s="29">
        <v>810.9</v>
      </c>
    </row>
    <row r="23" spans="1:2" ht="28.5" x14ac:dyDescent="0.25">
      <c r="A23" s="32" t="s">
        <v>235</v>
      </c>
      <c r="B23" s="29">
        <v>450.8</v>
      </c>
    </row>
    <row r="24" spans="1:2" ht="28.5" x14ac:dyDescent="0.25">
      <c r="A24" s="32" t="s">
        <v>236</v>
      </c>
      <c r="B24" s="29">
        <v>14.5</v>
      </c>
    </row>
    <row r="25" spans="1:2" ht="28.5" x14ac:dyDescent="0.25">
      <c r="A25" s="32" t="s">
        <v>226</v>
      </c>
      <c r="B25" s="29" t="s">
        <v>223</v>
      </c>
    </row>
    <row r="26" spans="1:2" ht="30" x14ac:dyDescent="0.25">
      <c r="A26" s="28" t="s">
        <v>237</v>
      </c>
      <c r="B26" s="29" t="s">
        <v>223</v>
      </c>
    </row>
    <row r="27" spans="1:2" ht="28.5" x14ac:dyDescent="0.25">
      <c r="A27" s="32" t="s">
        <v>226</v>
      </c>
      <c r="B27" s="29" t="s">
        <v>223</v>
      </c>
    </row>
    <row r="28" spans="1:2" ht="28.5" x14ac:dyDescent="0.25">
      <c r="A28" s="32" t="s">
        <v>238</v>
      </c>
      <c r="B28" s="29">
        <v>87.4</v>
      </c>
    </row>
    <row r="29" spans="1:2" ht="28.5" x14ac:dyDescent="0.25">
      <c r="A29" s="32" t="s">
        <v>239</v>
      </c>
      <c r="B29" s="29">
        <v>1180</v>
      </c>
    </row>
    <row r="30" spans="1:2" ht="28.5" x14ac:dyDescent="0.25">
      <c r="A30" s="32" t="s">
        <v>226</v>
      </c>
      <c r="B30" s="29" t="s">
        <v>223</v>
      </c>
    </row>
    <row r="31" spans="1:2" ht="45" x14ac:dyDescent="0.25">
      <c r="A31" s="28" t="s">
        <v>240</v>
      </c>
      <c r="B31" s="29" t="s">
        <v>223</v>
      </c>
    </row>
    <row r="32" spans="1:2" ht="28.5" x14ac:dyDescent="0.25">
      <c r="A32" s="32" t="s">
        <v>226</v>
      </c>
      <c r="B32" s="29" t="s">
        <v>223</v>
      </c>
    </row>
    <row r="33" spans="1:2" ht="28.5" x14ac:dyDescent="0.25">
      <c r="A33" s="32" t="s">
        <v>241</v>
      </c>
      <c r="B33" s="29">
        <v>232.1</v>
      </c>
    </row>
    <row r="34" spans="1:2" ht="28.5" x14ac:dyDescent="0.25">
      <c r="A34" s="32" t="s">
        <v>242</v>
      </c>
      <c r="B34" s="29">
        <v>41.4</v>
      </c>
    </row>
    <row r="35" spans="1:2" ht="28.5" x14ac:dyDescent="0.25">
      <c r="A35" s="32" t="s">
        <v>243</v>
      </c>
      <c r="B35" s="29">
        <v>1560</v>
      </c>
    </row>
    <row r="36" spans="1:2" ht="42.75" x14ac:dyDescent="0.25">
      <c r="A36" s="32" t="s">
        <v>244</v>
      </c>
      <c r="B36" s="29">
        <v>939</v>
      </c>
    </row>
    <row r="37" spans="1:2" ht="42.75" x14ac:dyDescent="0.25">
      <c r="A37" s="32" t="s">
        <v>245</v>
      </c>
      <c r="B37" s="29">
        <v>43.7</v>
      </c>
    </row>
    <row r="38" spans="1:2" ht="28.5" x14ac:dyDescent="0.25">
      <c r="A38" s="32" t="s">
        <v>246</v>
      </c>
      <c r="B38" s="29">
        <v>10250</v>
      </c>
    </row>
    <row r="39" spans="1:2" ht="28.5" x14ac:dyDescent="0.25">
      <c r="A39" s="32" t="s">
        <v>247</v>
      </c>
      <c r="B39" s="29">
        <v>109.9</v>
      </c>
    </row>
    <row r="40" spans="1:2" ht="28.5" x14ac:dyDescent="0.25">
      <c r="A40" s="32" t="s">
        <v>226</v>
      </c>
      <c r="B40" s="29" t="s">
        <v>223</v>
      </c>
    </row>
    <row r="41" spans="1:2" ht="32.25" x14ac:dyDescent="0.25">
      <c r="A41" s="28" t="s">
        <v>248</v>
      </c>
      <c r="B41" s="29" t="s">
        <v>223</v>
      </c>
    </row>
    <row r="42" spans="1:2" ht="28.5" x14ac:dyDescent="0.25">
      <c r="A42" s="32" t="s">
        <v>226</v>
      </c>
      <c r="B42" s="29" t="s">
        <v>223</v>
      </c>
    </row>
    <row r="43" spans="1:2" ht="28.5" x14ac:dyDescent="0.25">
      <c r="A43" s="32" t="s">
        <v>249</v>
      </c>
      <c r="B43" s="29">
        <v>87.1</v>
      </c>
    </row>
    <row r="44" spans="1:2" ht="28.5" x14ac:dyDescent="0.25">
      <c r="A44" s="32" t="s">
        <v>250</v>
      </c>
      <c r="B44" s="29">
        <v>342.1</v>
      </c>
    </row>
    <row r="45" spans="1:2" ht="28.5" x14ac:dyDescent="0.25">
      <c r="A45" s="32" t="s">
        <v>251</v>
      </c>
      <c r="B45" s="29">
        <v>710.9</v>
      </c>
    </row>
    <row r="46" spans="1:2" ht="28.5" x14ac:dyDescent="0.25">
      <c r="A46" s="32" t="s">
        <v>252</v>
      </c>
      <c r="B46" s="29">
        <v>788.7</v>
      </c>
    </row>
    <row r="47" spans="1:2" ht="28.5" x14ac:dyDescent="0.25">
      <c r="A47" s="32" t="s">
        <v>253</v>
      </c>
      <c r="B47" s="29">
        <v>685.1</v>
      </c>
    </row>
    <row r="48" spans="1:2" ht="28.5" x14ac:dyDescent="0.25">
      <c r="A48" s="32" t="s">
        <v>254</v>
      </c>
      <c r="B48" s="29">
        <v>654.9</v>
      </c>
    </row>
    <row r="49" spans="1:2" ht="28.5" x14ac:dyDescent="0.25">
      <c r="A49" s="32" t="s">
        <v>255</v>
      </c>
      <c r="B49" s="29">
        <v>1109</v>
      </c>
    </row>
    <row r="50" spans="1:2" ht="28.5" x14ac:dyDescent="0.25">
      <c r="A50" s="32" t="s">
        <v>256</v>
      </c>
      <c r="B50" s="29">
        <v>908.9</v>
      </c>
    </row>
    <row r="51" spans="1:2" ht="28.5" x14ac:dyDescent="0.25">
      <c r="A51" s="32" t="s">
        <v>257</v>
      </c>
      <c r="B51" s="29">
        <v>2216</v>
      </c>
    </row>
    <row r="52" spans="1:2" ht="28.5" x14ac:dyDescent="0.25">
      <c r="A52" s="32" t="s">
        <v>258</v>
      </c>
      <c r="B52" s="29">
        <v>1563</v>
      </c>
    </row>
    <row r="53" spans="1:2" ht="28.5" x14ac:dyDescent="0.25">
      <c r="A53" s="32" t="s">
        <v>259</v>
      </c>
      <c r="B53" s="29">
        <v>1850</v>
      </c>
    </row>
    <row r="54" spans="1:2" ht="28.5" x14ac:dyDescent="0.25">
      <c r="A54" s="32" t="s">
        <v>260</v>
      </c>
      <c r="B54" s="29">
        <v>862.8</v>
      </c>
    </row>
    <row r="55" spans="1:2" ht="28.5" x14ac:dyDescent="0.25">
      <c r="A55" s="32" t="s">
        <v>261</v>
      </c>
      <c r="B55" s="29">
        <v>382.5</v>
      </c>
    </row>
    <row r="56" spans="1:2" ht="28.5" x14ac:dyDescent="0.25">
      <c r="A56" s="32" t="s">
        <v>262</v>
      </c>
      <c r="B56" s="29">
        <v>568.29999999999995</v>
      </c>
    </row>
    <row r="57" spans="1:2" ht="28.5" x14ac:dyDescent="0.25">
      <c r="A57" s="32" t="s">
        <v>263</v>
      </c>
      <c r="B57" s="29">
        <v>447.2</v>
      </c>
    </row>
    <row r="58" spans="1:2" ht="30" x14ac:dyDescent="0.25">
      <c r="A58" s="30" t="s">
        <v>264</v>
      </c>
      <c r="B58" s="29" t="s">
        <v>265</v>
      </c>
    </row>
    <row r="59" spans="1:2" ht="28.5" x14ac:dyDescent="0.25">
      <c r="A59" s="32" t="s">
        <v>226</v>
      </c>
      <c r="B59" s="29" t="s">
        <v>223</v>
      </c>
    </row>
    <row r="60" spans="1:2" ht="32.25" x14ac:dyDescent="0.25">
      <c r="A60" s="28" t="s">
        <v>266</v>
      </c>
      <c r="B60" s="29" t="s">
        <v>223</v>
      </c>
    </row>
    <row r="61" spans="1:2" ht="28.5" x14ac:dyDescent="0.25">
      <c r="A61" s="32" t="s">
        <v>226</v>
      </c>
      <c r="B61" s="29" t="s">
        <v>223</v>
      </c>
    </row>
    <row r="62" spans="1:2" ht="28.5" x14ac:dyDescent="0.25">
      <c r="A62" s="32" t="s">
        <v>267</v>
      </c>
      <c r="B62" s="29">
        <v>5918</v>
      </c>
    </row>
    <row r="63" spans="1:2" ht="28.5" x14ac:dyDescent="0.25">
      <c r="A63" s="32" t="s">
        <v>268</v>
      </c>
      <c r="B63" s="29">
        <v>5144</v>
      </c>
    </row>
    <row r="64" spans="1:2" ht="28.5" x14ac:dyDescent="0.25">
      <c r="A64" s="32" t="s">
        <v>269</v>
      </c>
      <c r="B64" s="29">
        <v>1100</v>
      </c>
    </row>
    <row r="65" spans="1:2" ht="28.5" x14ac:dyDescent="0.25">
      <c r="A65" s="32" t="s">
        <v>270</v>
      </c>
      <c r="B65" s="29">
        <v>427.9</v>
      </c>
    </row>
    <row r="66" spans="1:2" ht="28.5" x14ac:dyDescent="0.25">
      <c r="A66" s="32" t="s">
        <v>271</v>
      </c>
      <c r="B66" s="29">
        <v>121.3</v>
      </c>
    </row>
    <row r="67" spans="1:2" ht="28.5" x14ac:dyDescent="0.25">
      <c r="A67" s="32" t="s">
        <v>226</v>
      </c>
      <c r="B67" s="29" t="s">
        <v>223</v>
      </c>
    </row>
    <row r="68" spans="1:2" ht="30" x14ac:dyDescent="0.25">
      <c r="A68" s="28" t="s">
        <v>272</v>
      </c>
      <c r="B68" s="29" t="s">
        <v>223</v>
      </c>
    </row>
    <row r="69" spans="1:2" ht="28.5" x14ac:dyDescent="0.25">
      <c r="A69" s="32" t="s">
        <v>226</v>
      </c>
      <c r="B69" s="29" t="s">
        <v>223</v>
      </c>
    </row>
    <row r="70" spans="1:2" ht="30.75" x14ac:dyDescent="0.25">
      <c r="A70" s="32" t="s">
        <v>273</v>
      </c>
      <c r="B70" s="29">
        <v>3958</v>
      </c>
    </row>
    <row r="71" spans="1:2" ht="28.5" x14ac:dyDescent="0.25">
      <c r="A71" s="32" t="s">
        <v>274</v>
      </c>
      <c r="B71" s="29">
        <v>1943</v>
      </c>
    </row>
    <row r="72" spans="1:2" ht="28.5" x14ac:dyDescent="0.25">
      <c r="A72" s="32" t="s">
        <v>275</v>
      </c>
      <c r="B72" s="29">
        <v>2010</v>
      </c>
    </row>
    <row r="73" spans="1:2" ht="28.5" x14ac:dyDescent="0.25">
      <c r="A73" s="32" t="s">
        <v>276</v>
      </c>
      <c r="B73" s="29">
        <v>4.9000000000000004</v>
      </c>
    </row>
    <row r="74" spans="1:2" ht="30.75" x14ac:dyDescent="0.25">
      <c r="A74" s="32" t="s">
        <v>277</v>
      </c>
      <c r="B74" s="29">
        <v>9219</v>
      </c>
    </row>
    <row r="75" spans="1:2" ht="28.5" x14ac:dyDescent="0.25">
      <c r="A75" s="32" t="s">
        <v>274</v>
      </c>
      <c r="B75" s="29">
        <v>6004</v>
      </c>
    </row>
    <row r="76" spans="1:2" ht="28.5" x14ac:dyDescent="0.25">
      <c r="A76" s="32" t="s">
        <v>275</v>
      </c>
      <c r="B76" s="29">
        <v>3206</v>
      </c>
    </row>
    <row r="77" spans="1:2" ht="28.5" x14ac:dyDescent="0.25">
      <c r="A77" s="32" t="s">
        <v>276</v>
      </c>
      <c r="B77" s="29">
        <v>8.6</v>
      </c>
    </row>
    <row r="78" spans="1:2" ht="28.5" x14ac:dyDescent="0.25">
      <c r="A78" s="32" t="s">
        <v>226</v>
      </c>
      <c r="B78" s="29" t="s">
        <v>223</v>
      </c>
    </row>
    <row r="79" spans="1:2" ht="30" x14ac:dyDescent="0.25">
      <c r="A79" s="28" t="s">
        <v>278</v>
      </c>
      <c r="B79" s="29" t="s">
        <v>223</v>
      </c>
    </row>
    <row r="80" spans="1:2" ht="28.5" x14ac:dyDescent="0.25">
      <c r="A80" s="32" t="s">
        <v>226</v>
      </c>
      <c r="B80" s="29" t="s">
        <v>223</v>
      </c>
    </row>
    <row r="81" spans="1:2" ht="42.75" x14ac:dyDescent="0.25">
      <c r="A81" s="32" t="s">
        <v>279</v>
      </c>
      <c r="B81" s="29" t="s">
        <v>223</v>
      </c>
    </row>
    <row r="82" spans="1:2" ht="28.5" x14ac:dyDescent="0.25">
      <c r="A82" s="32" t="s">
        <v>280</v>
      </c>
      <c r="B82" s="29">
        <v>144.5</v>
      </c>
    </row>
    <row r="83" spans="1:2" ht="28.5" x14ac:dyDescent="0.25">
      <c r="A83" s="32" t="s">
        <v>281</v>
      </c>
      <c r="B83" s="29">
        <v>223.3</v>
      </c>
    </row>
    <row r="84" spans="1:2" ht="28.5" x14ac:dyDescent="0.25">
      <c r="A84" s="32" t="s">
        <v>282</v>
      </c>
      <c r="B84" s="29">
        <v>2707</v>
      </c>
    </row>
    <row r="85" spans="1:2" ht="28.5" x14ac:dyDescent="0.25">
      <c r="A85" s="32" t="s">
        <v>283</v>
      </c>
      <c r="B85" s="29">
        <v>5507</v>
      </c>
    </row>
    <row r="86" spans="1:2" ht="28.5" x14ac:dyDescent="0.25">
      <c r="A86" s="32" t="s">
        <v>226</v>
      </c>
      <c r="B86" s="29" t="s">
        <v>223</v>
      </c>
    </row>
    <row r="87" spans="1:2" ht="28.5" x14ac:dyDescent="0.25">
      <c r="A87" s="32" t="s">
        <v>284</v>
      </c>
      <c r="B87" s="29" t="s">
        <v>223</v>
      </c>
    </row>
    <row r="88" spans="1:2" ht="28.5" x14ac:dyDescent="0.25">
      <c r="A88" s="32" t="s">
        <v>285</v>
      </c>
      <c r="B88" s="29" t="s">
        <v>45</v>
      </c>
    </row>
    <row r="89" spans="1:2" ht="28.5" x14ac:dyDescent="0.25">
      <c r="A89" s="32" t="s">
        <v>286</v>
      </c>
      <c r="B89" s="29" t="s">
        <v>45</v>
      </c>
    </row>
    <row r="90" spans="1:2" ht="28.5" x14ac:dyDescent="0.25">
      <c r="A90" s="32" t="s">
        <v>287</v>
      </c>
      <c r="B90" s="29" t="s">
        <v>45</v>
      </c>
    </row>
    <row r="91" spans="1:2" ht="28.5" x14ac:dyDescent="0.25">
      <c r="A91" s="32" t="s">
        <v>288</v>
      </c>
      <c r="B91" s="29" t="s">
        <v>45</v>
      </c>
    </row>
    <row r="92" spans="1:2" ht="28.5" x14ac:dyDescent="0.25">
      <c r="A92" s="32" t="s">
        <v>226</v>
      </c>
      <c r="B92" s="29" t="s">
        <v>223</v>
      </c>
    </row>
    <row r="93" spans="1:2" ht="28.5" x14ac:dyDescent="0.25">
      <c r="A93" s="32" t="s">
        <v>289</v>
      </c>
      <c r="B93" s="29" t="s">
        <v>45</v>
      </c>
    </row>
    <row r="94" spans="1:2" ht="28.5" x14ac:dyDescent="0.25">
      <c r="A94" s="32" t="s">
        <v>226</v>
      </c>
      <c r="B94" s="29" t="s">
        <v>223</v>
      </c>
    </row>
    <row r="95" spans="1:2" ht="45" x14ac:dyDescent="0.25">
      <c r="A95" s="28" t="s">
        <v>290</v>
      </c>
      <c r="B95" s="29" t="s">
        <v>223</v>
      </c>
    </row>
    <row r="96" spans="1:2" ht="28.5" x14ac:dyDescent="0.25">
      <c r="A96" s="32" t="s">
        <v>226</v>
      </c>
      <c r="B96" s="29" t="s">
        <v>223</v>
      </c>
    </row>
    <row r="97" spans="1:2" ht="28.5" x14ac:dyDescent="0.25">
      <c r="A97" s="32" t="s">
        <v>291</v>
      </c>
      <c r="B97" s="29">
        <v>450.8</v>
      </c>
    </row>
    <row r="98" spans="1:2" ht="28.5" x14ac:dyDescent="0.25">
      <c r="A98" s="32" t="s">
        <v>292</v>
      </c>
      <c r="B98" s="29">
        <v>358.3</v>
      </c>
    </row>
    <row r="99" spans="1:2" ht="28.5" x14ac:dyDescent="0.25">
      <c r="A99" s="32" t="s">
        <v>293</v>
      </c>
      <c r="B99" s="29">
        <v>74.900000000000006</v>
      </c>
    </row>
    <row r="100" spans="1:2" ht="28.5" x14ac:dyDescent="0.25">
      <c r="A100" s="32" t="s">
        <v>294</v>
      </c>
      <c r="B100" s="29">
        <v>17.5</v>
      </c>
    </row>
    <row r="101" spans="1:2" ht="28.5" x14ac:dyDescent="0.25">
      <c r="A101" s="32" t="s">
        <v>226</v>
      </c>
      <c r="B101" s="29" t="s">
        <v>223</v>
      </c>
    </row>
    <row r="102" spans="1:2" ht="30" x14ac:dyDescent="0.25">
      <c r="A102" s="28" t="s">
        <v>295</v>
      </c>
      <c r="B102" s="29" t="s">
        <v>223</v>
      </c>
    </row>
    <row r="103" spans="1:2" ht="28.5" x14ac:dyDescent="0.25">
      <c r="A103" s="32" t="s">
        <v>226</v>
      </c>
      <c r="B103" s="29" t="s">
        <v>223</v>
      </c>
    </row>
    <row r="104" spans="1:2" ht="28.5" x14ac:dyDescent="0.25">
      <c r="A104" s="32" t="s">
        <v>291</v>
      </c>
      <c r="B104" s="29">
        <v>450.8</v>
      </c>
    </row>
    <row r="105" spans="1:2" ht="42.75" x14ac:dyDescent="0.25">
      <c r="A105" s="32" t="s">
        <v>296</v>
      </c>
      <c r="B105" s="29" t="s">
        <v>45</v>
      </c>
    </row>
    <row r="106" spans="1:2" ht="42.75" x14ac:dyDescent="0.25">
      <c r="A106" s="32" t="s">
        <v>297</v>
      </c>
      <c r="B106" s="29" t="s">
        <v>45</v>
      </c>
    </row>
    <row r="107" spans="1:2" ht="42.75" x14ac:dyDescent="0.25">
      <c r="A107" s="32" t="s">
        <v>298</v>
      </c>
      <c r="B107" s="29" t="s">
        <v>45</v>
      </c>
    </row>
    <row r="108" spans="1:2" ht="28.5" x14ac:dyDescent="0.25">
      <c r="A108" s="32" t="s">
        <v>299</v>
      </c>
      <c r="B108" s="29" t="s">
        <v>45</v>
      </c>
    </row>
    <row r="109" spans="1:2" ht="28.5" x14ac:dyDescent="0.25">
      <c r="A109" s="32" t="s">
        <v>226</v>
      </c>
      <c r="B109" s="29" t="s">
        <v>223</v>
      </c>
    </row>
    <row r="110" spans="1:2" ht="30" x14ac:dyDescent="0.25">
      <c r="A110" s="28" t="s">
        <v>300</v>
      </c>
      <c r="B110" s="29" t="s">
        <v>223</v>
      </c>
    </row>
    <row r="111" spans="1:2" ht="28.5" x14ac:dyDescent="0.25">
      <c r="A111" s="32" t="s">
        <v>226</v>
      </c>
      <c r="B111" s="29" t="s">
        <v>223</v>
      </c>
    </row>
    <row r="112" spans="1:2" ht="28.5" x14ac:dyDescent="0.25">
      <c r="A112" s="32" t="s">
        <v>291</v>
      </c>
      <c r="B112" s="29">
        <v>450.8</v>
      </c>
    </row>
    <row r="113" spans="1:2" ht="28.5" x14ac:dyDescent="0.25">
      <c r="A113" s="32" t="s">
        <v>301</v>
      </c>
      <c r="B113" s="29">
        <v>198.4</v>
      </c>
    </row>
    <row r="114" spans="1:2" ht="28.5" x14ac:dyDescent="0.25">
      <c r="A114" s="32" t="s">
        <v>302</v>
      </c>
      <c r="B114" s="29">
        <v>14.8</v>
      </c>
    </row>
    <row r="115" spans="1:2" ht="28.5" x14ac:dyDescent="0.25">
      <c r="A115" s="32" t="s">
        <v>303</v>
      </c>
      <c r="B115" s="29">
        <v>237.6</v>
      </c>
    </row>
    <row r="117" spans="1:2" x14ac:dyDescent="0.25">
      <c r="A117" s="84" t="s">
        <v>304</v>
      </c>
      <c r="B117" s="80"/>
    </row>
    <row r="118" spans="1:2" x14ac:dyDescent="0.25">
      <c r="A118" s="84" t="s">
        <v>305</v>
      </c>
      <c r="B118" s="80"/>
    </row>
    <row r="119" spans="1:2" x14ac:dyDescent="0.25">
      <c r="A119" s="84" t="s">
        <v>306</v>
      </c>
      <c r="B119" s="80"/>
    </row>
    <row r="120" spans="1:2" x14ac:dyDescent="0.25">
      <c r="A120" s="84" t="s">
        <v>307</v>
      </c>
      <c r="B120" s="80"/>
    </row>
    <row r="121" spans="1:2" x14ac:dyDescent="0.25">
      <c r="A121" s="84" t="s">
        <v>308</v>
      </c>
      <c r="B121" s="80"/>
    </row>
    <row r="122" spans="1:2" x14ac:dyDescent="0.25">
      <c r="A122" s="85" t="s">
        <v>223</v>
      </c>
      <c r="B122" s="80"/>
    </row>
    <row r="123" spans="1:2" x14ac:dyDescent="0.25">
      <c r="A123" s="84" t="s">
        <v>309</v>
      </c>
      <c r="B123" s="80"/>
    </row>
    <row r="124" spans="1:2" x14ac:dyDescent="0.25">
      <c r="A124" s="84" t="s">
        <v>310</v>
      </c>
      <c r="B124" s="80"/>
    </row>
  </sheetData>
  <mergeCells count="15">
    <mergeCell ref="A120:B120"/>
    <mergeCell ref="A121:B121"/>
    <mergeCell ref="A122:B122"/>
    <mergeCell ref="A123:B123"/>
    <mergeCell ref="A124:B124"/>
    <mergeCell ref="A8:B8"/>
    <mergeCell ref="A9:B9"/>
    <mergeCell ref="A117:B117"/>
    <mergeCell ref="A118:B118"/>
    <mergeCell ref="A119:B119"/>
    <mergeCell ref="A3:B3"/>
    <mergeCell ref="A4:B4"/>
    <mergeCell ref="A5:B5"/>
    <mergeCell ref="A6:B6"/>
    <mergeCell ref="A7:B7"/>
  </mergeCells>
  <hyperlinks>
    <hyperlink ref="A9" r:id="rId1" display="http://www.census.gov/programs-surveys/ahs/tech-documentation/def-errors-changes.2017.htm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30"/>
  <sheetViews>
    <sheetView workbookViewId="0">
      <selection activeCell="B30" sqref="B30"/>
    </sheetView>
  </sheetViews>
  <sheetFormatPr defaultRowHeight="15" x14ac:dyDescent="0.25"/>
  <cols>
    <col min="1" max="1" width="24.28515625" customWidth="1"/>
    <col min="2" max="2" width="12.5703125" bestFit="1" customWidth="1"/>
  </cols>
  <sheetData>
    <row r="2" spans="1:35" x14ac:dyDescent="0.25">
      <c r="A2" t="s">
        <v>363</v>
      </c>
    </row>
    <row r="3" spans="1:35" x14ac:dyDescent="0.25">
      <c r="A3" t="s">
        <v>1</v>
      </c>
      <c r="B3">
        <v>2017</v>
      </c>
      <c r="C3">
        <v>2018</v>
      </c>
      <c r="D3">
        <v>2019</v>
      </c>
      <c r="E3">
        <v>2020</v>
      </c>
      <c r="F3">
        <v>2021</v>
      </c>
      <c r="G3">
        <v>2022</v>
      </c>
      <c r="H3">
        <v>2023</v>
      </c>
      <c r="I3">
        <v>2024</v>
      </c>
      <c r="J3">
        <v>2025</v>
      </c>
      <c r="K3">
        <v>2026</v>
      </c>
      <c r="L3">
        <v>2027</v>
      </c>
      <c r="M3">
        <v>2028</v>
      </c>
      <c r="N3">
        <v>2029</v>
      </c>
      <c r="O3">
        <v>2030</v>
      </c>
      <c r="P3">
        <v>2031</v>
      </c>
      <c r="Q3">
        <v>2032</v>
      </c>
      <c r="R3">
        <v>2033</v>
      </c>
      <c r="S3">
        <v>2034</v>
      </c>
      <c r="T3">
        <v>2035</v>
      </c>
      <c r="U3">
        <v>2036</v>
      </c>
      <c r="V3">
        <v>2037</v>
      </c>
      <c r="W3">
        <v>2038</v>
      </c>
      <c r="X3">
        <v>2039</v>
      </c>
      <c r="Y3">
        <v>2040</v>
      </c>
      <c r="Z3">
        <v>2041</v>
      </c>
      <c r="AA3">
        <v>2042</v>
      </c>
      <c r="AB3">
        <v>2043</v>
      </c>
      <c r="AC3">
        <v>2044</v>
      </c>
      <c r="AD3">
        <v>2045</v>
      </c>
      <c r="AE3">
        <v>2046</v>
      </c>
      <c r="AF3">
        <v>2047</v>
      </c>
      <c r="AG3">
        <v>2048</v>
      </c>
      <c r="AH3">
        <v>2049</v>
      </c>
      <c r="AI3">
        <v>2050</v>
      </c>
    </row>
    <row r="4" spans="1:35" x14ac:dyDescent="0.25">
      <c r="A4" t="s">
        <v>2</v>
      </c>
      <c r="B4" s="1">
        <v>1353820.5562974899</v>
      </c>
      <c r="C4" s="1">
        <v>1361723.68297917</v>
      </c>
      <c r="D4" s="1">
        <v>1371967.59888736</v>
      </c>
      <c r="E4" s="1">
        <v>1381758.9092134701</v>
      </c>
      <c r="F4" s="1">
        <v>1391126.9608196099</v>
      </c>
      <c r="G4" s="1">
        <v>1400082.4789997099</v>
      </c>
      <c r="H4" s="1">
        <v>1410029.02687619</v>
      </c>
      <c r="I4" s="1">
        <v>1420006.14559486</v>
      </c>
      <c r="J4" s="1">
        <v>1429898.93404976</v>
      </c>
      <c r="K4" s="1">
        <v>1439670.9428757599</v>
      </c>
      <c r="L4" s="1">
        <v>1449522.62710804</v>
      </c>
      <c r="M4" s="1">
        <v>1459203.4689098301</v>
      </c>
      <c r="N4" s="1">
        <v>1468291.47910091</v>
      </c>
      <c r="O4" s="1">
        <v>1477247.0558871201</v>
      </c>
      <c r="P4" s="1">
        <v>1485883.9468289199</v>
      </c>
      <c r="Q4" s="1">
        <v>1495101.2380921999</v>
      </c>
      <c r="R4" s="1">
        <v>1504683.82223131</v>
      </c>
      <c r="S4" s="1">
        <v>1513536.2698111199</v>
      </c>
      <c r="T4" s="1">
        <v>1522112.61873739</v>
      </c>
      <c r="U4" s="1">
        <v>1530084.92417871</v>
      </c>
      <c r="V4" s="1">
        <v>1537926.3564375101</v>
      </c>
      <c r="W4" s="1">
        <v>1545761.2579717501</v>
      </c>
      <c r="X4" s="1">
        <v>1553270.35332876</v>
      </c>
      <c r="Y4" s="1">
        <v>1560362.38622419</v>
      </c>
      <c r="Z4" s="1">
        <v>1567322.5611137699</v>
      </c>
      <c r="AA4" s="1">
        <v>1574077.1814357699</v>
      </c>
      <c r="AB4" s="1">
        <v>1580635.1441844699</v>
      </c>
      <c r="AC4" s="1">
        <v>1587004.97112828</v>
      </c>
      <c r="AD4" s="1">
        <v>1593161.68460351</v>
      </c>
      <c r="AE4" s="1">
        <v>1599074.59272449</v>
      </c>
      <c r="AF4" s="1">
        <v>1604793.7682026799</v>
      </c>
      <c r="AG4" s="1">
        <v>1610363.7743095099</v>
      </c>
      <c r="AH4" s="1">
        <v>1615778.50632585</v>
      </c>
      <c r="AI4" s="1">
        <v>1620911.28882941</v>
      </c>
    </row>
    <row r="5" spans="1:35" x14ac:dyDescent="0.25">
      <c r="A5" t="s">
        <v>3</v>
      </c>
      <c r="B5" s="1">
        <v>322893.91914533399</v>
      </c>
      <c r="C5" s="1">
        <v>324778.85990493302</v>
      </c>
      <c r="D5" s="1">
        <v>327222.09223702102</v>
      </c>
      <c r="E5" s="1">
        <v>329557.37555803498</v>
      </c>
      <c r="F5" s="1">
        <v>331791.70926185598</v>
      </c>
      <c r="G5" s="1">
        <v>333927.65139222197</v>
      </c>
      <c r="H5" s="1">
        <v>336299.95975381503</v>
      </c>
      <c r="I5" s="1">
        <v>338679.55943551898</v>
      </c>
      <c r="J5" s="1">
        <v>341039.04586865101</v>
      </c>
      <c r="K5" s="1">
        <v>343369.72567187302</v>
      </c>
      <c r="L5" s="1">
        <v>345719.40851362498</v>
      </c>
      <c r="M5" s="1">
        <v>348028.34446194302</v>
      </c>
      <c r="N5" s="1">
        <v>350195.88669209997</v>
      </c>
      <c r="O5" s="1">
        <v>352331.84280035499</v>
      </c>
      <c r="P5" s="1">
        <v>354391.79051828501</v>
      </c>
      <c r="Q5" s="1">
        <v>356590.16702103399</v>
      </c>
      <c r="R5" s="1">
        <v>358875.66795675497</v>
      </c>
      <c r="S5" s="1">
        <v>360987.02716147201</v>
      </c>
      <c r="T5" s="1">
        <v>363032.53526362102</v>
      </c>
      <c r="U5" s="1">
        <v>364933.97555169801</v>
      </c>
      <c r="V5" s="1">
        <v>366804.20183979801</v>
      </c>
      <c r="W5" s="1">
        <v>368672.87051286601</v>
      </c>
      <c r="X5" s="1">
        <v>370463.832555642</v>
      </c>
      <c r="Y5" s="1">
        <v>372155.32282417302</v>
      </c>
      <c r="Z5" s="1">
        <v>373815.36420674803</v>
      </c>
      <c r="AA5" s="1">
        <v>375426.37965333997</v>
      </c>
      <c r="AB5" s="1">
        <v>376990.49114779697</v>
      </c>
      <c r="AC5" s="1">
        <v>378509.731180456</v>
      </c>
      <c r="AD5" s="1">
        <v>379978.14243616001</v>
      </c>
      <c r="AE5" s="1">
        <v>381388.404725242</v>
      </c>
      <c r="AF5" s="1">
        <v>382752.460674787</v>
      </c>
      <c r="AG5" s="1">
        <v>384080.93887902802</v>
      </c>
      <c r="AH5" s="1">
        <v>385372.38332766399</v>
      </c>
      <c r="AI5" s="1">
        <v>386596.58121045103</v>
      </c>
    </row>
    <row r="6" spans="1:35"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5</v>
      </c>
      <c r="B7" s="1">
        <v>7948327.1944971196</v>
      </c>
      <c r="C7" s="1">
        <v>7968750.3830502201</v>
      </c>
      <c r="D7" s="1">
        <v>7965167.8143581599</v>
      </c>
      <c r="E7" s="1">
        <v>7892620.61392825</v>
      </c>
      <c r="F7" s="1">
        <v>7733920.6092020003</v>
      </c>
      <c r="G7" s="1">
        <v>7503812.2189439796</v>
      </c>
      <c r="H7" s="1">
        <v>7233171.0666368203</v>
      </c>
      <c r="I7" s="1">
        <v>6940825.2295092596</v>
      </c>
      <c r="J7" s="1">
        <v>6637381.7725195102</v>
      </c>
      <c r="K7" s="1">
        <v>6327962.9784076996</v>
      </c>
      <c r="L7" s="1">
        <v>6015355.1530426499</v>
      </c>
      <c r="M7" s="1">
        <v>5700775.4574239897</v>
      </c>
      <c r="N7" s="1">
        <v>5384844.4680114305</v>
      </c>
      <c r="O7" s="1">
        <v>5069051.6271524904</v>
      </c>
      <c r="P7" s="1">
        <v>4754238.4511484504</v>
      </c>
      <c r="Q7" s="1">
        <v>4442789.8290073304</v>
      </c>
      <c r="R7" s="1">
        <v>4136278.1211133702</v>
      </c>
      <c r="S7" s="1">
        <v>3835699.0739297299</v>
      </c>
      <c r="T7" s="1">
        <v>3544447.7200128599</v>
      </c>
      <c r="U7" s="1">
        <v>3265194.12579324</v>
      </c>
      <c r="V7" s="1">
        <v>3001585.3734672801</v>
      </c>
      <c r="W7" s="1">
        <v>2756572.1784946802</v>
      </c>
      <c r="X7" s="1">
        <v>2531974.0501705199</v>
      </c>
      <c r="Y7" s="1">
        <v>2328844.4841137002</v>
      </c>
      <c r="Z7" s="1">
        <v>2147689.3669009302</v>
      </c>
      <c r="AA7" s="1">
        <v>1987651.97549268</v>
      </c>
      <c r="AB7" s="1">
        <v>1846936.87446451</v>
      </c>
      <c r="AC7" s="1">
        <v>1723236.7225005401</v>
      </c>
      <c r="AD7" s="1">
        <v>1613868.67047598</v>
      </c>
      <c r="AE7" s="1">
        <v>1516128.3450879699</v>
      </c>
      <c r="AF7" s="1">
        <v>1427522.89314906</v>
      </c>
      <c r="AG7" s="1">
        <v>1345986.75467045</v>
      </c>
      <c r="AH7" s="1">
        <v>1269775.0949345599</v>
      </c>
      <c r="AI7" s="1">
        <v>1197443.7215760299</v>
      </c>
    </row>
    <row r="8" spans="1:35" x14ac:dyDescent="0.25">
      <c r="A8" t="s">
        <v>6</v>
      </c>
      <c r="B8" s="1">
        <v>17264.191724966298</v>
      </c>
      <c r="C8" s="1">
        <v>43341.314846822803</v>
      </c>
      <c r="D8" s="1">
        <v>107196.89973729799</v>
      </c>
      <c r="E8" s="1">
        <v>237354.08166049101</v>
      </c>
      <c r="F8" s="1">
        <v>451173.70385186601</v>
      </c>
      <c r="G8" s="1">
        <v>733974.45288872404</v>
      </c>
      <c r="H8" s="1">
        <v>1063138.9713236301</v>
      </c>
      <c r="I8" s="1">
        <v>1414188.0468937501</v>
      </c>
      <c r="J8" s="1">
        <v>1775838.5610414899</v>
      </c>
      <c r="K8" s="1">
        <v>2142753.7707368801</v>
      </c>
      <c r="L8" s="1">
        <v>2513326.8047814602</v>
      </c>
      <c r="M8" s="1">
        <v>2884866.5086590098</v>
      </c>
      <c r="N8" s="1">
        <v>3254269.4115827102</v>
      </c>
      <c r="O8" s="1">
        <v>3622754.9560462902</v>
      </c>
      <c r="P8" s="1">
        <v>3988385.75612154</v>
      </c>
      <c r="Q8" s="1">
        <v>4354066.9540272402</v>
      </c>
      <c r="R8" s="1">
        <v>4716960.54305097</v>
      </c>
      <c r="S8" s="1">
        <v>5069625.5035860799</v>
      </c>
      <c r="T8" s="1">
        <v>5411338.2652682299</v>
      </c>
      <c r="U8" s="1">
        <v>5737499.2042288501</v>
      </c>
      <c r="V8" s="1">
        <v>6047245.2714048503</v>
      </c>
      <c r="W8" s="1">
        <v>6338357.3558371598</v>
      </c>
      <c r="X8" s="1">
        <v>6607137.3995679496</v>
      </c>
      <c r="Y8" s="1">
        <v>6851994.9744660398</v>
      </c>
      <c r="Z8" s="1">
        <v>7074102.2761386903</v>
      </c>
      <c r="AA8" s="1">
        <v>7273882.4127754904</v>
      </c>
      <c r="AB8" s="1">
        <v>7453183.1678175703</v>
      </c>
      <c r="AC8" s="1">
        <v>7614362.0228484198</v>
      </c>
      <c r="AD8" s="1">
        <v>7759954.8637473704</v>
      </c>
      <c r="AE8" s="1">
        <v>7892485.47930858</v>
      </c>
      <c r="AF8" s="1">
        <v>8014741.3398732701</v>
      </c>
      <c r="AG8" s="1">
        <v>8129050.20621402</v>
      </c>
      <c r="AH8" s="1">
        <v>8237120.9941833103</v>
      </c>
      <c r="AI8" s="1">
        <v>8339652.5649812203</v>
      </c>
    </row>
    <row r="9" spans="1:35" x14ac:dyDescent="0.25">
      <c r="A9" t="s">
        <v>7</v>
      </c>
      <c r="B9" s="1">
        <v>2804340.5779018402</v>
      </c>
      <c r="C9" s="1">
        <v>2813796.87178603</v>
      </c>
      <c r="D9" s="1">
        <v>2818030.0001655598</v>
      </c>
      <c r="E9" s="1">
        <v>2804080.81444486</v>
      </c>
      <c r="F9" s="1">
        <v>2767947.9091520598</v>
      </c>
      <c r="G9" s="1">
        <v>2713924.4826351302</v>
      </c>
      <c r="H9" s="1">
        <v>2650282.0551107698</v>
      </c>
      <c r="I9" s="1">
        <v>2581482.2497657202</v>
      </c>
      <c r="J9" s="1">
        <v>2509902.0118140401</v>
      </c>
      <c r="K9" s="1">
        <v>2436409.8701605299</v>
      </c>
      <c r="L9" s="1">
        <v>2361354.2332049501</v>
      </c>
      <c r="M9" s="1">
        <v>2284722.7997957999</v>
      </c>
      <c r="N9" s="1">
        <v>2206324.9607652798</v>
      </c>
      <c r="O9" s="1">
        <v>2126425.8221351998</v>
      </c>
      <c r="P9" s="1">
        <v>2045067.9763450299</v>
      </c>
      <c r="Q9" s="1">
        <v>1962772.96558608</v>
      </c>
      <c r="R9" s="1">
        <v>1879659.0795706401</v>
      </c>
      <c r="S9" s="1">
        <v>1795547.8598995099</v>
      </c>
      <c r="T9" s="1">
        <v>1710888.92869344</v>
      </c>
      <c r="U9" s="1">
        <v>1625860.6638140699</v>
      </c>
      <c r="V9" s="1">
        <v>1541036.86604654</v>
      </c>
      <c r="W9" s="1">
        <v>1456906.75768233</v>
      </c>
      <c r="X9" s="1">
        <v>1373793.08249479</v>
      </c>
      <c r="Y9" s="1">
        <v>1292211.70441692</v>
      </c>
      <c r="Z9" s="1">
        <v>1212937.9954645501</v>
      </c>
      <c r="AA9" s="1">
        <v>1136540.5768311899</v>
      </c>
      <c r="AB9" s="1">
        <v>1063705.3596053901</v>
      </c>
      <c r="AC9" s="1">
        <v>995034.60250293103</v>
      </c>
      <c r="AD9" s="1">
        <v>931023.87181777495</v>
      </c>
      <c r="AE9" s="1">
        <v>872019.61669774901</v>
      </c>
      <c r="AF9" s="1">
        <v>818241.29930628499</v>
      </c>
      <c r="AG9" s="1">
        <v>769679.88035833195</v>
      </c>
      <c r="AH9" s="1">
        <v>726153.41233585402</v>
      </c>
      <c r="AI9" s="1">
        <v>687259.85966477904</v>
      </c>
    </row>
    <row r="10" spans="1:35" x14ac:dyDescent="0.25">
      <c r="A10" t="s">
        <v>8</v>
      </c>
      <c r="B10">
        <v>4703.7708052411299</v>
      </c>
      <c r="C10" s="1">
        <v>11645.686594418699</v>
      </c>
      <c r="D10" s="1">
        <v>28667.675044576401</v>
      </c>
      <c r="E10" s="1">
        <v>62932.865578513003</v>
      </c>
      <c r="F10" s="1">
        <v>118503.555517303</v>
      </c>
      <c r="G10" s="1">
        <v>191108.800441812</v>
      </c>
      <c r="H10" s="1">
        <v>275389.33541075699</v>
      </c>
      <c r="I10" s="1">
        <v>364890.67968775501</v>
      </c>
      <c r="J10" s="1">
        <v>456997.47957774001</v>
      </c>
      <c r="K10" s="1">
        <v>550765.57733230095</v>
      </c>
      <c r="L10" s="1">
        <v>646262.48901162203</v>
      </c>
      <c r="M10" s="1">
        <v>742980.71592346905</v>
      </c>
      <c r="N10" s="1">
        <v>840235.28123835498</v>
      </c>
      <c r="O10" s="1">
        <v>938716.35987789603</v>
      </c>
      <c r="P10" s="1">
        <v>1037994.9039302</v>
      </c>
      <c r="Q10" s="1">
        <v>1139414.8864684999</v>
      </c>
      <c r="R10" s="1">
        <v>1242411.69101162</v>
      </c>
      <c r="S10" s="1">
        <v>1344890.8677437101</v>
      </c>
      <c r="T10" s="1">
        <v>1447344.8784910201</v>
      </c>
      <c r="U10" s="1">
        <v>1548914.8921582301</v>
      </c>
      <c r="V10" s="1">
        <v>1650008.8897464899</v>
      </c>
      <c r="W10" s="1">
        <v>1750395.647321</v>
      </c>
      <c r="X10" s="1">
        <v>1849089.9559819901</v>
      </c>
      <c r="Y10" s="1">
        <v>1945386.6039921299</v>
      </c>
      <c r="Z10" s="1">
        <v>2039101.99049819</v>
      </c>
      <c r="AA10" s="1">
        <v>2129514.5811976702</v>
      </c>
      <c r="AB10" s="1">
        <v>2215956.9253891399</v>
      </c>
      <c r="AC10" s="1">
        <v>2297844.44618714</v>
      </c>
      <c r="AD10" s="1">
        <v>2374629.7511049998</v>
      </c>
      <c r="AE10" s="1">
        <v>2445902.7083542799</v>
      </c>
      <c r="AF10" s="1">
        <v>2511547.7517173402</v>
      </c>
      <c r="AG10" s="1">
        <v>2571666.3848794298</v>
      </c>
      <c r="AH10" s="1">
        <v>2626427.8886675499</v>
      </c>
      <c r="AI10" s="1">
        <v>2675971.4596277499</v>
      </c>
    </row>
    <row r="11" spans="1:35" x14ac:dyDescent="0.25">
      <c r="A11" t="s">
        <v>9</v>
      </c>
      <c r="B11" s="1">
        <v>358190.92697910703</v>
      </c>
      <c r="C11" s="1">
        <v>360281.91921509901</v>
      </c>
      <c r="D11" s="1">
        <v>362992.23242314003</v>
      </c>
      <c r="E11" s="1">
        <v>365582.79622108</v>
      </c>
      <c r="F11" s="1">
        <v>368061.37513848598</v>
      </c>
      <c r="G11" s="1">
        <v>370430.80685053201</v>
      </c>
      <c r="H11" s="1">
        <v>373062.4430652</v>
      </c>
      <c r="I11" s="1">
        <v>375702.16764745599</v>
      </c>
      <c r="J11" s="1">
        <v>378319.58031015098</v>
      </c>
      <c r="K11" s="1">
        <v>380905.03735876101</v>
      </c>
      <c r="L11" s="1">
        <v>383511.57475476299</v>
      </c>
      <c r="M11" s="1">
        <v>386072.91102846101</v>
      </c>
      <c r="N11" s="1">
        <v>388477.39719141298</v>
      </c>
      <c r="O11" s="1">
        <v>390846.84440933401</v>
      </c>
      <c r="P11" s="1">
        <v>393131.97441291797</v>
      </c>
      <c r="Q11" s="1">
        <v>395570.66548351198</v>
      </c>
      <c r="R11" s="1">
        <v>398106.00495643902</v>
      </c>
      <c r="S11" s="1">
        <v>400448.16647104901</v>
      </c>
      <c r="T11" s="1">
        <v>402717.278398555</v>
      </c>
      <c r="U11" s="1">
        <v>404826.57380177698</v>
      </c>
      <c r="V11" s="1">
        <v>406901.24306023901</v>
      </c>
      <c r="W11" s="1">
        <v>408974.18443366198</v>
      </c>
      <c r="X11" s="1">
        <v>410960.92471042101</v>
      </c>
      <c r="Y11" s="1">
        <v>412837.31949935103</v>
      </c>
      <c r="Z11" s="1">
        <v>414678.82758108201</v>
      </c>
      <c r="AA11" s="1">
        <v>416465.95047803799</v>
      </c>
      <c r="AB11" s="1">
        <v>418201.04213780398</v>
      </c>
      <c r="AC11" s="1">
        <v>419886.35723151098</v>
      </c>
      <c r="AD11" s="1">
        <v>421515.287222696</v>
      </c>
      <c r="AE11" s="1">
        <v>423079.71171835402</v>
      </c>
      <c r="AF11" s="1">
        <v>424592.87884863699</v>
      </c>
      <c r="AG11" s="1">
        <v>426066.57906791801</v>
      </c>
      <c r="AH11" s="1">
        <v>427499.19720276201</v>
      </c>
      <c r="AI11" s="1">
        <v>428857.21774276602</v>
      </c>
    </row>
    <row r="12" spans="1:35" x14ac:dyDescent="0.25">
      <c r="A12" t="s">
        <v>10</v>
      </c>
      <c r="B12" s="1">
        <v>777619.580244913</v>
      </c>
      <c r="C12" s="1">
        <v>782159.04895385006</v>
      </c>
      <c r="D12" s="1">
        <v>788043.04115025804</v>
      </c>
      <c r="E12" s="1">
        <v>793667.06169746001</v>
      </c>
      <c r="F12" s="1">
        <v>799047.96710903104</v>
      </c>
      <c r="G12" s="1">
        <v>804191.91787539795</v>
      </c>
      <c r="H12" s="1">
        <v>809905.10515757499</v>
      </c>
      <c r="I12" s="1">
        <v>815635.85199398396</v>
      </c>
      <c r="J12" s="1">
        <v>821318.160457958</v>
      </c>
      <c r="K12" s="1">
        <v>826931.09443659696</v>
      </c>
      <c r="L12" s="1">
        <v>832589.79308892298</v>
      </c>
      <c r="M12" s="1">
        <v>838150.36173541797</v>
      </c>
      <c r="N12" s="1">
        <v>843370.41445006605</v>
      </c>
      <c r="O12" s="1">
        <v>848514.39887913002</v>
      </c>
      <c r="P12" s="1">
        <v>853475.33367772505</v>
      </c>
      <c r="Q12" s="1">
        <v>858769.64401287504</v>
      </c>
      <c r="R12" s="1">
        <v>864273.77454276697</v>
      </c>
      <c r="S12" s="1">
        <v>869358.52269431006</v>
      </c>
      <c r="T12" s="1">
        <v>874284.68282761495</v>
      </c>
      <c r="U12" s="1">
        <v>878863.88705229899</v>
      </c>
      <c r="V12" s="1">
        <v>883367.91916589404</v>
      </c>
      <c r="W12" s="1">
        <v>887868.20010340505</v>
      </c>
      <c r="X12" s="1">
        <v>892181.34156988095</v>
      </c>
      <c r="Y12" s="1">
        <v>896254.92696314305</v>
      </c>
      <c r="Z12" s="1">
        <v>900252.77457366395</v>
      </c>
      <c r="AA12" s="1">
        <v>904132.55391005694</v>
      </c>
      <c r="AB12" s="1">
        <v>907899.37530760805</v>
      </c>
      <c r="AC12" s="1">
        <v>911558.13357600302</v>
      </c>
      <c r="AD12" s="1">
        <v>915094.48182099103</v>
      </c>
      <c r="AE12" s="1">
        <v>918490.79096231598</v>
      </c>
      <c r="AF12" s="1">
        <v>921775.82221258897</v>
      </c>
      <c r="AG12" s="1">
        <v>924975.17222289997</v>
      </c>
      <c r="AH12" s="1">
        <v>928085.33450999297</v>
      </c>
      <c r="AI12" s="1">
        <v>931033.54810989497</v>
      </c>
    </row>
    <row r="15" spans="1:35" x14ac:dyDescent="0.25">
      <c r="A15" t="s">
        <v>364</v>
      </c>
    </row>
    <row r="16" spans="1:35" x14ac:dyDescent="0.25">
      <c r="A16" t="s">
        <v>1</v>
      </c>
      <c r="B16">
        <v>2017</v>
      </c>
      <c r="C16">
        <v>2018</v>
      </c>
      <c r="D16">
        <v>2019</v>
      </c>
      <c r="E16">
        <v>2020</v>
      </c>
      <c r="F16">
        <v>2021</v>
      </c>
      <c r="G16">
        <v>2022</v>
      </c>
      <c r="H16">
        <v>2023</v>
      </c>
      <c r="I16">
        <v>2024</v>
      </c>
      <c r="J16">
        <v>2025</v>
      </c>
      <c r="K16">
        <v>2026</v>
      </c>
      <c r="L16">
        <v>2027</v>
      </c>
      <c r="M16">
        <v>2028</v>
      </c>
      <c r="N16">
        <v>2029</v>
      </c>
      <c r="O16">
        <v>2030</v>
      </c>
      <c r="P16">
        <v>2031</v>
      </c>
      <c r="Q16">
        <v>2032</v>
      </c>
      <c r="R16">
        <v>2033</v>
      </c>
      <c r="S16">
        <v>2034</v>
      </c>
      <c r="T16">
        <v>2035</v>
      </c>
      <c r="U16">
        <v>2036</v>
      </c>
      <c r="V16">
        <v>2037</v>
      </c>
      <c r="W16">
        <v>2038</v>
      </c>
      <c r="X16">
        <v>2039</v>
      </c>
      <c r="Y16">
        <v>2040</v>
      </c>
      <c r="Z16">
        <v>2041</v>
      </c>
      <c r="AA16">
        <v>2042</v>
      </c>
      <c r="AB16">
        <v>2043</v>
      </c>
      <c r="AC16">
        <v>2044</v>
      </c>
      <c r="AD16">
        <v>2045</v>
      </c>
      <c r="AE16">
        <v>2046</v>
      </c>
      <c r="AF16">
        <v>2047</v>
      </c>
      <c r="AG16">
        <v>2048</v>
      </c>
      <c r="AH16">
        <v>2049</v>
      </c>
      <c r="AI16">
        <v>2050</v>
      </c>
    </row>
    <row r="17" spans="1:35" x14ac:dyDescent="0.25">
      <c r="A17" t="s">
        <v>2</v>
      </c>
      <c r="B17" s="1">
        <v>71532.870586273304</v>
      </c>
      <c r="C17" s="1">
        <v>69187.6733537416</v>
      </c>
      <c r="D17" s="1">
        <v>72262.718672423303</v>
      </c>
      <c r="E17" s="1">
        <v>72710.041921423894</v>
      </c>
      <c r="F17" s="1">
        <v>73302.770660474896</v>
      </c>
      <c r="G17" s="1">
        <v>73966.681666487901</v>
      </c>
      <c r="H17" s="1">
        <v>76018.214184148193</v>
      </c>
      <c r="I17" s="1">
        <v>77026.932624801106</v>
      </c>
      <c r="J17" s="1">
        <v>77786.8553211127</v>
      </c>
      <c r="K17" s="1">
        <v>78329.235407601504</v>
      </c>
      <c r="L17" s="1">
        <v>78907.018107105701</v>
      </c>
      <c r="M17" s="1">
        <v>79085.170482990594</v>
      </c>
      <c r="N17" s="1">
        <v>78721.520983041002</v>
      </c>
      <c r="O17" s="1">
        <v>78749.7978519436</v>
      </c>
      <c r="P17" s="1">
        <v>78561.203694149197</v>
      </c>
      <c r="Q17" s="1">
        <v>79283.808200601401</v>
      </c>
      <c r="R17" s="1">
        <v>79822.100988290505</v>
      </c>
      <c r="S17" s="1">
        <v>79327.916738814907</v>
      </c>
      <c r="T17" s="1">
        <v>79339.399768388903</v>
      </c>
      <c r="U17" s="1">
        <v>79104.094818728699</v>
      </c>
      <c r="V17" s="1">
        <v>79423.701790742401</v>
      </c>
      <c r="W17" s="1">
        <v>79943.116088143404</v>
      </c>
      <c r="X17" s="1">
        <v>80199.449781261399</v>
      </c>
      <c r="Y17" s="1">
        <v>80433.080457825999</v>
      </c>
      <c r="Z17" s="1">
        <v>80987.1908360698</v>
      </c>
      <c r="AA17" s="1">
        <v>81462.710768520294</v>
      </c>
      <c r="AB17" s="1">
        <v>81951.774328252402</v>
      </c>
      <c r="AC17" s="1">
        <v>82410.712234516905</v>
      </c>
      <c r="AD17" s="1">
        <v>82792.599903507697</v>
      </c>
      <c r="AE17" s="1">
        <v>83072.9153039831</v>
      </c>
      <c r="AF17" s="1">
        <v>83342.030757437198</v>
      </c>
      <c r="AG17" s="1">
        <v>83575.830352389894</v>
      </c>
      <c r="AH17" s="1">
        <v>83742.564788190895</v>
      </c>
      <c r="AI17" s="1">
        <v>83727.610613367302</v>
      </c>
    </row>
    <row r="18" spans="1:35" x14ac:dyDescent="0.25">
      <c r="A18" t="s">
        <v>3</v>
      </c>
      <c r="B18" s="1">
        <v>21334.484188807099</v>
      </c>
      <c r="C18" s="1">
        <v>20940.826059538202</v>
      </c>
      <c r="D18" s="1">
        <v>21794.902130629602</v>
      </c>
      <c r="E18" s="1">
        <v>21958.4669711186</v>
      </c>
      <c r="F18" s="1">
        <v>22085.947330105198</v>
      </c>
      <c r="G18" s="1">
        <v>22158.203591457601</v>
      </c>
      <c r="H18" s="1">
        <v>22513.625977318799</v>
      </c>
      <c r="I18" s="1">
        <v>22597.830468490502</v>
      </c>
      <c r="J18" s="1">
        <v>22631.014377519801</v>
      </c>
      <c r="K18" s="1">
        <v>22650.567704854198</v>
      </c>
      <c r="L18" s="1">
        <v>22727.361683978201</v>
      </c>
      <c r="M18" s="1">
        <v>22769.4991937786</v>
      </c>
      <c r="N18" s="1">
        <v>22734.318503232898</v>
      </c>
      <c r="O18" s="1">
        <v>22834.947780725699</v>
      </c>
      <c r="P18" s="1">
        <v>22919.210074348699</v>
      </c>
      <c r="Q18" s="1">
        <v>23230.087375163301</v>
      </c>
      <c r="R18" s="1">
        <v>23505.849745842399</v>
      </c>
      <c r="S18" s="1">
        <v>23523.885124900698</v>
      </c>
      <c r="T18" s="1">
        <v>23648.355551176199</v>
      </c>
      <c r="U18" s="1">
        <v>23688.603886038502</v>
      </c>
      <c r="V18" s="1">
        <v>23830.317884774999</v>
      </c>
      <c r="W18" s="1">
        <v>23985.096783138499</v>
      </c>
      <c r="X18" s="1">
        <v>24050.018103115101</v>
      </c>
      <c r="Y18" s="1">
        <v>24074.969331273802</v>
      </c>
      <c r="Z18" s="1">
        <v>24155.682448025</v>
      </c>
      <c r="AA18" s="1">
        <v>24208.407021342999</v>
      </c>
      <c r="AB18" s="1">
        <v>24260.337552317898</v>
      </c>
      <c r="AC18" s="1">
        <v>24313.195527137501</v>
      </c>
      <c r="AD18" s="1">
        <v>24365.517588111001</v>
      </c>
      <c r="AE18" s="1">
        <v>24413.766742032501</v>
      </c>
      <c r="AF18" s="1">
        <v>24481.125268385898</v>
      </c>
      <c r="AG18" s="1">
        <v>24561.310545697299</v>
      </c>
      <c r="AH18" s="1">
        <v>24642.438338656601</v>
      </c>
      <c r="AI18" s="1">
        <v>24691.598156041</v>
      </c>
    </row>
    <row r="19" spans="1:35" x14ac:dyDescent="0.25">
      <c r="A19" t="s">
        <v>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row>
    <row r="20" spans="1:35" x14ac:dyDescent="0.25">
      <c r="A20" t="s">
        <v>5</v>
      </c>
      <c r="B20" s="1">
        <v>410196.861118295</v>
      </c>
      <c r="C20" s="1">
        <v>381008.34968599101</v>
      </c>
      <c r="D20" s="1">
        <v>361322.733235183</v>
      </c>
      <c r="E20" s="1">
        <v>297652.91617186897</v>
      </c>
      <c r="F20" s="1">
        <v>217477.50102835699</v>
      </c>
      <c r="G20" s="1">
        <v>152401.47381734301</v>
      </c>
      <c r="H20" s="1">
        <v>118105.190966296</v>
      </c>
      <c r="I20" s="1">
        <v>102146.96229914</v>
      </c>
      <c r="J20" s="1">
        <v>95993.654989831994</v>
      </c>
      <c r="K20" s="1">
        <v>93861.272408636301</v>
      </c>
      <c r="L20" s="1">
        <v>93454.375024982204</v>
      </c>
      <c r="M20" s="1">
        <v>93191.197676216907</v>
      </c>
      <c r="N20" s="1">
        <v>92465.407443621501</v>
      </c>
      <c r="O20" s="1">
        <v>92164.469175682098</v>
      </c>
      <c r="P20" s="1">
        <v>91423.799840833206</v>
      </c>
      <c r="Q20" s="1">
        <v>91426.363671331099</v>
      </c>
      <c r="R20" s="1">
        <v>90725.663684494604</v>
      </c>
      <c r="S20" s="1">
        <v>88167.069635453197</v>
      </c>
      <c r="T20" s="1">
        <v>85428.4931177166</v>
      </c>
      <c r="U20" s="1">
        <v>81540.343550787002</v>
      </c>
      <c r="V20" s="1">
        <v>77436.555710825705</v>
      </c>
      <c r="W20" s="1">
        <v>72778.034882839696</v>
      </c>
      <c r="X20" s="1">
        <v>67195.015722448501</v>
      </c>
      <c r="Y20" s="1">
        <v>61214.395367842699</v>
      </c>
      <c r="Z20" s="1">
        <v>55526.825979549103</v>
      </c>
      <c r="AA20" s="1">
        <v>49945.034349372399</v>
      </c>
      <c r="AB20" s="1">
        <v>44825.188824798301</v>
      </c>
      <c r="AC20" s="1">
        <v>40294.713779473597</v>
      </c>
      <c r="AD20" s="1">
        <v>36398.210232141602</v>
      </c>
      <c r="AE20" s="1">
        <v>33132.653892839196</v>
      </c>
      <c r="AF20" s="1">
        <v>30563.9651420556</v>
      </c>
      <c r="AG20" s="1">
        <v>28577.216585496899</v>
      </c>
      <c r="AH20" s="1">
        <v>27017.6969924328</v>
      </c>
      <c r="AI20" s="1">
        <v>25632.892699517601</v>
      </c>
    </row>
    <row r="21" spans="1:35" x14ac:dyDescent="0.25">
      <c r="A21" t="s">
        <v>6</v>
      </c>
      <c r="B21" s="1">
        <v>10687.291602863001</v>
      </c>
      <c r="C21" s="1">
        <v>26077.1627445097</v>
      </c>
      <c r="D21" s="1">
        <v>63855.689949845902</v>
      </c>
      <c r="E21" s="1">
        <v>130157.461597184</v>
      </c>
      <c r="F21" s="1">
        <v>213820.366213498</v>
      </c>
      <c r="G21" s="1">
        <v>282802.70417309401</v>
      </c>
      <c r="H21" s="1">
        <v>329169.76677054999</v>
      </c>
      <c r="I21" s="1">
        <v>351063.07958502101</v>
      </c>
      <c r="J21" s="1">
        <v>361687.60994953901</v>
      </c>
      <c r="K21" s="1">
        <v>367011.24127111997</v>
      </c>
      <c r="L21" s="1">
        <v>370817.68881884299</v>
      </c>
      <c r="M21" s="1">
        <v>372129.07674779301</v>
      </c>
      <c r="N21" s="1">
        <v>370715.23088834703</v>
      </c>
      <c r="O21" s="1">
        <v>371182.54422151297</v>
      </c>
      <c r="P21" s="1">
        <v>370813.56575863098</v>
      </c>
      <c r="Q21" s="1">
        <v>375062.65271410003</v>
      </c>
      <c r="R21" s="1">
        <v>378930.55264699901</v>
      </c>
      <c r="S21" s="1">
        <v>378581.47198056901</v>
      </c>
      <c r="T21" s="1">
        <v>381387.61219501402</v>
      </c>
      <c r="U21" s="1">
        <v>383891.27762818499</v>
      </c>
      <c r="V21" s="1">
        <v>389875.56471999199</v>
      </c>
      <c r="W21" s="1">
        <v>397590.20848392497</v>
      </c>
      <c r="X21" s="1">
        <v>404681.44041919301</v>
      </c>
      <c r="Y21" s="1">
        <v>412036.693841781</v>
      </c>
      <c r="Z21" s="1">
        <v>420984.53050510102</v>
      </c>
      <c r="AA21" s="1">
        <v>429364.179990431</v>
      </c>
      <c r="AB21" s="1">
        <v>437361.571184256</v>
      </c>
      <c r="AC21" s="1">
        <v>444592.338979566</v>
      </c>
      <c r="AD21" s="1">
        <v>450735.788115417</v>
      </c>
      <c r="AE21" s="1">
        <v>455650.66048043902</v>
      </c>
      <c r="AF21" s="1">
        <v>459802.76715759601</v>
      </c>
      <c r="AG21" s="1">
        <v>463165.142661903</v>
      </c>
      <c r="AH21" s="1">
        <v>465705.69211111998</v>
      </c>
      <c r="AI21" s="1">
        <v>467002.50922906701</v>
      </c>
    </row>
    <row r="22" spans="1:35" x14ac:dyDescent="0.25">
      <c r="A22" t="s">
        <v>7</v>
      </c>
      <c r="B22" s="1">
        <v>111434.49465443099</v>
      </c>
      <c r="C22" s="1">
        <v>101427.134662597</v>
      </c>
      <c r="D22" s="1">
        <v>96317.830342605506</v>
      </c>
      <c r="E22" s="1">
        <v>78360.1314572837</v>
      </c>
      <c r="F22" s="1">
        <v>56521.355030236897</v>
      </c>
      <c r="G22" s="1">
        <v>39127.005041709403</v>
      </c>
      <c r="H22" s="1">
        <v>30240.102197458698</v>
      </c>
      <c r="I22" s="1">
        <v>26042.7703013807</v>
      </c>
      <c r="J22" s="1">
        <v>24448.1012053665</v>
      </c>
      <c r="K22" s="1">
        <v>23986.994090234701</v>
      </c>
      <c r="L22" s="1">
        <v>24083.2531725265</v>
      </c>
      <c r="M22" s="1">
        <v>24259.284563583999</v>
      </c>
      <c r="N22" s="1">
        <v>24343.834161613398</v>
      </c>
      <c r="O22" s="1">
        <v>24631.783995420599</v>
      </c>
      <c r="P22" s="1">
        <v>24824.007545479701</v>
      </c>
      <c r="Q22" s="1">
        <v>25356.6775108775</v>
      </c>
      <c r="R22" s="1">
        <v>25749.844395697099</v>
      </c>
      <c r="S22" s="1">
        <v>25620.0352238339</v>
      </c>
      <c r="T22" s="1">
        <v>25613.5934429929</v>
      </c>
      <c r="U22" s="1">
        <v>25392.5373016021</v>
      </c>
      <c r="V22" s="1">
        <v>25273.512098621599</v>
      </c>
      <c r="W22" s="1">
        <v>25096.694143701501</v>
      </c>
      <c r="X22" s="1">
        <v>24673.578924013898</v>
      </c>
      <c r="Y22" s="1">
        <v>24074.162648812198</v>
      </c>
      <c r="Z22" s="1">
        <v>23428.846863385301</v>
      </c>
      <c r="AA22" s="1">
        <v>22603.147760934698</v>
      </c>
      <c r="AB22" s="1">
        <v>21610.586078856701</v>
      </c>
      <c r="AC22" s="1">
        <v>20471.880210555999</v>
      </c>
      <c r="AD22" s="1">
        <v>19196.326233369899</v>
      </c>
      <c r="AE22" s="1">
        <v>17818.2393136844</v>
      </c>
      <c r="AF22" s="1">
        <v>16411.260841236501</v>
      </c>
      <c r="AG22" s="1">
        <v>15029.6582906863</v>
      </c>
      <c r="AH22" s="1">
        <v>13690.375947087299</v>
      </c>
      <c r="AI22" s="1">
        <v>12385.892740068501</v>
      </c>
    </row>
    <row r="23" spans="1:35" x14ac:dyDescent="0.25">
      <c r="A23" t="s">
        <v>8</v>
      </c>
      <c r="B23">
        <v>2903.31642347553</v>
      </c>
      <c r="C23">
        <v>6941.9158884507997</v>
      </c>
      <c r="D23" s="1">
        <v>17021.988720808498</v>
      </c>
      <c r="E23" s="1">
        <v>34265.191300336199</v>
      </c>
      <c r="F23" s="1">
        <v>55570.692019919901</v>
      </c>
      <c r="G23" s="1">
        <v>72605.250270352801</v>
      </c>
      <c r="H23" s="1">
        <v>84280.549472101004</v>
      </c>
      <c r="I23" s="1">
        <v>89501.382966116595</v>
      </c>
      <c r="J23" s="1">
        <v>92106.902614581399</v>
      </c>
      <c r="K23" s="1">
        <v>93768.3625557263</v>
      </c>
      <c r="L23" s="1">
        <v>95497.648789050902</v>
      </c>
      <c r="M23" s="1">
        <v>96720.149502698798</v>
      </c>
      <c r="N23" s="1">
        <v>97259.6340941628</v>
      </c>
      <c r="O23" s="1">
        <v>98493.786655348405</v>
      </c>
      <c r="P23" s="1">
        <v>99310.778174115301</v>
      </c>
      <c r="Q23" s="1">
        <v>101492.953006695</v>
      </c>
      <c r="R23" s="1">
        <v>103149.700106869</v>
      </c>
      <c r="S23" s="1">
        <v>102778.851765343</v>
      </c>
      <c r="T23" s="1">
        <v>103020.451122445</v>
      </c>
      <c r="U23" s="1">
        <v>102590.21870541399</v>
      </c>
      <c r="V23" s="1">
        <v>102852.002134619</v>
      </c>
      <c r="W23" s="1">
        <v>103272.53950048699</v>
      </c>
      <c r="X23" s="1">
        <v>103220.715467695</v>
      </c>
      <c r="Y23" s="1">
        <v>103098.500523576</v>
      </c>
      <c r="Z23" s="1">
        <v>103538.83718370199</v>
      </c>
      <c r="AA23" s="1">
        <v>104075.63554049</v>
      </c>
      <c r="AB23" s="1">
        <v>104789.063848794</v>
      </c>
      <c r="AC23" s="1">
        <v>105729.186836981</v>
      </c>
      <c r="AD23" s="1">
        <v>106819.97773896399</v>
      </c>
      <c r="AE23" s="1">
        <v>108032.881424124</v>
      </c>
      <c r="AF23" s="1">
        <v>109456.209062603</v>
      </c>
      <c r="AG23" s="1">
        <v>111076.426514889</v>
      </c>
      <c r="AH23" s="1">
        <v>112734.84059476601</v>
      </c>
      <c r="AI23" s="1">
        <v>114202.232581877</v>
      </c>
    </row>
    <row r="24" spans="1:35" x14ac:dyDescent="0.25">
      <c r="A24" t="s">
        <v>9</v>
      </c>
      <c r="B24" s="1">
        <v>18926.012835000402</v>
      </c>
      <c r="C24" s="1">
        <v>18305.525602211801</v>
      </c>
      <c r="D24" s="1">
        <v>19119.114469715601</v>
      </c>
      <c r="E24" s="1">
        <v>19237.466291508699</v>
      </c>
      <c r="F24" s="1">
        <v>19394.2891846907</v>
      </c>
      <c r="G24" s="1">
        <v>19569.945328755901</v>
      </c>
      <c r="H24" s="1">
        <v>20112.735383767402</v>
      </c>
      <c r="I24" s="1">
        <v>20379.619936256899</v>
      </c>
      <c r="J24" s="1">
        <v>20580.678646554999</v>
      </c>
      <c r="K24" s="1">
        <v>20724.1804016811</v>
      </c>
      <c r="L24" s="1">
        <v>20877.048903909999</v>
      </c>
      <c r="M24" s="1">
        <v>20924.184075824</v>
      </c>
      <c r="N24" s="1">
        <v>20827.970474341499</v>
      </c>
      <c r="O24" s="1">
        <v>20835.451907414099</v>
      </c>
      <c r="P24" s="1">
        <v>20785.5540713316</v>
      </c>
      <c r="Q24" s="1">
        <v>20976.739215331199</v>
      </c>
      <c r="R24" s="1">
        <v>21119.159561744</v>
      </c>
      <c r="S24" s="1">
        <v>20988.4093573725</v>
      </c>
      <c r="T24" s="1">
        <v>20991.4475126055</v>
      </c>
      <c r="U24" s="1">
        <v>20929.191035815002</v>
      </c>
      <c r="V24" s="1">
        <v>21013.751960113401</v>
      </c>
      <c r="W24" s="1">
        <v>21151.177476225399</v>
      </c>
      <c r="X24" s="1">
        <v>21218.997692669</v>
      </c>
      <c r="Y24" s="1">
        <v>21280.8111938898</v>
      </c>
      <c r="Z24" s="1">
        <v>21427.416524344098</v>
      </c>
      <c r="AA24" s="1">
        <v>21553.2285639156</v>
      </c>
      <c r="AB24" s="1">
        <v>21682.623947223401</v>
      </c>
      <c r="AC24" s="1">
        <v>21804.0487500202</v>
      </c>
      <c r="AD24" s="1">
        <v>21905.087766986999</v>
      </c>
      <c r="AE24" s="1">
        <v>21979.253011912399</v>
      </c>
      <c r="AF24" s="1">
        <v>22050.4549989769</v>
      </c>
      <c r="AG24" s="1">
        <v>22112.313192261001</v>
      </c>
      <c r="AH24" s="1">
        <v>22156.427430178999</v>
      </c>
      <c r="AI24" s="1">
        <v>22152.470886812</v>
      </c>
    </row>
    <row r="25" spans="1:35" x14ac:dyDescent="0.2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t="s">
        <v>365</v>
      </c>
      <c r="B26" s="1">
        <f>SUM(B17:B24)</f>
        <v>647015.33140914526</v>
      </c>
      <c r="C26" s="1">
        <f t="shared" ref="C26:O26" si="0">SUM(C17:C24)</f>
        <v>623888.58799704013</v>
      </c>
      <c r="D26" s="1">
        <f t="shared" si="0"/>
        <v>651694.97752121149</v>
      </c>
      <c r="E26" s="1">
        <f t="shared" si="0"/>
        <v>654341.67571072408</v>
      </c>
      <c r="F26" s="1">
        <f t="shared" si="0"/>
        <v>658172.92146728246</v>
      </c>
      <c r="G26" s="1">
        <f t="shared" si="0"/>
        <v>662631.26388920064</v>
      </c>
      <c r="H26" s="1">
        <f t="shared" si="0"/>
        <v>680440.1849516402</v>
      </c>
      <c r="I26" s="1">
        <f t="shared" si="0"/>
        <v>688758.57818120671</v>
      </c>
      <c r="J26" s="1">
        <f t="shared" si="0"/>
        <v>695234.81710450654</v>
      </c>
      <c r="K26" s="1">
        <f t="shared" si="0"/>
        <v>700331.85383985413</v>
      </c>
      <c r="L26" s="1">
        <f t="shared" si="0"/>
        <v>706364.39450039645</v>
      </c>
      <c r="M26" s="1">
        <f t="shared" si="0"/>
        <v>709078.56224288594</v>
      </c>
      <c r="N26" s="1">
        <f t="shared" si="0"/>
        <v>707067.91654836026</v>
      </c>
      <c r="O26" s="1">
        <f t="shared" si="0"/>
        <v>708892.78158804739</v>
      </c>
    </row>
    <row r="28" spans="1:35" x14ac:dyDescent="0.25">
      <c r="A28" t="s">
        <v>366</v>
      </c>
      <c r="B28" s="47">
        <f>SUM(B26:O26)</f>
        <v>9493913.8469515014</v>
      </c>
      <c r="C28" s="1"/>
      <c r="D28" s="1"/>
      <c r="E28" s="1"/>
      <c r="F28" s="1"/>
      <c r="G28" s="1"/>
      <c r="H28" s="1"/>
      <c r="I28" s="1"/>
      <c r="J28" s="1"/>
      <c r="K28" s="1"/>
      <c r="L28" s="1"/>
      <c r="M28" s="1"/>
      <c r="N28" s="1"/>
      <c r="O28" s="1"/>
    </row>
    <row r="29" spans="1:35" x14ac:dyDescent="0.25">
      <c r="C29" s="41"/>
      <c r="D29" s="41"/>
      <c r="E29" s="41"/>
      <c r="F29" s="41"/>
      <c r="G29" s="41"/>
      <c r="H29" s="41"/>
      <c r="I29" s="41"/>
      <c r="J29" s="41"/>
      <c r="K29" s="41"/>
      <c r="L29" s="41"/>
      <c r="M29" s="41"/>
      <c r="N29" s="41"/>
      <c r="O29" s="41"/>
    </row>
    <row r="30" spans="1:35" x14ac:dyDescent="0.25">
      <c r="A30" t="s">
        <v>367</v>
      </c>
      <c r="B30" s="1">
        <f>SUM(B4:B11)</f>
        <v>12809541.137351099</v>
      </c>
      <c r="C30" s="1">
        <f t="shared" ref="C30:O30" si="1">SUM(C4:C11)</f>
        <v>12884318.718376694</v>
      </c>
      <c r="D30" s="1">
        <f t="shared" si="1"/>
        <v>12981244.312853115</v>
      </c>
      <c r="E30" s="1">
        <f t="shared" si="1"/>
        <v>13073887.456604699</v>
      </c>
      <c r="F30" s="1">
        <f t="shared" si="1"/>
        <v>13162525.822943181</v>
      </c>
      <c r="G30" s="1">
        <f t="shared" si="1"/>
        <v>13247260.89215211</v>
      </c>
      <c r="H30" s="1">
        <f t="shared" si="1"/>
        <v>13341372.858177181</v>
      </c>
      <c r="I30" s="1">
        <f t="shared" si="1"/>
        <v>13435774.07853432</v>
      </c>
      <c r="J30" s="1">
        <f t="shared" si="1"/>
        <v>13529377.385181343</v>
      </c>
      <c r="K30" s="1">
        <f t="shared" si="1"/>
        <v>13621837.902543804</v>
      </c>
      <c r="L30" s="1">
        <f t="shared" si="1"/>
        <v>13715052.290417112</v>
      </c>
      <c r="M30" s="1">
        <f t="shared" si="1"/>
        <v>13806650.206202501</v>
      </c>
      <c r="N30" s="1">
        <f t="shared" si="1"/>
        <v>13892638.884582199</v>
      </c>
      <c r="O30" s="1">
        <f t="shared" si="1"/>
        <v>13977374.508308684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
  <sheetViews>
    <sheetView workbookViewId="0">
      <selection activeCell="B6" sqref="B6"/>
    </sheetView>
  </sheetViews>
  <sheetFormatPr defaultRowHeight="15" x14ac:dyDescent="0.25"/>
  <sheetData>
    <row r="1" spans="1:4" x14ac:dyDescent="0.25">
      <c r="A1" t="s">
        <v>487</v>
      </c>
      <c r="B1" t="s">
        <v>488</v>
      </c>
      <c r="C1" t="s">
        <v>489</v>
      </c>
      <c r="D1" t="s">
        <v>490</v>
      </c>
    </row>
    <row r="2" spans="1:4" x14ac:dyDescent="0.25">
      <c r="A2" t="s">
        <v>491</v>
      </c>
      <c r="B2">
        <f>'Elasticity price wrt energy'!$B$2</f>
        <v>0.19443546133572226</v>
      </c>
      <c r="C2">
        <v>0</v>
      </c>
      <c r="D2">
        <v>0</v>
      </c>
    </row>
    <row r="3" spans="1:4" x14ac:dyDescent="0.25">
      <c r="A3" t="s">
        <v>492</v>
      </c>
      <c r="B3">
        <v>0</v>
      </c>
      <c r="C3" s="41">
        <v>0</v>
      </c>
      <c r="D3" s="41">
        <v>0</v>
      </c>
    </row>
    <row r="4" spans="1:4" x14ac:dyDescent="0.25">
      <c r="A4" t="s">
        <v>493</v>
      </c>
      <c r="B4">
        <v>0</v>
      </c>
      <c r="C4" s="41">
        <v>0</v>
      </c>
      <c r="D4" s="41">
        <v>0</v>
      </c>
    </row>
    <row r="5" spans="1:4" x14ac:dyDescent="0.25">
      <c r="A5" t="s">
        <v>494</v>
      </c>
      <c r="B5">
        <v>0</v>
      </c>
      <c r="C5" s="41">
        <v>0</v>
      </c>
      <c r="D5" s="41">
        <v>0</v>
      </c>
    </row>
    <row r="6" spans="1:4" x14ac:dyDescent="0.25">
      <c r="A6" t="s">
        <v>495</v>
      </c>
      <c r="B6">
        <f>'Elasticity price wrt energy'!B3</f>
        <v>0</v>
      </c>
      <c r="C6" s="41">
        <v>0</v>
      </c>
      <c r="D6" s="41">
        <v>0</v>
      </c>
    </row>
    <row r="7" spans="1:4" x14ac:dyDescent="0.25">
      <c r="A7" t="s">
        <v>496</v>
      </c>
      <c r="B7">
        <f>'Elasticity price wrt energy'!B3</f>
        <v>0</v>
      </c>
      <c r="C7" s="41">
        <v>0</v>
      </c>
      <c r="D7" s="41">
        <v>0</v>
      </c>
    </row>
    <row r="9" spans="1:4" x14ac:dyDescent="0.35">
      <c r="B9" s="41"/>
    </row>
    <row r="10" spans="1:4" x14ac:dyDescent="0.35">
      <c r="B10" s="4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I30" sqref="I30"/>
    </sheetView>
  </sheetViews>
  <sheetFormatPr defaultRowHeight="15" x14ac:dyDescent="0.25"/>
  <cols>
    <col min="1" max="1" width="21.140625" customWidth="1"/>
  </cols>
  <sheetData>
    <row r="1" spans="1:36" x14ac:dyDescent="0.25">
      <c r="B1">
        <v>2017</v>
      </c>
      <c r="C1">
        <f>B1+1</f>
        <v>2018</v>
      </c>
      <c r="D1" s="41">
        <f t="shared" ref="D1:AI1" si="0">C1+1</f>
        <v>2019</v>
      </c>
      <c r="E1" s="41">
        <f t="shared" si="0"/>
        <v>2020</v>
      </c>
      <c r="F1" s="41">
        <f t="shared" si="0"/>
        <v>2021</v>
      </c>
      <c r="G1" s="41">
        <f t="shared" si="0"/>
        <v>2022</v>
      </c>
      <c r="H1" s="41">
        <f t="shared" si="0"/>
        <v>2023</v>
      </c>
      <c r="I1" s="41">
        <f t="shared" si="0"/>
        <v>2024</v>
      </c>
      <c r="J1" s="41">
        <f t="shared" si="0"/>
        <v>2025</v>
      </c>
      <c r="K1" s="41">
        <f t="shared" si="0"/>
        <v>2026</v>
      </c>
      <c r="L1" s="41">
        <f t="shared" si="0"/>
        <v>2027</v>
      </c>
      <c r="M1" s="41">
        <f t="shared" si="0"/>
        <v>2028</v>
      </c>
      <c r="N1" s="41">
        <f t="shared" si="0"/>
        <v>2029</v>
      </c>
      <c r="O1" s="41">
        <f t="shared" si="0"/>
        <v>2030</v>
      </c>
      <c r="P1" s="41">
        <f t="shared" si="0"/>
        <v>2031</v>
      </c>
      <c r="Q1" s="41">
        <f t="shared" si="0"/>
        <v>2032</v>
      </c>
      <c r="R1" s="41">
        <f t="shared" si="0"/>
        <v>2033</v>
      </c>
      <c r="S1" s="41">
        <f t="shared" si="0"/>
        <v>2034</v>
      </c>
      <c r="T1" s="41">
        <f t="shared" si="0"/>
        <v>2035</v>
      </c>
      <c r="U1" s="41">
        <f t="shared" si="0"/>
        <v>2036</v>
      </c>
      <c r="V1" s="41">
        <f t="shared" si="0"/>
        <v>2037</v>
      </c>
      <c r="W1" s="41">
        <f t="shared" si="0"/>
        <v>2038</v>
      </c>
      <c r="X1" s="41">
        <f>W1+1</f>
        <v>2039</v>
      </c>
      <c r="Y1" s="41">
        <f t="shared" si="0"/>
        <v>2040</v>
      </c>
      <c r="Z1" s="41">
        <f t="shared" si="0"/>
        <v>2041</v>
      </c>
      <c r="AA1" s="41">
        <f t="shared" si="0"/>
        <v>2042</v>
      </c>
      <c r="AB1" s="41">
        <f>AA1+1</f>
        <v>2043</v>
      </c>
      <c r="AC1" s="41">
        <f t="shared" si="0"/>
        <v>2044</v>
      </c>
      <c r="AD1" s="41">
        <f t="shared" si="0"/>
        <v>2045</v>
      </c>
      <c r="AE1" s="41">
        <f t="shared" si="0"/>
        <v>2046</v>
      </c>
      <c r="AF1" s="41">
        <f t="shared" si="0"/>
        <v>2047</v>
      </c>
      <c r="AG1" s="41">
        <f>AF1+1</f>
        <v>2048</v>
      </c>
      <c r="AH1" s="41">
        <f t="shared" si="0"/>
        <v>2049</v>
      </c>
      <c r="AI1" s="41">
        <f t="shared" si="0"/>
        <v>2050</v>
      </c>
      <c r="AJ1" s="41"/>
    </row>
    <row r="2" spans="1:36" x14ac:dyDescent="0.25">
      <c r="A2" t="s">
        <v>400</v>
      </c>
      <c r="B2">
        <v>2500</v>
      </c>
      <c r="C2">
        <f>B2+B2*'changes over time per NREL f.21'!$G$6</f>
        <v>2414.572864321608</v>
      </c>
      <c r="D2" s="41">
        <f>C2+C2*'changes over time per NREL f.21'!$G$6</f>
        <v>2332.0648468473019</v>
      </c>
      <c r="E2" s="41">
        <f>D2+D2*'changes over time per NREL f.21'!$G$6</f>
        <v>2252.3761988143287</v>
      </c>
      <c r="F2">
        <f>E2+E2*'changes over time per NREL f.21'!$G$7</f>
        <v>2211.4239042904319</v>
      </c>
      <c r="G2" s="41">
        <f>F2+F2*'changes over time per NREL f.21'!$G$7</f>
        <v>2171.2161969396966</v>
      </c>
      <c r="H2" s="41">
        <f>G2+G2*'changes over time per NREL f.21'!$G$7</f>
        <v>2131.7395388135201</v>
      </c>
      <c r="I2" s="41">
        <f>H2+H2*'changes over time per NREL f.21'!$G$7</f>
        <v>2092.9806381078197</v>
      </c>
      <c r="J2" s="41">
        <f>I2+I2*'changes over time per NREL f.21'!$G$7</f>
        <v>2054.9264446876773</v>
      </c>
      <c r="K2" s="41">
        <f>J2+J2*'changes over time per NREL f.21'!$G$7</f>
        <v>2017.5641456933558</v>
      </c>
      <c r="L2" s="41">
        <f>K2+K2*'changes over time per NREL f.21'!$G$7</f>
        <v>1980.8811612262039</v>
      </c>
      <c r="M2" s="41">
        <f>L2+L2*'changes over time per NREL f.21'!$G$7</f>
        <v>1944.8651401130001</v>
      </c>
      <c r="N2" s="41">
        <f>M2+M2*'changes over time per NREL f.21'!$G$7</f>
        <v>1909.5039557473092</v>
      </c>
      <c r="O2" s="41">
        <f>N2+N2*'changes over time per NREL f.21'!$G$7</f>
        <v>1874.7857020064491</v>
      </c>
    </row>
    <row r="3" spans="1:36" s="41" customFormat="1" x14ac:dyDescent="0.25"/>
    <row r="5" spans="1:36" x14ac:dyDescent="0.25">
      <c r="A5" s="39" t="s">
        <v>402</v>
      </c>
      <c r="B5">
        <f>(G6*G2+H6*H2+I6*I2+J6*J2+K6*K2+L2*L6+M2*M6+N2*N6+O2*O6)/8</f>
        <v>2002.5342529471216</v>
      </c>
    </row>
    <row r="6" spans="1:36" x14ac:dyDescent="0.25">
      <c r="A6" t="s">
        <v>403</v>
      </c>
      <c r="G6" s="19">
        <v>0.33</v>
      </c>
      <c r="H6">
        <v>0.67</v>
      </c>
      <c r="I6">
        <v>1</v>
      </c>
      <c r="J6">
        <v>1</v>
      </c>
      <c r="K6">
        <v>1</v>
      </c>
      <c r="L6">
        <v>1</v>
      </c>
      <c r="M6">
        <v>1</v>
      </c>
      <c r="N6">
        <v>1</v>
      </c>
      <c r="O6">
        <v>1</v>
      </c>
    </row>
    <row r="7" spans="1:36" x14ac:dyDescent="0.25">
      <c r="A7" t="s">
        <v>401</v>
      </c>
      <c r="B7" s="19">
        <f>SUM(G6:O6)</f>
        <v>8</v>
      </c>
    </row>
    <row r="8" spans="1:36" s="41" customFormat="1" x14ac:dyDescent="0.25"/>
    <row r="9" spans="1:36" x14ac:dyDescent="0.25">
      <c r="A9" t="s">
        <v>399</v>
      </c>
    </row>
    <row r="10" spans="1:36" x14ac:dyDescent="0.25">
      <c r="B10">
        <v>2017</v>
      </c>
      <c r="C10">
        <v>2018</v>
      </c>
      <c r="D10">
        <v>2019</v>
      </c>
      <c r="E10">
        <v>2020</v>
      </c>
      <c r="F10">
        <v>2021</v>
      </c>
      <c r="G10">
        <v>2022</v>
      </c>
      <c r="H10">
        <v>2023</v>
      </c>
      <c r="I10">
        <v>2024</v>
      </c>
      <c r="J10">
        <v>2025</v>
      </c>
      <c r="K10">
        <v>2026</v>
      </c>
      <c r="L10">
        <v>2027</v>
      </c>
      <c r="M10">
        <v>2028</v>
      </c>
      <c r="N10">
        <v>2029</v>
      </c>
      <c r="O10">
        <v>2030</v>
      </c>
    </row>
    <row r="11" spans="1:36" x14ac:dyDescent="0.25">
      <c r="A11" t="s">
        <v>393</v>
      </c>
      <c r="B11">
        <v>2500</v>
      </c>
      <c r="C11">
        <v>2394.4723618090452</v>
      </c>
      <c r="D11">
        <v>2293.3991565869546</v>
      </c>
      <c r="E11">
        <v>2196.5923580174549</v>
      </c>
      <c r="F11">
        <v>2148.3232902775808</v>
      </c>
      <c r="G11">
        <v>2101.1149122428187</v>
      </c>
      <c r="H11">
        <v>2054.9439157635975</v>
      </c>
      <c r="I11">
        <v>2009.7875048757987</v>
      </c>
      <c r="J11">
        <v>1965.6233845457255</v>
      </c>
      <c r="K11">
        <v>1922.4297496623958</v>
      </c>
      <c r="L11">
        <v>1880.1852742717253</v>
      </c>
      <c r="M11">
        <v>1838.869101047283</v>
      </c>
      <c r="N11">
        <v>1798.4608309924224</v>
      </c>
      <c r="O11">
        <v>1758.9405133687035</v>
      </c>
    </row>
    <row r="17" spans="1:1" x14ac:dyDescent="0.25">
      <c r="A17" t="s">
        <v>392</v>
      </c>
    </row>
    <row r="19" spans="1:1" x14ac:dyDescent="0.25">
      <c r="A19" s="41" t="s">
        <v>391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9" sqref="E9"/>
    </sheetView>
  </sheetViews>
  <sheetFormatPr defaultRowHeight="15" x14ac:dyDescent="0.25"/>
  <sheetData>
    <row r="1" spans="1:7" x14ac:dyDescent="0.25">
      <c r="A1" s="23" t="s">
        <v>383</v>
      </c>
      <c r="B1" s="41"/>
      <c r="C1" s="41"/>
      <c r="D1" s="41"/>
      <c r="E1" s="41"/>
      <c r="F1" s="41"/>
      <c r="G1" s="41"/>
    </row>
    <row r="2" spans="1:7" x14ac:dyDescent="0.25">
      <c r="A2" s="23" t="s">
        <v>374</v>
      </c>
      <c r="B2" s="37" t="s">
        <v>384</v>
      </c>
      <c r="C2" s="41"/>
      <c r="D2" s="41"/>
      <c r="E2" s="41"/>
      <c r="F2" s="41"/>
      <c r="G2" s="41"/>
    </row>
    <row r="3" spans="1:7" x14ac:dyDescent="0.25">
      <c r="A3" s="41"/>
      <c r="B3" s="41"/>
      <c r="C3" s="41"/>
      <c r="D3" s="41"/>
      <c r="E3" s="41"/>
      <c r="F3" s="41"/>
      <c r="G3" s="41"/>
    </row>
    <row r="4" spans="1:7" ht="120" x14ac:dyDescent="0.25">
      <c r="A4" s="23" t="s">
        <v>385</v>
      </c>
      <c r="B4" s="23" t="s">
        <v>386</v>
      </c>
      <c r="C4" s="23" t="s">
        <v>387</v>
      </c>
      <c r="D4" s="23"/>
      <c r="E4" s="23" t="s">
        <v>388</v>
      </c>
      <c r="F4" s="33" t="s">
        <v>376</v>
      </c>
      <c r="G4" s="33" t="s">
        <v>377</v>
      </c>
    </row>
    <row r="5" spans="1:7" x14ac:dyDescent="0.25">
      <c r="A5" s="41">
        <v>2015</v>
      </c>
      <c r="B5" s="41" t="s">
        <v>390</v>
      </c>
      <c r="C5" s="41"/>
      <c r="D5" s="41"/>
      <c r="E5" s="41">
        <v>1990</v>
      </c>
      <c r="F5" s="41"/>
      <c r="G5" s="41"/>
    </row>
    <row r="6" spans="1:7" x14ac:dyDescent="0.25">
      <c r="A6" s="41">
        <v>2020</v>
      </c>
      <c r="B6" s="41" t="s">
        <v>390</v>
      </c>
      <c r="C6" s="41"/>
      <c r="D6" s="41"/>
      <c r="E6" s="41">
        <f>$D$26</f>
        <v>1650</v>
      </c>
      <c r="F6" s="41">
        <f>(E6-E5)/5</f>
        <v>-68</v>
      </c>
      <c r="G6" s="41">
        <f>F6/E5</f>
        <v>-3.4170854271356785E-2</v>
      </c>
    </row>
    <row r="7" spans="1:7" x14ac:dyDescent="0.25">
      <c r="A7" s="41">
        <v>2030</v>
      </c>
      <c r="B7" s="41" t="s">
        <v>390</v>
      </c>
      <c r="C7" s="41"/>
      <c r="D7" s="41"/>
      <c r="E7" s="41">
        <f>$D$29</f>
        <v>1350</v>
      </c>
      <c r="F7" s="41">
        <f>(E7-E6)/10</f>
        <v>-30</v>
      </c>
      <c r="G7" s="41">
        <f>F7/E6</f>
        <v>-1.8181818181818181E-2</v>
      </c>
    </row>
    <row r="8" spans="1:7" x14ac:dyDescent="0.25">
      <c r="A8" s="41">
        <v>2040</v>
      </c>
      <c r="B8" s="41" t="s">
        <v>390</v>
      </c>
      <c r="C8" s="41"/>
      <c r="D8" s="41"/>
      <c r="E8" s="41">
        <f>$D$32</f>
        <v>1100</v>
      </c>
      <c r="F8" s="41">
        <f>(E8-E7)/10</f>
        <v>-25</v>
      </c>
      <c r="G8" s="41">
        <f>F8/E7</f>
        <v>-1.8518518518518517E-2</v>
      </c>
    </row>
    <row r="9" spans="1:7" x14ac:dyDescent="0.25">
      <c r="A9" s="41">
        <v>2050</v>
      </c>
      <c r="B9" s="41" t="s">
        <v>390</v>
      </c>
      <c r="C9" s="41"/>
      <c r="D9" s="41"/>
      <c r="E9" s="41">
        <f>$D$35</f>
        <v>1000</v>
      </c>
      <c r="F9" s="41">
        <f>(E9-E8)/10</f>
        <v>-10</v>
      </c>
      <c r="G9" s="41">
        <f>F9/E8</f>
        <v>-9.0909090909090905E-3</v>
      </c>
    </row>
    <row r="17" spans="1:5" x14ac:dyDescent="0.25">
      <c r="A17" s="39" t="s">
        <v>394</v>
      </c>
      <c r="B17" s="39"/>
      <c r="C17" s="39"/>
    </row>
    <row r="19" spans="1:5" x14ac:dyDescent="0.25">
      <c r="A19" s="23" t="s">
        <v>383</v>
      </c>
      <c r="B19" s="41"/>
      <c r="C19" s="41"/>
      <c r="D19" s="41"/>
      <c r="E19" s="41"/>
    </row>
    <row r="20" spans="1:5" x14ac:dyDescent="0.25">
      <c r="A20" s="23" t="s">
        <v>374</v>
      </c>
      <c r="B20" s="37" t="s">
        <v>384</v>
      </c>
      <c r="C20" s="41"/>
      <c r="D20" s="41"/>
      <c r="E20" s="41"/>
    </row>
    <row r="21" spans="1:5" x14ac:dyDescent="0.25">
      <c r="A21" s="41"/>
      <c r="B21" s="41"/>
      <c r="C21" s="41"/>
      <c r="D21" s="41"/>
      <c r="E21" s="41"/>
    </row>
    <row r="22" spans="1:5" x14ac:dyDescent="0.25">
      <c r="A22" s="23" t="s">
        <v>385</v>
      </c>
      <c r="B22" s="23" t="s">
        <v>386</v>
      </c>
      <c r="C22" s="23" t="s">
        <v>387</v>
      </c>
      <c r="D22" s="23" t="s">
        <v>388</v>
      </c>
      <c r="E22" s="23" t="s">
        <v>389</v>
      </c>
    </row>
    <row r="23" spans="1:5" x14ac:dyDescent="0.25">
      <c r="A23" s="41">
        <v>2015</v>
      </c>
      <c r="B23" s="41" t="s">
        <v>390</v>
      </c>
      <c r="C23" s="41" t="s">
        <v>380</v>
      </c>
      <c r="D23" s="41">
        <v>1990</v>
      </c>
      <c r="E23" s="41">
        <v>2.4500000000000002</v>
      </c>
    </row>
    <row r="24" spans="1:5" x14ac:dyDescent="0.25">
      <c r="A24" s="41">
        <v>2015</v>
      </c>
      <c r="B24" s="41" t="s">
        <v>390</v>
      </c>
      <c r="C24" s="41" t="s">
        <v>395</v>
      </c>
      <c r="D24" s="41">
        <v>1990</v>
      </c>
      <c r="E24" s="41">
        <v>2.4500000000000002</v>
      </c>
    </row>
    <row r="25" spans="1:5" x14ac:dyDescent="0.25">
      <c r="A25" s="41">
        <v>2015</v>
      </c>
      <c r="B25" s="41" t="s">
        <v>390</v>
      </c>
      <c r="C25" s="41" t="s">
        <v>396</v>
      </c>
      <c r="D25" s="41">
        <v>1990</v>
      </c>
      <c r="E25" s="41">
        <v>2.4500000000000002</v>
      </c>
    </row>
    <row r="26" spans="1:5" x14ac:dyDescent="0.25">
      <c r="A26" s="41">
        <v>2020</v>
      </c>
      <c r="B26" s="41" t="s">
        <v>390</v>
      </c>
      <c r="C26" s="41" t="s">
        <v>380</v>
      </c>
      <c r="D26" s="41">
        <v>1650</v>
      </c>
      <c r="E26" s="41">
        <v>3</v>
      </c>
    </row>
    <row r="27" spans="1:5" x14ac:dyDescent="0.25">
      <c r="A27" s="41">
        <v>2020</v>
      </c>
      <c r="B27" s="41" t="s">
        <v>390</v>
      </c>
      <c r="C27" s="41" t="s">
        <v>395</v>
      </c>
      <c r="D27" s="41">
        <v>1490</v>
      </c>
      <c r="E27" s="41">
        <v>3.5</v>
      </c>
    </row>
    <row r="28" spans="1:5" x14ac:dyDescent="0.25">
      <c r="A28" s="41">
        <v>2020</v>
      </c>
      <c r="B28" s="41" t="s">
        <v>390</v>
      </c>
      <c r="C28" s="41" t="s">
        <v>396</v>
      </c>
      <c r="D28" s="41">
        <v>1800</v>
      </c>
      <c r="E28" s="41">
        <v>3</v>
      </c>
    </row>
    <row r="29" spans="1:5" x14ac:dyDescent="0.25">
      <c r="A29" s="41">
        <v>2030</v>
      </c>
      <c r="B29" s="41" t="s">
        <v>390</v>
      </c>
      <c r="C29" s="41" t="s">
        <v>380</v>
      </c>
      <c r="D29" s="41">
        <v>1350</v>
      </c>
      <c r="E29" s="41">
        <v>3.5</v>
      </c>
    </row>
    <row r="30" spans="1:5" x14ac:dyDescent="0.25">
      <c r="A30" s="41">
        <v>2030</v>
      </c>
      <c r="B30" s="41" t="s">
        <v>390</v>
      </c>
      <c r="C30" s="41" t="s">
        <v>395</v>
      </c>
      <c r="D30" s="41">
        <v>1100</v>
      </c>
      <c r="E30" s="41">
        <v>3.8</v>
      </c>
    </row>
    <row r="31" spans="1:5" x14ac:dyDescent="0.25">
      <c r="A31" s="41">
        <v>2030</v>
      </c>
      <c r="B31" s="41" t="s">
        <v>390</v>
      </c>
      <c r="C31" s="41" t="s">
        <v>396</v>
      </c>
      <c r="D31" s="41">
        <v>1500</v>
      </c>
      <c r="E31" s="41">
        <v>3.25</v>
      </c>
    </row>
    <row r="32" spans="1:5" x14ac:dyDescent="0.25">
      <c r="A32" s="41">
        <v>2040</v>
      </c>
      <c r="B32" s="41" t="s">
        <v>390</v>
      </c>
      <c r="C32" s="41" t="s">
        <v>380</v>
      </c>
      <c r="D32" s="41">
        <v>1100</v>
      </c>
      <c r="E32" s="41">
        <v>3.75</v>
      </c>
    </row>
    <row r="33" spans="1:5" x14ac:dyDescent="0.25">
      <c r="A33" s="41">
        <v>2040</v>
      </c>
      <c r="B33" s="41" t="s">
        <v>390</v>
      </c>
      <c r="C33" s="41" t="s">
        <v>395</v>
      </c>
      <c r="D33" s="41">
        <v>1000</v>
      </c>
      <c r="E33" s="41">
        <v>4</v>
      </c>
    </row>
    <row r="34" spans="1:5" x14ac:dyDescent="0.25">
      <c r="A34" s="41">
        <v>2040</v>
      </c>
      <c r="B34" s="41" t="s">
        <v>390</v>
      </c>
      <c r="C34" s="41" t="s">
        <v>396</v>
      </c>
      <c r="D34" s="41">
        <v>1300</v>
      </c>
      <c r="E34" s="41">
        <v>3.5</v>
      </c>
    </row>
    <row r="35" spans="1:5" x14ac:dyDescent="0.25">
      <c r="A35" s="41">
        <v>2050</v>
      </c>
      <c r="B35" s="41" t="s">
        <v>390</v>
      </c>
      <c r="C35" s="41" t="s">
        <v>380</v>
      </c>
      <c r="D35" s="41">
        <v>1000</v>
      </c>
      <c r="E35" s="41">
        <v>3.75</v>
      </c>
    </row>
    <row r="36" spans="1:5" x14ac:dyDescent="0.25">
      <c r="A36" s="41">
        <v>2050</v>
      </c>
      <c r="B36" s="41" t="s">
        <v>390</v>
      </c>
      <c r="C36" s="41" t="s">
        <v>395</v>
      </c>
      <c r="D36" s="41">
        <v>900</v>
      </c>
      <c r="E36" s="41">
        <v>4</v>
      </c>
    </row>
    <row r="37" spans="1:5" x14ac:dyDescent="0.25">
      <c r="A37" s="41">
        <v>2050</v>
      </c>
      <c r="B37" s="41" t="s">
        <v>390</v>
      </c>
      <c r="C37" s="41" t="s">
        <v>396</v>
      </c>
      <c r="D37" s="41">
        <v>1100</v>
      </c>
      <c r="E37" s="41">
        <v>3.5</v>
      </c>
    </row>
    <row r="40" spans="1:5" x14ac:dyDescent="0.25">
      <c r="A40" t="s">
        <v>397</v>
      </c>
    </row>
    <row r="42" spans="1:5" x14ac:dyDescent="0.25">
      <c r="A42" t="s">
        <v>398</v>
      </c>
    </row>
    <row r="43" spans="1:5" x14ac:dyDescent="0.25">
      <c r="A43">
        <v>2020</v>
      </c>
      <c r="B43">
        <f>(D26+D27)/2</f>
        <v>1570</v>
      </c>
      <c r="C43">
        <f>$D$26</f>
        <v>1650</v>
      </c>
    </row>
    <row r="44" spans="1:5" x14ac:dyDescent="0.25">
      <c r="A44">
        <v>2030</v>
      </c>
      <c r="B44">
        <f>(D29+D30)/2</f>
        <v>1225</v>
      </c>
      <c r="C44">
        <f>$D$29</f>
        <v>1350</v>
      </c>
    </row>
    <row r="45" spans="1:5" x14ac:dyDescent="0.25">
      <c r="A45">
        <f>2040</f>
        <v>2040</v>
      </c>
      <c r="B45">
        <f>(D32+D33)/2</f>
        <v>1050</v>
      </c>
      <c r="C45">
        <f>$D$32</f>
        <v>1100</v>
      </c>
    </row>
    <row r="46" spans="1:5" x14ac:dyDescent="0.25">
      <c r="A46">
        <v>2050</v>
      </c>
      <c r="B46">
        <f>(D35+D36)/2</f>
        <v>950</v>
      </c>
      <c r="C46">
        <f>$D$35</f>
        <v>1000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D121" sqref="A1:D121"/>
    </sheetView>
  </sheetViews>
  <sheetFormatPr defaultColWidth="9.140625" defaultRowHeight="15" x14ac:dyDescent="0.25"/>
  <cols>
    <col min="1" max="1" width="82.140625" style="41" customWidth="1"/>
    <col min="2" max="2" width="18.28515625" style="41" bestFit="1" customWidth="1"/>
    <col min="3" max="3" width="25.140625" style="41" customWidth="1"/>
    <col min="4" max="4" width="15.7109375" style="41" customWidth="1"/>
    <col min="5" max="5" width="41.85546875" style="41" customWidth="1"/>
    <col min="6" max="6" width="19.85546875" style="41" customWidth="1"/>
    <col min="7" max="16384" width="9.140625" style="41"/>
  </cols>
  <sheetData>
    <row r="2" spans="1:4" x14ac:dyDescent="0.25">
      <c r="B2" s="41" t="s">
        <v>556</v>
      </c>
      <c r="C2" s="41" t="s">
        <v>557</v>
      </c>
      <c r="D2" s="41" t="s">
        <v>570</v>
      </c>
    </row>
    <row r="3" spans="1:4" x14ac:dyDescent="0.25">
      <c r="A3" s="41" t="s">
        <v>469</v>
      </c>
      <c r="B3" s="41">
        <f>B5-B6</f>
        <v>1456.208523776249</v>
      </c>
      <c r="C3" s="41">
        <f>B3-B72*'Load shift benefits'!A2-B52*'Load shift benefits'!A3</f>
        <v>-385.68656300429689</v>
      </c>
      <c r="D3" s="41">
        <f>B3+(-C3)</f>
        <v>1841.8950867805459</v>
      </c>
    </row>
    <row r="5" spans="1:4" x14ac:dyDescent="0.25">
      <c r="A5" s="41" t="str">
        <f t="shared" ref="A5" si="0">A69</f>
        <v>Incremental panel cost on average - $s</v>
      </c>
      <c r="B5" s="41">
        <f>B69</f>
        <v>1960.814148205325</v>
      </c>
    </row>
    <row r="6" spans="1:4" x14ac:dyDescent="0.25">
      <c r="A6" s="41" t="str">
        <f t="shared" ref="A6:B6" si="1">A75</f>
        <v>Incremental savings on average - $s</v>
      </c>
      <c r="B6" s="41">
        <f t="shared" si="1"/>
        <v>504.60562442907587</v>
      </c>
    </row>
    <row r="9" spans="1:4" x14ac:dyDescent="0.25">
      <c r="A9" s="41" t="s">
        <v>418</v>
      </c>
    </row>
    <row r="11" spans="1:4" x14ac:dyDescent="0.25">
      <c r="A11" s="41" t="s">
        <v>419</v>
      </c>
    </row>
    <row r="12" spans="1:4" x14ac:dyDescent="0.25">
      <c r="A12" s="49" t="s">
        <v>420</v>
      </c>
    </row>
    <row r="15" spans="1:4" x14ac:dyDescent="0.25">
      <c r="A15" s="41" t="s">
        <v>421</v>
      </c>
    </row>
    <row r="16" spans="1:4" ht="23.25" x14ac:dyDescent="0.35">
      <c r="A16" s="50" t="s">
        <v>222</v>
      </c>
    </row>
    <row r="17" spans="1:2" ht="15.75" thickBot="1" x14ac:dyDescent="0.3"/>
    <row r="18" spans="1:2" ht="18.75" x14ac:dyDescent="0.25">
      <c r="A18" s="51" t="s">
        <v>422</v>
      </c>
      <c r="B18" s="52"/>
    </row>
    <row r="19" spans="1:2" x14ac:dyDescent="0.25">
      <c r="A19" s="63"/>
      <c r="B19" s="64"/>
    </row>
    <row r="20" spans="1:2" x14ac:dyDescent="0.25">
      <c r="A20" s="63" t="s">
        <v>423</v>
      </c>
      <c r="B20" s="64">
        <v>87.1</v>
      </c>
    </row>
    <row r="21" spans="1:2" x14ac:dyDescent="0.25">
      <c r="A21" s="63" t="s">
        <v>424</v>
      </c>
      <c r="B21" s="64">
        <v>342.1</v>
      </c>
    </row>
    <row r="22" spans="1:2" x14ac:dyDescent="0.25">
      <c r="A22" s="63" t="s">
        <v>425</v>
      </c>
      <c r="B22" s="64">
        <v>710.9</v>
      </c>
    </row>
    <row r="23" spans="1:2" x14ac:dyDescent="0.25">
      <c r="A23" s="63" t="s">
        <v>426</v>
      </c>
      <c r="B23" s="64">
        <v>788.7</v>
      </c>
    </row>
    <row r="24" spans="1:2" x14ac:dyDescent="0.25">
      <c r="A24" s="63" t="s">
        <v>427</v>
      </c>
      <c r="B24" s="64">
        <v>685.1</v>
      </c>
    </row>
    <row r="25" spans="1:2" x14ac:dyDescent="0.25">
      <c r="A25" s="63" t="s">
        <v>428</v>
      </c>
      <c r="B25" s="64">
        <v>654.9</v>
      </c>
    </row>
    <row r="26" spans="1:2" x14ac:dyDescent="0.25">
      <c r="A26" s="63" t="s">
        <v>429</v>
      </c>
      <c r="B26" s="65">
        <v>1109</v>
      </c>
    </row>
    <row r="27" spans="1:2" x14ac:dyDescent="0.25">
      <c r="A27" s="63" t="s">
        <v>430</v>
      </c>
      <c r="B27" s="64">
        <v>908.9</v>
      </c>
    </row>
    <row r="28" spans="1:2" x14ac:dyDescent="0.25">
      <c r="A28" s="63" t="s">
        <v>431</v>
      </c>
      <c r="B28" s="65">
        <v>2216</v>
      </c>
    </row>
    <row r="29" spans="1:2" x14ac:dyDescent="0.25">
      <c r="A29" s="63" t="s">
        <v>432</v>
      </c>
      <c r="B29" s="65">
        <v>1563</v>
      </c>
    </row>
    <row r="30" spans="1:2" x14ac:dyDescent="0.25">
      <c r="A30" s="63" t="s">
        <v>433</v>
      </c>
      <c r="B30" s="65">
        <v>1850</v>
      </c>
    </row>
    <row r="31" spans="1:2" x14ac:dyDescent="0.25">
      <c r="A31" s="63" t="s">
        <v>434</v>
      </c>
      <c r="B31" s="64">
        <v>862.8</v>
      </c>
    </row>
    <row r="32" spans="1:2" x14ac:dyDescent="0.25">
      <c r="A32" s="63" t="s">
        <v>435</v>
      </c>
      <c r="B32" s="64">
        <v>382.5</v>
      </c>
    </row>
    <row r="33" spans="1:2" x14ac:dyDescent="0.25">
      <c r="A33" s="63" t="s">
        <v>436</v>
      </c>
      <c r="B33" s="64">
        <v>568.29999999999995</v>
      </c>
    </row>
    <row r="34" spans="1:2" ht="15.75" thickBot="1" x14ac:dyDescent="0.3">
      <c r="A34" s="66" t="s">
        <v>437</v>
      </c>
      <c r="B34" s="67">
        <v>447.2</v>
      </c>
    </row>
    <row r="35" spans="1:2" x14ac:dyDescent="0.25">
      <c r="A35" s="10" t="s">
        <v>438</v>
      </c>
      <c r="B35" s="41">
        <f>SUM(B20:B34)</f>
        <v>13176.5</v>
      </c>
    </row>
    <row r="37" spans="1:2" x14ac:dyDescent="0.25">
      <c r="A37" s="49" t="s">
        <v>498</v>
      </c>
      <c r="B37" s="41">
        <f>SUM(B20:B24)</f>
        <v>2613.9</v>
      </c>
    </row>
    <row r="38" spans="1:2" x14ac:dyDescent="0.25">
      <c r="A38" s="49"/>
    </row>
    <row r="39" spans="1:2" ht="18.75" x14ac:dyDescent="0.3">
      <c r="A39" s="59" t="s">
        <v>499</v>
      </c>
    </row>
    <row r="40" spans="1:2" x14ac:dyDescent="0.25">
      <c r="A40" s="41" t="s">
        <v>439</v>
      </c>
      <c r="B40" s="41">
        <f>B37/B35</f>
        <v>0.19837589648237394</v>
      </c>
    </row>
    <row r="41" spans="1:2" x14ac:dyDescent="0.25">
      <c r="A41" s="41" t="s">
        <v>497</v>
      </c>
      <c r="B41" s="41">
        <f>1-B40</f>
        <v>0.80162410351762603</v>
      </c>
    </row>
    <row r="45" spans="1:2" ht="18.75" x14ac:dyDescent="0.3">
      <c r="A45" s="59" t="s">
        <v>500</v>
      </c>
      <c r="B45" s="19"/>
    </row>
    <row r="46" spans="1:2" x14ac:dyDescent="0.25">
      <c r="A46" s="41" t="s">
        <v>440</v>
      </c>
      <c r="B46" s="19">
        <f>'single vs multi existing bldgs'!$F$12</f>
        <v>0.5783004552352049</v>
      </c>
    </row>
    <row r="47" spans="1:2" x14ac:dyDescent="0.25">
      <c r="A47" s="41" t="s">
        <v>441</v>
      </c>
      <c r="B47" s="19">
        <f>1-B46</f>
        <v>0.4216995447647951</v>
      </c>
    </row>
    <row r="50" spans="1:6" x14ac:dyDescent="0.25">
      <c r="A50" s="56" t="s">
        <v>460</v>
      </c>
      <c r="B50" s="56"/>
    </row>
    <row r="52" spans="1:6" x14ac:dyDescent="0.25">
      <c r="A52" s="41" t="s">
        <v>453</v>
      </c>
      <c r="B52" s="19">
        <f>1-B72</f>
        <v>0.84189508678054581</v>
      </c>
    </row>
    <row r="53" spans="1:6" x14ac:dyDescent="0.25">
      <c r="A53" s="41" t="s">
        <v>539</v>
      </c>
      <c r="B53" s="41">
        <f>B41</f>
        <v>0.80162410351762603</v>
      </c>
      <c r="D53" s="41" t="s">
        <v>527</v>
      </c>
    </row>
    <row r="55" spans="1:6" x14ac:dyDescent="0.25">
      <c r="A55" s="41" t="s">
        <v>454</v>
      </c>
      <c r="B55" s="19">
        <f>'single vs multi existing bldgs'!$F$12</f>
        <v>0.5783004552352049</v>
      </c>
      <c r="F55" s="19"/>
    </row>
    <row r="56" spans="1:6" x14ac:dyDescent="0.25">
      <c r="A56" s="41" t="s">
        <v>526</v>
      </c>
      <c r="B56" s="19">
        <v>1</v>
      </c>
      <c r="D56" s="41" t="s">
        <v>537</v>
      </c>
    </row>
    <row r="57" spans="1:6" x14ac:dyDescent="0.25">
      <c r="A57" s="41" t="s">
        <v>524</v>
      </c>
      <c r="B57" s="60">
        <f>B100</f>
        <v>0.66358431362839909</v>
      </c>
      <c r="D57" s="41" t="s">
        <v>538</v>
      </c>
    </row>
    <row r="60" spans="1:6" x14ac:dyDescent="0.25">
      <c r="A60" s="41" t="s">
        <v>455</v>
      </c>
      <c r="B60" s="19">
        <f>$B$47</f>
        <v>0.4216995447647951</v>
      </c>
    </row>
    <row r="61" spans="1:6" x14ac:dyDescent="0.25">
      <c r="A61" s="41" t="s">
        <v>456</v>
      </c>
      <c r="B61" s="41">
        <v>0.5</v>
      </c>
      <c r="D61" s="41" t="s">
        <v>540</v>
      </c>
    </row>
    <row r="62" spans="1:6" x14ac:dyDescent="0.25">
      <c r="A62" s="41" t="s">
        <v>524</v>
      </c>
      <c r="B62" s="60">
        <f>B100</f>
        <v>0.66358431362839909</v>
      </c>
      <c r="D62" s="41" t="s">
        <v>507</v>
      </c>
    </row>
    <row r="64" spans="1:6" ht="30" x14ac:dyDescent="0.25">
      <c r="A64" s="33" t="s">
        <v>525</v>
      </c>
      <c r="B64" s="60">
        <f>B53*(B55*B56*B57+B60*B61*B62)</f>
        <v>0.41978466028801648</v>
      </c>
    </row>
    <row r="67" spans="1:5" x14ac:dyDescent="0.25">
      <c r="A67" s="33"/>
      <c r="B67" s="60"/>
    </row>
    <row r="68" spans="1:5" x14ac:dyDescent="0.25">
      <c r="A68" s="33" t="s">
        <v>464</v>
      </c>
      <c r="B68" s="41">
        <f>'Cost input data'!$E$64</f>
        <v>4671</v>
      </c>
    </row>
    <row r="69" spans="1:5" x14ac:dyDescent="0.25">
      <c r="A69" s="41" t="s">
        <v>465</v>
      </c>
      <c r="B69" s="60">
        <f>B64*B68</f>
        <v>1960.814148205325</v>
      </c>
    </row>
    <row r="71" spans="1:5" x14ac:dyDescent="0.25">
      <c r="A71" s="57" t="s">
        <v>461</v>
      </c>
      <c r="B71" s="57"/>
    </row>
    <row r="72" spans="1:5" x14ac:dyDescent="0.25">
      <c r="A72" s="41" t="s">
        <v>462</v>
      </c>
      <c r="B72" s="19">
        <f>'new vs. retrofit'!$B$41</f>
        <v>0.15810491321945419</v>
      </c>
    </row>
    <row r="73" spans="1:5" x14ac:dyDescent="0.25">
      <c r="A73" s="41" t="s">
        <v>463</v>
      </c>
      <c r="B73" s="41">
        <f>'single vs multi for new'!$C$33</f>
        <v>0.49775222164140093</v>
      </c>
      <c r="E73" s="41" t="s">
        <v>468</v>
      </c>
    </row>
    <row r="74" spans="1:5" x14ac:dyDescent="0.25">
      <c r="A74" s="41" t="s">
        <v>466</v>
      </c>
      <c r="B74" s="41">
        <f>'Cost input data'!$E$63</f>
        <v>6412</v>
      </c>
    </row>
    <row r="75" spans="1:5" x14ac:dyDescent="0.25">
      <c r="A75" s="41" t="s">
        <v>467</v>
      </c>
      <c r="B75" s="41">
        <f>B72*B73*B74</f>
        <v>504.60562442907587</v>
      </c>
    </row>
    <row r="78" spans="1:5" x14ac:dyDescent="0.25">
      <c r="A78" s="45" t="s">
        <v>517</v>
      </c>
      <c r="B78" s="45"/>
    </row>
    <row r="80" spans="1:5" x14ac:dyDescent="0.25">
      <c r="A80" s="41" t="str">
        <f>'E3 data stock additions '!A49</f>
        <v>Sum of water heater installations 2020-2030 with linear ramp to 100</v>
      </c>
      <c r="B80" s="47">
        <f>'E3 data stock additions '!B49</f>
        <v>7869834.6989010824</v>
      </c>
    </row>
    <row r="81" spans="1:5" x14ac:dyDescent="0.25">
      <c r="A81" s="41" t="str">
        <f>'E3 data stock additions '!A27</f>
        <v>Sum of number of units shifted to electric heat pump installations 2020-2030</v>
      </c>
      <c r="B81" s="47">
        <f>'E3 data stock additions '!B27</f>
        <v>4190817.1636066162</v>
      </c>
    </row>
    <row r="83" spans="1:5" x14ac:dyDescent="0.25">
      <c r="A83" s="41" t="s">
        <v>518</v>
      </c>
    </row>
    <row r="85" spans="1:5" x14ac:dyDescent="0.25">
      <c r="A85" s="41" t="s">
        <v>531</v>
      </c>
    </row>
    <row r="87" spans="1:5" x14ac:dyDescent="0.25">
      <c r="A87" s="41" t="s">
        <v>519</v>
      </c>
      <c r="B87" s="48">
        <f>$B$80+1/4*B81</f>
        <v>8917538.9898027368</v>
      </c>
      <c r="C87" s="41" t="s">
        <v>522</v>
      </c>
    </row>
    <row r="89" spans="1:5" x14ac:dyDescent="0.25">
      <c r="A89" s="41" t="s">
        <v>534</v>
      </c>
      <c r="B89" s="47">
        <v>5000000</v>
      </c>
    </row>
    <row r="90" spans="1:5" x14ac:dyDescent="0.25">
      <c r="A90" s="41" t="s">
        <v>520</v>
      </c>
      <c r="B90" s="47">
        <v>500000</v>
      </c>
    </row>
    <row r="91" spans="1:5" x14ac:dyDescent="0.25">
      <c r="A91" s="41" t="s">
        <v>521</v>
      </c>
      <c r="B91" s="25">
        <v>500000</v>
      </c>
    </row>
    <row r="93" spans="1:5" x14ac:dyDescent="0.25">
      <c r="A93" s="41" t="s">
        <v>528</v>
      </c>
      <c r="B93" s="25">
        <v>4000000</v>
      </c>
    </row>
    <row r="95" spans="1:5" x14ac:dyDescent="0.25">
      <c r="A95" s="41" t="s">
        <v>530</v>
      </c>
      <c r="B95" s="47">
        <f>0.75*B93</f>
        <v>3000000</v>
      </c>
      <c r="E95" s="61"/>
    </row>
    <row r="96" spans="1:5" x14ac:dyDescent="0.25">
      <c r="B96" s="25">
        <v>2000000</v>
      </c>
      <c r="C96" s="41" t="s">
        <v>581</v>
      </c>
      <c r="E96" s="61"/>
    </row>
    <row r="97" spans="1:12" x14ac:dyDescent="0.25">
      <c r="A97" s="41" t="s">
        <v>529</v>
      </c>
    </row>
    <row r="99" spans="1:12" x14ac:dyDescent="0.25">
      <c r="A99" s="41" t="s">
        <v>535</v>
      </c>
      <c r="B99" s="25"/>
    </row>
    <row r="100" spans="1:12" x14ac:dyDescent="0.25">
      <c r="A100" s="41" t="s">
        <v>523</v>
      </c>
      <c r="B100" s="60">
        <f>(B87-B95)/B87</f>
        <v>0.66358431362839909</v>
      </c>
    </row>
    <row r="103" spans="1:12" x14ac:dyDescent="0.25">
      <c r="A103" s="20" t="s">
        <v>516</v>
      </c>
      <c r="B103" s="20"/>
      <c r="C103" s="20"/>
      <c r="D103" s="20"/>
      <c r="E103" s="20"/>
      <c r="F103" s="20"/>
      <c r="G103" s="20"/>
      <c r="H103" s="20"/>
      <c r="I103" s="20"/>
      <c r="J103" s="20"/>
      <c r="K103" s="20"/>
      <c r="L103" s="20"/>
    </row>
    <row r="105" spans="1:12" x14ac:dyDescent="0.25">
      <c r="A105" s="53" t="s">
        <v>459</v>
      </c>
    </row>
    <row r="106" spans="1:12" x14ac:dyDescent="0.25">
      <c r="A106" s="53"/>
    </row>
    <row r="107" spans="1:12" x14ac:dyDescent="0.25">
      <c r="A107" s="53" t="s">
        <v>442</v>
      </c>
    </row>
    <row r="108" spans="1:12" x14ac:dyDescent="0.25">
      <c r="A108" s="53"/>
    </row>
    <row r="109" spans="1:12" x14ac:dyDescent="0.25">
      <c r="A109" s="54" t="s">
        <v>443</v>
      </c>
    </row>
    <row r="110" spans="1:12" x14ac:dyDescent="0.25">
      <c r="A110" s="54" t="s">
        <v>444</v>
      </c>
    </row>
    <row r="111" spans="1:12" x14ac:dyDescent="0.25">
      <c r="A111" s="54" t="s">
        <v>445</v>
      </c>
    </row>
    <row r="112" spans="1:12" x14ac:dyDescent="0.25">
      <c r="A112" s="53"/>
    </row>
    <row r="113" spans="1:1" x14ac:dyDescent="0.25">
      <c r="A113" s="53" t="s">
        <v>452</v>
      </c>
    </row>
    <row r="114" spans="1:1" x14ac:dyDescent="0.25">
      <c r="A114" s="53"/>
    </row>
    <row r="115" spans="1:1" x14ac:dyDescent="0.25">
      <c r="A115" s="53" t="s">
        <v>446</v>
      </c>
    </row>
    <row r="116" spans="1:1" x14ac:dyDescent="0.25">
      <c r="A116" s="55" t="s">
        <v>447</v>
      </c>
    </row>
    <row r="117" spans="1:1" x14ac:dyDescent="0.25">
      <c r="A117" s="55" t="s">
        <v>448</v>
      </c>
    </row>
    <row r="118" spans="1:1" x14ac:dyDescent="0.25">
      <c r="A118" s="55" t="s">
        <v>449</v>
      </c>
    </row>
    <row r="119" spans="1:1" x14ac:dyDescent="0.25">
      <c r="A119" s="55" t="s">
        <v>450</v>
      </c>
    </row>
    <row r="120" spans="1:1" x14ac:dyDescent="0.25">
      <c r="A120" s="53"/>
    </row>
    <row r="121" spans="1:1" x14ac:dyDescent="0.25">
      <c r="A121" s="53" t="s">
        <v>451</v>
      </c>
    </row>
  </sheetData>
  <hyperlinks>
    <hyperlink ref="A116" r:id="rId1"/>
    <hyperlink ref="A117" r:id="rId2"/>
    <hyperlink ref="A118" r:id="rId3"/>
    <hyperlink ref="A119" r:id="rId4"/>
  </hyperlinks>
  <pageMargins left="0.7" right="0.7" top="0.75" bottom="0.75" header="0.3" footer="0.3"/>
  <pageSetup orientation="portrait" verticalDpi="0"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9"/>
  <sheetViews>
    <sheetView topLeftCell="A7" workbookViewId="0">
      <selection activeCell="B35" sqref="B35"/>
    </sheetView>
  </sheetViews>
  <sheetFormatPr defaultRowHeight="15" x14ac:dyDescent="0.25"/>
  <cols>
    <col min="1" max="1" width="57.85546875" bestFit="1" customWidth="1"/>
    <col min="2" max="2" width="13.5703125" bestFit="1" customWidth="1"/>
  </cols>
  <sheetData>
    <row r="1" spans="1:35" x14ac:dyDescent="0.25">
      <c r="A1" t="s">
        <v>0</v>
      </c>
    </row>
    <row r="3" spans="1:35" x14ac:dyDescent="0.25">
      <c r="A3" t="s">
        <v>1</v>
      </c>
      <c r="B3">
        <v>2017</v>
      </c>
      <c r="C3">
        <v>2018</v>
      </c>
      <c r="D3">
        <v>2019</v>
      </c>
      <c r="E3">
        <v>2020</v>
      </c>
      <c r="F3">
        <v>2021</v>
      </c>
      <c r="G3">
        <v>2022</v>
      </c>
      <c r="H3">
        <v>2023</v>
      </c>
      <c r="I3">
        <v>2024</v>
      </c>
      <c r="J3">
        <v>2025</v>
      </c>
      <c r="K3">
        <v>2026</v>
      </c>
      <c r="L3">
        <v>2027</v>
      </c>
      <c r="M3">
        <v>2028</v>
      </c>
      <c r="N3">
        <v>2029</v>
      </c>
      <c r="O3">
        <v>2030</v>
      </c>
      <c r="P3">
        <v>2031</v>
      </c>
      <c r="Q3">
        <v>2032</v>
      </c>
      <c r="R3">
        <v>2033</v>
      </c>
      <c r="S3">
        <v>2034</v>
      </c>
      <c r="T3">
        <v>2035</v>
      </c>
      <c r="U3">
        <v>2036</v>
      </c>
      <c r="V3">
        <v>2037</v>
      </c>
      <c r="W3">
        <v>2038</v>
      </c>
      <c r="X3">
        <v>2039</v>
      </c>
      <c r="Y3">
        <v>2040</v>
      </c>
      <c r="Z3">
        <v>2041</v>
      </c>
      <c r="AA3">
        <v>2042</v>
      </c>
      <c r="AB3">
        <v>2043</v>
      </c>
      <c r="AC3">
        <v>2044</v>
      </c>
      <c r="AD3">
        <v>2045</v>
      </c>
      <c r="AE3">
        <v>2046</v>
      </c>
      <c r="AF3">
        <v>2047</v>
      </c>
      <c r="AG3">
        <v>2048</v>
      </c>
      <c r="AH3">
        <v>2049</v>
      </c>
      <c r="AI3">
        <v>2050</v>
      </c>
    </row>
    <row r="4" spans="1:35" x14ac:dyDescent="0.25">
      <c r="A4" t="s">
        <v>2</v>
      </c>
      <c r="B4" s="1">
        <v>71532.870586273304</v>
      </c>
      <c r="C4" s="1">
        <v>69187.6733537416</v>
      </c>
      <c r="D4" s="1">
        <v>72262.718672423303</v>
      </c>
      <c r="E4" s="1">
        <v>72710.041921423894</v>
      </c>
      <c r="F4" s="1">
        <v>73302.770660474896</v>
      </c>
      <c r="G4" s="1">
        <v>73966.681666487901</v>
      </c>
      <c r="H4" s="1">
        <v>76018.214184148193</v>
      </c>
      <c r="I4" s="1">
        <v>77026.932624801106</v>
      </c>
      <c r="J4" s="1">
        <v>77786.8553211127</v>
      </c>
      <c r="K4" s="1">
        <v>78329.235407601504</v>
      </c>
      <c r="L4" s="1">
        <v>78907.018107105701</v>
      </c>
      <c r="M4" s="1">
        <v>79085.170482990594</v>
      </c>
      <c r="N4" s="1">
        <v>78721.520983041002</v>
      </c>
      <c r="O4" s="1">
        <v>78749.7978519436</v>
      </c>
      <c r="P4" s="1">
        <v>78561.203694149197</v>
      </c>
      <c r="Q4" s="1">
        <v>79283.808200601401</v>
      </c>
      <c r="R4" s="1">
        <v>79822.100988290505</v>
      </c>
      <c r="S4" s="1">
        <v>79327.916738814907</v>
      </c>
      <c r="T4" s="1">
        <v>79339.399768388903</v>
      </c>
      <c r="U4" s="1">
        <v>79104.094818728699</v>
      </c>
      <c r="V4" s="1">
        <v>79423.701790742401</v>
      </c>
      <c r="W4" s="1">
        <v>79943.116088143404</v>
      </c>
      <c r="X4" s="1">
        <v>80199.449781261399</v>
      </c>
      <c r="Y4" s="1">
        <v>80433.080457825999</v>
      </c>
      <c r="Z4" s="1">
        <v>80987.1908360698</v>
      </c>
      <c r="AA4" s="1">
        <v>81462.710768520294</v>
      </c>
      <c r="AB4" s="1">
        <v>81951.774328252402</v>
      </c>
      <c r="AC4" s="1">
        <v>82410.712234516905</v>
      </c>
      <c r="AD4" s="1">
        <v>82792.599903507697</v>
      </c>
      <c r="AE4" s="1">
        <v>83072.9153039831</v>
      </c>
      <c r="AF4" s="1">
        <v>83342.030757437198</v>
      </c>
      <c r="AG4" s="1">
        <v>83575.830352389894</v>
      </c>
      <c r="AH4" s="1">
        <v>83742.564788190895</v>
      </c>
      <c r="AI4" s="1">
        <v>83727.610613367302</v>
      </c>
    </row>
    <row r="5" spans="1:35" x14ac:dyDescent="0.25">
      <c r="A5" t="s">
        <v>3</v>
      </c>
      <c r="B5" s="1">
        <v>21334.484188807099</v>
      </c>
      <c r="C5" s="1">
        <v>20940.826059538202</v>
      </c>
      <c r="D5" s="1">
        <v>21794.902130629602</v>
      </c>
      <c r="E5" s="1">
        <v>21958.4669711186</v>
      </c>
      <c r="F5" s="1">
        <v>22085.947330105198</v>
      </c>
      <c r="G5" s="1">
        <v>22158.203591457601</v>
      </c>
      <c r="H5" s="1">
        <v>22513.625977318799</v>
      </c>
      <c r="I5" s="1">
        <v>22597.830468490502</v>
      </c>
      <c r="J5" s="1">
        <v>22631.014377519801</v>
      </c>
      <c r="K5" s="1">
        <v>22650.567704854198</v>
      </c>
      <c r="L5" s="1">
        <v>22727.361683978201</v>
      </c>
      <c r="M5" s="1">
        <v>22769.4991937786</v>
      </c>
      <c r="N5" s="1">
        <v>22734.318503232898</v>
      </c>
      <c r="O5" s="1">
        <v>22834.947780725699</v>
      </c>
      <c r="P5" s="1">
        <v>22919.210074348699</v>
      </c>
      <c r="Q5" s="1">
        <v>23230.087375163301</v>
      </c>
      <c r="R5" s="1">
        <v>23505.849745842399</v>
      </c>
      <c r="S5" s="1">
        <v>23523.885124900698</v>
      </c>
      <c r="T5" s="1">
        <v>23648.355551176199</v>
      </c>
      <c r="U5" s="1">
        <v>23688.603886038502</v>
      </c>
      <c r="V5" s="1">
        <v>23830.317884774999</v>
      </c>
      <c r="W5" s="1">
        <v>23985.096783138499</v>
      </c>
      <c r="X5" s="1">
        <v>24050.018103115101</v>
      </c>
      <c r="Y5" s="1">
        <v>24074.969331273802</v>
      </c>
      <c r="Z5" s="1">
        <v>24155.682448025</v>
      </c>
      <c r="AA5" s="1">
        <v>24208.407021342999</v>
      </c>
      <c r="AB5" s="1">
        <v>24260.337552317898</v>
      </c>
      <c r="AC5" s="1">
        <v>24313.195527137501</v>
      </c>
      <c r="AD5" s="1">
        <v>24365.517588111001</v>
      </c>
      <c r="AE5" s="1">
        <v>24413.766742032501</v>
      </c>
      <c r="AF5" s="1">
        <v>24481.125268385898</v>
      </c>
      <c r="AG5" s="1">
        <v>24561.310545697299</v>
      </c>
      <c r="AH5" s="1">
        <v>24642.438338656601</v>
      </c>
      <c r="AI5" s="1">
        <v>24691.598156041</v>
      </c>
    </row>
    <row r="6" spans="1:35"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5</v>
      </c>
      <c r="B7" s="1">
        <v>410196.861118295</v>
      </c>
      <c r="C7" s="1">
        <v>381008.34968599101</v>
      </c>
      <c r="D7" s="1">
        <v>361322.733235183</v>
      </c>
      <c r="E7" s="1">
        <v>297652.91617186897</v>
      </c>
      <c r="F7" s="1">
        <v>217477.50102835699</v>
      </c>
      <c r="G7" s="1">
        <v>152401.47381734301</v>
      </c>
      <c r="H7" s="1">
        <v>118105.190966296</v>
      </c>
      <c r="I7" s="1">
        <v>102146.96229914</v>
      </c>
      <c r="J7" s="1">
        <v>95993.654989831994</v>
      </c>
      <c r="K7" s="1">
        <v>93861.272408636301</v>
      </c>
      <c r="L7" s="1">
        <v>93454.375024982204</v>
      </c>
      <c r="M7" s="1">
        <v>93191.197676216907</v>
      </c>
      <c r="N7" s="1">
        <v>92465.407443621501</v>
      </c>
      <c r="O7" s="1">
        <v>92164.469175682098</v>
      </c>
      <c r="P7" s="1">
        <v>91423.799840833206</v>
      </c>
      <c r="Q7" s="1">
        <v>91426.363671331099</v>
      </c>
      <c r="R7" s="1">
        <v>90725.663684494604</v>
      </c>
      <c r="S7" s="1">
        <v>88167.069635453197</v>
      </c>
      <c r="T7" s="1">
        <v>85428.4931177166</v>
      </c>
      <c r="U7" s="1">
        <v>81540.343550787002</v>
      </c>
      <c r="V7" s="1">
        <v>77436.555710825705</v>
      </c>
      <c r="W7" s="1">
        <v>72778.034882839696</v>
      </c>
      <c r="X7" s="1">
        <v>67195.015722448501</v>
      </c>
      <c r="Y7" s="1">
        <v>61214.395367842699</v>
      </c>
      <c r="Z7" s="1">
        <v>55526.825979549103</v>
      </c>
      <c r="AA7" s="1">
        <v>49945.034349372399</v>
      </c>
      <c r="AB7" s="1">
        <v>44825.188824798301</v>
      </c>
      <c r="AC7" s="1">
        <v>40294.713779473597</v>
      </c>
      <c r="AD7" s="1">
        <v>36398.210232141602</v>
      </c>
      <c r="AE7" s="1">
        <v>33132.653892839196</v>
      </c>
      <c r="AF7" s="1">
        <v>30563.9651420556</v>
      </c>
      <c r="AG7" s="1">
        <v>28577.216585496899</v>
      </c>
      <c r="AH7" s="1">
        <v>27017.6969924328</v>
      </c>
      <c r="AI7" s="1">
        <v>25632.892699517601</v>
      </c>
    </row>
    <row r="8" spans="1:35" x14ac:dyDescent="0.25">
      <c r="A8" t="s">
        <v>6</v>
      </c>
      <c r="B8" s="1">
        <v>10687.291602863001</v>
      </c>
      <c r="C8" s="1">
        <v>26077.1627445097</v>
      </c>
      <c r="D8" s="1">
        <v>63855.689949845902</v>
      </c>
      <c r="E8" s="1">
        <v>130157.461597184</v>
      </c>
      <c r="F8" s="1">
        <v>213820.366213498</v>
      </c>
      <c r="G8" s="1">
        <v>282802.70417309401</v>
      </c>
      <c r="H8" s="1">
        <v>329169.76677054999</v>
      </c>
      <c r="I8" s="1">
        <v>351063.07958502101</v>
      </c>
      <c r="J8" s="1">
        <v>361687.60994953901</v>
      </c>
      <c r="K8" s="1">
        <v>367011.24127111997</v>
      </c>
      <c r="L8" s="1">
        <v>370817.68881884299</v>
      </c>
      <c r="M8" s="1">
        <v>372129.07674779301</v>
      </c>
      <c r="N8" s="1">
        <v>370715.23088834703</v>
      </c>
      <c r="O8" s="1">
        <v>371182.54422151297</v>
      </c>
      <c r="P8" s="1">
        <v>370813.56575863098</v>
      </c>
      <c r="Q8" s="1">
        <v>375062.65271410003</v>
      </c>
      <c r="R8" s="1">
        <v>378930.55264699901</v>
      </c>
      <c r="S8" s="1">
        <v>378581.47198056901</v>
      </c>
      <c r="T8" s="1">
        <v>381387.61219501402</v>
      </c>
      <c r="U8" s="1">
        <v>383891.27762818499</v>
      </c>
      <c r="V8" s="1">
        <v>389875.56471999199</v>
      </c>
      <c r="W8" s="1">
        <v>397590.20848392497</v>
      </c>
      <c r="X8" s="1">
        <v>404681.44041919301</v>
      </c>
      <c r="Y8" s="1">
        <v>412036.693841781</v>
      </c>
      <c r="Z8" s="1">
        <v>420984.53050510102</v>
      </c>
      <c r="AA8" s="1">
        <v>429364.179990431</v>
      </c>
      <c r="AB8" s="1">
        <v>437361.571184256</v>
      </c>
      <c r="AC8" s="1">
        <v>444592.338979566</v>
      </c>
      <c r="AD8" s="1">
        <v>450735.788115417</v>
      </c>
      <c r="AE8" s="1">
        <v>455650.66048043902</v>
      </c>
      <c r="AF8" s="1">
        <v>459802.76715759601</v>
      </c>
      <c r="AG8" s="1">
        <v>463165.142661903</v>
      </c>
      <c r="AH8" s="1">
        <v>465705.69211111998</v>
      </c>
      <c r="AI8" s="1">
        <v>467002.50922906701</v>
      </c>
    </row>
    <row r="9" spans="1:35" x14ac:dyDescent="0.25">
      <c r="A9" t="s">
        <v>7</v>
      </c>
      <c r="B9" s="1">
        <v>111434.49465443099</v>
      </c>
      <c r="C9" s="1">
        <v>101427.134662597</v>
      </c>
      <c r="D9" s="1">
        <v>96317.830342605506</v>
      </c>
      <c r="E9" s="1">
        <v>78360.1314572837</v>
      </c>
      <c r="F9" s="1">
        <v>56521.355030236897</v>
      </c>
      <c r="G9" s="1">
        <v>39127.005041709403</v>
      </c>
      <c r="H9" s="1">
        <v>30240.102197458698</v>
      </c>
      <c r="I9" s="1">
        <v>26042.7703013807</v>
      </c>
      <c r="J9" s="1">
        <v>24448.1012053665</v>
      </c>
      <c r="K9" s="1">
        <v>23986.994090234701</v>
      </c>
      <c r="L9" s="1">
        <v>24083.2531725265</v>
      </c>
      <c r="M9" s="1">
        <v>24259.284563583999</v>
      </c>
      <c r="N9" s="1">
        <v>24343.834161613398</v>
      </c>
      <c r="O9" s="1">
        <v>24631.783995420599</v>
      </c>
      <c r="P9" s="1">
        <v>24824.007545479701</v>
      </c>
      <c r="Q9" s="1">
        <v>25356.6775108775</v>
      </c>
      <c r="R9" s="1">
        <v>25749.844395697099</v>
      </c>
      <c r="S9" s="1">
        <v>25620.0352238339</v>
      </c>
      <c r="T9" s="1">
        <v>25613.5934429929</v>
      </c>
      <c r="U9" s="1">
        <v>25392.5373016021</v>
      </c>
      <c r="V9" s="1">
        <v>25273.512098621599</v>
      </c>
      <c r="W9" s="1">
        <v>25096.694143701501</v>
      </c>
      <c r="X9" s="1">
        <v>24673.578924013898</v>
      </c>
      <c r="Y9" s="1">
        <v>24074.162648812198</v>
      </c>
      <c r="Z9" s="1">
        <v>23428.846863385301</v>
      </c>
      <c r="AA9" s="1">
        <v>22603.147760934698</v>
      </c>
      <c r="AB9" s="1">
        <v>21610.586078856701</v>
      </c>
      <c r="AC9" s="1">
        <v>20471.880210555999</v>
      </c>
      <c r="AD9" s="1">
        <v>19196.326233369899</v>
      </c>
      <c r="AE9" s="1">
        <v>17818.2393136844</v>
      </c>
      <c r="AF9" s="1">
        <v>16411.260841236501</v>
      </c>
      <c r="AG9" s="1">
        <v>15029.6582906863</v>
      </c>
      <c r="AH9" s="1">
        <v>13690.375947087299</v>
      </c>
      <c r="AI9" s="1">
        <v>12385.892740068501</v>
      </c>
    </row>
    <row r="10" spans="1:35" x14ac:dyDescent="0.25">
      <c r="A10" t="s">
        <v>8</v>
      </c>
      <c r="B10">
        <v>2903.31642347553</v>
      </c>
      <c r="C10">
        <v>6941.9158884507997</v>
      </c>
      <c r="D10" s="1">
        <v>17021.988720808498</v>
      </c>
      <c r="E10" s="1">
        <v>34265.191300336199</v>
      </c>
      <c r="F10" s="1">
        <v>55570.692019919901</v>
      </c>
      <c r="G10" s="1">
        <v>72605.250270352801</v>
      </c>
      <c r="H10" s="1">
        <v>84280.549472101004</v>
      </c>
      <c r="I10" s="1">
        <v>89501.382966116595</v>
      </c>
      <c r="J10" s="1">
        <v>92106.902614581399</v>
      </c>
      <c r="K10" s="1">
        <v>93768.3625557263</v>
      </c>
      <c r="L10" s="1">
        <v>95497.648789050902</v>
      </c>
      <c r="M10" s="1">
        <v>96720.149502698798</v>
      </c>
      <c r="N10" s="1">
        <v>97259.6340941628</v>
      </c>
      <c r="O10" s="1">
        <v>98493.786655348405</v>
      </c>
      <c r="P10" s="1">
        <v>99310.778174115301</v>
      </c>
      <c r="Q10" s="1">
        <v>101492.953006695</v>
      </c>
      <c r="R10" s="1">
        <v>103149.700106869</v>
      </c>
      <c r="S10" s="1">
        <v>102778.851765343</v>
      </c>
      <c r="T10" s="1">
        <v>103020.451122445</v>
      </c>
      <c r="U10" s="1">
        <v>102590.21870541399</v>
      </c>
      <c r="V10" s="1">
        <v>102852.002134619</v>
      </c>
      <c r="W10" s="1">
        <v>103272.53950048699</v>
      </c>
      <c r="X10" s="1">
        <v>103220.715467695</v>
      </c>
      <c r="Y10" s="1">
        <v>103098.500523576</v>
      </c>
      <c r="Z10" s="1">
        <v>103538.83718370199</v>
      </c>
      <c r="AA10" s="1">
        <v>104075.63554049</v>
      </c>
      <c r="AB10" s="1">
        <v>104789.063848794</v>
      </c>
      <c r="AC10" s="1">
        <v>105729.186836981</v>
      </c>
      <c r="AD10" s="1">
        <v>106819.97773896399</v>
      </c>
      <c r="AE10" s="1">
        <v>108032.881424124</v>
      </c>
      <c r="AF10" s="1">
        <v>109456.209062603</v>
      </c>
      <c r="AG10" s="1">
        <v>111076.426514889</v>
      </c>
      <c r="AH10" s="1">
        <v>112734.84059476601</v>
      </c>
      <c r="AI10" s="1">
        <v>114202.232581877</v>
      </c>
    </row>
    <row r="11" spans="1:35" x14ac:dyDescent="0.25">
      <c r="A11" t="s">
        <v>9</v>
      </c>
      <c r="B11" s="1">
        <v>18926.012835000402</v>
      </c>
      <c r="C11" s="1">
        <v>18305.525602211801</v>
      </c>
      <c r="D11" s="1">
        <v>19119.114469715601</v>
      </c>
      <c r="E11" s="1">
        <v>19237.466291508699</v>
      </c>
      <c r="F11" s="1">
        <v>19394.2891846907</v>
      </c>
      <c r="G11" s="1">
        <v>19569.945328755901</v>
      </c>
      <c r="H11" s="1">
        <v>20112.735383767402</v>
      </c>
      <c r="I11" s="1">
        <v>20379.619936256899</v>
      </c>
      <c r="J11" s="1">
        <v>20580.678646554999</v>
      </c>
      <c r="K11" s="1">
        <v>20724.1804016811</v>
      </c>
      <c r="L11" s="1">
        <v>20877.048903909999</v>
      </c>
      <c r="M11" s="1">
        <v>20924.184075824</v>
      </c>
      <c r="N11" s="1">
        <v>20827.970474341499</v>
      </c>
      <c r="O11" s="1">
        <v>20835.451907414099</v>
      </c>
      <c r="P11" s="1">
        <v>20785.5540713316</v>
      </c>
      <c r="Q11" s="1">
        <v>20976.739215331199</v>
      </c>
      <c r="R11" s="1">
        <v>21119.159561744</v>
      </c>
      <c r="S11" s="1">
        <v>20988.4093573725</v>
      </c>
      <c r="T11" s="1">
        <v>20991.4475126055</v>
      </c>
      <c r="U11" s="1">
        <v>20929.191035815002</v>
      </c>
      <c r="V11" s="1">
        <v>21013.751960113401</v>
      </c>
      <c r="W11" s="1">
        <v>21151.177476225399</v>
      </c>
      <c r="X11" s="1">
        <v>21218.997692669</v>
      </c>
      <c r="Y11" s="1">
        <v>21280.8111938898</v>
      </c>
      <c r="Z11" s="1">
        <v>21427.416524344098</v>
      </c>
      <c r="AA11" s="1">
        <v>21553.2285639156</v>
      </c>
      <c r="AB11" s="1">
        <v>21682.623947223401</v>
      </c>
      <c r="AC11" s="1">
        <v>21804.0487500202</v>
      </c>
      <c r="AD11" s="1">
        <v>21905.087766986999</v>
      </c>
      <c r="AE11" s="1">
        <v>21979.253011912399</v>
      </c>
      <c r="AF11" s="1">
        <v>22050.4549989769</v>
      </c>
      <c r="AG11" s="1">
        <v>22112.313192261001</v>
      </c>
      <c r="AH11" s="1">
        <v>22156.427430178999</v>
      </c>
      <c r="AI11" s="1">
        <v>22152.470886812</v>
      </c>
    </row>
    <row r="12" spans="1:35" x14ac:dyDescent="0.25">
      <c r="A12" t="s">
        <v>10</v>
      </c>
      <c r="B12" s="1">
        <v>261491.85651877601</v>
      </c>
      <c r="C12" s="1">
        <v>262078.85474592401</v>
      </c>
      <c r="D12" s="1">
        <v>265440.42267200298</v>
      </c>
      <c r="E12" s="1">
        <v>266623.17203955998</v>
      </c>
      <c r="F12" s="1">
        <v>268340.99723857199</v>
      </c>
      <c r="G12" s="1">
        <v>270037.89705977897</v>
      </c>
      <c r="H12" s="1">
        <v>272367.02600079501</v>
      </c>
      <c r="I12" s="1">
        <v>274079.82271098997</v>
      </c>
      <c r="J12" s="1">
        <v>275955.41189741198</v>
      </c>
      <c r="K12" s="1">
        <v>277818.895898483</v>
      </c>
      <c r="L12" s="1">
        <v>279749.934390379</v>
      </c>
      <c r="M12" s="1">
        <v>281516.80449990701</v>
      </c>
      <c r="N12" s="1">
        <v>283064.00731387403</v>
      </c>
      <c r="O12" s="1">
        <v>284840.43762748002</v>
      </c>
      <c r="P12" s="1">
        <v>286381.55179629801</v>
      </c>
      <c r="Q12" s="1">
        <v>288416.21359624498</v>
      </c>
      <c r="R12" s="1">
        <v>290275.78617353801</v>
      </c>
      <c r="S12" s="1">
        <v>291627.69155217003</v>
      </c>
      <c r="T12" s="1">
        <v>293324.54873197799</v>
      </c>
      <c r="U12" s="1">
        <v>294660.85737988201</v>
      </c>
      <c r="V12" s="1">
        <v>296203.89882060402</v>
      </c>
      <c r="W12" s="1">
        <v>297715.45688582101</v>
      </c>
      <c r="X12" s="1">
        <v>299018.14488480799</v>
      </c>
      <c r="Y12" s="1">
        <v>300279.96246917499</v>
      </c>
      <c r="Z12" s="1">
        <v>301636.66983708699</v>
      </c>
      <c r="AA12" s="1">
        <v>302861.07893615298</v>
      </c>
      <c r="AB12" s="1">
        <v>304072.48921827599</v>
      </c>
      <c r="AC12" s="1">
        <v>305254.55415637698</v>
      </c>
      <c r="AD12" s="1">
        <v>306380.74872921198</v>
      </c>
      <c r="AE12" s="1">
        <v>307453.90581608901</v>
      </c>
      <c r="AF12" s="1">
        <v>308515.09462328698</v>
      </c>
      <c r="AG12" s="1">
        <v>309553.86884609202</v>
      </c>
      <c r="AH12" s="1">
        <v>310552.64726341702</v>
      </c>
      <c r="AI12" s="1">
        <v>311452.23335821403</v>
      </c>
    </row>
    <row r="16" spans="1:35" x14ac:dyDescent="0.25">
      <c r="A16" t="s">
        <v>14</v>
      </c>
      <c r="B16" s="2"/>
    </row>
    <row r="17" spans="1:15" x14ac:dyDescent="0.25">
      <c r="A17" t="s">
        <v>502</v>
      </c>
      <c r="B17" s="1">
        <f t="shared" ref="B17:O17" si="0">B7+B8+B9+B10+B11+B5+B4</f>
        <v>647015.33140914526</v>
      </c>
      <c r="C17" s="1">
        <f t="shared" si="0"/>
        <v>623888.58799704013</v>
      </c>
      <c r="D17" s="1">
        <f t="shared" si="0"/>
        <v>651694.97752121149</v>
      </c>
      <c r="E17" s="1">
        <f t="shared" si="0"/>
        <v>654341.67571072408</v>
      </c>
      <c r="F17" s="1">
        <f t="shared" si="0"/>
        <v>658172.92146728258</v>
      </c>
      <c r="G17" s="1">
        <f t="shared" si="0"/>
        <v>662631.26388920064</v>
      </c>
      <c r="H17" s="1">
        <f t="shared" si="0"/>
        <v>680440.1849516402</v>
      </c>
      <c r="I17" s="1">
        <f t="shared" si="0"/>
        <v>688758.57818120671</v>
      </c>
      <c r="J17" s="1">
        <f t="shared" si="0"/>
        <v>695234.81710450642</v>
      </c>
      <c r="K17" s="1">
        <f t="shared" si="0"/>
        <v>700331.85383985401</v>
      </c>
      <c r="L17" s="1">
        <f t="shared" si="0"/>
        <v>706364.39450039656</v>
      </c>
      <c r="M17" s="1">
        <f t="shared" si="0"/>
        <v>709078.56224288594</v>
      </c>
      <c r="N17" s="1">
        <f t="shared" si="0"/>
        <v>707067.91654836026</v>
      </c>
      <c r="O17" s="1">
        <f t="shared" si="0"/>
        <v>708892.78158804751</v>
      </c>
    </row>
    <row r="20" spans="1:15" x14ac:dyDescent="0.25">
      <c r="A20" t="s">
        <v>503</v>
      </c>
      <c r="B20" s="47">
        <f>SUM(E17:O17)</f>
        <v>7571314.9500241047</v>
      </c>
    </row>
    <row r="22" spans="1:15" x14ac:dyDescent="0.25">
      <c r="A22" t="s">
        <v>532</v>
      </c>
      <c r="E22">
        <v>1</v>
      </c>
      <c r="F22" s="41">
        <v>1</v>
      </c>
      <c r="G22" s="41">
        <v>1</v>
      </c>
      <c r="H22" s="41">
        <v>1</v>
      </c>
      <c r="I22" s="41">
        <v>1</v>
      </c>
      <c r="J22" s="41">
        <v>1</v>
      </c>
      <c r="K22" s="41">
        <v>1</v>
      </c>
      <c r="L22" s="41">
        <v>1</v>
      </c>
      <c r="M22" s="41">
        <v>1</v>
      </c>
      <c r="N22" s="41">
        <v>1</v>
      </c>
      <c r="O22" s="41">
        <v>1</v>
      </c>
    </row>
    <row r="23" spans="1:15" x14ac:dyDescent="0.25">
      <c r="A23" t="s">
        <v>504</v>
      </c>
      <c r="E23">
        <f>100/11/100</f>
        <v>9.0909090909090912E-2</v>
      </c>
      <c r="F23">
        <f>$E$23+E23</f>
        <v>0.18181818181818182</v>
      </c>
      <c r="G23" s="41">
        <f t="shared" ref="G23:O23" si="1">$E$23+F23</f>
        <v>0.27272727272727271</v>
      </c>
      <c r="H23" s="41">
        <f t="shared" si="1"/>
        <v>0.36363636363636365</v>
      </c>
      <c r="I23" s="41">
        <f t="shared" si="1"/>
        <v>0.45454545454545459</v>
      </c>
      <c r="J23" s="41">
        <f t="shared" si="1"/>
        <v>0.54545454545454553</v>
      </c>
      <c r="K23" s="41">
        <f t="shared" si="1"/>
        <v>0.63636363636363646</v>
      </c>
      <c r="L23" s="41">
        <f t="shared" si="1"/>
        <v>0.7272727272727274</v>
      </c>
      <c r="M23" s="41">
        <f t="shared" si="1"/>
        <v>0.81818181818181834</v>
      </c>
      <c r="N23" s="41">
        <f t="shared" si="1"/>
        <v>0.90909090909090928</v>
      </c>
      <c r="O23" s="41">
        <f t="shared" si="1"/>
        <v>1.0000000000000002</v>
      </c>
    </row>
    <row r="24" spans="1:15" x14ac:dyDescent="0.25">
      <c r="A24" t="s">
        <v>505</v>
      </c>
      <c r="E24" s="1">
        <f t="shared" ref="E24:O24" si="2">E23*E22*E17</f>
        <v>59485.606882793101</v>
      </c>
      <c r="F24" s="1">
        <f t="shared" si="2"/>
        <v>119667.8039031423</v>
      </c>
      <c r="G24" s="1">
        <f t="shared" si="2"/>
        <v>180717.61742432744</v>
      </c>
      <c r="H24" s="1">
        <f t="shared" si="2"/>
        <v>247432.79452786918</v>
      </c>
      <c r="I24" s="1">
        <f t="shared" si="2"/>
        <v>313072.08099145762</v>
      </c>
      <c r="J24" s="1">
        <f t="shared" si="2"/>
        <v>379218.99114791263</v>
      </c>
      <c r="K24" s="1">
        <f t="shared" si="2"/>
        <v>445665.72517081624</v>
      </c>
      <c r="L24" s="1">
        <f t="shared" si="2"/>
        <v>513719.55963665212</v>
      </c>
      <c r="M24" s="1">
        <f t="shared" si="2"/>
        <v>580155.18728963402</v>
      </c>
      <c r="N24" s="1">
        <f t="shared" si="2"/>
        <v>642789.01504396403</v>
      </c>
      <c r="O24" s="1">
        <f t="shared" si="2"/>
        <v>708892.78158804763</v>
      </c>
    </row>
    <row r="27" spans="1:15" ht="29.1" x14ac:dyDescent="0.35">
      <c r="A27" s="33" t="s">
        <v>630</v>
      </c>
      <c r="B27" s="47">
        <f>SUM(E24:O24)</f>
        <v>4190817.1636066162</v>
      </c>
    </row>
    <row r="29" spans="1:15" x14ac:dyDescent="0.25">
      <c r="A29" t="s">
        <v>506</v>
      </c>
      <c r="B29" s="47">
        <v>12809541.137351099</v>
      </c>
    </row>
    <row r="32" spans="1:15" x14ac:dyDescent="0.25">
      <c r="A32" t="s">
        <v>414</v>
      </c>
    </row>
    <row r="33" spans="1:35" x14ac:dyDescent="0.25">
      <c r="A33" t="s">
        <v>1</v>
      </c>
      <c r="B33">
        <v>2017</v>
      </c>
      <c r="C33">
        <v>2018</v>
      </c>
      <c r="D33">
        <v>2019</v>
      </c>
      <c r="E33">
        <v>2020</v>
      </c>
      <c r="F33">
        <v>2021</v>
      </c>
      <c r="G33">
        <v>2022</v>
      </c>
      <c r="H33">
        <v>2023</v>
      </c>
      <c r="I33">
        <v>2024</v>
      </c>
      <c r="J33">
        <v>2025</v>
      </c>
      <c r="K33">
        <v>2026</v>
      </c>
      <c r="L33">
        <v>2027</v>
      </c>
      <c r="M33">
        <v>2028</v>
      </c>
      <c r="N33">
        <v>2029</v>
      </c>
      <c r="O33">
        <v>2030</v>
      </c>
      <c r="P33">
        <v>2031</v>
      </c>
      <c r="Q33">
        <v>2032</v>
      </c>
      <c r="R33">
        <v>2033</v>
      </c>
      <c r="S33">
        <v>2034</v>
      </c>
      <c r="T33">
        <v>2035</v>
      </c>
      <c r="U33">
        <v>2036</v>
      </c>
      <c r="V33">
        <v>2037</v>
      </c>
      <c r="W33">
        <v>2038</v>
      </c>
      <c r="X33">
        <v>2039</v>
      </c>
      <c r="Y33">
        <v>2040</v>
      </c>
      <c r="Z33">
        <v>2041</v>
      </c>
      <c r="AA33">
        <v>2042</v>
      </c>
      <c r="AB33">
        <v>2043</v>
      </c>
      <c r="AC33">
        <v>2044</v>
      </c>
      <c r="AD33">
        <v>2045</v>
      </c>
      <c r="AE33">
        <v>2046</v>
      </c>
      <c r="AF33">
        <v>2047</v>
      </c>
      <c r="AG33">
        <v>2048</v>
      </c>
      <c r="AH33">
        <v>2049</v>
      </c>
      <c r="AI33">
        <v>2050</v>
      </c>
    </row>
    <row r="34" spans="1:35" x14ac:dyDescent="0.25">
      <c r="A34" t="s">
        <v>508</v>
      </c>
      <c r="B34" s="1">
        <v>1186883.7510663101</v>
      </c>
      <c r="C34" s="1">
        <v>1154293.2397713801</v>
      </c>
      <c r="D34" s="1">
        <v>1153531.75107776</v>
      </c>
      <c r="E34" s="1">
        <v>1107077.6772827299</v>
      </c>
      <c r="F34" s="1">
        <v>1050776.01280027</v>
      </c>
      <c r="G34" s="1">
        <v>1007172.63120621</v>
      </c>
      <c r="H34" s="1">
        <v>995509.47360462998</v>
      </c>
      <c r="I34" s="1">
        <v>990973.37231218896</v>
      </c>
      <c r="J34" s="1">
        <v>991541.793124013</v>
      </c>
      <c r="K34" s="1">
        <v>991971.10855417303</v>
      </c>
      <c r="L34" s="1">
        <v>991044.85583395697</v>
      </c>
      <c r="M34" s="1">
        <v>983778.34738691605</v>
      </c>
      <c r="N34" s="1">
        <v>968663.61627585301</v>
      </c>
      <c r="O34" s="1">
        <v>952990.15460368397</v>
      </c>
      <c r="P34" s="1">
        <v>933748.87623571604</v>
      </c>
      <c r="Q34" s="1">
        <v>920624.98164591799</v>
      </c>
      <c r="R34" s="1">
        <v>907192.65233265597</v>
      </c>
      <c r="S34" s="1">
        <v>887864.24676213495</v>
      </c>
      <c r="T34" s="1">
        <v>874338.76211080502</v>
      </c>
      <c r="U34" s="1">
        <v>860303.07976647699</v>
      </c>
      <c r="V34" s="1">
        <v>850957.17609881202</v>
      </c>
      <c r="W34" s="1">
        <v>842802.29554880597</v>
      </c>
      <c r="X34" s="1">
        <v>831954.36972975906</v>
      </c>
      <c r="Y34" s="1">
        <v>819676.22085521696</v>
      </c>
      <c r="Z34" s="1">
        <v>808722.79389897501</v>
      </c>
      <c r="AA34" s="1">
        <v>796558.26906551502</v>
      </c>
      <c r="AB34" s="1">
        <v>784068.60127503495</v>
      </c>
      <c r="AC34" s="1">
        <v>771564.07172028197</v>
      </c>
      <c r="AD34" s="1">
        <v>759078.21353273699</v>
      </c>
      <c r="AE34" s="1">
        <v>746729.21641376405</v>
      </c>
      <c r="AF34" s="1">
        <v>735176.57183623803</v>
      </c>
      <c r="AG34" s="1">
        <v>724334.17034540302</v>
      </c>
      <c r="AH34" s="1">
        <v>713717.58393914497</v>
      </c>
      <c r="AI34" s="1">
        <v>702299.40902394406</v>
      </c>
    </row>
    <row r="35" spans="1:35" x14ac:dyDescent="0.25">
      <c r="A35" t="s">
        <v>509</v>
      </c>
      <c r="B35">
        <v>7586.2350684388603</v>
      </c>
      <c r="C35" s="1">
        <v>18796.057591987301</v>
      </c>
      <c r="D35" s="1">
        <v>45026.721123861498</v>
      </c>
      <c r="E35" s="1">
        <v>91206.566108153405</v>
      </c>
      <c r="F35" s="1">
        <v>148843.780950043</v>
      </c>
      <c r="G35" s="1">
        <v>195838.41710653299</v>
      </c>
      <c r="H35" s="1">
        <v>225666.051740027</v>
      </c>
      <c r="I35" s="1">
        <v>240847.42987571601</v>
      </c>
      <c r="J35" s="1">
        <v>250355.97737599499</v>
      </c>
      <c r="K35" s="1">
        <v>259037.247773827</v>
      </c>
      <c r="L35" s="1">
        <v>270013.19601632201</v>
      </c>
      <c r="M35" s="1">
        <v>283853.22174035001</v>
      </c>
      <c r="N35" s="1">
        <v>300745.54978111002</v>
      </c>
      <c r="O35" s="1">
        <v>321924.64797822799</v>
      </c>
      <c r="P35" s="1">
        <v>345120.58817794599</v>
      </c>
      <c r="Q35" s="1">
        <v>370765.63001904101</v>
      </c>
      <c r="R35" s="1">
        <v>395372.925266476</v>
      </c>
      <c r="S35" s="1">
        <v>416227.80775017798</v>
      </c>
      <c r="T35" s="1">
        <v>435750.92632415303</v>
      </c>
      <c r="U35" s="1">
        <v>452621.01267373201</v>
      </c>
      <c r="V35" s="1">
        <v>468919.346438698</v>
      </c>
      <c r="W35" s="1">
        <v>484735.30042051303</v>
      </c>
      <c r="X35" s="1">
        <v>499967.54061133298</v>
      </c>
      <c r="Y35" s="1">
        <v>515485.01702780602</v>
      </c>
      <c r="Z35" s="1">
        <v>532154.61314389401</v>
      </c>
      <c r="AA35" s="1">
        <v>549193.31803822995</v>
      </c>
      <c r="AB35" s="1">
        <v>566464.104424841</v>
      </c>
      <c r="AC35" s="1">
        <v>583621.06863168301</v>
      </c>
      <c r="AD35" s="1">
        <v>600316.27278482495</v>
      </c>
      <c r="AE35" s="1">
        <v>616358.04730921297</v>
      </c>
      <c r="AF35" s="1">
        <v>631852.87348208798</v>
      </c>
      <c r="AG35" s="1">
        <v>646853.590915457</v>
      </c>
      <c r="AH35" s="1">
        <v>661398.75927403104</v>
      </c>
      <c r="AI35" s="1">
        <v>675413.796914718</v>
      </c>
    </row>
    <row r="36" spans="1:35" x14ac:dyDescent="0.25">
      <c r="A36" t="s">
        <v>510</v>
      </c>
      <c r="B36" s="1">
        <v>30712.284600645198</v>
      </c>
      <c r="C36" s="1">
        <v>28452.722945784</v>
      </c>
      <c r="D36" s="1">
        <v>26235.260409431001</v>
      </c>
      <c r="E36" s="1">
        <v>20189.498443770699</v>
      </c>
      <c r="F36" s="1">
        <v>12499.956621409499</v>
      </c>
      <c r="G36">
        <v>6217.6207583649002</v>
      </c>
      <c r="H36">
        <v>2711.97376661101</v>
      </c>
      <c r="I36">
        <v>1084.09761751837</v>
      </c>
      <c r="J36">
        <v>418.42857393290399</v>
      </c>
      <c r="K36">
        <v>159.103531944076</v>
      </c>
      <c r="L36">
        <v>60.227419253823001</v>
      </c>
      <c r="M36">
        <v>22.642887495118401</v>
      </c>
      <c r="N36">
        <v>8.4430781614550305</v>
      </c>
      <c r="O36">
        <v>3.1520127672296501</v>
      </c>
      <c r="P36">
        <v>1.16717963792491</v>
      </c>
      <c r="Q36">
        <v>0.43325578564867601</v>
      </c>
      <c r="R36">
        <v>0.158588734927293</v>
      </c>
      <c r="S36">
        <v>5.6412622220878401E-2</v>
      </c>
      <c r="T36">
        <v>1.9822187519486299E-2</v>
      </c>
      <c r="U36" s="1">
        <v>6.7900065591113799E-3</v>
      </c>
      <c r="V36" s="1">
        <v>2.29090549811704E-3</v>
      </c>
      <c r="W36" s="1">
        <v>7.5757553593620397E-4</v>
      </c>
      <c r="X36" s="1">
        <v>2.43436125263746E-4</v>
      </c>
      <c r="Y36" s="1">
        <v>7.6266491043717804E-5</v>
      </c>
      <c r="Z36" s="1">
        <v>2.3623889852785899E-5</v>
      </c>
      <c r="AA36" s="1">
        <v>7.1934737201613303E-6</v>
      </c>
      <c r="AB36" s="1">
        <v>2.1711648012461001E-6</v>
      </c>
      <c r="AC36" s="1">
        <v>6.54510057620035E-7</v>
      </c>
      <c r="AD36" s="1">
        <v>1.9849166551935799E-7</v>
      </c>
      <c r="AE36" s="1">
        <v>6.0918365530598806E-8</v>
      </c>
      <c r="AF36" s="1">
        <v>1.9194457909561899E-8</v>
      </c>
      <c r="AG36" s="1">
        <v>6.2538402101889904E-9</v>
      </c>
      <c r="AH36" s="1">
        <v>2.09427400681468E-9</v>
      </c>
      <c r="AI36" s="1">
        <v>7.0435598912515099E-10</v>
      </c>
    </row>
    <row r="37" spans="1:35" x14ac:dyDescent="0.25">
      <c r="A37" t="s">
        <v>511</v>
      </c>
      <c r="B37">
        <v>1006.78562892869</v>
      </c>
      <c r="C37">
        <v>2476.6045146557199</v>
      </c>
      <c r="D37">
        <v>6063.5390698311203</v>
      </c>
      <c r="E37" s="1">
        <v>12390.101372651499</v>
      </c>
      <c r="F37" s="1">
        <v>20368.899690219099</v>
      </c>
      <c r="G37" s="1">
        <v>26902.730867054801</v>
      </c>
      <c r="H37" s="1">
        <v>31158.685221011299</v>
      </c>
      <c r="I37" s="1">
        <v>33075.485115036601</v>
      </c>
      <c r="J37" s="1">
        <v>33904.772666893703</v>
      </c>
      <c r="K37" s="1">
        <v>34250.322041070896</v>
      </c>
      <c r="L37" s="1">
        <v>34470.536767004603</v>
      </c>
      <c r="M37" s="1">
        <v>34506.683952947402</v>
      </c>
      <c r="N37" s="1">
        <v>34352.750428986197</v>
      </c>
      <c r="O37" s="1">
        <v>34388.6566642529</v>
      </c>
      <c r="P37" s="1">
        <v>34376.091669724003</v>
      </c>
      <c r="Q37" s="1">
        <v>34756.952954694003</v>
      </c>
      <c r="R37" s="1">
        <v>35083.067457935002</v>
      </c>
      <c r="S37" s="1">
        <v>35008.045139714901</v>
      </c>
      <c r="T37" s="1">
        <v>35143.113317547701</v>
      </c>
      <c r="U37" s="1">
        <v>35175.133118315403</v>
      </c>
      <c r="V37" s="1">
        <v>35411.9446180132</v>
      </c>
      <c r="W37" s="1">
        <v>35707.457211021603</v>
      </c>
      <c r="X37" s="1">
        <v>35876.767058047597</v>
      </c>
      <c r="Y37" s="1">
        <v>35991.2168639788</v>
      </c>
      <c r="Z37" s="1">
        <v>36203.936301406597</v>
      </c>
      <c r="AA37" s="1">
        <v>36359.516366530603</v>
      </c>
      <c r="AB37" s="1">
        <v>36488.538526433498</v>
      </c>
      <c r="AC37" s="1">
        <v>36590.366779532698</v>
      </c>
      <c r="AD37" s="1">
        <v>36661.173754131501</v>
      </c>
      <c r="AE37" s="1">
        <v>36699.384556007099</v>
      </c>
      <c r="AF37" s="1">
        <v>36744.302752332202</v>
      </c>
      <c r="AG37" s="1">
        <v>36803.183320335003</v>
      </c>
      <c r="AH37" s="1">
        <v>36858.140587451802</v>
      </c>
      <c r="AI37" s="1">
        <v>36866.278859926999</v>
      </c>
    </row>
    <row r="38" spans="1:35" x14ac:dyDescent="0.25">
      <c r="A38" t="s">
        <v>512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x14ac:dyDescent="0.25">
      <c r="A39" t="s">
        <v>513</v>
      </c>
      <c r="B39" s="1">
        <v>56261.267462868796</v>
      </c>
      <c r="C39" s="1">
        <v>55254.206035231196</v>
      </c>
      <c r="D39" s="1">
        <v>56453.841081960403</v>
      </c>
      <c r="E39" s="1">
        <v>56440.9245075418</v>
      </c>
      <c r="F39" s="1">
        <v>56503.830865051103</v>
      </c>
      <c r="G39" s="1">
        <v>56663.563869803198</v>
      </c>
      <c r="H39" s="1">
        <v>57519.1370633353</v>
      </c>
      <c r="I39" s="1">
        <v>58020.545030589703</v>
      </c>
      <c r="J39" s="1">
        <v>58495.184842391704</v>
      </c>
      <c r="K39" s="1">
        <v>58924.306638637703</v>
      </c>
      <c r="L39" s="1">
        <v>59397.661862513101</v>
      </c>
      <c r="M39" s="1">
        <v>59707.2840530959</v>
      </c>
      <c r="N39" s="1">
        <v>59791.011444712</v>
      </c>
      <c r="O39" s="1">
        <v>60050.334904220501</v>
      </c>
      <c r="P39" s="1">
        <v>60236.605207889799</v>
      </c>
      <c r="Q39" s="1">
        <v>60826.369390016102</v>
      </c>
      <c r="R39" s="1">
        <v>61352.726481118501</v>
      </c>
      <c r="S39" s="1">
        <v>61424.625756014699</v>
      </c>
      <c r="T39" s="1">
        <v>61707.123005994399</v>
      </c>
      <c r="U39" s="1">
        <v>61840.627542473601</v>
      </c>
      <c r="V39" s="1">
        <v>62168.097076042097</v>
      </c>
      <c r="W39" s="1">
        <v>62528.944737685299</v>
      </c>
      <c r="X39" s="1">
        <v>62735.452298674601</v>
      </c>
      <c r="Y39" s="1">
        <v>62888.029320577203</v>
      </c>
      <c r="Z39" s="1">
        <v>63157.269172309097</v>
      </c>
      <c r="AA39" s="1">
        <v>63386.850117205402</v>
      </c>
      <c r="AB39" s="1">
        <v>63612.047732240499</v>
      </c>
      <c r="AC39" s="1">
        <v>63831.184147012798</v>
      </c>
      <c r="AD39" s="1">
        <v>64029.450442493799</v>
      </c>
      <c r="AE39" s="1">
        <v>64203.385610140198</v>
      </c>
      <c r="AF39" s="1">
        <v>64389.068076587799</v>
      </c>
      <c r="AG39" s="1">
        <v>64584.930784026001</v>
      </c>
      <c r="AH39" s="1">
        <v>64769.972687577101</v>
      </c>
      <c r="AI39" s="1">
        <v>64892.288685516702</v>
      </c>
    </row>
    <row r="40" spans="1:35" x14ac:dyDescent="0.25">
      <c r="A40" t="s">
        <v>11</v>
      </c>
      <c r="B40" s="1">
        <v>1282450.3238271901</v>
      </c>
      <c r="C40" s="1">
        <v>1259272.8308590399</v>
      </c>
      <c r="D40" s="1">
        <v>1287311.11276284</v>
      </c>
      <c r="E40" s="1">
        <v>1287304.7677148499</v>
      </c>
      <c r="F40" s="1">
        <v>1288992.48092699</v>
      </c>
      <c r="G40" s="1">
        <v>1292794.96380796</v>
      </c>
      <c r="H40" s="1">
        <v>1312565.32139561</v>
      </c>
      <c r="I40" s="1">
        <v>1324000.9299510501</v>
      </c>
      <c r="J40" s="1">
        <v>1334716.15658322</v>
      </c>
      <c r="K40" s="1">
        <v>1344342.08853965</v>
      </c>
      <c r="L40" s="1">
        <v>1354986.4778990501</v>
      </c>
      <c r="M40" s="1">
        <v>1361868.1800208001</v>
      </c>
      <c r="N40" s="1">
        <v>1363561.3710088199</v>
      </c>
      <c r="O40" s="1">
        <v>1369356.94616315</v>
      </c>
      <c r="P40" s="1">
        <v>1373483.32847091</v>
      </c>
      <c r="Q40" s="1">
        <v>1386974.3672654501</v>
      </c>
      <c r="R40" s="1">
        <v>1399001.53012692</v>
      </c>
      <c r="S40" s="1">
        <v>1400524.78182066</v>
      </c>
      <c r="T40" s="1">
        <v>1406939.94458068</v>
      </c>
      <c r="U40" s="1">
        <v>1409939.859891</v>
      </c>
      <c r="V40" s="1">
        <v>1417456.56652247</v>
      </c>
      <c r="W40" s="1">
        <v>1425773.9986755999</v>
      </c>
      <c r="X40" s="1">
        <v>1430534.12994125</v>
      </c>
      <c r="Y40" s="1">
        <v>1434040.4841438399</v>
      </c>
      <c r="Z40" s="1">
        <v>1440238.6125402099</v>
      </c>
      <c r="AA40" s="1">
        <v>1445497.9535946699</v>
      </c>
      <c r="AB40" s="1">
        <v>1450633.29196072</v>
      </c>
      <c r="AC40" s="1">
        <v>1455606.6912791601</v>
      </c>
      <c r="AD40" s="1">
        <v>1460085.11051438</v>
      </c>
      <c r="AE40" s="1">
        <v>1463990.03388918</v>
      </c>
      <c r="AF40" s="1">
        <v>1468162.8161472599</v>
      </c>
      <c r="AG40" s="1">
        <v>1472575.87536522</v>
      </c>
      <c r="AH40" s="1">
        <v>1476744.4564882</v>
      </c>
      <c r="AI40" s="1">
        <v>1479471.7734840999</v>
      </c>
    </row>
    <row r="42" spans="1:35" x14ac:dyDescent="0.25">
      <c r="A42" t="s">
        <v>514</v>
      </c>
      <c r="B42" s="1">
        <f>B34+B35+B39</f>
        <v>1250731.2535976176</v>
      </c>
      <c r="C42" s="1">
        <f t="shared" ref="C42:O42" si="3">C34+C35+C39</f>
        <v>1228343.5033985986</v>
      </c>
      <c r="D42" s="1">
        <f t="shared" si="3"/>
        <v>1255012.313283582</v>
      </c>
      <c r="E42" s="1">
        <f t="shared" si="3"/>
        <v>1254725.1678984251</v>
      </c>
      <c r="F42" s="1">
        <f t="shared" si="3"/>
        <v>1256123.6246153642</v>
      </c>
      <c r="G42" s="1">
        <f t="shared" si="3"/>
        <v>1259674.6121825462</v>
      </c>
      <c r="H42" s="1">
        <f t="shared" si="3"/>
        <v>1278694.6624079924</v>
      </c>
      <c r="I42" s="1">
        <f t="shared" si="3"/>
        <v>1289841.3472184946</v>
      </c>
      <c r="J42" s="1">
        <f t="shared" si="3"/>
        <v>1300392.9553423997</v>
      </c>
      <c r="K42" s="1">
        <f t="shared" si="3"/>
        <v>1309932.6629666379</v>
      </c>
      <c r="L42" s="1">
        <f t="shared" si="3"/>
        <v>1320455.7137127919</v>
      </c>
      <c r="M42" s="1">
        <f t="shared" si="3"/>
        <v>1327338.8531803619</v>
      </c>
      <c r="N42" s="1">
        <f t="shared" si="3"/>
        <v>1329200.1775016752</v>
      </c>
      <c r="O42" s="1">
        <f t="shared" si="3"/>
        <v>1334965.1374861323</v>
      </c>
    </row>
    <row r="44" spans="1:35" x14ac:dyDescent="0.25">
      <c r="A44" t="s">
        <v>532</v>
      </c>
      <c r="E44" s="41">
        <v>1</v>
      </c>
      <c r="F44" s="41">
        <v>1</v>
      </c>
      <c r="G44" s="41">
        <v>1</v>
      </c>
      <c r="H44" s="41">
        <v>1</v>
      </c>
      <c r="I44" s="41">
        <v>1</v>
      </c>
      <c r="J44" s="41">
        <v>1</v>
      </c>
      <c r="K44" s="41">
        <v>1</v>
      </c>
      <c r="L44" s="41">
        <v>1</v>
      </c>
      <c r="M44" s="41">
        <v>1</v>
      </c>
      <c r="N44" s="41">
        <v>1</v>
      </c>
      <c r="O44" s="41">
        <v>1</v>
      </c>
    </row>
    <row r="45" spans="1:35" x14ac:dyDescent="0.25">
      <c r="A45" t="s">
        <v>504</v>
      </c>
      <c r="E45">
        <v>9.0909090909090912E-2</v>
      </c>
      <c r="F45">
        <v>0.18181818181818182</v>
      </c>
      <c r="G45">
        <v>0.27272727272727271</v>
      </c>
      <c r="H45">
        <v>0.36363636363636365</v>
      </c>
      <c r="I45">
        <v>0.45454545454545459</v>
      </c>
      <c r="J45">
        <v>0.54545454545454553</v>
      </c>
      <c r="K45">
        <v>0.63636363636363646</v>
      </c>
      <c r="L45">
        <v>0.7272727272727274</v>
      </c>
      <c r="M45">
        <v>0.81818181818181834</v>
      </c>
      <c r="N45">
        <v>0.90909090909090928</v>
      </c>
      <c r="O45">
        <v>1.0000000000000002</v>
      </c>
    </row>
    <row r="46" spans="1:35" x14ac:dyDescent="0.25">
      <c r="A46" t="s">
        <v>515</v>
      </c>
      <c r="E46" s="1">
        <f>E45*E44*E42</f>
        <v>114065.92435440229</v>
      </c>
      <c r="F46" s="1">
        <f t="shared" ref="F46:O46" si="4">F45*F44*F42</f>
        <v>228386.11356642988</v>
      </c>
      <c r="G46" s="1">
        <f t="shared" si="4"/>
        <v>343547.62150433077</v>
      </c>
      <c r="H46" s="1">
        <f t="shared" si="4"/>
        <v>464979.87723926996</v>
      </c>
      <c r="I46" s="1">
        <f t="shared" si="4"/>
        <v>586291.52146295214</v>
      </c>
      <c r="J46" s="1">
        <f t="shared" si="4"/>
        <v>709305.24836858176</v>
      </c>
      <c r="K46" s="1">
        <f t="shared" si="4"/>
        <v>833593.51279695146</v>
      </c>
      <c r="L46" s="1">
        <f t="shared" si="4"/>
        <v>960331.42815475794</v>
      </c>
      <c r="M46" s="1">
        <f t="shared" si="4"/>
        <v>1086004.5162384782</v>
      </c>
      <c r="N46" s="1">
        <f t="shared" si="4"/>
        <v>1208363.7977287958</v>
      </c>
      <c r="O46" s="1">
        <f t="shared" si="4"/>
        <v>1334965.1374861326</v>
      </c>
    </row>
    <row r="49" spans="1:2" x14ac:dyDescent="0.25">
      <c r="A49" s="41" t="s">
        <v>533</v>
      </c>
      <c r="B49" s="1">
        <f>SUM(E46:O46)</f>
        <v>7869834.6989010824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73"/>
  <sheetViews>
    <sheetView workbookViewId="0">
      <selection activeCell="F29" sqref="F29"/>
    </sheetView>
  </sheetViews>
  <sheetFormatPr defaultRowHeight="15" x14ac:dyDescent="0.25"/>
  <cols>
    <col min="1" max="1" width="30" customWidth="1"/>
    <col min="3" max="3" width="10.5703125" bestFit="1" customWidth="1"/>
  </cols>
  <sheetData>
    <row r="2" spans="1:6" s="41" customFormat="1" x14ac:dyDescent="0.25">
      <c r="A2" s="41" t="s">
        <v>201</v>
      </c>
    </row>
    <row r="3" spans="1:6" s="41" customFormat="1" x14ac:dyDescent="0.25">
      <c r="A3" s="41" t="s">
        <v>204</v>
      </c>
    </row>
    <row r="4" spans="1:6" s="41" customFormat="1" x14ac:dyDescent="0.25">
      <c r="A4" s="41" t="s">
        <v>343</v>
      </c>
    </row>
    <row r="5" spans="1:6" s="41" customFormat="1" x14ac:dyDescent="0.25"/>
    <row r="6" spans="1:6" s="41" customFormat="1" x14ac:dyDescent="0.25">
      <c r="A6" s="41" t="s">
        <v>202</v>
      </c>
      <c r="B6" s="25">
        <v>864000</v>
      </c>
    </row>
    <row r="7" spans="1:6" s="41" customFormat="1" x14ac:dyDescent="0.25">
      <c r="A7" s="41" t="s">
        <v>203</v>
      </c>
      <c r="B7" s="41">
        <f>0.03*C11</f>
        <v>1169485.4099999999</v>
      </c>
    </row>
    <row r="8" spans="1:6" s="41" customFormat="1" ht="30" x14ac:dyDescent="0.25">
      <c r="A8" s="33" t="s">
        <v>206</v>
      </c>
      <c r="B8" s="25">
        <f>SUM(B6:B7)</f>
        <v>2033485.41</v>
      </c>
      <c r="F8" s="41" t="s">
        <v>637</v>
      </c>
    </row>
    <row r="9" spans="1:6" s="41" customFormat="1" x14ac:dyDescent="0.25">
      <c r="A9" s="41" t="s">
        <v>207</v>
      </c>
      <c r="B9" s="41">
        <f>B8/C11</f>
        <v>5.2163594157194314E-2</v>
      </c>
      <c r="E9" s="78">
        <f>B7/C11</f>
        <v>0.03</v>
      </c>
      <c r="F9" s="41" t="s">
        <v>636</v>
      </c>
    </row>
    <row r="10" spans="1:6" s="41" customFormat="1" x14ac:dyDescent="0.25"/>
    <row r="11" spans="1:6" x14ac:dyDescent="0.25">
      <c r="A11" t="s">
        <v>197</v>
      </c>
      <c r="C11" s="27">
        <v>38982847</v>
      </c>
    </row>
    <row r="12" spans="1:6" x14ac:dyDescent="0.25">
      <c r="A12" t="s">
        <v>198</v>
      </c>
      <c r="C12" s="26"/>
    </row>
    <row r="13" spans="1:6" x14ac:dyDescent="0.25">
      <c r="C13" s="26"/>
    </row>
    <row r="14" spans="1:6" x14ac:dyDescent="0.25">
      <c r="A14" t="s">
        <v>188</v>
      </c>
    </row>
    <row r="16" spans="1:6" x14ac:dyDescent="0.25">
      <c r="A16" t="s">
        <v>189</v>
      </c>
    </row>
    <row r="18" spans="1:10" x14ac:dyDescent="0.25">
      <c r="A18" t="s">
        <v>190</v>
      </c>
      <c r="C18" s="24" t="s">
        <v>196</v>
      </c>
    </row>
    <row r="19" spans="1:10" x14ac:dyDescent="0.25">
      <c r="B19">
        <v>91023</v>
      </c>
      <c r="C19" t="s">
        <v>195</v>
      </c>
      <c r="J19" s="22" t="s">
        <v>192</v>
      </c>
    </row>
    <row r="20" spans="1:10" x14ac:dyDescent="0.25">
      <c r="B20">
        <v>91040</v>
      </c>
      <c r="C20">
        <v>20175</v>
      </c>
      <c r="J20" s="21" t="s">
        <v>193</v>
      </c>
    </row>
    <row r="21" spans="1:10" x14ac:dyDescent="0.25">
      <c r="B21">
        <v>91042</v>
      </c>
      <c r="C21">
        <v>26767</v>
      </c>
    </row>
    <row r="22" spans="1:10" x14ac:dyDescent="0.25">
      <c r="B22">
        <v>94380</v>
      </c>
      <c r="J22" t="s">
        <v>194</v>
      </c>
    </row>
    <row r="23" spans="1:10" x14ac:dyDescent="0.25">
      <c r="B23">
        <v>94390</v>
      </c>
    </row>
    <row r="24" spans="1:10" x14ac:dyDescent="0.25">
      <c r="B24">
        <v>95389</v>
      </c>
      <c r="C24">
        <v>1397</v>
      </c>
    </row>
    <row r="25" spans="1:10" x14ac:dyDescent="0.25">
      <c r="B25">
        <v>95527</v>
      </c>
    </row>
    <row r="27" spans="1:10" x14ac:dyDescent="0.25">
      <c r="A27" t="s">
        <v>191</v>
      </c>
    </row>
    <row r="28" spans="1:10" x14ac:dyDescent="0.25">
      <c r="B28">
        <v>94922</v>
      </c>
      <c r="C28">
        <v>555</v>
      </c>
    </row>
    <row r="29" spans="1:10" x14ac:dyDescent="0.25">
      <c r="B29">
        <v>94923</v>
      </c>
      <c r="C29">
        <v>751</v>
      </c>
    </row>
    <row r="30" spans="1:10" x14ac:dyDescent="0.25">
      <c r="B30">
        <v>95410</v>
      </c>
      <c r="C30">
        <v>951</v>
      </c>
    </row>
    <row r="31" spans="1:10" x14ac:dyDescent="0.25">
      <c r="B31">
        <v>95412</v>
      </c>
      <c r="C31">
        <v>431</v>
      </c>
    </row>
    <row r="32" spans="1:10" x14ac:dyDescent="0.25">
      <c r="B32">
        <v>95417</v>
      </c>
      <c r="C32">
        <v>359</v>
      </c>
    </row>
    <row r="33" spans="1:10" x14ac:dyDescent="0.25">
      <c r="B33">
        <v>95420</v>
      </c>
      <c r="C33">
        <v>752</v>
      </c>
    </row>
    <row r="34" spans="1:10" x14ac:dyDescent="0.25">
      <c r="B34">
        <v>95421</v>
      </c>
      <c r="C34">
        <v>1739</v>
      </c>
      <c r="J34">
        <f>0.03*38000000</f>
        <v>1140000</v>
      </c>
    </row>
    <row r="35" spans="1:10" x14ac:dyDescent="0.25">
      <c r="B35">
        <v>427</v>
      </c>
      <c r="C35">
        <v>203</v>
      </c>
    </row>
    <row r="36" spans="1:10" x14ac:dyDescent="0.25">
      <c r="B36">
        <v>430</v>
      </c>
      <c r="C36">
        <v>6</v>
      </c>
    </row>
    <row r="37" spans="1:10" x14ac:dyDescent="0.25">
      <c r="B37">
        <v>432</v>
      </c>
      <c r="C37">
        <v>489</v>
      </c>
    </row>
    <row r="38" spans="1:10" x14ac:dyDescent="0.25">
      <c r="B38">
        <v>437</v>
      </c>
      <c r="C38">
        <v>14489</v>
      </c>
    </row>
    <row r="48" spans="1:10" x14ac:dyDescent="0.25">
      <c r="A48" s="42" t="s">
        <v>199</v>
      </c>
      <c r="B48" s="42" t="s">
        <v>200</v>
      </c>
    </row>
    <row r="49" spans="1:2" x14ac:dyDescent="0.25">
      <c r="A49" s="43">
        <v>12</v>
      </c>
      <c r="B49" s="43">
        <v>16</v>
      </c>
    </row>
    <row r="50" spans="1:2" x14ac:dyDescent="0.25">
      <c r="A50" s="43">
        <v>16</v>
      </c>
      <c r="B50" s="43">
        <v>16</v>
      </c>
    </row>
    <row r="51" spans="1:2" x14ac:dyDescent="0.25">
      <c r="A51" s="43">
        <v>17</v>
      </c>
      <c r="B51" s="43">
        <v>16</v>
      </c>
    </row>
    <row r="52" spans="1:2" x14ac:dyDescent="0.25">
      <c r="A52" s="43">
        <v>18</v>
      </c>
      <c r="B52" s="43">
        <v>16</v>
      </c>
    </row>
    <row r="53" spans="1:2" x14ac:dyDescent="0.25">
      <c r="A53" s="43">
        <v>19</v>
      </c>
      <c r="B53" s="43">
        <v>16</v>
      </c>
    </row>
    <row r="54" spans="1:2" x14ac:dyDescent="0.25">
      <c r="A54" s="43">
        <v>20</v>
      </c>
      <c r="B54" s="43">
        <v>16</v>
      </c>
    </row>
    <row r="55" spans="1:2" x14ac:dyDescent="0.25">
      <c r="A55" s="43">
        <v>22</v>
      </c>
      <c r="B55" s="43">
        <v>2</v>
      </c>
    </row>
    <row r="56" spans="1:2" x14ac:dyDescent="0.25">
      <c r="A56" s="43">
        <v>26</v>
      </c>
      <c r="B56" s="43">
        <v>16</v>
      </c>
    </row>
    <row r="57" spans="1:2" x14ac:dyDescent="0.25">
      <c r="A57" s="43">
        <v>28</v>
      </c>
      <c r="B57" s="43">
        <v>16</v>
      </c>
    </row>
    <row r="58" spans="1:2" x14ac:dyDescent="0.25">
      <c r="A58" s="43">
        <v>29</v>
      </c>
      <c r="B58" s="43">
        <v>16</v>
      </c>
    </row>
    <row r="59" spans="1:2" x14ac:dyDescent="0.25">
      <c r="A59" s="43">
        <v>31</v>
      </c>
      <c r="B59" s="43">
        <v>16</v>
      </c>
    </row>
    <row r="60" spans="1:2" x14ac:dyDescent="0.25">
      <c r="A60" s="43">
        <v>32</v>
      </c>
      <c r="B60" s="43">
        <v>5</v>
      </c>
    </row>
    <row r="61" spans="1:2" x14ac:dyDescent="0.25">
      <c r="A61" s="43">
        <v>33</v>
      </c>
      <c r="B61" s="43">
        <v>16</v>
      </c>
    </row>
    <row r="62" spans="1:2" x14ac:dyDescent="0.25">
      <c r="A62" s="43">
        <v>34</v>
      </c>
      <c r="B62" s="43">
        <v>16</v>
      </c>
    </row>
    <row r="63" spans="1:2" x14ac:dyDescent="0.25">
      <c r="A63" s="43">
        <v>35</v>
      </c>
      <c r="B63" s="43">
        <v>16</v>
      </c>
    </row>
    <row r="64" spans="1:2" x14ac:dyDescent="0.25">
      <c r="A64" s="43">
        <v>37</v>
      </c>
      <c r="B64" s="43">
        <v>16</v>
      </c>
    </row>
    <row r="65" spans="1:2" x14ac:dyDescent="0.25">
      <c r="A65" s="43">
        <v>38</v>
      </c>
      <c r="B65" s="43">
        <v>16</v>
      </c>
    </row>
    <row r="66" spans="1:2" x14ac:dyDescent="0.25">
      <c r="A66" s="43">
        <v>39</v>
      </c>
      <c r="B66" s="43">
        <v>16</v>
      </c>
    </row>
    <row r="67" spans="1:2" x14ac:dyDescent="0.25">
      <c r="A67" s="43">
        <v>40</v>
      </c>
      <c r="B67" s="43">
        <v>16</v>
      </c>
    </row>
    <row r="68" spans="1:2" x14ac:dyDescent="0.25">
      <c r="A68" s="43">
        <v>44</v>
      </c>
      <c r="B68" s="43">
        <v>16</v>
      </c>
    </row>
    <row r="69" spans="1:2" x14ac:dyDescent="0.25">
      <c r="A69" s="43">
        <v>47</v>
      </c>
      <c r="B69" s="43">
        <v>16</v>
      </c>
    </row>
    <row r="70" spans="1:2" x14ac:dyDescent="0.25">
      <c r="A70" s="43">
        <v>48</v>
      </c>
      <c r="B70" s="43">
        <v>2</v>
      </c>
    </row>
    <row r="71" spans="1:2" x14ac:dyDescent="0.25">
      <c r="A71" s="43">
        <v>49</v>
      </c>
      <c r="B71" s="43">
        <v>16</v>
      </c>
    </row>
    <row r="72" spans="1:2" x14ac:dyDescent="0.25">
      <c r="A72" s="43">
        <v>50</v>
      </c>
      <c r="B72" s="43">
        <v>16</v>
      </c>
    </row>
    <row r="73" spans="1:2" x14ac:dyDescent="0.25">
      <c r="A73" s="43">
        <v>51</v>
      </c>
      <c r="B73" s="43">
        <v>16</v>
      </c>
    </row>
    <row r="74" spans="1:2" x14ac:dyDescent="0.25">
      <c r="A74" s="43">
        <v>52</v>
      </c>
      <c r="B74" s="43">
        <v>16</v>
      </c>
    </row>
    <row r="75" spans="1:2" x14ac:dyDescent="0.25">
      <c r="A75" s="43">
        <v>54</v>
      </c>
      <c r="B75" s="43">
        <v>1</v>
      </c>
    </row>
    <row r="76" spans="1:2" x14ac:dyDescent="0.25">
      <c r="A76" s="43">
        <v>55</v>
      </c>
      <c r="B76" s="43">
        <v>16</v>
      </c>
    </row>
    <row r="77" spans="1:2" x14ac:dyDescent="0.25">
      <c r="A77" s="43">
        <v>58</v>
      </c>
      <c r="B77" s="43">
        <v>16</v>
      </c>
    </row>
    <row r="78" spans="1:2" x14ac:dyDescent="0.25">
      <c r="A78" s="43">
        <v>65</v>
      </c>
      <c r="B78" s="43">
        <v>16</v>
      </c>
    </row>
    <row r="79" spans="1:2" x14ac:dyDescent="0.25">
      <c r="A79" s="43">
        <v>90001</v>
      </c>
      <c r="B79" s="43">
        <v>8</v>
      </c>
    </row>
    <row r="80" spans="1:2" x14ac:dyDescent="0.25">
      <c r="A80" s="43">
        <v>90002</v>
      </c>
      <c r="B80" s="43">
        <v>8</v>
      </c>
    </row>
    <row r="81" spans="1:2" x14ac:dyDescent="0.25">
      <c r="A81" s="43">
        <v>90003</v>
      </c>
      <c r="B81" s="43">
        <v>8</v>
      </c>
    </row>
    <row r="82" spans="1:2" x14ac:dyDescent="0.25">
      <c r="A82" s="43">
        <v>90004</v>
      </c>
      <c r="B82" s="43">
        <v>9</v>
      </c>
    </row>
    <row r="83" spans="1:2" x14ac:dyDescent="0.25">
      <c r="A83" s="43">
        <v>90005</v>
      </c>
      <c r="B83" s="43">
        <v>9</v>
      </c>
    </row>
    <row r="84" spans="1:2" x14ac:dyDescent="0.25">
      <c r="A84" s="43">
        <v>90006</v>
      </c>
      <c r="B84" s="43">
        <v>9</v>
      </c>
    </row>
    <row r="85" spans="1:2" x14ac:dyDescent="0.25">
      <c r="A85" s="43">
        <v>90007</v>
      </c>
      <c r="B85" s="43">
        <v>8</v>
      </c>
    </row>
    <row r="86" spans="1:2" x14ac:dyDescent="0.25">
      <c r="A86" s="43">
        <v>90008</v>
      </c>
      <c r="B86" s="43">
        <v>8</v>
      </c>
    </row>
    <row r="87" spans="1:2" x14ac:dyDescent="0.25">
      <c r="A87" s="43">
        <v>90011</v>
      </c>
      <c r="B87" s="43">
        <v>8</v>
      </c>
    </row>
    <row r="88" spans="1:2" x14ac:dyDescent="0.25">
      <c r="A88" s="43">
        <v>90012</v>
      </c>
      <c r="B88" s="43">
        <v>9</v>
      </c>
    </row>
    <row r="89" spans="1:2" x14ac:dyDescent="0.25">
      <c r="A89" s="43">
        <v>90013</v>
      </c>
      <c r="B89" s="43">
        <v>9</v>
      </c>
    </row>
    <row r="90" spans="1:2" x14ac:dyDescent="0.25">
      <c r="A90" s="43">
        <v>90014</v>
      </c>
      <c r="B90" s="43">
        <v>9</v>
      </c>
    </row>
    <row r="91" spans="1:2" x14ac:dyDescent="0.25">
      <c r="A91" s="43">
        <v>90015</v>
      </c>
      <c r="B91" s="43">
        <v>9</v>
      </c>
    </row>
    <row r="92" spans="1:2" x14ac:dyDescent="0.25">
      <c r="A92" s="43">
        <v>90016</v>
      </c>
      <c r="B92" s="43">
        <v>8</v>
      </c>
    </row>
    <row r="93" spans="1:2" x14ac:dyDescent="0.25">
      <c r="A93" s="43">
        <v>90017</v>
      </c>
      <c r="B93" s="43">
        <v>9</v>
      </c>
    </row>
    <row r="94" spans="1:2" x14ac:dyDescent="0.25">
      <c r="A94" s="43">
        <v>90018</v>
      </c>
      <c r="B94" s="43">
        <v>8</v>
      </c>
    </row>
    <row r="95" spans="1:2" x14ac:dyDescent="0.25">
      <c r="A95" s="43">
        <v>90019</v>
      </c>
      <c r="B95" s="43">
        <v>9</v>
      </c>
    </row>
    <row r="96" spans="1:2" x14ac:dyDescent="0.25">
      <c r="A96" s="43">
        <v>90020</v>
      </c>
      <c r="B96" s="43">
        <v>9</v>
      </c>
    </row>
    <row r="97" spans="1:2" x14ac:dyDescent="0.25">
      <c r="A97" s="43">
        <v>90021</v>
      </c>
      <c r="B97" s="43">
        <v>9</v>
      </c>
    </row>
    <row r="98" spans="1:2" x14ac:dyDescent="0.25">
      <c r="A98" s="43">
        <v>90022</v>
      </c>
      <c r="B98" s="43">
        <v>9</v>
      </c>
    </row>
    <row r="99" spans="1:2" x14ac:dyDescent="0.25">
      <c r="A99" s="43">
        <v>90023</v>
      </c>
      <c r="B99" s="43">
        <v>9</v>
      </c>
    </row>
    <row r="100" spans="1:2" x14ac:dyDescent="0.25">
      <c r="A100" s="43">
        <v>90024</v>
      </c>
      <c r="B100" s="43">
        <v>9</v>
      </c>
    </row>
    <row r="101" spans="1:2" x14ac:dyDescent="0.25">
      <c r="A101" s="43">
        <v>90025</v>
      </c>
      <c r="B101" s="43">
        <v>6</v>
      </c>
    </row>
    <row r="102" spans="1:2" x14ac:dyDescent="0.25">
      <c r="A102" s="43">
        <v>90026</v>
      </c>
      <c r="B102" s="43">
        <v>9</v>
      </c>
    </row>
    <row r="103" spans="1:2" x14ac:dyDescent="0.25">
      <c r="A103" s="43">
        <v>90027</v>
      </c>
      <c r="B103" s="43">
        <v>9</v>
      </c>
    </row>
    <row r="104" spans="1:2" x14ac:dyDescent="0.25">
      <c r="A104" s="43">
        <v>90028</v>
      </c>
      <c r="B104" s="43">
        <v>9</v>
      </c>
    </row>
    <row r="105" spans="1:2" x14ac:dyDescent="0.25">
      <c r="A105" s="43">
        <v>90029</v>
      </c>
      <c r="B105" s="43">
        <v>9</v>
      </c>
    </row>
    <row r="106" spans="1:2" x14ac:dyDescent="0.25">
      <c r="A106" s="43">
        <v>90031</v>
      </c>
      <c r="B106" s="43">
        <v>9</v>
      </c>
    </row>
    <row r="107" spans="1:2" x14ac:dyDescent="0.25">
      <c r="A107" s="43">
        <v>90032</v>
      </c>
      <c r="B107" s="43">
        <v>9</v>
      </c>
    </row>
    <row r="108" spans="1:2" x14ac:dyDescent="0.25">
      <c r="A108" s="43">
        <v>90033</v>
      </c>
      <c r="B108" s="43">
        <v>9</v>
      </c>
    </row>
    <row r="109" spans="1:2" x14ac:dyDescent="0.25">
      <c r="A109" s="43">
        <v>90034</v>
      </c>
      <c r="B109" s="43">
        <v>8</v>
      </c>
    </row>
    <row r="110" spans="1:2" x14ac:dyDescent="0.25">
      <c r="A110" s="43">
        <v>90035</v>
      </c>
      <c r="B110" s="43">
        <v>9</v>
      </c>
    </row>
    <row r="111" spans="1:2" x14ac:dyDescent="0.25">
      <c r="A111" s="43">
        <v>90036</v>
      </c>
      <c r="B111" s="43">
        <v>9</v>
      </c>
    </row>
    <row r="112" spans="1:2" x14ac:dyDescent="0.25">
      <c r="A112" s="43">
        <v>90037</v>
      </c>
      <c r="B112" s="43">
        <v>8</v>
      </c>
    </row>
    <row r="113" spans="1:2" x14ac:dyDescent="0.25">
      <c r="A113" s="43">
        <v>90038</v>
      </c>
      <c r="B113" s="43">
        <v>9</v>
      </c>
    </row>
    <row r="114" spans="1:2" x14ac:dyDescent="0.25">
      <c r="A114" s="43">
        <v>90039</v>
      </c>
      <c r="B114" s="43">
        <v>9</v>
      </c>
    </row>
    <row r="115" spans="1:2" x14ac:dyDescent="0.25">
      <c r="A115" s="43">
        <v>90040</v>
      </c>
      <c r="B115" s="43">
        <v>8</v>
      </c>
    </row>
    <row r="116" spans="1:2" x14ac:dyDescent="0.25">
      <c r="A116" s="43">
        <v>90041</v>
      </c>
      <c r="B116" s="43">
        <v>9</v>
      </c>
    </row>
    <row r="117" spans="1:2" x14ac:dyDescent="0.25">
      <c r="A117" s="43">
        <v>90042</v>
      </c>
      <c r="B117" s="43">
        <v>9</v>
      </c>
    </row>
    <row r="118" spans="1:2" x14ac:dyDescent="0.25">
      <c r="A118" s="43">
        <v>90043</v>
      </c>
      <c r="B118" s="43">
        <v>8</v>
      </c>
    </row>
    <row r="119" spans="1:2" x14ac:dyDescent="0.25">
      <c r="A119" s="43">
        <v>90044</v>
      </c>
      <c r="B119" s="43">
        <v>8</v>
      </c>
    </row>
    <row r="120" spans="1:2" x14ac:dyDescent="0.25">
      <c r="A120" s="43">
        <v>90045</v>
      </c>
      <c r="B120" s="43">
        <v>6</v>
      </c>
    </row>
    <row r="121" spans="1:2" x14ac:dyDescent="0.25">
      <c r="A121" s="43">
        <v>90046</v>
      </c>
      <c r="B121" s="43">
        <v>9</v>
      </c>
    </row>
    <row r="122" spans="1:2" x14ac:dyDescent="0.25">
      <c r="A122" s="43">
        <v>90047</v>
      </c>
      <c r="B122" s="43">
        <v>8</v>
      </c>
    </row>
    <row r="123" spans="1:2" x14ac:dyDescent="0.25">
      <c r="A123" s="43">
        <v>90048</v>
      </c>
      <c r="B123" s="43">
        <v>9</v>
      </c>
    </row>
    <row r="124" spans="1:2" x14ac:dyDescent="0.25">
      <c r="A124" s="43">
        <v>90049</v>
      </c>
      <c r="B124" s="43">
        <v>6</v>
      </c>
    </row>
    <row r="125" spans="1:2" x14ac:dyDescent="0.25">
      <c r="A125" s="43">
        <v>90056</v>
      </c>
      <c r="B125" s="43">
        <v>8</v>
      </c>
    </row>
    <row r="126" spans="1:2" x14ac:dyDescent="0.25">
      <c r="A126" s="43">
        <v>90057</v>
      </c>
      <c r="B126" s="43">
        <v>9</v>
      </c>
    </row>
    <row r="127" spans="1:2" x14ac:dyDescent="0.25">
      <c r="A127" s="43">
        <v>90058</v>
      </c>
      <c r="B127" s="43">
        <v>8</v>
      </c>
    </row>
    <row r="128" spans="1:2" x14ac:dyDescent="0.25">
      <c r="A128" s="43">
        <v>90059</v>
      </c>
      <c r="B128" s="43">
        <v>8</v>
      </c>
    </row>
    <row r="129" spans="1:2" x14ac:dyDescent="0.25">
      <c r="A129" s="43">
        <v>90061</v>
      </c>
      <c r="B129" s="43">
        <v>8</v>
      </c>
    </row>
    <row r="130" spans="1:2" x14ac:dyDescent="0.25">
      <c r="A130" s="43">
        <v>90062</v>
      </c>
      <c r="B130" s="43">
        <v>8</v>
      </c>
    </row>
    <row r="131" spans="1:2" x14ac:dyDescent="0.25">
      <c r="A131" s="43">
        <v>90063</v>
      </c>
      <c r="B131" s="43">
        <v>9</v>
      </c>
    </row>
    <row r="132" spans="1:2" x14ac:dyDescent="0.25">
      <c r="A132" s="43">
        <v>90064</v>
      </c>
      <c r="B132" s="43">
        <v>9</v>
      </c>
    </row>
    <row r="133" spans="1:2" x14ac:dyDescent="0.25">
      <c r="A133" s="43">
        <v>90065</v>
      </c>
      <c r="B133" s="43">
        <v>9</v>
      </c>
    </row>
    <row r="134" spans="1:2" x14ac:dyDescent="0.25">
      <c r="A134" s="43">
        <v>90066</v>
      </c>
      <c r="B134" s="43">
        <v>6</v>
      </c>
    </row>
    <row r="135" spans="1:2" x14ac:dyDescent="0.25">
      <c r="A135" s="43">
        <v>90067</v>
      </c>
      <c r="B135" s="43">
        <v>9</v>
      </c>
    </row>
    <row r="136" spans="1:2" x14ac:dyDescent="0.25">
      <c r="A136" s="43">
        <v>90068</v>
      </c>
      <c r="B136" s="43">
        <v>9</v>
      </c>
    </row>
    <row r="137" spans="1:2" x14ac:dyDescent="0.25">
      <c r="A137" s="43">
        <v>90069</v>
      </c>
      <c r="B137" s="43">
        <v>9</v>
      </c>
    </row>
    <row r="138" spans="1:2" x14ac:dyDescent="0.25">
      <c r="A138" s="43">
        <v>90071</v>
      </c>
      <c r="B138" s="43">
        <v>9</v>
      </c>
    </row>
    <row r="139" spans="1:2" x14ac:dyDescent="0.25">
      <c r="A139" s="43">
        <v>90073</v>
      </c>
      <c r="B139" s="43">
        <v>6</v>
      </c>
    </row>
    <row r="140" spans="1:2" x14ac:dyDescent="0.25">
      <c r="A140" s="43">
        <v>90077</v>
      </c>
      <c r="B140" s="43">
        <v>9</v>
      </c>
    </row>
    <row r="141" spans="1:2" x14ac:dyDescent="0.25">
      <c r="A141" s="43">
        <v>90089</v>
      </c>
      <c r="B141" s="43">
        <v>8</v>
      </c>
    </row>
    <row r="142" spans="1:2" x14ac:dyDescent="0.25">
      <c r="A142" s="43">
        <v>90094</v>
      </c>
      <c r="B142" s="43">
        <v>6</v>
      </c>
    </row>
    <row r="143" spans="1:2" x14ac:dyDescent="0.25">
      <c r="A143" s="43">
        <v>90095</v>
      </c>
      <c r="B143" s="43">
        <v>9</v>
      </c>
    </row>
    <row r="144" spans="1:2" x14ac:dyDescent="0.25">
      <c r="A144" s="43">
        <v>90201</v>
      </c>
      <c r="B144" s="43">
        <v>8</v>
      </c>
    </row>
    <row r="145" spans="1:2" x14ac:dyDescent="0.25">
      <c r="A145" s="43">
        <v>90210</v>
      </c>
      <c r="B145" s="43">
        <v>9</v>
      </c>
    </row>
    <row r="146" spans="1:2" x14ac:dyDescent="0.25">
      <c r="A146" s="43">
        <v>90211</v>
      </c>
      <c r="B146" s="43">
        <v>9</v>
      </c>
    </row>
    <row r="147" spans="1:2" x14ac:dyDescent="0.25">
      <c r="A147" s="43">
        <v>90212</v>
      </c>
      <c r="B147" s="43">
        <v>9</v>
      </c>
    </row>
    <row r="148" spans="1:2" x14ac:dyDescent="0.25">
      <c r="A148" s="43">
        <v>90220</v>
      </c>
      <c r="B148" s="43">
        <v>8</v>
      </c>
    </row>
    <row r="149" spans="1:2" x14ac:dyDescent="0.25">
      <c r="A149" s="43">
        <v>90221</v>
      </c>
      <c r="B149" s="43">
        <v>8</v>
      </c>
    </row>
    <row r="150" spans="1:2" x14ac:dyDescent="0.25">
      <c r="A150" s="43">
        <v>90222</v>
      </c>
      <c r="B150" s="43">
        <v>8</v>
      </c>
    </row>
    <row r="151" spans="1:2" x14ac:dyDescent="0.25">
      <c r="A151" s="43">
        <v>90230</v>
      </c>
      <c r="B151" s="43">
        <v>8</v>
      </c>
    </row>
    <row r="152" spans="1:2" x14ac:dyDescent="0.25">
      <c r="A152" s="43">
        <v>90232</v>
      </c>
      <c r="B152" s="43">
        <v>8</v>
      </c>
    </row>
    <row r="153" spans="1:2" x14ac:dyDescent="0.25">
      <c r="A153" s="43">
        <v>90240</v>
      </c>
      <c r="B153" s="43">
        <v>8</v>
      </c>
    </row>
    <row r="154" spans="1:2" x14ac:dyDescent="0.25">
      <c r="A154" s="43">
        <v>90241</v>
      </c>
      <c r="B154" s="43">
        <v>8</v>
      </c>
    </row>
    <row r="155" spans="1:2" x14ac:dyDescent="0.25">
      <c r="A155" s="43">
        <v>90242</v>
      </c>
      <c r="B155" s="43">
        <v>8</v>
      </c>
    </row>
    <row r="156" spans="1:2" x14ac:dyDescent="0.25">
      <c r="A156" s="43">
        <v>90245</v>
      </c>
      <c r="B156" s="43">
        <v>6</v>
      </c>
    </row>
    <row r="157" spans="1:2" x14ac:dyDescent="0.25">
      <c r="A157" s="43">
        <v>90247</v>
      </c>
      <c r="B157" s="43">
        <v>8</v>
      </c>
    </row>
    <row r="158" spans="1:2" x14ac:dyDescent="0.25">
      <c r="A158" s="43">
        <v>90248</v>
      </c>
      <c r="B158" s="43">
        <v>8</v>
      </c>
    </row>
    <row r="159" spans="1:2" x14ac:dyDescent="0.25">
      <c r="A159" s="43">
        <v>90249</v>
      </c>
      <c r="B159" s="43">
        <v>8</v>
      </c>
    </row>
    <row r="160" spans="1:2" x14ac:dyDescent="0.25">
      <c r="A160" s="43">
        <v>90250</v>
      </c>
      <c r="B160" s="43">
        <v>8</v>
      </c>
    </row>
    <row r="161" spans="1:2" x14ac:dyDescent="0.25">
      <c r="A161" s="43">
        <v>90254</v>
      </c>
      <c r="B161" s="43">
        <v>6</v>
      </c>
    </row>
    <row r="162" spans="1:2" x14ac:dyDescent="0.25">
      <c r="A162" s="43">
        <v>90255</v>
      </c>
      <c r="B162" s="43">
        <v>8</v>
      </c>
    </row>
    <row r="163" spans="1:2" x14ac:dyDescent="0.25">
      <c r="A163" s="43">
        <v>90260</v>
      </c>
      <c r="B163" s="43">
        <v>8</v>
      </c>
    </row>
    <row r="164" spans="1:2" x14ac:dyDescent="0.25">
      <c r="A164" s="43">
        <v>90262</v>
      </c>
      <c r="B164" s="43">
        <v>8</v>
      </c>
    </row>
    <row r="165" spans="1:2" x14ac:dyDescent="0.25">
      <c r="A165" s="43">
        <v>90263</v>
      </c>
      <c r="B165" s="43">
        <v>6</v>
      </c>
    </row>
    <row r="166" spans="1:2" x14ac:dyDescent="0.25">
      <c r="A166" s="43">
        <v>90265</v>
      </c>
      <c r="B166" s="43">
        <v>6</v>
      </c>
    </row>
    <row r="167" spans="1:2" x14ac:dyDescent="0.25">
      <c r="A167" s="43">
        <v>90266</v>
      </c>
      <c r="B167" s="43">
        <v>6</v>
      </c>
    </row>
    <row r="168" spans="1:2" x14ac:dyDescent="0.25">
      <c r="A168" s="43">
        <v>90270</v>
      </c>
      <c r="B168" s="43">
        <v>8</v>
      </c>
    </row>
    <row r="169" spans="1:2" x14ac:dyDescent="0.25">
      <c r="A169" s="43">
        <v>90272</v>
      </c>
      <c r="B169" s="43">
        <v>6</v>
      </c>
    </row>
    <row r="170" spans="1:2" x14ac:dyDescent="0.25">
      <c r="A170" s="43">
        <v>90274</v>
      </c>
      <c r="B170" s="43">
        <v>6</v>
      </c>
    </row>
    <row r="171" spans="1:2" x14ac:dyDescent="0.25">
      <c r="A171" s="43">
        <v>90275</v>
      </c>
      <c r="B171" s="43">
        <v>6</v>
      </c>
    </row>
    <row r="172" spans="1:2" x14ac:dyDescent="0.25">
      <c r="A172" s="43">
        <v>90277</v>
      </c>
      <c r="B172" s="43">
        <v>6</v>
      </c>
    </row>
    <row r="173" spans="1:2" x14ac:dyDescent="0.25">
      <c r="A173" s="43">
        <v>90278</v>
      </c>
      <c r="B173" s="43">
        <v>6</v>
      </c>
    </row>
    <row r="174" spans="1:2" x14ac:dyDescent="0.25">
      <c r="A174" s="43">
        <v>90280</v>
      </c>
      <c r="B174" s="43">
        <v>8</v>
      </c>
    </row>
    <row r="175" spans="1:2" x14ac:dyDescent="0.25">
      <c r="A175" s="43">
        <v>90290</v>
      </c>
      <c r="B175" s="43">
        <v>6</v>
      </c>
    </row>
    <row r="176" spans="1:2" x14ac:dyDescent="0.25">
      <c r="A176" s="43">
        <v>90291</v>
      </c>
      <c r="B176" s="43">
        <v>6</v>
      </c>
    </row>
    <row r="177" spans="1:2" x14ac:dyDescent="0.25">
      <c r="A177" s="43">
        <v>90292</v>
      </c>
      <c r="B177" s="43">
        <v>6</v>
      </c>
    </row>
    <row r="178" spans="1:2" x14ac:dyDescent="0.25">
      <c r="A178" s="43">
        <v>90293</v>
      </c>
      <c r="B178" s="43">
        <v>6</v>
      </c>
    </row>
    <row r="179" spans="1:2" x14ac:dyDescent="0.25">
      <c r="A179" s="43">
        <v>90301</v>
      </c>
      <c r="B179" s="43">
        <v>8</v>
      </c>
    </row>
    <row r="180" spans="1:2" x14ac:dyDescent="0.25">
      <c r="A180" s="43">
        <v>90302</v>
      </c>
      <c r="B180" s="43">
        <v>8</v>
      </c>
    </row>
    <row r="181" spans="1:2" x14ac:dyDescent="0.25">
      <c r="A181" s="43">
        <v>90303</v>
      </c>
      <c r="B181" s="43">
        <v>8</v>
      </c>
    </row>
    <row r="182" spans="1:2" x14ac:dyDescent="0.25">
      <c r="A182" s="43">
        <v>90304</v>
      </c>
      <c r="B182" s="43">
        <v>8</v>
      </c>
    </row>
    <row r="183" spans="1:2" x14ac:dyDescent="0.25">
      <c r="A183" s="43">
        <v>90305</v>
      </c>
      <c r="B183" s="43">
        <v>8</v>
      </c>
    </row>
    <row r="184" spans="1:2" x14ac:dyDescent="0.25">
      <c r="A184" s="43">
        <v>90401</v>
      </c>
      <c r="B184" s="43">
        <v>6</v>
      </c>
    </row>
    <row r="185" spans="1:2" x14ac:dyDescent="0.25">
      <c r="A185" s="43">
        <v>90402</v>
      </c>
      <c r="B185" s="43">
        <v>6</v>
      </c>
    </row>
    <row r="186" spans="1:2" x14ac:dyDescent="0.25">
      <c r="A186" s="43">
        <v>90403</v>
      </c>
      <c r="B186" s="43">
        <v>6</v>
      </c>
    </row>
    <row r="187" spans="1:2" x14ac:dyDescent="0.25">
      <c r="A187" s="43">
        <v>90404</v>
      </c>
      <c r="B187" s="43">
        <v>6</v>
      </c>
    </row>
    <row r="188" spans="1:2" x14ac:dyDescent="0.25">
      <c r="A188" s="43">
        <v>90405</v>
      </c>
      <c r="B188" s="43">
        <v>6</v>
      </c>
    </row>
    <row r="189" spans="1:2" x14ac:dyDescent="0.25">
      <c r="A189" s="43">
        <v>90501</v>
      </c>
      <c r="B189" s="43">
        <v>6</v>
      </c>
    </row>
    <row r="190" spans="1:2" x14ac:dyDescent="0.25">
      <c r="A190" s="43">
        <v>90502</v>
      </c>
      <c r="B190" s="43">
        <v>6</v>
      </c>
    </row>
    <row r="191" spans="1:2" x14ac:dyDescent="0.25">
      <c r="A191" s="43">
        <v>90503</v>
      </c>
      <c r="B191" s="43">
        <v>6</v>
      </c>
    </row>
    <row r="192" spans="1:2" x14ac:dyDescent="0.25">
      <c r="A192" s="43">
        <v>90504</v>
      </c>
      <c r="B192" s="43">
        <v>8</v>
      </c>
    </row>
    <row r="193" spans="1:2" x14ac:dyDescent="0.25">
      <c r="A193" s="43">
        <v>90505</v>
      </c>
      <c r="B193" s="43">
        <v>6</v>
      </c>
    </row>
    <row r="194" spans="1:2" x14ac:dyDescent="0.25">
      <c r="A194" s="43">
        <v>90506</v>
      </c>
      <c r="B194" s="43">
        <v>8</v>
      </c>
    </row>
    <row r="195" spans="1:2" x14ac:dyDescent="0.25">
      <c r="A195" s="43">
        <v>90601</v>
      </c>
      <c r="B195" s="43">
        <v>9</v>
      </c>
    </row>
    <row r="196" spans="1:2" x14ac:dyDescent="0.25">
      <c r="A196" s="43">
        <v>90602</v>
      </c>
      <c r="B196" s="43">
        <v>9</v>
      </c>
    </row>
    <row r="197" spans="1:2" x14ac:dyDescent="0.25">
      <c r="A197" s="43">
        <v>90603</v>
      </c>
      <c r="B197" s="43">
        <v>9</v>
      </c>
    </row>
    <row r="198" spans="1:2" x14ac:dyDescent="0.25">
      <c r="A198" s="43">
        <v>90604</v>
      </c>
      <c r="B198" s="43">
        <v>9</v>
      </c>
    </row>
    <row r="199" spans="1:2" x14ac:dyDescent="0.25">
      <c r="A199" s="43">
        <v>90605</v>
      </c>
      <c r="B199" s="43">
        <v>9</v>
      </c>
    </row>
    <row r="200" spans="1:2" x14ac:dyDescent="0.25">
      <c r="A200" s="43">
        <v>90606</v>
      </c>
      <c r="B200" s="43">
        <v>9</v>
      </c>
    </row>
    <row r="201" spans="1:2" x14ac:dyDescent="0.25">
      <c r="A201" s="43">
        <v>90620</v>
      </c>
      <c r="B201" s="43">
        <v>8</v>
      </c>
    </row>
    <row r="202" spans="1:2" x14ac:dyDescent="0.25">
      <c r="A202" s="43">
        <v>90621</v>
      </c>
      <c r="B202" s="43">
        <v>8</v>
      </c>
    </row>
    <row r="203" spans="1:2" x14ac:dyDescent="0.25">
      <c r="A203" s="43">
        <v>90623</v>
      </c>
      <c r="B203" s="43">
        <v>8</v>
      </c>
    </row>
    <row r="204" spans="1:2" x14ac:dyDescent="0.25">
      <c r="A204" s="43">
        <v>90630</v>
      </c>
      <c r="B204" s="43">
        <v>8</v>
      </c>
    </row>
    <row r="205" spans="1:2" x14ac:dyDescent="0.25">
      <c r="A205" s="43">
        <v>90631</v>
      </c>
      <c r="B205" s="43">
        <v>8</v>
      </c>
    </row>
    <row r="206" spans="1:2" x14ac:dyDescent="0.25">
      <c r="A206" s="43">
        <v>90638</v>
      </c>
      <c r="B206" s="43">
        <v>9</v>
      </c>
    </row>
    <row r="207" spans="1:2" x14ac:dyDescent="0.25">
      <c r="A207" s="43">
        <v>90639</v>
      </c>
      <c r="B207" s="43">
        <v>9</v>
      </c>
    </row>
    <row r="208" spans="1:2" x14ac:dyDescent="0.25">
      <c r="A208" s="43">
        <v>90640</v>
      </c>
      <c r="B208" s="43">
        <v>9</v>
      </c>
    </row>
    <row r="209" spans="1:2" x14ac:dyDescent="0.25">
      <c r="A209" s="43">
        <v>90650</v>
      </c>
      <c r="B209" s="43">
        <v>8</v>
      </c>
    </row>
    <row r="210" spans="1:2" x14ac:dyDescent="0.25">
      <c r="A210" s="43">
        <v>90660</v>
      </c>
      <c r="B210" s="43">
        <v>9</v>
      </c>
    </row>
    <row r="211" spans="1:2" x14ac:dyDescent="0.25">
      <c r="A211" s="43">
        <v>90670</v>
      </c>
      <c r="B211" s="43">
        <v>9</v>
      </c>
    </row>
    <row r="212" spans="1:2" x14ac:dyDescent="0.25">
      <c r="A212" s="43">
        <v>90680</v>
      </c>
      <c r="B212" s="43">
        <v>8</v>
      </c>
    </row>
    <row r="213" spans="1:2" x14ac:dyDescent="0.25">
      <c r="A213" s="43">
        <v>90701</v>
      </c>
      <c r="B213" s="43">
        <v>8</v>
      </c>
    </row>
    <row r="214" spans="1:2" x14ac:dyDescent="0.25">
      <c r="A214" s="43">
        <v>90703</v>
      </c>
      <c r="B214" s="43">
        <v>8</v>
      </c>
    </row>
    <row r="215" spans="1:2" x14ac:dyDescent="0.25">
      <c r="A215" s="43">
        <v>90704</v>
      </c>
      <c r="B215" s="43">
        <v>6</v>
      </c>
    </row>
    <row r="216" spans="1:2" x14ac:dyDescent="0.25">
      <c r="A216" s="43">
        <v>90706</v>
      </c>
      <c r="B216" s="43">
        <v>8</v>
      </c>
    </row>
    <row r="217" spans="1:2" x14ac:dyDescent="0.25">
      <c r="A217" s="43">
        <v>90710</v>
      </c>
      <c r="B217" s="43">
        <v>6</v>
      </c>
    </row>
    <row r="218" spans="1:2" x14ac:dyDescent="0.25">
      <c r="A218" s="43">
        <v>90712</v>
      </c>
      <c r="B218" s="43">
        <v>8</v>
      </c>
    </row>
    <row r="219" spans="1:2" x14ac:dyDescent="0.25">
      <c r="A219" s="43">
        <v>90713</v>
      </c>
      <c r="B219" s="43">
        <v>8</v>
      </c>
    </row>
    <row r="220" spans="1:2" x14ac:dyDescent="0.25">
      <c r="A220" s="43">
        <v>90715</v>
      </c>
      <c r="B220" s="43">
        <v>8</v>
      </c>
    </row>
    <row r="221" spans="1:2" x14ac:dyDescent="0.25">
      <c r="A221" s="43">
        <v>90716</v>
      </c>
      <c r="B221" s="43">
        <v>8</v>
      </c>
    </row>
    <row r="222" spans="1:2" x14ac:dyDescent="0.25">
      <c r="A222" s="43">
        <v>90717</v>
      </c>
      <c r="B222" s="43">
        <v>6</v>
      </c>
    </row>
    <row r="223" spans="1:2" x14ac:dyDescent="0.25">
      <c r="A223" s="43">
        <v>90720</v>
      </c>
      <c r="B223" s="43">
        <v>8</v>
      </c>
    </row>
    <row r="224" spans="1:2" x14ac:dyDescent="0.25">
      <c r="A224" s="43">
        <v>90723</v>
      </c>
      <c r="B224" s="43">
        <v>8</v>
      </c>
    </row>
    <row r="225" spans="1:2" x14ac:dyDescent="0.25">
      <c r="A225" s="43">
        <v>90731</v>
      </c>
      <c r="B225" s="43">
        <v>6</v>
      </c>
    </row>
    <row r="226" spans="1:2" x14ac:dyDescent="0.25">
      <c r="A226" s="43">
        <v>90732</v>
      </c>
      <c r="B226" s="43">
        <v>6</v>
      </c>
    </row>
    <row r="227" spans="1:2" x14ac:dyDescent="0.25">
      <c r="A227" s="43">
        <v>90740</v>
      </c>
      <c r="B227" s="43">
        <v>6</v>
      </c>
    </row>
    <row r="228" spans="1:2" x14ac:dyDescent="0.25">
      <c r="A228" s="43">
        <v>90742</v>
      </c>
      <c r="B228" s="43">
        <v>6</v>
      </c>
    </row>
    <row r="229" spans="1:2" x14ac:dyDescent="0.25">
      <c r="A229" s="43">
        <v>90743</v>
      </c>
      <c r="B229" s="43">
        <v>6</v>
      </c>
    </row>
    <row r="230" spans="1:2" x14ac:dyDescent="0.25">
      <c r="A230" s="43">
        <v>90744</v>
      </c>
      <c r="B230" s="43">
        <v>6</v>
      </c>
    </row>
    <row r="231" spans="1:2" x14ac:dyDescent="0.25">
      <c r="A231" s="43">
        <v>90745</v>
      </c>
      <c r="B231" s="43">
        <v>6</v>
      </c>
    </row>
    <row r="232" spans="1:2" x14ac:dyDescent="0.25">
      <c r="A232" s="43">
        <v>90746</v>
      </c>
      <c r="B232" s="43">
        <v>8</v>
      </c>
    </row>
    <row r="233" spans="1:2" x14ac:dyDescent="0.25">
      <c r="A233" s="43">
        <v>90747</v>
      </c>
      <c r="B233" s="43">
        <v>8</v>
      </c>
    </row>
    <row r="234" spans="1:2" x14ac:dyDescent="0.25">
      <c r="A234" s="43">
        <v>90755</v>
      </c>
      <c r="B234" s="43">
        <v>6</v>
      </c>
    </row>
    <row r="235" spans="1:2" x14ac:dyDescent="0.25">
      <c r="A235" s="43">
        <v>90802</v>
      </c>
      <c r="B235" s="43">
        <v>6</v>
      </c>
    </row>
    <row r="236" spans="1:2" x14ac:dyDescent="0.25">
      <c r="A236" s="43">
        <v>90803</v>
      </c>
      <c r="B236" s="43">
        <v>6</v>
      </c>
    </row>
    <row r="237" spans="1:2" x14ac:dyDescent="0.25">
      <c r="A237" s="43">
        <v>90804</v>
      </c>
      <c r="B237" s="43">
        <v>6</v>
      </c>
    </row>
    <row r="238" spans="1:2" x14ac:dyDescent="0.25">
      <c r="A238" s="43">
        <v>90805</v>
      </c>
      <c r="B238" s="43">
        <v>8</v>
      </c>
    </row>
    <row r="239" spans="1:2" x14ac:dyDescent="0.25">
      <c r="A239" s="43">
        <v>90806</v>
      </c>
      <c r="B239" s="43">
        <v>6</v>
      </c>
    </row>
    <row r="240" spans="1:2" x14ac:dyDescent="0.25">
      <c r="A240" s="43">
        <v>90807</v>
      </c>
      <c r="B240" s="43">
        <v>8</v>
      </c>
    </row>
    <row r="241" spans="1:2" x14ac:dyDescent="0.25">
      <c r="A241" s="43">
        <v>90808</v>
      </c>
      <c r="B241" s="43">
        <v>8</v>
      </c>
    </row>
    <row r="242" spans="1:2" x14ac:dyDescent="0.25">
      <c r="A242" s="43">
        <v>90810</v>
      </c>
      <c r="B242" s="43">
        <v>6</v>
      </c>
    </row>
    <row r="243" spans="1:2" x14ac:dyDescent="0.25">
      <c r="A243" s="43">
        <v>90813</v>
      </c>
      <c r="B243" s="43">
        <v>6</v>
      </c>
    </row>
    <row r="244" spans="1:2" x14ac:dyDescent="0.25">
      <c r="A244" s="43">
        <v>90814</v>
      </c>
      <c r="B244" s="43">
        <v>6</v>
      </c>
    </row>
    <row r="245" spans="1:2" x14ac:dyDescent="0.25">
      <c r="A245" s="43">
        <v>90815</v>
      </c>
      <c r="B245" s="43">
        <v>6</v>
      </c>
    </row>
    <row r="246" spans="1:2" x14ac:dyDescent="0.25">
      <c r="A246" s="43">
        <v>90822</v>
      </c>
      <c r="B246" s="43">
        <v>6</v>
      </c>
    </row>
    <row r="247" spans="1:2" x14ac:dyDescent="0.25">
      <c r="A247" s="43">
        <v>90840</v>
      </c>
      <c r="B247" s="43">
        <v>6</v>
      </c>
    </row>
    <row r="248" spans="1:2" x14ac:dyDescent="0.25">
      <c r="A248" s="43">
        <v>91001</v>
      </c>
      <c r="B248" s="43">
        <v>9</v>
      </c>
    </row>
    <row r="249" spans="1:2" x14ac:dyDescent="0.25">
      <c r="A249" s="43">
        <v>91006</v>
      </c>
      <c r="B249" s="43">
        <v>9</v>
      </c>
    </row>
    <row r="250" spans="1:2" x14ac:dyDescent="0.25">
      <c r="A250" s="43">
        <v>91007</v>
      </c>
      <c r="B250" s="43">
        <v>9</v>
      </c>
    </row>
    <row r="251" spans="1:2" x14ac:dyDescent="0.25">
      <c r="A251" s="43">
        <v>91008</v>
      </c>
      <c r="B251" s="43">
        <v>9</v>
      </c>
    </row>
    <row r="252" spans="1:2" x14ac:dyDescent="0.25">
      <c r="A252" s="43">
        <v>91010</v>
      </c>
      <c r="B252" s="43">
        <v>9</v>
      </c>
    </row>
    <row r="253" spans="1:2" x14ac:dyDescent="0.25">
      <c r="A253" s="43">
        <v>91011</v>
      </c>
      <c r="B253" s="43">
        <v>9</v>
      </c>
    </row>
    <row r="254" spans="1:2" x14ac:dyDescent="0.25">
      <c r="A254" s="43">
        <v>91016</v>
      </c>
      <c r="B254" s="43">
        <v>9</v>
      </c>
    </row>
    <row r="255" spans="1:2" x14ac:dyDescent="0.25">
      <c r="A255" s="43">
        <v>91020</v>
      </c>
      <c r="B255" s="43">
        <v>9</v>
      </c>
    </row>
    <row r="256" spans="1:2" x14ac:dyDescent="0.25">
      <c r="A256" s="43">
        <v>91024</v>
      </c>
      <c r="B256" s="43">
        <v>9</v>
      </c>
    </row>
    <row r="257" spans="1:2" x14ac:dyDescent="0.25">
      <c r="A257" s="43">
        <v>91030</v>
      </c>
      <c r="B257" s="43">
        <v>9</v>
      </c>
    </row>
    <row r="258" spans="1:2" x14ac:dyDescent="0.25">
      <c r="A258" s="43">
        <v>91040</v>
      </c>
      <c r="B258" s="43">
        <v>16</v>
      </c>
    </row>
    <row r="259" spans="1:2" x14ac:dyDescent="0.25">
      <c r="A259" s="43">
        <v>91042</v>
      </c>
      <c r="B259" s="43">
        <v>16</v>
      </c>
    </row>
    <row r="260" spans="1:2" x14ac:dyDescent="0.25">
      <c r="A260" s="43">
        <v>91101</v>
      </c>
      <c r="B260" s="43">
        <v>9</v>
      </c>
    </row>
    <row r="261" spans="1:2" x14ac:dyDescent="0.25">
      <c r="A261" s="43">
        <v>91103</v>
      </c>
      <c r="B261" s="43">
        <v>9</v>
      </c>
    </row>
    <row r="262" spans="1:2" x14ac:dyDescent="0.25">
      <c r="A262" s="43">
        <v>91104</v>
      </c>
      <c r="B262" s="43">
        <v>9</v>
      </c>
    </row>
    <row r="263" spans="1:2" x14ac:dyDescent="0.25">
      <c r="A263" s="43">
        <v>91105</v>
      </c>
      <c r="B263" s="43">
        <v>9</v>
      </c>
    </row>
    <row r="264" spans="1:2" x14ac:dyDescent="0.25">
      <c r="A264" s="43">
        <v>91106</v>
      </c>
      <c r="B264" s="43">
        <v>9</v>
      </c>
    </row>
    <row r="265" spans="1:2" x14ac:dyDescent="0.25">
      <c r="A265" s="43">
        <v>91107</v>
      </c>
      <c r="B265" s="43">
        <v>9</v>
      </c>
    </row>
    <row r="266" spans="1:2" x14ac:dyDescent="0.25">
      <c r="A266" s="43">
        <v>91108</v>
      </c>
      <c r="B266" s="43">
        <v>9</v>
      </c>
    </row>
    <row r="267" spans="1:2" x14ac:dyDescent="0.25">
      <c r="A267" s="43">
        <v>91123</v>
      </c>
      <c r="B267" s="43">
        <v>9</v>
      </c>
    </row>
    <row r="268" spans="1:2" x14ac:dyDescent="0.25">
      <c r="A268" s="43">
        <v>91201</v>
      </c>
      <c r="B268" s="43">
        <v>9</v>
      </c>
    </row>
    <row r="269" spans="1:2" x14ac:dyDescent="0.25">
      <c r="A269" s="43">
        <v>91202</v>
      </c>
      <c r="B269" s="43">
        <v>9</v>
      </c>
    </row>
    <row r="270" spans="1:2" x14ac:dyDescent="0.25">
      <c r="A270" s="43">
        <v>91203</v>
      </c>
      <c r="B270" s="43">
        <v>9</v>
      </c>
    </row>
    <row r="271" spans="1:2" x14ac:dyDescent="0.25">
      <c r="A271" s="43">
        <v>91204</v>
      </c>
      <c r="B271" s="43">
        <v>9</v>
      </c>
    </row>
    <row r="272" spans="1:2" x14ac:dyDescent="0.25">
      <c r="A272" s="43">
        <v>91205</v>
      </c>
      <c r="B272" s="43">
        <v>9</v>
      </c>
    </row>
    <row r="273" spans="1:2" x14ac:dyDescent="0.25">
      <c r="A273" s="43">
        <v>91206</v>
      </c>
      <c r="B273" s="43">
        <v>9</v>
      </c>
    </row>
    <row r="274" spans="1:2" x14ac:dyDescent="0.25">
      <c r="A274" s="43">
        <v>91207</v>
      </c>
      <c r="B274" s="43">
        <v>9</v>
      </c>
    </row>
    <row r="275" spans="1:2" x14ac:dyDescent="0.25">
      <c r="A275" s="43">
        <v>91208</v>
      </c>
      <c r="B275" s="43">
        <v>9</v>
      </c>
    </row>
    <row r="276" spans="1:2" x14ac:dyDescent="0.25">
      <c r="A276" s="43">
        <v>91214</v>
      </c>
      <c r="B276" s="43">
        <v>9</v>
      </c>
    </row>
    <row r="277" spans="1:2" x14ac:dyDescent="0.25">
      <c r="A277" s="43">
        <v>91301</v>
      </c>
      <c r="B277" s="43">
        <v>9</v>
      </c>
    </row>
    <row r="278" spans="1:2" x14ac:dyDescent="0.25">
      <c r="A278" s="43">
        <v>91302</v>
      </c>
      <c r="B278" s="43">
        <v>9</v>
      </c>
    </row>
    <row r="279" spans="1:2" x14ac:dyDescent="0.25">
      <c r="A279" s="43">
        <v>91303</v>
      </c>
      <c r="B279" s="43">
        <v>9</v>
      </c>
    </row>
    <row r="280" spans="1:2" x14ac:dyDescent="0.25">
      <c r="A280" s="43">
        <v>91304</v>
      </c>
      <c r="B280" s="43">
        <v>9</v>
      </c>
    </row>
    <row r="281" spans="1:2" x14ac:dyDescent="0.25">
      <c r="A281" s="43">
        <v>91306</v>
      </c>
      <c r="B281" s="43">
        <v>9</v>
      </c>
    </row>
    <row r="282" spans="1:2" x14ac:dyDescent="0.25">
      <c r="A282" s="43">
        <v>91307</v>
      </c>
      <c r="B282" s="43">
        <v>9</v>
      </c>
    </row>
    <row r="283" spans="1:2" x14ac:dyDescent="0.25">
      <c r="A283" s="43">
        <v>91311</v>
      </c>
      <c r="B283" s="43">
        <v>9</v>
      </c>
    </row>
    <row r="284" spans="1:2" x14ac:dyDescent="0.25">
      <c r="A284" s="43">
        <v>91316</v>
      </c>
      <c r="B284" s="43">
        <v>9</v>
      </c>
    </row>
    <row r="285" spans="1:2" x14ac:dyDescent="0.25">
      <c r="A285" s="43">
        <v>91320</v>
      </c>
      <c r="B285" s="43">
        <v>6</v>
      </c>
    </row>
    <row r="286" spans="1:2" x14ac:dyDescent="0.25">
      <c r="A286" s="43">
        <v>91321</v>
      </c>
      <c r="B286" s="43">
        <v>9</v>
      </c>
    </row>
    <row r="287" spans="1:2" x14ac:dyDescent="0.25">
      <c r="A287" s="43">
        <v>91324</v>
      </c>
      <c r="B287" s="43">
        <v>9</v>
      </c>
    </row>
    <row r="288" spans="1:2" x14ac:dyDescent="0.25">
      <c r="A288" s="43">
        <v>91325</v>
      </c>
      <c r="B288" s="43">
        <v>9</v>
      </c>
    </row>
    <row r="289" spans="1:2" x14ac:dyDescent="0.25">
      <c r="A289" s="43">
        <v>91326</v>
      </c>
      <c r="B289" s="43">
        <v>9</v>
      </c>
    </row>
    <row r="290" spans="1:2" x14ac:dyDescent="0.25">
      <c r="A290" s="43">
        <v>91330</v>
      </c>
      <c r="B290" s="43">
        <v>9</v>
      </c>
    </row>
    <row r="291" spans="1:2" x14ac:dyDescent="0.25">
      <c r="A291" s="43">
        <v>91331</v>
      </c>
      <c r="B291" s="43">
        <v>9</v>
      </c>
    </row>
    <row r="292" spans="1:2" x14ac:dyDescent="0.25">
      <c r="A292" s="43">
        <v>91335</v>
      </c>
      <c r="B292" s="43">
        <v>9</v>
      </c>
    </row>
    <row r="293" spans="1:2" x14ac:dyDescent="0.25">
      <c r="A293" s="43">
        <v>91340</v>
      </c>
      <c r="B293" s="43">
        <v>9</v>
      </c>
    </row>
    <row r="294" spans="1:2" x14ac:dyDescent="0.25">
      <c r="A294" s="43">
        <v>91342</v>
      </c>
      <c r="B294" s="43">
        <v>9</v>
      </c>
    </row>
    <row r="295" spans="1:2" x14ac:dyDescent="0.25">
      <c r="A295" s="43">
        <v>91343</v>
      </c>
      <c r="B295" s="43">
        <v>9</v>
      </c>
    </row>
    <row r="296" spans="1:2" x14ac:dyDescent="0.25">
      <c r="A296" s="43">
        <v>91344</v>
      </c>
      <c r="B296" s="43">
        <v>9</v>
      </c>
    </row>
    <row r="297" spans="1:2" x14ac:dyDescent="0.25">
      <c r="A297" s="43">
        <v>91345</v>
      </c>
      <c r="B297" s="43">
        <v>9</v>
      </c>
    </row>
    <row r="298" spans="1:2" x14ac:dyDescent="0.25">
      <c r="A298" s="43">
        <v>91350</v>
      </c>
      <c r="B298" s="43">
        <v>9</v>
      </c>
    </row>
    <row r="299" spans="1:2" x14ac:dyDescent="0.25">
      <c r="A299" s="43">
        <v>91351</v>
      </c>
      <c r="B299" s="43">
        <v>9</v>
      </c>
    </row>
    <row r="300" spans="1:2" x14ac:dyDescent="0.25">
      <c r="A300" s="43">
        <v>91352</v>
      </c>
      <c r="B300" s="43">
        <v>9</v>
      </c>
    </row>
    <row r="301" spans="1:2" x14ac:dyDescent="0.25">
      <c r="A301" s="43">
        <v>91354</v>
      </c>
      <c r="B301" s="43">
        <v>9</v>
      </c>
    </row>
    <row r="302" spans="1:2" x14ac:dyDescent="0.25">
      <c r="A302" s="43">
        <v>91355</v>
      </c>
      <c r="B302" s="43">
        <v>9</v>
      </c>
    </row>
    <row r="303" spans="1:2" x14ac:dyDescent="0.25">
      <c r="A303" s="43">
        <v>91356</v>
      </c>
      <c r="B303" s="43">
        <v>9</v>
      </c>
    </row>
    <row r="304" spans="1:2" x14ac:dyDescent="0.25">
      <c r="A304" s="43">
        <v>91360</v>
      </c>
      <c r="B304" s="43">
        <v>9</v>
      </c>
    </row>
    <row r="305" spans="1:2" x14ac:dyDescent="0.25">
      <c r="A305" s="43">
        <v>91361</v>
      </c>
      <c r="B305" s="43">
        <v>9</v>
      </c>
    </row>
    <row r="306" spans="1:2" x14ac:dyDescent="0.25">
      <c r="A306" s="43">
        <v>91362</v>
      </c>
      <c r="B306" s="43">
        <v>9</v>
      </c>
    </row>
    <row r="307" spans="1:2" x14ac:dyDescent="0.25">
      <c r="A307" s="43">
        <v>91364</v>
      </c>
      <c r="B307" s="43">
        <v>9</v>
      </c>
    </row>
    <row r="308" spans="1:2" x14ac:dyDescent="0.25">
      <c r="A308" s="43">
        <v>91367</v>
      </c>
      <c r="B308" s="43">
        <v>9</v>
      </c>
    </row>
    <row r="309" spans="1:2" x14ac:dyDescent="0.25">
      <c r="A309" s="43">
        <v>91371</v>
      </c>
      <c r="B309" s="43">
        <v>9</v>
      </c>
    </row>
    <row r="310" spans="1:2" x14ac:dyDescent="0.25">
      <c r="A310" s="43">
        <v>91377</v>
      </c>
      <c r="B310" s="43">
        <v>9</v>
      </c>
    </row>
    <row r="311" spans="1:2" x14ac:dyDescent="0.25">
      <c r="A311" s="43">
        <v>91381</v>
      </c>
      <c r="B311" s="43">
        <v>9</v>
      </c>
    </row>
    <row r="312" spans="1:2" x14ac:dyDescent="0.25">
      <c r="A312" s="43">
        <v>91384</v>
      </c>
      <c r="B312" s="43">
        <v>9</v>
      </c>
    </row>
    <row r="313" spans="1:2" x14ac:dyDescent="0.25">
      <c r="A313" s="43">
        <v>91387</v>
      </c>
      <c r="B313" s="43">
        <v>9</v>
      </c>
    </row>
    <row r="314" spans="1:2" x14ac:dyDescent="0.25">
      <c r="A314" s="43">
        <v>91390</v>
      </c>
      <c r="B314" s="43">
        <v>16</v>
      </c>
    </row>
    <row r="315" spans="1:2" x14ac:dyDescent="0.25">
      <c r="A315" s="43">
        <v>91401</v>
      </c>
      <c r="B315" s="43">
        <v>9</v>
      </c>
    </row>
    <row r="316" spans="1:2" x14ac:dyDescent="0.25">
      <c r="A316" s="43">
        <v>91402</v>
      </c>
      <c r="B316" s="43">
        <v>9</v>
      </c>
    </row>
    <row r="317" spans="1:2" x14ac:dyDescent="0.25">
      <c r="A317" s="43">
        <v>91403</v>
      </c>
      <c r="B317" s="43">
        <v>9</v>
      </c>
    </row>
    <row r="318" spans="1:2" x14ac:dyDescent="0.25">
      <c r="A318" s="43">
        <v>91405</v>
      </c>
      <c r="B318" s="43">
        <v>9</v>
      </c>
    </row>
    <row r="319" spans="1:2" x14ac:dyDescent="0.25">
      <c r="A319" s="43">
        <v>91406</v>
      </c>
      <c r="B319" s="43">
        <v>9</v>
      </c>
    </row>
    <row r="320" spans="1:2" x14ac:dyDescent="0.25">
      <c r="A320" s="43">
        <v>91411</v>
      </c>
      <c r="B320" s="43">
        <v>9</v>
      </c>
    </row>
    <row r="321" spans="1:2" x14ac:dyDescent="0.25">
      <c r="A321" s="43">
        <v>91423</v>
      </c>
      <c r="B321" s="43">
        <v>9</v>
      </c>
    </row>
    <row r="322" spans="1:2" x14ac:dyDescent="0.25">
      <c r="A322" s="43">
        <v>91436</v>
      </c>
      <c r="B322" s="43">
        <v>9</v>
      </c>
    </row>
    <row r="323" spans="1:2" x14ac:dyDescent="0.25">
      <c r="A323" s="43">
        <v>91501</v>
      </c>
      <c r="B323" s="43">
        <v>9</v>
      </c>
    </row>
    <row r="324" spans="1:2" x14ac:dyDescent="0.25">
      <c r="A324" s="43">
        <v>91502</v>
      </c>
      <c r="B324" s="43">
        <v>9</v>
      </c>
    </row>
    <row r="325" spans="1:2" x14ac:dyDescent="0.25">
      <c r="A325" s="43">
        <v>91504</v>
      </c>
      <c r="B325" s="43">
        <v>9</v>
      </c>
    </row>
    <row r="326" spans="1:2" x14ac:dyDescent="0.25">
      <c r="A326" s="43">
        <v>91505</v>
      </c>
      <c r="B326" s="43">
        <v>9</v>
      </c>
    </row>
    <row r="327" spans="1:2" x14ac:dyDescent="0.25">
      <c r="A327" s="43">
        <v>91506</v>
      </c>
      <c r="B327" s="43">
        <v>9</v>
      </c>
    </row>
    <row r="328" spans="1:2" x14ac:dyDescent="0.25">
      <c r="A328" s="43">
        <v>91521</v>
      </c>
      <c r="B328" s="43">
        <v>9</v>
      </c>
    </row>
    <row r="329" spans="1:2" x14ac:dyDescent="0.25">
      <c r="A329" s="43">
        <v>91522</v>
      </c>
      <c r="B329" s="43">
        <v>9</v>
      </c>
    </row>
    <row r="330" spans="1:2" x14ac:dyDescent="0.25">
      <c r="A330" s="43">
        <v>91523</v>
      </c>
      <c r="B330" s="43">
        <v>9</v>
      </c>
    </row>
    <row r="331" spans="1:2" x14ac:dyDescent="0.25">
      <c r="A331" s="43">
        <v>91601</v>
      </c>
      <c r="B331" s="43">
        <v>9</v>
      </c>
    </row>
    <row r="332" spans="1:2" x14ac:dyDescent="0.25">
      <c r="A332" s="43">
        <v>91602</v>
      </c>
      <c r="B332" s="43">
        <v>9</v>
      </c>
    </row>
    <row r="333" spans="1:2" x14ac:dyDescent="0.25">
      <c r="A333" s="43">
        <v>91604</v>
      </c>
      <c r="B333" s="43">
        <v>9</v>
      </c>
    </row>
    <row r="334" spans="1:2" x14ac:dyDescent="0.25">
      <c r="A334" s="43">
        <v>91605</v>
      </c>
      <c r="B334" s="43">
        <v>9</v>
      </c>
    </row>
    <row r="335" spans="1:2" x14ac:dyDescent="0.25">
      <c r="A335" s="43">
        <v>91606</v>
      </c>
      <c r="B335" s="43">
        <v>9</v>
      </c>
    </row>
    <row r="336" spans="1:2" x14ac:dyDescent="0.25">
      <c r="A336" s="43">
        <v>91607</v>
      </c>
      <c r="B336" s="43">
        <v>9</v>
      </c>
    </row>
    <row r="337" spans="1:2" x14ac:dyDescent="0.25">
      <c r="A337" s="43">
        <v>91608</v>
      </c>
      <c r="B337" s="43">
        <v>9</v>
      </c>
    </row>
    <row r="338" spans="1:2" x14ac:dyDescent="0.25">
      <c r="A338" s="43">
        <v>91701</v>
      </c>
      <c r="B338" s="43">
        <v>10</v>
      </c>
    </row>
    <row r="339" spans="1:2" x14ac:dyDescent="0.25">
      <c r="A339" s="43">
        <v>91702</v>
      </c>
      <c r="B339" s="43">
        <v>9</v>
      </c>
    </row>
    <row r="340" spans="1:2" x14ac:dyDescent="0.25">
      <c r="A340" s="43">
        <v>91706</v>
      </c>
      <c r="B340" s="43">
        <v>9</v>
      </c>
    </row>
    <row r="341" spans="1:2" x14ac:dyDescent="0.25">
      <c r="A341" s="43">
        <v>91708</v>
      </c>
      <c r="B341" s="43">
        <v>10</v>
      </c>
    </row>
    <row r="342" spans="1:2" x14ac:dyDescent="0.25">
      <c r="A342" s="43">
        <v>91709</v>
      </c>
      <c r="B342" s="43">
        <v>10</v>
      </c>
    </row>
    <row r="343" spans="1:2" x14ac:dyDescent="0.25">
      <c r="A343" s="43">
        <v>91710</v>
      </c>
      <c r="B343" s="43">
        <v>10</v>
      </c>
    </row>
    <row r="344" spans="1:2" x14ac:dyDescent="0.25">
      <c r="A344" s="43">
        <v>91711</v>
      </c>
      <c r="B344" s="43">
        <v>9</v>
      </c>
    </row>
    <row r="345" spans="1:2" x14ac:dyDescent="0.25">
      <c r="A345" s="43">
        <v>91722</v>
      </c>
      <c r="B345" s="43">
        <v>9</v>
      </c>
    </row>
    <row r="346" spans="1:2" x14ac:dyDescent="0.25">
      <c r="A346" s="43">
        <v>91723</v>
      </c>
      <c r="B346" s="43">
        <v>9</v>
      </c>
    </row>
    <row r="347" spans="1:2" x14ac:dyDescent="0.25">
      <c r="A347" s="43">
        <v>91724</v>
      </c>
      <c r="B347" s="43">
        <v>9</v>
      </c>
    </row>
    <row r="348" spans="1:2" x14ac:dyDescent="0.25">
      <c r="A348" s="43">
        <v>91730</v>
      </c>
      <c r="B348" s="43">
        <v>10</v>
      </c>
    </row>
    <row r="349" spans="1:2" x14ac:dyDescent="0.25">
      <c r="A349" s="43">
        <v>91731</v>
      </c>
      <c r="B349" s="43">
        <v>9</v>
      </c>
    </row>
    <row r="350" spans="1:2" x14ac:dyDescent="0.25">
      <c r="A350" s="43">
        <v>91732</v>
      </c>
      <c r="B350" s="43">
        <v>9</v>
      </c>
    </row>
    <row r="351" spans="1:2" x14ac:dyDescent="0.25">
      <c r="A351" s="43">
        <v>91733</v>
      </c>
      <c r="B351" s="43">
        <v>9</v>
      </c>
    </row>
    <row r="352" spans="1:2" x14ac:dyDescent="0.25">
      <c r="A352" s="43">
        <v>91737</v>
      </c>
      <c r="B352" s="43">
        <v>10</v>
      </c>
    </row>
    <row r="353" spans="1:2" x14ac:dyDescent="0.25">
      <c r="A353" s="43">
        <v>91739</v>
      </c>
      <c r="B353" s="43">
        <v>10</v>
      </c>
    </row>
    <row r="354" spans="1:2" x14ac:dyDescent="0.25">
      <c r="A354" s="43">
        <v>91740</v>
      </c>
      <c r="B354" s="43">
        <v>9</v>
      </c>
    </row>
    <row r="355" spans="1:2" x14ac:dyDescent="0.25">
      <c r="A355" s="43">
        <v>91741</v>
      </c>
      <c r="B355" s="43">
        <v>9</v>
      </c>
    </row>
    <row r="356" spans="1:2" x14ac:dyDescent="0.25">
      <c r="A356" s="43">
        <v>91744</v>
      </c>
      <c r="B356" s="43">
        <v>9</v>
      </c>
    </row>
    <row r="357" spans="1:2" x14ac:dyDescent="0.25">
      <c r="A357" s="43">
        <v>91745</v>
      </c>
      <c r="B357" s="43">
        <v>9</v>
      </c>
    </row>
    <row r="358" spans="1:2" x14ac:dyDescent="0.25">
      <c r="A358" s="43">
        <v>91746</v>
      </c>
      <c r="B358" s="43">
        <v>9</v>
      </c>
    </row>
    <row r="359" spans="1:2" x14ac:dyDescent="0.25">
      <c r="A359" s="43">
        <v>91748</v>
      </c>
      <c r="B359" s="43">
        <v>9</v>
      </c>
    </row>
    <row r="360" spans="1:2" x14ac:dyDescent="0.25">
      <c r="A360" s="43">
        <v>91750</v>
      </c>
      <c r="B360" s="43">
        <v>9</v>
      </c>
    </row>
    <row r="361" spans="1:2" x14ac:dyDescent="0.25">
      <c r="A361" s="43">
        <v>91752</v>
      </c>
      <c r="B361" s="43">
        <v>10</v>
      </c>
    </row>
    <row r="362" spans="1:2" x14ac:dyDescent="0.25">
      <c r="A362" s="43">
        <v>91754</v>
      </c>
      <c r="B362" s="43">
        <v>9</v>
      </c>
    </row>
    <row r="363" spans="1:2" x14ac:dyDescent="0.25">
      <c r="A363" s="43">
        <v>91755</v>
      </c>
      <c r="B363" s="43">
        <v>9</v>
      </c>
    </row>
    <row r="364" spans="1:2" x14ac:dyDescent="0.25">
      <c r="A364" s="43">
        <v>91759</v>
      </c>
      <c r="B364" s="43">
        <v>16</v>
      </c>
    </row>
    <row r="365" spans="1:2" x14ac:dyDescent="0.25">
      <c r="A365" s="43">
        <v>91761</v>
      </c>
      <c r="B365" s="43">
        <v>10</v>
      </c>
    </row>
    <row r="366" spans="1:2" x14ac:dyDescent="0.25">
      <c r="A366" s="43">
        <v>91762</v>
      </c>
      <c r="B366" s="43">
        <v>10</v>
      </c>
    </row>
    <row r="367" spans="1:2" x14ac:dyDescent="0.25">
      <c r="A367" s="43">
        <v>91763</v>
      </c>
      <c r="B367" s="43">
        <v>10</v>
      </c>
    </row>
    <row r="368" spans="1:2" x14ac:dyDescent="0.25">
      <c r="A368" s="43">
        <v>91764</v>
      </c>
      <c r="B368" s="43">
        <v>10</v>
      </c>
    </row>
    <row r="369" spans="1:2" x14ac:dyDescent="0.25">
      <c r="A369" s="43">
        <v>91765</v>
      </c>
      <c r="B369" s="43">
        <v>9</v>
      </c>
    </row>
    <row r="370" spans="1:2" x14ac:dyDescent="0.25">
      <c r="A370" s="43">
        <v>91766</v>
      </c>
      <c r="B370" s="43">
        <v>9</v>
      </c>
    </row>
    <row r="371" spans="1:2" x14ac:dyDescent="0.25">
      <c r="A371" s="43">
        <v>91767</v>
      </c>
      <c r="B371" s="43">
        <v>9</v>
      </c>
    </row>
    <row r="372" spans="1:2" x14ac:dyDescent="0.25">
      <c r="A372" s="43">
        <v>91768</v>
      </c>
      <c r="B372" s="43">
        <v>9</v>
      </c>
    </row>
    <row r="373" spans="1:2" x14ac:dyDescent="0.25">
      <c r="A373" s="43">
        <v>91770</v>
      </c>
      <c r="B373" s="43">
        <v>9</v>
      </c>
    </row>
    <row r="374" spans="1:2" x14ac:dyDescent="0.25">
      <c r="A374" s="43">
        <v>91773</v>
      </c>
      <c r="B374" s="43">
        <v>9</v>
      </c>
    </row>
    <row r="375" spans="1:2" x14ac:dyDescent="0.25">
      <c r="A375" s="43">
        <v>91775</v>
      </c>
      <c r="B375" s="43">
        <v>9</v>
      </c>
    </row>
    <row r="376" spans="1:2" x14ac:dyDescent="0.25">
      <c r="A376" s="43">
        <v>91776</v>
      </c>
      <c r="B376" s="43">
        <v>9</v>
      </c>
    </row>
    <row r="377" spans="1:2" x14ac:dyDescent="0.25">
      <c r="A377" s="43">
        <v>91780</v>
      </c>
      <c r="B377" s="43">
        <v>9</v>
      </c>
    </row>
    <row r="378" spans="1:2" x14ac:dyDescent="0.25">
      <c r="A378" s="43">
        <v>91784</v>
      </c>
      <c r="B378" s="43">
        <v>10</v>
      </c>
    </row>
    <row r="379" spans="1:2" x14ac:dyDescent="0.25">
      <c r="A379" s="43">
        <v>91786</v>
      </c>
      <c r="B379" s="43">
        <v>10</v>
      </c>
    </row>
    <row r="380" spans="1:2" x14ac:dyDescent="0.25">
      <c r="A380" s="43">
        <v>91789</v>
      </c>
      <c r="B380" s="43">
        <v>9</v>
      </c>
    </row>
    <row r="381" spans="1:2" x14ac:dyDescent="0.25">
      <c r="A381" s="43">
        <v>91790</v>
      </c>
      <c r="B381" s="43">
        <v>9</v>
      </c>
    </row>
    <row r="382" spans="1:2" x14ac:dyDescent="0.25">
      <c r="A382" s="43">
        <v>91791</v>
      </c>
      <c r="B382" s="43">
        <v>9</v>
      </c>
    </row>
    <row r="383" spans="1:2" x14ac:dyDescent="0.25">
      <c r="A383" s="43">
        <v>91792</v>
      </c>
      <c r="B383" s="43">
        <v>9</v>
      </c>
    </row>
    <row r="384" spans="1:2" x14ac:dyDescent="0.25">
      <c r="A384" s="43">
        <v>91801</v>
      </c>
      <c r="B384" s="43">
        <v>9</v>
      </c>
    </row>
    <row r="385" spans="1:2" x14ac:dyDescent="0.25">
      <c r="A385" s="43">
        <v>91803</v>
      </c>
      <c r="B385" s="43">
        <v>9</v>
      </c>
    </row>
    <row r="386" spans="1:2" x14ac:dyDescent="0.25">
      <c r="A386" s="43">
        <v>91901</v>
      </c>
      <c r="B386" s="43">
        <v>10</v>
      </c>
    </row>
    <row r="387" spans="1:2" x14ac:dyDescent="0.25">
      <c r="A387" s="43">
        <v>91902</v>
      </c>
      <c r="B387" s="43">
        <v>7</v>
      </c>
    </row>
    <row r="388" spans="1:2" x14ac:dyDescent="0.25">
      <c r="A388" s="43">
        <v>91905</v>
      </c>
      <c r="B388" s="43">
        <v>14</v>
      </c>
    </row>
    <row r="389" spans="1:2" x14ac:dyDescent="0.25">
      <c r="A389" s="43">
        <v>91906</v>
      </c>
      <c r="B389" s="43">
        <v>14</v>
      </c>
    </row>
    <row r="390" spans="1:2" x14ac:dyDescent="0.25">
      <c r="A390" s="43">
        <v>91910</v>
      </c>
      <c r="B390" s="43">
        <v>7</v>
      </c>
    </row>
    <row r="391" spans="1:2" x14ac:dyDescent="0.25">
      <c r="A391" s="43">
        <v>91911</v>
      </c>
      <c r="B391" s="43">
        <v>7</v>
      </c>
    </row>
    <row r="392" spans="1:2" x14ac:dyDescent="0.25">
      <c r="A392" s="43">
        <v>91913</v>
      </c>
      <c r="B392" s="43">
        <v>7</v>
      </c>
    </row>
    <row r="393" spans="1:2" x14ac:dyDescent="0.25">
      <c r="A393" s="43">
        <v>91914</v>
      </c>
      <c r="B393" s="43">
        <v>10</v>
      </c>
    </row>
    <row r="394" spans="1:2" x14ac:dyDescent="0.25">
      <c r="A394" s="43">
        <v>91915</v>
      </c>
      <c r="B394" s="43">
        <v>7</v>
      </c>
    </row>
    <row r="395" spans="1:2" x14ac:dyDescent="0.25">
      <c r="A395" s="43">
        <v>91916</v>
      </c>
      <c r="B395" s="43">
        <v>14</v>
      </c>
    </row>
    <row r="396" spans="1:2" x14ac:dyDescent="0.25">
      <c r="A396" s="43">
        <v>91917</v>
      </c>
      <c r="B396" s="43">
        <v>10</v>
      </c>
    </row>
    <row r="397" spans="1:2" x14ac:dyDescent="0.25">
      <c r="A397" s="43">
        <v>91932</v>
      </c>
      <c r="B397" s="43">
        <v>7</v>
      </c>
    </row>
    <row r="398" spans="1:2" x14ac:dyDescent="0.25">
      <c r="A398" s="43">
        <v>91934</v>
      </c>
      <c r="B398" s="43">
        <v>14</v>
      </c>
    </row>
    <row r="399" spans="1:2" x14ac:dyDescent="0.25">
      <c r="A399" s="43">
        <v>91935</v>
      </c>
      <c r="B399" s="43">
        <v>10</v>
      </c>
    </row>
    <row r="400" spans="1:2" x14ac:dyDescent="0.25">
      <c r="A400" s="43">
        <v>91941</v>
      </c>
      <c r="B400" s="43">
        <v>7</v>
      </c>
    </row>
    <row r="401" spans="1:2" x14ac:dyDescent="0.25">
      <c r="A401" s="43">
        <v>91942</v>
      </c>
      <c r="B401" s="43">
        <v>7</v>
      </c>
    </row>
    <row r="402" spans="1:2" x14ac:dyDescent="0.25">
      <c r="A402" s="43">
        <v>91945</v>
      </c>
      <c r="B402" s="43">
        <v>7</v>
      </c>
    </row>
    <row r="403" spans="1:2" x14ac:dyDescent="0.25">
      <c r="A403" s="43">
        <v>91950</v>
      </c>
      <c r="B403" s="43">
        <v>7</v>
      </c>
    </row>
    <row r="404" spans="1:2" x14ac:dyDescent="0.25">
      <c r="A404" s="43">
        <v>91962</v>
      </c>
      <c r="B404" s="43">
        <v>14</v>
      </c>
    </row>
    <row r="405" spans="1:2" x14ac:dyDescent="0.25">
      <c r="A405" s="43">
        <v>91963</v>
      </c>
      <c r="B405" s="43">
        <v>14</v>
      </c>
    </row>
    <row r="406" spans="1:2" x14ac:dyDescent="0.25">
      <c r="A406" s="43">
        <v>91977</v>
      </c>
      <c r="B406" s="43">
        <v>10</v>
      </c>
    </row>
    <row r="407" spans="1:2" x14ac:dyDescent="0.25">
      <c r="A407" s="43">
        <v>91978</v>
      </c>
      <c r="B407" s="43">
        <v>10</v>
      </c>
    </row>
    <row r="408" spans="1:2" x14ac:dyDescent="0.25">
      <c r="A408" s="43">
        <v>91980</v>
      </c>
      <c r="B408" s="43">
        <v>14</v>
      </c>
    </row>
    <row r="409" spans="1:2" x14ac:dyDescent="0.25">
      <c r="A409" s="43">
        <v>92003</v>
      </c>
      <c r="B409" s="43">
        <v>10</v>
      </c>
    </row>
    <row r="410" spans="1:2" x14ac:dyDescent="0.25">
      <c r="A410" s="43">
        <v>92004</v>
      </c>
      <c r="B410" s="43">
        <v>15</v>
      </c>
    </row>
    <row r="411" spans="1:2" x14ac:dyDescent="0.25">
      <c r="A411" s="43">
        <v>92007</v>
      </c>
      <c r="B411" s="43">
        <v>7</v>
      </c>
    </row>
    <row r="412" spans="1:2" x14ac:dyDescent="0.25">
      <c r="A412" s="43">
        <v>92008</v>
      </c>
      <c r="B412" s="43">
        <v>7</v>
      </c>
    </row>
    <row r="413" spans="1:2" x14ac:dyDescent="0.25">
      <c r="A413" s="43">
        <v>92009</v>
      </c>
      <c r="B413" s="43">
        <v>7</v>
      </c>
    </row>
    <row r="414" spans="1:2" x14ac:dyDescent="0.25">
      <c r="A414" s="43">
        <v>92010</v>
      </c>
      <c r="B414" s="43">
        <v>7</v>
      </c>
    </row>
    <row r="415" spans="1:2" x14ac:dyDescent="0.25">
      <c r="A415" s="43">
        <v>92011</v>
      </c>
      <c r="B415" s="43">
        <v>7</v>
      </c>
    </row>
    <row r="416" spans="1:2" x14ac:dyDescent="0.25">
      <c r="A416" s="43">
        <v>92014</v>
      </c>
      <c r="B416" s="43">
        <v>7</v>
      </c>
    </row>
    <row r="417" spans="1:2" x14ac:dyDescent="0.25">
      <c r="A417" s="43">
        <v>92019</v>
      </c>
      <c r="B417" s="43">
        <v>10</v>
      </c>
    </row>
    <row r="418" spans="1:2" x14ac:dyDescent="0.25">
      <c r="A418" s="43">
        <v>92020</v>
      </c>
      <c r="B418" s="43">
        <v>10</v>
      </c>
    </row>
    <row r="419" spans="1:2" x14ac:dyDescent="0.25">
      <c r="A419" s="43">
        <v>92021</v>
      </c>
      <c r="B419" s="43">
        <v>10</v>
      </c>
    </row>
    <row r="420" spans="1:2" x14ac:dyDescent="0.25">
      <c r="A420" s="43">
        <v>92024</v>
      </c>
      <c r="B420" s="43">
        <v>7</v>
      </c>
    </row>
    <row r="421" spans="1:2" x14ac:dyDescent="0.25">
      <c r="A421" s="43">
        <v>92025</v>
      </c>
      <c r="B421" s="43">
        <v>10</v>
      </c>
    </row>
    <row r="422" spans="1:2" x14ac:dyDescent="0.25">
      <c r="A422" s="43">
        <v>92026</v>
      </c>
      <c r="B422" s="43">
        <v>10</v>
      </c>
    </row>
    <row r="423" spans="1:2" x14ac:dyDescent="0.25">
      <c r="A423" s="43">
        <v>92027</v>
      </c>
      <c r="B423" s="43">
        <v>10</v>
      </c>
    </row>
    <row r="424" spans="1:2" x14ac:dyDescent="0.25">
      <c r="A424" s="43">
        <v>92028</v>
      </c>
      <c r="B424" s="43">
        <v>10</v>
      </c>
    </row>
    <row r="425" spans="1:2" x14ac:dyDescent="0.25">
      <c r="A425" s="43">
        <v>92029</v>
      </c>
      <c r="B425" s="43">
        <v>10</v>
      </c>
    </row>
    <row r="426" spans="1:2" x14ac:dyDescent="0.25">
      <c r="A426" s="43">
        <v>92036</v>
      </c>
      <c r="B426" s="43">
        <v>14</v>
      </c>
    </row>
    <row r="427" spans="1:2" x14ac:dyDescent="0.25">
      <c r="A427" s="43">
        <v>92037</v>
      </c>
      <c r="B427" s="43">
        <v>7</v>
      </c>
    </row>
    <row r="428" spans="1:2" x14ac:dyDescent="0.25">
      <c r="A428" s="43">
        <v>92040</v>
      </c>
      <c r="B428" s="43">
        <v>10</v>
      </c>
    </row>
    <row r="429" spans="1:2" x14ac:dyDescent="0.25">
      <c r="A429" s="43">
        <v>92054</v>
      </c>
      <c r="B429" s="43">
        <v>7</v>
      </c>
    </row>
    <row r="430" spans="1:2" x14ac:dyDescent="0.25">
      <c r="A430" s="43">
        <v>92055</v>
      </c>
      <c r="B430" s="43">
        <v>7</v>
      </c>
    </row>
    <row r="431" spans="1:2" x14ac:dyDescent="0.25">
      <c r="A431" s="43">
        <v>92056</v>
      </c>
      <c r="B431" s="43">
        <v>7</v>
      </c>
    </row>
    <row r="432" spans="1:2" x14ac:dyDescent="0.25">
      <c r="A432" s="43">
        <v>92057</v>
      </c>
      <c r="B432" s="43">
        <v>7</v>
      </c>
    </row>
    <row r="433" spans="1:2" x14ac:dyDescent="0.25">
      <c r="A433" s="43">
        <v>92058</v>
      </c>
      <c r="B433" s="43">
        <v>7</v>
      </c>
    </row>
    <row r="434" spans="1:2" x14ac:dyDescent="0.25">
      <c r="A434" s="43">
        <v>92059</v>
      </c>
      <c r="B434" s="43">
        <v>10</v>
      </c>
    </row>
    <row r="435" spans="1:2" x14ac:dyDescent="0.25">
      <c r="A435" s="43">
        <v>92060</v>
      </c>
      <c r="B435" s="43">
        <v>14</v>
      </c>
    </row>
    <row r="436" spans="1:2" x14ac:dyDescent="0.25">
      <c r="A436" s="43">
        <v>92061</v>
      </c>
      <c r="B436" s="43">
        <v>10</v>
      </c>
    </row>
    <row r="437" spans="1:2" x14ac:dyDescent="0.25">
      <c r="A437" s="43">
        <v>92064</v>
      </c>
      <c r="B437" s="43">
        <v>10</v>
      </c>
    </row>
    <row r="438" spans="1:2" x14ac:dyDescent="0.25">
      <c r="A438" s="43">
        <v>92065</v>
      </c>
      <c r="B438" s="43">
        <v>10</v>
      </c>
    </row>
    <row r="439" spans="1:2" x14ac:dyDescent="0.25">
      <c r="A439" s="43">
        <v>92066</v>
      </c>
      <c r="B439" s="43">
        <v>14</v>
      </c>
    </row>
    <row r="440" spans="1:2" x14ac:dyDescent="0.25">
      <c r="A440" s="43">
        <v>92067</v>
      </c>
      <c r="B440" s="43">
        <v>7</v>
      </c>
    </row>
    <row r="441" spans="1:2" x14ac:dyDescent="0.25">
      <c r="A441" s="43">
        <v>92069</v>
      </c>
      <c r="B441" s="43">
        <v>10</v>
      </c>
    </row>
    <row r="442" spans="1:2" x14ac:dyDescent="0.25">
      <c r="A442" s="43">
        <v>92070</v>
      </c>
      <c r="B442" s="43">
        <v>14</v>
      </c>
    </row>
    <row r="443" spans="1:2" x14ac:dyDescent="0.25">
      <c r="A443" s="43">
        <v>92071</v>
      </c>
      <c r="B443" s="43">
        <v>10</v>
      </c>
    </row>
    <row r="444" spans="1:2" x14ac:dyDescent="0.25">
      <c r="A444" s="43">
        <v>92075</v>
      </c>
      <c r="B444" s="43">
        <v>7</v>
      </c>
    </row>
    <row r="445" spans="1:2" x14ac:dyDescent="0.25">
      <c r="A445" s="43">
        <v>92078</v>
      </c>
      <c r="B445" s="43">
        <v>10</v>
      </c>
    </row>
    <row r="446" spans="1:2" x14ac:dyDescent="0.25">
      <c r="A446" s="43">
        <v>92081</v>
      </c>
      <c r="B446" s="43">
        <v>7</v>
      </c>
    </row>
    <row r="447" spans="1:2" x14ac:dyDescent="0.25">
      <c r="A447" s="43">
        <v>92082</v>
      </c>
      <c r="B447" s="43">
        <v>10</v>
      </c>
    </row>
    <row r="448" spans="1:2" x14ac:dyDescent="0.25">
      <c r="A448" s="43">
        <v>92083</v>
      </c>
      <c r="B448" s="43">
        <v>7</v>
      </c>
    </row>
    <row r="449" spans="1:2" x14ac:dyDescent="0.25">
      <c r="A449" s="43">
        <v>92084</v>
      </c>
      <c r="B449" s="43">
        <v>7</v>
      </c>
    </row>
    <row r="450" spans="1:2" x14ac:dyDescent="0.25">
      <c r="A450" s="43">
        <v>92086</v>
      </c>
      <c r="B450" s="43">
        <v>14</v>
      </c>
    </row>
    <row r="451" spans="1:2" x14ac:dyDescent="0.25">
      <c r="A451" s="43">
        <v>92091</v>
      </c>
      <c r="B451" s="43">
        <v>7</v>
      </c>
    </row>
    <row r="452" spans="1:2" x14ac:dyDescent="0.25">
      <c r="A452" s="43">
        <v>92093</v>
      </c>
      <c r="B452" s="43">
        <v>7</v>
      </c>
    </row>
    <row r="453" spans="1:2" x14ac:dyDescent="0.25">
      <c r="A453" s="43">
        <v>92096</v>
      </c>
      <c r="B453" s="43">
        <v>10</v>
      </c>
    </row>
    <row r="454" spans="1:2" x14ac:dyDescent="0.25">
      <c r="A454" s="43">
        <v>92101</v>
      </c>
      <c r="B454" s="43">
        <v>7</v>
      </c>
    </row>
    <row r="455" spans="1:2" x14ac:dyDescent="0.25">
      <c r="A455" s="43">
        <v>92102</v>
      </c>
      <c r="B455" s="43">
        <v>7</v>
      </c>
    </row>
    <row r="456" spans="1:2" x14ac:dyDescent="0.25">
      <c r="A456" s="43">
        <v>92103</v>
      </c>
      <c r="B456" s="43">
        <v>7</v>
      </c>
    </row>
    <row r="457" spans="1:2" x14ac:dyDescent="0.25">
      <c r="A457" s="43">
        <v>92104</v>
      </c>
      <c r="B457" s="43">
        <v>7</v>
      </c>
    </row>
    <row r="458" spans="1:2" x14ac:dyDescent="0.25">
      <c r="A458" s="43">
        <v>92105</v>
      </c>
      <c r="B458" s="43">
        <v>7</v>
      </c>
    </row>
    <row r="459" spans="1:2" x14ac:dyDescent="0.25">
      <c r="A459" s="43">
        <v>92106</v>
      </c>
      <c r="B459" s="43">
        <v>7</v>
      </c>
    </row>
    <row r="460" spans="1:2" x14ac:dyDescent="0.25">
      <c r="A460" s="43">
        <v>92107</v>
      </c>
      <c r="B460" s="43">
        <v>7</v>
      </c>
    </row>
    <row r="461" spans="1:2" x14ac:dyDescent="0.25">
      <c r="A461" s="43">
        <v>92108</v>
      </c>
      <c r="B461" s="43">
        <v>7</v>
      </c>
    </row>
    <row r="462" spans="1:2" x14ac:dyDescent="0.25">
      <c r="A462" s="43">
        <v>92109</v>
      </c>
      <c r="B462" s="43">
        <v>7</v>
      </c>
    </row>
    <row r="463" spans="1:2" x14ac:dyDescent="0.25">
      <c r="A463" s="43">
        <v>92110</v>
      </c>
      <c r="B463" s="43">
        <v>7</v>
      </c>
    </row>
    <row r="464" spans="1:2" x14ac:dyDescent="0.25">
      <c r="A464" s="43">
        <v>92111</v>
      </c>
      <c r="B464" s="43">
        <v>7</v>
      </c>
    </row>
    <row r="465" spans="1:2" x14ac:dyDescent="0.25">
      <c r="A465" s="43">
        <v>92113</v>
      </c>
      <c r="B465" s="43">
        <v>7</v>
      </c>
    </row>
    <row r="466" spans="1:2" x14ac:dyDescent="0.25">
      <c r="A466" s="43">
        <v>92114</v>
      </c>
      <c r="B466" s="43">
        <v>7</v>
      </c>
    </row>
    <row r="467" spans="1:2" x14ac:dyDescent="0.25">
      <c r="A467" s="43">
        <v>92115</v>
      </c>
      <c r="B467" s="43">
        <v>7</v>
      </c>
    </row>
    <row r="468" spans="1:2" x14ac:dyDescent="0.25">
      <c r="A468" s="43">
        <v>92116</v>
      </c>
      <c r="B468" s="43">
        <v>7</v>
      </c>
    </row>
    <row r="469" spans="1:2" x14ac:dyDescent="0.25">
      <c r="A469" s="43">
        <v>92117</v>
      </c>
      <c r="B469" s="43">
        <v>7</v>
      </c>
    </row>
    <row r="470" spans="1:2" x14ac:dyDescent="0.25">
      <c r="A470" s="43">
        <v>92118</v>
      </c>
      <c r="B470" s="43">
        <v>7</v>
      </c>
    </row>
    <row r="471" spans="1:2" x14ac:dyDescent="0.25">
      <c r="A471" s="43">
        <v>92119</v>
      </c>
      <c r="B471" s="43">
        <v>7</v>
      </c>
    </row>
    <row r="472" spans="1:2" x14ac:dyDescent="0.25">
      <c r="A472" s="43">
        <v>92120</v>
      </c>
      <c r="B472" s="43">
        <v>7</v>
      </c>
    </row>
    <row r="473" spans="1:2" x14ac:dyDescent="0.25">
      <c r="A473" s="43">
        <v>92121</v>
      </c>
      <c r="B473" s="43">
        <v>7</v>
      </c>
    </row>
    <row r="474" spans="1:2" x14ac:dyDescent="0.25">
      <c r="A474" s="43">
        <v>92122</v>
      </c>
      <c r="B474" s="43">
        <v>7</v>
      </c>
    </row>
    <row r="475" spans="1:2" x14ac:dyDescent="0.25">
      <c r="A475" s="43">
        <v>92123</v>
      </c>
      <c r="B475" s="43">
        <v>7</v>
      </c>
    </row>
    <row r="476" spans="1:2" x14ac:dyDescent="0.25">
      <c r="A476" s="43">
        <v>92124</v>
      </c>
      <c r="B476" s="43">
        <v>7</v>
      </c>
    </row>
    <row r="477" spans="1:2" x14ac:dyDescent="0.25">
      <c r="A477" s="43">
        <v>92126</v>
      </c>
      <c r="B477" s="43">
        <v>7</v>
      </c>
    </row>
    <row r="478" spans="1:2" x14ac:dyDescent="0.25">
      <c r="A478" s="43">
        <v>92127</v>
      </c>
      <c r="B478" s="43">
        <v>10</v>
      </c>
    </row>
    <row r="479" spans="1:2" x14ac:dyDescent="0.25">
      <c r="A479" s="43">
        <v>92128</v>
      </c>
      <c r="B479" s="43">
        <v>10</v>
      </c>
    </row>
    <row r="480" spans="1:2" x14ac:dyDescent="0.25">
      <c r="A480" s="43">
        <v>92129</v>
      </c>
      <c r="B480" s="43">
        <v>7</v>
      </c>
    </row>
    <row r="481" spans="1:2" x14ac:dyDescent="0.25">
      <c r="A481" s="43">
        <v>92130</v>
      </c>
      <c r="B481" s="43">
        <v>7</v>
      </c>
    </row>
    <row r="482" spans="1:2" x14ac:dyDescent="0.25">
      <c r="A482" s="43">
        <v>92131</v>
      </c>
      <c r="B482" s="43">
        <v>10</v>
      </c>
    </row>
    <row r="483" spans="1:2" x14ac:dyDescent="0.25">
      <c r="A483" s="43">
        <v>92134</v>
      </c>
      <c r="B483" s="43">
        <v>7</v>
      </c>
    </row>
    <row r="484" spans="1:2" x14ac:dyDescent="0.25">
      <c r="A484" s="43">
        <v>92135</v>
      </c>
      <c r="B484" s="43">
        <v>7</v>
      </c>
    </row>
    <row r="485" spans="1:2" x14ac:dyDescent="0.25">
      <c r="A485" s="43">
        <v>92136</v>
      </c>
      <c r="B485" s="43">
        <v>7</v>
      </c>
    </row>
    <row r="486" spans="1:2" x14ac:dyDescent="0.25">
      <c r="A486" s="43">
        <v>92139</v>
      </c>
      <c r="B486" s="43">
        <v>7</v>
      </c>
    </row>
    <row r="487" spans="1:2" x14ac:dyDescent="0.25">
      <c r="A487" s="43">
        <v>92140</v>
      </c>
      <c r="B487" s="43">
        <v>7</v>
      </c>
    </row>
    <row r="488" spans="1:2" x14ac:dyDescent="0.25">
      <c r="A488" s="43">
        <v>92145</v>
      </c>
      <c r="B488" s="43">
        <v>7</v>
      </c>
    </row>
    <row r="489" spans="1:2" x14ac:dyDescent="0.25">
      <c r="A489" s="43">
        <v>92152</v>
      </c>
      <c r="B489" s="43">
        <v>7</v>
      </c>
    </row>
    <row r="490" spans="1:2" x14ac:dyDescent="0.25">
      <c r="A490" s="43">
        <v>92154</v>
      </c>
      <c r="B490" s="43">
        <v>7</v>
      </c>
    </row>
    <row r="491" spans="1:2" x14ac:dyDescent="0.25">
      <c r="A491" s="43">
        <v>92155</v>
      </c>
      <c r="B491" s="43">
        <v>7</v>
      </c>
    </row>
    <row r="492" spans="1:2" x14ac:dyDescent="0.25">
      <c r="A492" s="43">
        <v>92173</v>
      </c>
      <c r="B492" s="43">
        <v>7</v>
      </c>
    </row>
    <row r="493" spans="1:2" x14ac:dyDescent="0.25">
      <c r="A493" s="43">
        <v>92182</v>
      </c>
      <c r="B493" s="43">
        <v>7</v>
      </c>
    </row>
    <row r="494" spans="1:2" x14ac:dyDescent="0.25">
      <c r="A494" s="43">
        <v>92201</v>
      </c>
      <c r="B494" s="43">
        <v>15</v>
      </c>
    </row>
    <row r="495" spans="1:2" x14ac:dyDescent="0.25">
      <c r="A495" s="43">
        <v>92203</v>
      </c>
      <c r="B495" s="43">
        <v>15</v>
      </c>
    </row>
    <row r="496" spans="1:2" x14ac:dyDescent="0.25">
      <c r="A496" s="43">
        <v>92210</v>
      </c>
      <c r="B496" s="43">
        <v>15</v>
      </c>
    </row>
    <row r="497" spans="1:2" x14ac:dyDescent="0.25">
      <c r="A497" s="43">
        <v>92211</v>
      </c>
      <c r="B497" s="43">
        <v>15</v>
      </c>
    </row>
    <row r="498" spans="1:2" x14ac:dyDescent="0.25">
      <c r="A498" s="43">
        <v>92220</v>
      </c>
      <c r="B498" s="43">
        <v>15</v>
      </c>
    </row>
    <row r="499" spans="1:2" x14ac:dyDescent="0.25">
      <c r="A499" s="43">
        <v>92223</v>
      </c>
      <c r="B499" s="43">
        <v>10</v>
      </c>
    </row>
    <row r="500" spans="1:2" x14ac:dyDescent="0.25">
      <c r="A500" s="43">
        <v>92225</v>
      </c>
      <c r="B500" s="43">
        <v>15</v>
      </c>
    </row>
    <row r="501" spans="1:2" x14ac:dyDescent="0.25">
      <c r="A501" s="43">
        <v>92227</v>
      </c>
      <c r="B501" s="43">
        <v>15</v>
      </c>
    </row>
    <row r="502" spans="1:2" x14ac:dyDescent="0.25">
      <c r="A502" s="43">
        <v>92230</v>
      </c>
      <c r="B502" s="43">
        <v>15</v>
      </c>
    </row>
    <row r="503" spans="1:2" x14ac:dyDescent="0.25">
      <c r="A503" s="43">
        <v>92231</v>
      </c>
      <c r="B503" s="43">
        <v>15</v>
      </c>
    </row>
    <row r="504" spans="1:2" x14ac:dyDescent="0.25">
      <c r="A504" s="43">
        <v>92233</v>
      </c>
      <c r="B504" s="43">
        <v>15</v>
      </c>
    </row>
    <row r="505" spans="1:2" x14ac:dyDescent="0.25">
      <c r="A505" s="43">
        <v>92234</v>
      </c>
      <c r="B505" s="43">
        <v>15</v>
      </c>
    </row>
    <row r="506" spans="1:2" x14ac:dyDescent="0.25">
      <c r="A506" s="43">
        <v>92236</v>
      </c>
      <c r="B506" s="43">
        <v>15</v>
      </c>
    </row>
    <row r="507" spans="1:2" x14ac:dyDescent="0.25">
      <c r="A507" s="43">
        <v>92239</v>
      </c>
      <c r="B507" s="43">
        <v>15</v>
      </c>
    </row>
    <row r="508" spans="1:2" x14ac:dyDescent="0.25">
      <c r="A508" s="43">
        <v>92240</v>
      </c>
      <c r="B508" s="43">
        <v>15</v>
      </c>
    </row>
    <row r="509" spans="1:2" x14ac:dyDescent="0.25">
      <c r="A509" s="43">
        <v>92241</v>
      </c>
      <c r="B509" s="43">
        <v>15</v>
      </c>
    </row>
    <row r="510" spans="1:2" x14ac:dyDescent="0.25">
      <c r="A510" s="43">
        <v>92242</v>
      </c>
      <c r="B510" s="43">
        <v>15</v>
      </c>
    </row>
    <row r="511" spans="1:2" x14ac:dyDescent="0.25">
      <c r="A511" s="43">
        <v>92243</v>
      </c>
      <c r="B511" s="43">
        <v>15</v>
      </c>
    </row>
    <row r="512" spans="1:2" x14ac:dyDescent="0.25">
      <c r="A512" s="43">
        <v>92249</v>
      </c>
      <c r="B512" s="43">
        <v>15</v>
      </c>
    </row>
    <row r="513" spans="1:2" x14ac:dyDescent="0.25">
      <c r="A513" s="43">
        <v>92250</v>
      </c>
      <c r="B513" s="43">
        <v>15</v>
      </c>
    </row>
    <row r="514" spans="1:2" x14ac:dyDescent="0.25">
      <c r="A514" s="43">
        <v>92251</v>
      </c>
      <c r="B514" s="43">
        <v>15</v>
      </c>
    </row>
    <row r="515" spans="1:2" x14ac:dyDescent="0.25">
      <c r="A515" s="43">
        <v>92252</v>
      </c>
      <c r="B515" s="43">
        <v>14</v>
      </c>
    </row>
    <row r="516" spans="1:2" x14ac:dyDescent="0.25">
      <c r="A516" s="43">
        <v>92253</v>
      </c>
      <c r="B516" s="43">
        <v>15</v>
      </c>
    </row>
    <row r="517" spans="1:2" x14ac:dyDescent="0.25">
      <c r="A517" s="43">
        <v>92254</v>
      </c>
      <c r="B517" s="43">
        <v>15</v>
      </c>
    </row>
    <row r="518" spans="1:2" x14ac:dyDescent="0.25">
      <c r="A518" s="43">
        <v>92256</v>
      </c>
      <c r="B518" s="43">
        <v>14</v>
      </c>
    </row>
    <row r="519" spans="1:2" x14ac:dyDescent="0.25">
      <c r="A519" s="43">
        <v>92257</v>
      </c>
      <c r="B519" s="43">
        <v>15</v>
      </c>
    </row>
    <row r="520" spans="1:2" x14ac:dyDescent="0.25">
      <c r="A520" s="43">
        <v>92259</v>
      </c>
      <c r="B520" s="43">
        <v>15</v>
      </c>
    </row>
    <row r="521" spans="1:2" x14ac:dyDescent="0.25">
      <c r="A521" s="43">
        <v>92260</v>
      </c>
      <c r="B521" s="43">
        <v>15</v>
      </c>
    </row>
    <row r="522" spans="1:2" x14ac:dyDescent="0.25">
      <c r="A522" s="43">
        <v>92262</v>
      </c>
      <c r="B522" s="43">
        <v>15</v>
      </c>
    </row>
    <row r="523" spans="1:2" x14ac:dyDescent="0.25">
      <c r="A523" s="43">
        <v>92264</v>
      </c>
      <c r="B523" s="43">
        <v>15</v>
      </c>
    </row>
    <row r="524" spans="1:2" x14ac:dyDescent="0.25">
      <c r="A524" s="43">
        <v>92267</v>
      </c>
      <c r="B524" s="43">
        <v>15</v>
      </c>
    </row>
    <row r="525" spans="1:2" x14ac:dyDescent="0.25">
      <c r="A525" s="43">
        <v>92270</v>
      </c>
      <c r="B525" s="43">
        <v>15</v>
      </c>
    </row>
    <row r="526" spans="1:2" x14ac:dyDescent="0.25">
      <c r="A526" s="43">
        <v>92274</v>
      </c>
      <c r="B526" s="43">
        <v>15</v>
      </c>
    </row>
    <row r="527" spans="1:2" x14ac:dyDescent="0.25">
      <c r="A527" s="43">
        <v>92276</v>
      </c>
      <c r="B527" s="43">
        <v>15</v>
      </c>
    </row>
    <row r="528" spans="1:2" x14ac:dyDescent="0.25">
      <c r="A528" s="43">
        <v>92277</v>
      </c>
      <c r="B528" s="43">
        <v>14</v>
      </c>
    </row>
    <row r="529" spans="1:2" x14ac:dyDescent="0.25">
      <c r="A529" s="43">
        <v>92278</v>
      </c>
      <c r="B529" s="43">
        <v>14</v>
      </c>
    </row>
    <row r="530" spans="1:2" x14ac:dyDescent="0.25">
      <c r="A530" s="43">
        <v>92280</v>
      </c>
      <c r="B530" s="43">
        <v>15</v>
      </c>
    </row>
    <row r="531" spans="1:2" x14ac:dyDescent="0.25">
      <c r="A531" s="43">
        <v>92281</v>
      </c>
      <c r="B531" s="43">
        <v>15</v>
      </c>
    </row>
    <row r="532" spans="1:2" x14ac:dyDescent="0.25">
      <c r="A532" s="43">
        <v>92282</v>
      </c>
      <c r="B532" s="43">
        <v>15</v>
      </c>
    </row>
    <row r="533" spans="1:2" x14ac:dyDescent="0.25">
      <c r="A533" s="43">
        <v>92283</v>
      </c>
      <c r="B533" s="43">
        <v>15</v>
      </c>
    </row>
    <row r="534" spans="1:2" x14ac:dyDescent="0.25">
      <c r="A534" s="43">
        <v>92284</v>
      </c>
      <c r="B534" s="43">
        <v>14</v>
      </c>
    </row>
    <row r="535" spans="1:2" x14ac:dyDescent="0.25">
      <c r="A535" s="43">
        <v>92285</v>
      </c>
      <c r="B535" s="43">
        <v>14</v>
      </c>
    </row>
    <row r="536" spans="1:2" x14ac:dyDescent="0.25">
      <c r="A536" s="43">
        <v>92301</v>
      </c>
      <c r="B536" s="43">
        <v>14</v>
      </c>
    </row>
    <row r="537" spans="1:2" x14ac:dyDescent="0.25">
      <c r="A537" s="43">
        <v>92304</v>
      </c>
      <c r="B537" s="43">
        <v>15</v>
      </c>
    </row>
    <row r="538" spans="1:2" x14ac:dyDescent="0.25">
      <c r="A538" s="43">
        <v>92305</v>
      </c>
      <c r="B538" s="43">
        <v>16</v>
      </c>
    </row>
    <row r="539" spans="1:2" x14ac:dyDescent="0.25">
      <c r="A539" s="43">
        <v>92307</v>
      </c>
      <c r="B539" s="43">
        <v>14</v>
      </c>
    </row>
    <row r="540" spans="1:2" x14ac:dyDescent="0.25">
      <c r="A540" s="43">
        <v>92308</v>
      </c>
      <c r="B540" s="43">
        <v>14</v>
      </c>
    </row>
    <row r="541" spans="1:2" x14ac:dyDescent="0.25">
      <c r="A541" s="43">
        <v>92309</v>
      </c>
      <c r="B541" s="43">
        <v>14</v>
      </c>
    </row>
    <row r="542" spans="1:2" x14ac:dyDescent="0.25">
      <c r="A542" s="43">
        <v>92310</v>
      </c>
      <c r="B542" s="43">
        <v>14</v>
      </c>
    </row>
    <row r="543" spans="1:2" x14ac:dyDescent="0.25">
      <c r="A543" s="43">
        <v>92311</v>
      </c>
      <c r="B543" s="43">
        <v>14</v>
      </c>
    </row>
    <row r="544" spans="1:2" x14ac:dyDescent="0.25">
      <c r="A544" s="43">
        <v>92313</v>
      </c>
      <c r="B544" s="43">
        <v>10</v>
      </c>
    </row>
    <row r="545" spans="1:2" x14ac:dyDescent="0.25">
      <c r="A545" s="43">
        <v>92314</v>
      </c>
      <c r="B545" s="43">
        <v>16</v>
      </c>
    </row>
    <row r="546" spans="1:2" x14ac:dyDescent="0.25">
      <c r="A546" s="43">
        <v>92315</v>
      </c>
      <c r="B546" s="43">
        <v>16</v>
      </c>
    </row>
    <row r="547" spans="1:2" x14ac:dyDescent="0.25">
      <c r="A547" s="43">
        <v>92316</v>
      </c>
      <c r="B547" s="43">
        <v>10</v>
      </c>
    </row>
    <row r="548" spans="1:2" x14ac:dyDescent="0.25">
      <c r="A548" s="43">
        <v>92317</v>
      </c>
      <c r="B548" s="43">
        <v>16</v>
      </c>
    </row>
    <row r="549" spans="1:2" x14ac:dyDescent="0.25">
      <c r="A549" s="43">
        <v>92318</v>
      </c>
      <c r="B549" s="43">
        <v>10</v>
      </c>
    </row>
    <row r="550" spans="1:2" x14ac:dyDescent="0.25">
      <c r="A550" s="43">
        <v>92320</v>
      </c>
      <c r="B550" s="43">
        <v>10</v>
      </c>
    </row>
    <row r="551" spans="1:2" x14ac:dyDescent="0.25">
      <c r="A551" s="43">
        <v>92321</v>
      </c>
      <c r="B551" s="43">
        <v>16</v>
      </c>
    </row>
    <row r="552" spans="1:2" x14ac:dyDescent="0.25">
      <c r="A552" s="43">
        <v>92322</v>
      </c>
      <c r="B552" s="43">
        <v>16</v>
      </c>
    </row>
    <row r="553" spans="1:2" x14ac:dyDescent="0.25">
      <c r="A553" s="43">
        <v>92324</v>
      </c>
      <c r="B553" s="43">
        <v>10</v>
      </c>
    </row>
    <row r="554" spans="1:2" x14ac:dyDescent="0.25">
      <c r="A554" s="43">
        <v>92325</v>
      </c>
      <c r="B554" s="43">
        <v>16</v>
      </c>
    </row>
    <row r="555" spans="1:2" x14ac:dyDescent="0.25">
      <c r="A555" s="43">
        <v>92327</v>
      </c>
      <c r="B555" s="43">
        <v>14</v>
      </c>
    </row>
    <row r="556" spans="1:2" x14ac:dyDescent="0.25">
      <c r="A556" s="43">
        <v>92328</v>
      </c>
      <c r="B556" s="43">
        <v>14</v>
      </c>
    </row>
    <row r="557" spans="1:2" x14ac:dyDescent="0.25">
      <c r="A557" s="43">
        <v>92332</v>
      </c>
      <c r="B557" s="43">
        <v>14</v>
      </c>
    </row>
    <row r="558" spans="1:2" x14ac:dyDescent="0.25">
      <c r="A558" s="43">
        <v>92333</v>
      </c>
      <c r="B558" s="43">
        <v>16</v>
      </c>
    </row>
    <row r="559" spans="1:2" x14ac:dyDescent="0.25">
      <c r="A559" s="43">
        <v>92335</v>
      </c>
      <c r="B559" s="43">
        <v>10</v>
      </c>
    </row>
    <row r="560" spans="1:2" x14ac:dyDescent="0.25">
      <c r="A560" s="43">
        <v>92336</v>
      </c>
      <c r="B560" s="43">
        <v>10</v>
      </c>
    </row>
    <row r="561" spans="1:2" x14ac:dyDescent="0.25">
      <c r="A561" s="43">
        <v>92337</v>
      </c>
      <c r="B561" s="43">
        <v>10</v>
      </c>
    </row>
    <row r="562" spans="1:2" x14ac:dyDescent="0.25">
      <c r="A562" s="43">
        <v>92338</v>
      </c>
      <c r="B562" s="43">
        <v>14</v>
      </c>
    </row>
    <row r="563" spans="1:2" x14ac:dyDescent="0.25">
      <c r="A563" s="43">
        <v>92339</v>
      </c>
      <c r="B563" s="43">
        <v>16</v>
      </c>
    </row>
    <row r="564" spans="1:2" x14ac:dyDescent="0.25">
      <c r="A564" s="43">
        <v>92341</v>
      </c>
      <c r="B564" s="43">
        <v>16</v>
      </c>
    </row>
    <row r="565" spans="1:2" x14ac:dyDescent="0.25">
      <c r="A565" s="43">
        <v>92342</v>
      </c>
      <c r="B565" s="43">
        <v>14</v>
      </c>
    </row>
    <row r="566" spans="1:2" x14ac:dyDescent="0.25">
      <c r="A566" s="43">
        <v>92344</v>
      </c>
      <c r="B566" s="43">
        <v>14</v>
      </c>
    </row>
    <row r="567" spans="1:2" x14ac:dyDescent="0.25">
      <c r="A567" s="43">
        <v>92345</v>
      </c>
      <c r="B567" s="43">
        <v>14</v>
      </c>
    </row>
    <row r="568" spans="1:2" x14ac:dyDescent="0.25">
      <c r="A568" s="43">
        <v>92346</v>
      </c>
      <c r="B568" s="43">
        <v>10</v>
      </c>
    </row>
    <row r="569" spans="1:2" x14ac:dyDescent="0.25">
      <c r="A569" s="43">
        <v>92347</v>
      </c>
      <c r="B569" s="43">
        <v>14</v>
      </c>
    </row>
    <row r="570" spans="1:2" x14ac:dyDescent="0.25">
      <c r="A570" s="43">
        <v>92350</v>
      </c>
      <c r="B570" s="43">
        <v>10</v>
      </c>
    </row>
    <row r="571" spans="1:2" x14ac:dyDescent="0.25">
      <c r="A571" s="43">
        <v>92352</v>
      </c>
      <c r="B571" s="43">
        <v>16</v>
      </c>
    </row>
    <row r="572" spans="1:2" x14ac:dyDescent="0.25">
      <c r="A572" s="43">
        <v>92354</v>
      </c>
      <c r="B572" s="43">
        <v>10</v>
      </c>
    </row>
    <row r="573" spans="1:2" x14ac:dyDescent="0.25">
      <c r="A573" s="43">
        <v>92356</v>
      </c>
      <c r="B573" s="43">
        <v>14</v>
      </c>
    </row>
    <row r="574" spans="1:2" x14ac:dyDescent="0.25">
      <c r="A574" s="43">
        <v>92358</v>
      </c>
      <c r="B574" s="43">
        <v>16</v>
      </c>
    </row>
    <row r="575" spans="1:2" x14ac:dyDescent="0.25">
      <c r="A575" s="43">
        <v>92359</v>
      </c>
      <c r="B575" s="43">
        <v>16</v>
      </c>
    </row>
    <row r="576" spans="1:2" x14ac:dyDescent="0.25">
      <c r="A576" s="43">
        <v>92363</v>
      </c>
      <c r="B576" s="43">
        <v>15</v>
      </c>
    </row>
    <row r="577" spans="1:2" x14ac:dyDescent="0.25">
      <c r="A577" s="43">
        <v>92364</v>
      </c>
      <c r="B577" s="43">
        <v>14</v>
      </c>
    </row>
    <row r="578" spans="1:2" x14ac:dyDescent="0.25">
      <c r="A578" s="43">
        <v>92365</v>
      </c>
      <c r="B578" s="43">
        <v>14</v>
      </c>
    </row>
    <row r="579" spans="1:2" x14ac:dyDescent="0.25">
      <c r="A579" s="43">
        <v>92368</v>
      </c>
      <c r="B579" s="43">
        <v>14</v>
      </c>
    </row>
    <row r="580" spans="1:2" x14ac:dyDescent="0.25">
      <c r="A580" s="43">
        <v>92371</v>
      </c>
      <c r="B580" s="43">
        <v>14</v>
      </c>
    </row>
    <row r="581" spans="1:2" x14ac:dyDescent="0.25">
      <c r="A581" s="43">
        <v>92372</v>
      </c>
      <c r="B581" s="43">
        <v>14</v>
      </c>
    </row>
    <row r="582" spans="1:2" x14ac:dyDescent="0.25">
      <c r="A582" s="43">
        <v>92373</v>
      </c>
      <c r="B582" s="43">
        <v>10</v>
      </c>
    </row>
    <row r="583" spans="1:2" x14ac:dyDescent="0.25">
      <c r="A583" s="43">
        <v>92374</v>
      </c>
      <c r="B583" s="43">
        <v>10</v>
      </c>
    </row>
    <row r="584" spans="1:2" x14ac:dyDescent="0.25">
      <c r="A584" s="43">
        <v>92376</v>
      </c>
      <c r="B584" s="43">
        <v>10</v>
      </c>
    </row>
    <row r="585" spans="1:2" x14ac:dyDescent="0.25">
      <c r="A585" s="43">
        <v>92377</v>
      </c>
      <c r="B585" s="43">
        <v>10</v>
      </c>
    </row>
    <row r="586" spans="1:2" x14ac:dyDescent="0.25">
      <c r="A586" s="43">
        <v>92378</v>
      </c>
      <c r="B586" s="43">
        <v>16</v>
      </c>
    </row>
    <row r="587" spans="1:2" x14ac:dyDescent="0.25">
      <c r="A587" s="43">
        <v>92382</v>
      </c>
      <c r="B587" s="43">
        <v>16</v>
      </c>
    </row>
    <row r="588" spans="1:2" x14ac:dyDescent="0.25">
      <c r="A588" s="43">
        <v>92384</v>
      </c>
      <c r="B588" s="43">
        <v>14</v>
      </c>
    </row>
    <row r="589" spans="1:2" x14ac:dyDescent="0.25">
      <c r="A589" s="43">
        <v>92385</v>
      </c>
      <c r="B589" s="43">
        <v>16</v>
      </c>
    </row>
    <row r="590" spans="1:2" x14ac:dyDescent="0.25">
      <c r="A590" s="43">
        <v>92389</v>
      </c>
      <c r="B590" s="43">
        <v>14</v>
      </c>
    </row>
    <row r="591" spans="1:2" x14ac:dyDescent="0.25">
      <c r="A591" s="43">
        <v>92391</v>
      </c>
      <c r="B591" s="43">
        <v>16</v>
      </c>
    </row>
    <row r="592" spans="1:2" x14ac:dyDescent="0.25">
      <c r="A592" s="43">
        <v>92392</v>
      </c>
      <c r="B592" s="43">
        <v>14</v>
      </c>
    </row>
    <row r="593" spans="1:2" x14ac:dyDescent="0.25">
      <c r="A593" s="43">
        <v>92394</v>
      </c>
      <c r="B593" s="43">
        <v>14</v>
      </c>
    </row>
    <row r="594" spans="1:2" x14ac:dyDescent="0.25">
      <c r="A594" s="43">
        <v>92395</v>
      </c>
      <c r="B594" s="43">
        <v>14</v>
      </c>
    </row>
    <row r="595" spans="1:2" x14ac:dyDescent="0.25">
      <c r="A595" s="43">
        <v>92397</v>
      </c>
      <c r="B595" s="43">
        <v>16</v>
      </c>
    </row>
    <row r="596" spans="1:2" x14ac:dyDescent="0.25">
      <c r="A596" s="43">
        <v>92399</v>
      </c>
      <c r="B596" s="43">
        <v>10</v>
      </c>
    </row>
    <row r="597" spans="1:2" x14ac:dyDescent="0.25">
      <c r="A597" s="43">
        <v>92401</v>
      </c>
      <c r="B597" s="43">
        <v>10</v>
      </c>
    </row>
    <row r="598" spans="1:2" x14ac:dyDescent="0.25">
      <c r="A598" s="43">
        <v>92404</v>
      </c>
      <c r="B598" s="43">
        <v>16</v>
      </c>
    </row>
    <row r="599" spans="1:2" x14ac:dyDescent="0.25">
      <c r="A599" s="43">
        <v>92405</v>
      </c>
      <c r="B599" s="43">
        <v>10</v>
      </c>
    </row>
    <row r="600" spans="1:2" x14ac:dyDescent="0.25">
      <c r="A600" s="43">
        <v>92407</v>
      </c>
      <c r="B600" s="43">
        <v>10</v>
      </c>
    </row>
    <row r="601" spans="1:2" x14ac:dyDescent="0.25">
      <c r="A601" s="43">
        <v>92408</v>
      </c>
      <c r="B601" s="43">
        <v>10</v>
      </c>
    </row>
    <row r="602" spans="1:2" x14ac:dyDescent="0.25">
      <c r="A602" s="43">
        <v>92410</v>
      </c>
      <c r="B602" s="43">
        <v>10</v>
      </c>
    </row>
    <row r="603" spans="1:2" x14ac:dyDescent="0.25">
      <c r="A603" s="43">
        <v>92411</v>
      </c>
      <c r="B603" s="43">
        <v>10</v>
      </c>
    </row>
    <row r="604" spans="1:2" x14ac:dyDescent="0.25">
      <c r="A604" s="43">
        <v>92501</v>
      </c>
      <c r="B604" s="43">
        <v>10</v>
      </c>
    </row>
    <row r="605" spans="1:2" x14ac:dyDescent="0.25">
      <c r="A605" s="43">
        <v>92503</v>
      </c>
      <c r="B605" s="43">
        <v>10</v>
      </c>
    </row>
    <row r="606" spans="1:2" x14ac:dyDescent="0.25">
      <c r="A606" s="43">
        <v>92504</v>
      </c>
      <c r="B606" s="43">
        <v>10</v>
      </c>
    </row>
    <row r="607" spans="1:2" x14ac:dyDescent="0.25">
      <c r="A607" s="43">
        <v>92505</v>
      </c>
      <c r="B607" s="43">
        <v>10</v>
      </c>
    </row>
    <row r="608" spans="1:2" x14ac:dyDescent="0.25">
      <c r="A608" s="43">
        <v>92506</v>
      </c>
      <c r="B608" s="43">
        <v>10</v>
      </c>
    </row>
    <row r="609" spans="1:2" x14ac:dyDescent="0.25">
      <c r="A609" s="43">
        <v>92507</v>
      </c>
      <c r="B609" s="43">
        <v>10</v>
      </c>
    </row>
    <row r="610" spans="1:2" x14ac:dyDescent="0.25">
      <c r="A610" s="43">
        <v>92508</v>
      </c>
      <c r="B610" s="43">
        <v>10</v>
      </c>
    </row>
    <row r="611" spans="1:2" x14ac:dyDescent="0.25">
      <c r="A611" s="43">
        <v>92509</v>
      </c>
      <c r="B611" s="43">
        <v>10</v>
      </c>
    </row>
    <row r="612" spans="1:2" x14ac:dyDescent="0.25">
      <c r="A612" s="43">
        <v>92518</v>
      </c>
      <c r="B612" s="43">
        <v>10</v>
      </c>
    </row>
    <row r="613" spans="1:2" x14ac:dyDescent="0.25">
      <c r="A613" s="43">
        <v>92521</v>
      </c>
      <c r="B613" s="43">
        <v>10</v>
      </c>
    </row>
    <row r="614" spans="1:2" x14ac:dyDescent="0.25">
      <c r="A614" s="43">
        <v>92530</v>
      </c>
      <c r="B614" s="43">
        <v>10</v>
      </c>
    </row>
    <row r="615" spans="1:2" x14ac:dyDescent="0.25">
      <c r="A615" s="43">
        <v>92532</v>
      </c>
      <c r="B615" s="43">
        <v>10</v>
      </c>
    </row>
    <row r="616" spans="1:2" x14ac:dyDescent="0.25">
      <c r="A616" s="43">
        <v>92536</v>
      </c>
      <c r="B616" s="43">
        <v>15</v>
      </c>
    </row>
    <row r="617" spans="1:2" x14ac:dyDescent="0.25">
      <c r="A617" s="43">
        <v>92539</v>
      </c>
      <c r="B617" s="43">
        <v>16</v>
      </c>
    </row>
    <row r="618" spans="1:2" x14ac:dyDescent="0.25">
      <c r="A618" s="43">
        <v>92543</v>
      </c>
      <c r="B618" s="43">
        <v>10</v>
      </c>
    </row>
    <row r="619" spans="1:2" x14ac:dyDescent="0.25">
      <c r="A619" s="43">
        <v>92544</v>
      </c>
      <c r="B619" s="43">
        <v>10</v>
      </c>
    </row>
    <row r="620" spans="1:2" x14ac:dyDescent="0.25">
      <c r="A620" s="43">
        <v>92545</v>
      </c>
      <c r="B620" s="43">
        <v>10</v>
      </c>
    </row>
    <row r="621" spans="1:2" x14ac:dyDescent="0.25">
      <c r="A621" s="43">
        <v>92548</v>
      </c>
      <c r="B621" s="43">
        <v>10</v>
      </c>
    </row>
    <row r="622" spans="1:2" x14ac:dyDescent="0.25">
      <c r="A622" s="43">
        <v>92549</v>
      </c>
      <c r="B622" s="43">
        <v>16</v>
      </c>
    </row>
    <row r="623" spans="1:2" x14ac:dyDescent="0.25">
      <c r="A623" s="43">
        <v>92551</v>
      </c>
      <c r="B623" s="43">
        <v>10</v>
      </c>
    </row>
    <row r="624" spans="1:2" x14ac:dyDescent="0.25">
      <c r="A624" s="43">
        <v>92553</v>
      </c>
      <c r="B624" s="43">
        <v>10</v>
      </c>
    </row>
    <row r="625" spans="1:2" x14ac:dyDescent="0.25">
      <c r="A625" s="43">
        <v>92555</v>
      </c>
      <c r="B625" s="43">
        <v>10</v>
      </c>
    </row>
    <row r="626" spans="1:2" x14ac:dyDescent="0.25">
      <c r="A626" s="43">
        <v>92557</v>
      </c>
      <c r="B626" s="43">
        <v>10</v>
      </c>
    </row>
    <row r="627" spans="1:2" x14ac:dyDescent="0.25">
      <c r="A627" s="43">
        <v>92561</v>
      </c>
      <c r="B627" s="43">
        <v>16</v>
      </c>
    </row>
    <row r="628" spans="1:2" x14ac:dyDescent="0.25">
      <c r="A628" s="43">
        <v>92562</v>
      </c>
      <c r="B628" s="43">
        <v>10</v>
      </c>
    </row>
    <row r="629" spans="1:2" x14ac:dyDescent="0.25">
      <c r="A629" s="43">
        <v>92563</v>
      </c>
      <c r="B629" s="43">
        <v>10</v>
      </c>
    </row>
    <row r="630" spans="1:2" x14ac:dyDescent="0.25">
      <c r="A630" s="43">
        <v>92567</v>
      </c>
      <c r="B630" s="43">
        <v>10</v>
      </c>
    </row>
    <row r="631" spans="1:2" x14ac:dyDescent="0.25">
      <c r="A631" s="43">
        <v>92570</v>
      </c>
      <c r="B631" s="43">
        <v>10</v>
      </c>
    </row>
    <row r="632" spans="1:2" x14ac:dyDescent="0.25">
      <c r="A632" s="43">
        <v>92571</v>
      </c>
      <c r="B632" s="43">
        <v>10</v>
      </c>
    </row>
    <row r="633" spans="1:2" x14ac:dyDescent="0.25">
      <c r="A633" s="43">
        <v>92582</v>
      </c>
      <c r="B633" s="43">
        <v>10</v>
      </c>
    </row>
    <row r="634" spans="1:2" x14ac:dyDescent="0.25">
      <c r="A634" s="43">
        <v>92583</v>
      </c>
      <c r="B634" s="43">
        <v>10</v>
      </c>
    </row>
    <row r="635" spans="1:2" x14ac:dyDescent="0.25">
      <c r="A635" s="43">
        <v>92584</v>
      </c>
      <c r="B635" s="43">
        <v>10</v>
      </c>
    </row>
    <row r="636" spans="1:2" x14ac:dyDescent="0.25">
      <c r="A636" s="43">
        <v>92585</v>
      </c>
      <c r="B636" s="43">
        <v>10</v>
      </c>
    </row>
    <row r="637" spans="1:2" x14ac:dyDescent="0.25">
      <c r="A637" s="43">
        <v>92586</v>
      </c>
      <c r="B637" s="43">
        <v>10</v>
      </c>
    </row>
    <row r="638" spans="1:2" x14ac:dyDescent="0.25">
      <c r="A638" s="43">
        <v>92587</v>
      </c>
      <c r="B638" s="43">
        <v>10</v>
      </c>
    </row>
    <row r="639" spans="1:2" x14ac:dyDescent="0.25">
      <c r="A639" s="43">
        <v>92590</v>
      </c>
      <c r="B639" s="43">
        <v>10</v>
      </c>
    </row>
    <row r="640" spans="1:2" x14ac:dyDescent="0.25">
      <c r="A640" s="43">
        <v>92591</v>
      </c>
      <c r="B640" s="43">
        <v>10</v>
      </c>
    </row>
    <row r="641" spans="1:2" x14ac:dyDescent="0.25">
      <c r="A641" s="43">
        <v>92592</v>
      </c>
      <c r="B641" s="43">
        <v>10</v>
      </c>
    </row>
    <row r="642" spans="1:2" x14ac:dyDescent="0.25">
      <c r="A642" s="43">
        <v>92595</v>
      </c>
      <c r="B642" s="43">
        <v>10</v>
      </c>
    </row>
    <row r="643" spans="1:2" x14ac:dyDescent="0.25">
      <c r="A643" s="43">
        <v>92596</v>
      </c>
      <c r="B643" s="43">
        <v>10</v>
      </c>
    </row>
    <row r="644" spans="1:2" x14ac:dyDescent="0.25">
      <c r="A644" s="43">
        <v>92602</v>
      </c>
      <c r="B644" s="43">
        <v>8</v>
      </c>
    </row>
    <row r="645" spans="1:2" x14ac:dyDescent="0.25">
      <c r="A645" s="43">
        <v>92603</v>
      </c>
      <c r="B645" s="43">
        <v>8</v>
      </c>
    </row>
    <row r="646" spans="1:2" x14ac:dyDescent="0.25">
      <c r="A646" s="43">
        <v>92604</v>
      </c>
      <c r="B646" s="43">
        <v>8</v>
      </c>
    </row>
    <row r="647" spans="1:2" x14ac:dyDescent="0.25">
      <c r="A647" s="43">
        <v>92606</v>
      </c>
      <c r="B647" s="43">
        <v>8</v>
      </c>
    </row>
    <row r="648" spans="1:2" x14ac:dyDescent="0.25">
      <c r="A648" s="43">
        <v>92610</v>
      </c>
      <c r="B648" s="43">
        <v>8</v>
      </c>
    </row>
    <row r="649" spans="1:2" x14ac:dyDescent="0.25">
      <c r="A649" s="43">
        <v>92612</v>
      </c>
      <c r="B649" s="43">
        <v>8</v>
      </c>
    </row>
    <row r="650" spans="1:2" x14ac:dyDescent="0.25">
      <c r="A650" s="43">
        <v>92614</v>
      </c>
      <c r="B650" s="43">
        <v>8</v>
      </c>
    </row>
    <row r="651" spans="1:2" x14ac:dyDescent="0.25">
      <c r="A651" s="43">
        <v>92617</v>
      </c>
      <c r="B651" s="43">
        <v>6</v>
      </c>
    </row>
    <row r="652" spans="1:2" x14ac:dyDescent="0.25">
      <c r="A652" s="43">
        <v>92618</v>
      </c>
      <c r="B652" s="43">
        <v>8</v>
      </c>
    </row>
    <row r="653" spans="1:2" x14ac:dyDescent="0.25">
      <c r="A653" s="43">
        <v>92620</v>
      </c>
      <c r="B653" s="43">
        <v>8</v>
      </c>
    </row>
    <row r="654" spans="1:2" x14ac:dyDescent="0.25">
      <c r="A654" s="43">
        <v>92624</v>
      </c>
      <c r="B654" s="43">
        <v>6</v>
      </c>
    </row>
    <row r="655" spans="1:2" x14ac:dyDescent="0.25">
      <c r="A655" s="43">
        <v>92625</v>
      </c>
      <c r="B655" s="43">
        <v>6</v>
      </c>
    </row>
    <row r="656" spans="1:2" x14ac:dyDescent="0.25">
      <c r="A656" s="43">
        <v>92626</v>
      </c>
      <c r="B656" s="43">
        <v>6</v>
      </c>
    </row>
    <row r="657" spans="1:2" x14ac:dyDescent="0.25">
      <c r="A657" s="43">
        <v>92627</v>
      </c>
      <c r="B657" s="43">
        <v>6</v>
      </c>
    </row>
    <row r="658" spans="1:2" x14ac:dyDescent="0.25">
      <c r="A658" s="43">
        <v>92629</v>
      </c>
      <c r="B658" s="43">
        <v>6</v>
      </c>
    </row>
    <row r="659" spans="1:2" x14ac:dyDescent="0.25">
      <c r="A659" s="43">
        <v>92630</v>
      </c>
      <c r="B659" s="43">
        <v>8</v>
      </c>
    </row>
    <row r="660" spans="1:2" x14ac:dyDescent="0.25">
      <c r="A660" s="43">
        <v>92637</v>
      </c>
      <c r="B660" s="43">
        <v>8</v>
      </c>
    </row>
    <row r="661" spans="1:2" x14ac:dyDescent="0.25">
      <c r="A661" s="43">
        <v>92646</v>
      </c>
      <c r="B661" s="43">
        <v>6</v>
      </c>
    </row>
    <row r="662" spans="1:2" x14ac:dyDescent="0.25">
      <c r="A662" s="43">
        <v>92647</v>
      </c>
      <c r="B662" s="43">
        <v>6</v>
      </c>
    </row>
    <row r="663" spans="1:2" x14ac:dyDescent="0.25">
      <c r="A663" s="43">
        <v>92648</v>
      </c>
      <c r="B663" s="43">
        <v>6</v>
      </c>
    </row>
    <row r="664" spans="1:2" x14ac:dyDescent="0.25">
      <c r="A664" s="43">
        <v>92649</v>
      </c>
      <c r="B664" s="43">
        <v>6</v>
      </c>
    </row>
    <row r="665" spans="1:2" x14ac:dyDescent="0.25">
      <c r="A665" s="43">
        <v>92651</v>
      </c>
      <c r="B665" s="43">
        <v>6</v>
      </c>
    </row>
    <row r="666" spans="1:2" x14ac:dyDescent="0.25">
      <c r="A666" s="43">
        <v>92653</v>
      </c>
      <c r="B666" s="43">
        <v>6</v>
      </c>
    </row>
    <row r="667" spans="1:2" x14ac:dyDescent="0.25">
      <c r="A667" s="43">
        <v>92655</v>
      </c>
      <c r="B667" s="43">
        <v>6</v>
      </c>
    </row>
    <row r="668" spans="1:2" x14ac:dyDescent="0.25">
      <c r="A668" s="43">
        <v>92656</v>
      </c>
      <c r="B668" s="43">
        <v>6</v>
      </c>
    </row>
    <row r="669" spans="1:2" x14ac:dyDescent="0.25">
      <c r="A669" s="43">
        <v>92657</v>
      </c>
      <c r="B669" s="43">
        <v>6</v>
      </c>
    </row>
    <row r="670" spans="1:2" x14ac:dyDescent="0.25">
      <c r="A670" s="43">
        <v>92660</v>
      </c>
      <c r="B670" s="43">
        <v>6</v>
      </c>
    </row>
    <row r="671" spans="1:2" x14ac:dyDescent="0.25">
      <c r="A671" s="43">
        <v>92661</v>
      </c>
      <c r="B671" s="43">
        <v>6</v>
      </c>
    </row>
    <row r="672" spans="1:2" x14ac:dyDescent="0.25">
      <c r="A672" s="43">
        <v>92662</v>
      </c>
      <c r="B672" s="43">
        <v>6</v>
      </c>
    </row>
    <row r="673" spans="1:2" x14ac:dyDescent="0.25">
      <c r="A673" s="43">
        <v>92663</v>
      </c>
      <c r="B673" s="43">
        <v>6</v>
      </c>
    </row>
    <row r="674" spans="1:2" x14ac:dyDescent="0.25">
      <c r="A674" s="43">
        <v>92672</v>
      </c>
      <c r="B674" s="43">
        <v>6</v>
      </c>
    </row>
    <row r="675" spans="1:2" x14ac:dyDescent="0.25">
      <c r="A675" s="43">
        <v>92673</v>
      </c>
      <c r="B675" s="43">
        <v>6</v>
      </c>
    </row>
    <row r="676" spans="1:2" x14ac:dyDescent="0.25">
      <c r="A676" s="43">
        <v>92675</v>
      </c>
      <c r="B676" s="44">
        <v>6</v>
      </c>
    </row>
    <row r="677" spans="1:2" x14ac:dyDescent="0.25">
      <c r="A677" s="43">
        <v>92676</v>
      </c>
      <c r="B677" s="43">
        <v>8</v>
      </c>
    </row>
    <row r="678" spans="1:2" x14ac:dyDescent="0.25">
      <c r="A678" s="43">
        <v>92677</v>
      </c>
      <c r="B678" s="43">
        <v>6</v>
      </c>
    </row>
    <row r="679" spans="1:2" x14ac:dyDescent="0.25">
      <c r="A679" s="43">
        <v>92679</v>
      </c>
      <c r="B679" s="43">
        <v>8</v>
      </c>
    </row>
    <row r="680" spans="1:2" x14ac:dyDescent="0.25">
      <c r="A680" s="43">
        <v>92683</v>
      </c>
      <c r="B680" s="43">
        <v>6</v>
      </c>
    </row>
    <row r="681" spans="1:2" x14ac:dyDescent="0.25">
      <c r="A681" s="43">
        <v>92688</v>
      </c>
      <c r="B681" s="43">
        <v>8</v>
      </c>
    </row>
    <row r="682" spans="1:2" x14ac:dyDescent="0.25">
      <c r="A682" s="43">
        <v>92691</v>
      </c>
      <c r="B682" s="43">
        <v>8</v>
      </c>
    </row>
    <row r="683" spans="1:2" x14ac:dyDescent="0.25">
      <c r="A683" s="43">
        <v>92692</v>
      </c>
      <c r="B683" s="43">
        <v>8</v>
      </c>
    </row>
    <row r="684" spans="1:2" x14ac:dyDescent="0.25">
      <c r="A684" s="43">
        <v>92694</v>
      </c>
      <c r="B684" s="43">
        <v>8</v>
      </c>
    </row>
    <row r="685" spans="1:2" x14ac:dyDescent="0.25">
      <c r="A685" s="43">
        <v>92697</v>
      </c>
      <c r="B685" s="43">
        <v>6</v>
      </c>
    </row>
    <row r="686" spans="1:2" x14ac:dyDescent="0.25">
      <c r="A686" s="43">
        <v>92701</v>
      </c>
      <c r="B686" s="43">
        <v>8</v>
      </c>
    </row>
    <row r="687" spans="1:2" x14ac:dyDescent="0.25">
      <c r="A687" s="43">
        <v>92702</v>
      </c>
      <c r="B687" s="43">
        <v>8</v>
      </c>
    </row>
    <row r="688" spans="1:2" x14ac:dyDescent="0.25">
      <c r="A688" s="43">
        <v>92703</v>
      </c>
      <c r="B688" s="43">
        <v>8</v>
      </c>
    </row>
    <row r="689" spans="1:2" x14ac:dyDescent="0.25">
      <c r="A689" s="43">
        <v>92704</v>
      </c>
      <c r="B689" s="43">
        <v>8</v>
      </c>
    </row>
    <row r="690" spans="1:2" x14ac:dyDescent="0.25">
      <c r="A690" s="43">
        <v>92705</v>
      </c>
      <c r="B690" s="43">
        <v>8</v>
      </c>
    </row>
    <row r="691" spans="1:2" x14ac:dyDescent="0.25">
      <c r="A691" s="43">
        <v>92706</v>
      </c>
      <c r="B691" s="43">
        <v>8</v>
      </c>
    </row>
    <row r="692" spans="1:2" x14ac:dyDescent="0.25">
      <c r="A692" s="43">
        <v>92707</v>
      </c>
      <c r="B692" s="43">
        <v>8</v>
      </c>
    </row>
    <row r="693" spans="1:2" x14ac:dyDescent="0.25">
      <c r="A693" s="43">
        <v>92708</v>
      </c>
      <c r="B693" s="43">
        <v>6</v>
      </c>
    </row>
    <row r="694" spans="1:2" x14ac:dyDescent="0.25">
      <c r="A694" s="43">
        <v>92780</v>
      </c>
      <c r="B694" s="43">
        <v>8</v>
      </c>
    </row>
    <row r="695" spans="1:2" x14ac:dyDescent="0.25">
      <c r="A695" s="43">
        <v>92782</v>
      </c>
      <c r="B695" s="43">
        <v>8</v>
      </c>
    </row>
    <row r="696" spans="1:2" x14ac:dyDescent="0.25">
      <c r="A696" s="43">
        <v>92801</v>
      </c>
      <c r="B696" s="43">
        <v>8</v>
      </c>
    </row>
    <row r="697" spans="1:2" x14ac:dyDescent="0.25">
      <c r="A697" s="43">
        <v>92802</v>
      </c>
      <c r="B697" s="43">
        <v>8</v>
      </c>
    </row>
    <row r="698" spans="1:2" x14ac:dyDescent="0.25">
      <c r="A698" s="43">
        <v>92804</v>
      </c>
      <c r="B698" s="43">
        <v>8</v>
      </c>
    </row>
    <row r="699" spans="1:2" x14ac:dyDescent="0.25">
      <c r="A699" s="43">
        <v>92805</v>
      </c>
      <c r="B699" s="43">
        <v>8</v>
      </c>
    </row>
    <row r="700" spans="1:2" x14ac:dyDescent="0.25">
      <c r="A700" s="43">
        <v>92806</v>
      </c>
      <c r="B700" s="43">
        <v>8</v>
      </c>
    </row>
    <row r="701" spans="1:2" x14ac:dyDescent="0.25">
      <c r="A701" s="43">
        <v>92807</v>
      </c>
      <c r="B701" s="43">
        <v>8</v>
      </c>
    </row>
    <row r="702" spans="1:2" x14ac:dyDescent="0.25">
      <c r="A702" s="43">
        <v>92808</v>
      </c>
      <c r="B702" s="43">
        <v>8</v>
      </c>
    </row>
    <row r="703" spans="1:2" x14ac:dyDescent="0.25">
      <c r="A703" s="43">
        <v>92821</v>
      </c>
      <c r="B703" s="43">
        <v>8</v>
      </c>
    </row>
    <row r="704" spans="1:2" x14ac:dyDescent="0.25">
      <c r="A704" s="43">
        <v>92823</v>
      </c>
      <c r="B704" s="43">
        <v>8</v>
      </c>
    </row>
    <row r="705" spans="1:2" x14ac:dyDescent="0.25">
      <c r="A705" s="43">
        <v>92831</v>
      </c>
      <c r="B705" s="43">
        <v>8</v>
      </c>
    </row>
    <row r="706" spans="1:2" x14ac:dyDescent="0.25">
      <c r="A706" s="43">
        <v>92832</v>
      </c>
      <c r="B706" s="43">
        <v>8</v>
      </c>
    </row>
    <row r="707" spans="1:2" x14ac:dyDescent="0.25">
      <c r="A707" s="43">
        <v>92833</v>
      </c>
      <c r="B707" s="43">
        <v>8</v>
      </c>
    </row>
    <row r="708" spans="1:2" x14ac:dyDescent="0.25">
      <c r="A708" s="43">
        <v>92835</v>
      </c>
      <c r="B708" s="43">
        <v>8</v>
      </c>
    </row>
    <row r="709" spans="1:2" x14ac:dyDescent="0.25">
      <c r="A709" s="43">
        <v>92840</v>
      </c>
      <c r="B709" s="43">
        <v>8</v>
      </c>
    </row>
    <row r="710" spans="1:2" x14ac:dyDescent="0.25">
      <c r="A710" s="43">
        <v>92841</v>
      </c>
      <c r="B710" s="43">
        <v>8</v>
      </c>
    </row>
    <row r="711" spans="1:2" x14ac:dyDescent="0.25">
      <c r="A711" s="43">
        <v>92843</v>
      </c>
      <c r="B711" s="43">
        <v>8</v>
      </c>
    </row>
    <row r="712" spans="1:2" x14ac:dyDescent="0.25">
      <c r="A712" s="43">
        <v>92844</v>
      </c>
      <c r="B712" s="43">
        <v>6</v>
      </c>
    </row>
    <row r="713" spans="1:2" x14ac:dyDescent="0.25">
      <c r="A713" s="43">
        <v>92845</v>
      </c>
      <c r="B713" s="43">
        <v>8</v>
      </c>
    </row>
    <row r="714" spans="1:2" x14ac:dyDescent="0.25">
      <c r="A714" s="43">
        <v>92860</v>
      </c>
      <c r="B714" s="43">
        <v>10</v>
      </c>
    </row>
    <row r="715" spans="1:2" x14ac:dyDescent="0.25">
      <c r="A715" s="43">
        <v>92861</v>
      </c>
      <c r="B715" s="43">
        <v>8</v>
      </c>
    </row>
    <row r="716" spans="1:2" x14ac:dyDescent="0.25">
      <c r="A716" s="43">
        <v>92865</v>
      </c>
      <c r="B716" s="43">
        <v>8</v>
      </c>
    </row>
    <row r="717" spans="1:2" x14ac:dyDescent="0.25">
      <c r="A717" s="43">
        <v>92866</v>
      </c>
      <c r="B717" s="43">
        <v>8</v>
      </c>
    </row>
    <row r="718" spans="1:2" x14ac:dyDescent="0.25">
      <c r="A718" s="43">
        <v>92867</v>
      </c>
      <c r="B718" s="43">
        <v>8</v>
      </c>
    </row>
    <row r="719" spans="1:2" x14ac:dyDescent="0.25">
      <c r="A719" s="43">
        <v>92868</v>
      </c>
      <c r="B719" s="43">
        <v>8</v>
      </c>
    </row>
    <row r="720" spans="1:2" x14ac:dyDescent="0.25">
      <c r="A720" s="43">
        <v>92869</v>
      </c>
      <c r="B720" s="43">
        <v>8</v>
      </c>
    </row>
    <row r="721" spans="1:2" x14ac:dyDescent="0.25">
      <c r="A721" s="43">
        <v>92870</v>
      </c>
      <c r="B721" s="43">
        <v>8</v>
      </c>
    </row>
    <row r="722" spans="1:2" x14ac:dyDescent="0.25">
      <c r="A722" s="43">
        <v>92879</v>
      </c>
      <c r="B722" s="43">
        <v>10</v>
      </c>
    </row>
    <row r="723" spans="1:2" x14ac:dyDescent="0.25">
      <c r="A723" s="43">
        <v>92880</v>
      </c>
      <c r="B723" s="43">
        <v>10</v>
      </c>
    </row>
    <row r="724" spans="1:2" x14ac:dyDescent="0.25">
      <c r="A724" s="43">
        <v>92881</v>
      </c>
      <c r="B724" s="43">
        <v>10</v>
      </c>
    </row>
    <row r="725" spans="1:2" x14ac:dyDescent="0.25">
      <c r="A725" s="43">
        <v>92882</v>
      </c>
      <c r="B725" s="43">
        <v>10</v>
      </c>
    </row>
    <row r="726" spans="1:2" x14ac:dyDescent="0.25">
      <c r="A726" s="43">
        <v>92883</v>
      </c>
      <c r="B726" s="43">
        <v>10</v>
      </c>
    </row>
    <row r="727" spans="1:2" x14ac:dyDescent="0.25">
      <c r="A727" s="43">
        <v>92886</v>
      </c>
      <c r="B727" s="43">
        <v>8</v>
      </c>
    </row>
    <row r="728" spans="1:2" x14ac:dyDescent="0.25">
      <c r="A728" s="43">
        <v>92887</v>
      </c>
      <c r="B728" s="43">
        <v>8</v>
      </c>
    </row>
    <row r="729" spans="1:2" x14ac:dyDescent="0.25">
      <c r="A729" s="43">
        <v>93001</v>
      </c>
      <c r="B729" s="43">
        <v>6</v>
      </c>
    </row>
    <row r="730" spans="1:2" x14ac:dyDescent="0.25">
      <c r="A730" s="43">
        <v>93003</v>
      </c>
      <c r="B730" s="43">
        <v>6</v>
      </c>
    </row>
    <row r="731" spans="1:2" x14ac:dyDescent="0.25">
      <c r="A731" s="43">
        <v>93004</v>
      </c>
      <c r="B731" s="43">
        <v>6</v>
      </c>
    </row>
    <row r="732" spans="1:2" x14ac:dyDescent="0.25">
      <c r="A732" s="43">
        <v>93010</v>
      </c>
      <c r="B732" s="43">
        <v>6</v>
      </c>
    </row>
    <row r="733" spans="1:2" x14ac:dyDescent="0.25">
      <c r="A733" s="43">
        <v>93012</v>
      </c>
      <c r="B733" s="43">
        <v>6</v>
      </c>
    </row>
    <row r="734" spans="1:2" x14ac:dyDescent="0.25">
      <c r="A734" s="43">
        <v>93013</v>
      </c>
      <c r="B734" s="43">
        <v>6</v>
      </c>
    </row>
    <row r="735" spans="1:2" x14ac:dyDescent="0.25">
      <c r="A735" s="43">
        <v>93015</v>
      </c>
      <c r="B735" s="43">
        <v>9</v>
      </c>
    </row>
    <row r="736" spans="1:2" x14ac:dyDescent="0.25">
      <c r="A736" s="43">
        <v>93021</v>
      </c>
      <c r="B736" s="43">
        <v>9</v>
      </c>
    </row>
    <row r="737" spans="1:2" x14ac:dyDescent="0.25">
      <c r="A737" s="43">
        <v>93022</v>
      </c>
      <c r="B737" s="43">
        <v>9</v>
      </c>
    </row>
    <row r="738" spans="1:2" x14ac:dyDescent="0.25">
      <c r="A738" s="43">
        <v>93023</v>
      </c>
      <c r="B738" s="43">
        <v>9</v>
      </c>
    </row>
    <row r="739" spans="1:2" x14ac:dyDescent="0.25">
      <c r="A739" s="43">
        <v>93030</v>
      </c>
      <c r="B739" s="43">
        <v>6</v>
      </c>
    </row>
    <row r="740" spans="1:2" x14ac:dyDescent="0.25">
      <c r="A740" s="43">
        <v>93033</v>
      </c>
      <c r="B740" s="43">
        <v>6</v>
      </c>
    </row>
    <row r="741" spans="1:2" x14ac:dyDescent="0.25">
      <c r="A741" s="43">
        <v>93035</v>
      </c>
      <c r="B741" s="43">
        <v>6</v>
      </c>
    </row>
    <row r="742" spans="1:2" x14ac:dyDescent="0.25">
      <c r="A742" s="43">
        <v>93036</v>
      </c>
      <c r="B742" s="43">
        <v>6</v>
      </c>
    </row>
    <row r="743" spans="1:2" x14ac:dyDescent="0.25">
      <c r="A743" s="43">
        <v>93040</v>
      </c>
      <c r="B743" s="43">
        <v>9</v>
      </c>
    </row>
    <row r="744" spans="1:2" x14ac:dyDescent="0.25">
      <c r="A744" s="43">
        <v>93041</v>
      </c>
      <c r="B744" s="43">
        <v>6</v>
      </c>
    </row>
    <row r="745" spans="1:2" x14ac:dyDescent="0.25">
      <c r="A745" s="43">
        <v>93042</v>
      </c>
      <c r="B745" s="43">
        <v>6</v>
      </c>
    </row>
    <row r="746" spans="1:2" x14ac:dyDescent="0.25">
      <c r="A746" s="43">
        <v>93043</v>
      </c>
      <c r="B746" s="43">
        <v>6</v>
      </c>
    </row>
    <row r="747" spans="1:2" x14ac:dyDescent="0.25">
      <c r="A747" s="43">
        <v>93060</v>
      </c>
      <c r="B747" s="43">
        <v>9</v>
      </c>
    </row>
    <row r="748" spans="1:2" x14ac:dyDescent="0.25">
      <c r="A748" s="43">
        <v>93063</v>
      </c>
      <c r="B748" s="43">
        <v>9</v>
      </c>
    </row>
    <row r="749" spans="1:2" x14ac:dyDescent="0.25">
      <c r="A749" s="43">
        <v>93065</v>
      </c>
      <c r="B749" s="43">
        <v>9</v>
      </c>
    </row>
    <row r="750" spans="1:2" x14ac:dyDescent="0.25">
      <c r="A750" s="43">
        <v>93066</v>
      </c>
      <c r="B750" s="43">
        <v>9</v>
      </c>
    </row>
    <row r="751" spans="1:2" x14ac:dyDescent="0.25">
      <c r="A751" s="43">
        <v>93067</v>
      </c>
      <c r="B751" s="43">
        <v>6</v>
      </c>
    </row>
    <row r="752" spans="1:2" x14ac:dyDescent="0.25">
      <c r="A752" s="43">
        <v>93101</v>
      </c>
      <c r="B752" s="43">
        <v>6</v>
      </c>
    </row>
    <row r="753" spans="1:2" x14ac:dyDescent="0.25">
      <c r="A753" s="43">
        <v>93103</v>
      </c>
      <c r="B753" s="43">
        <v>6</v>
      </c>
    </row>
    <row r="754" spans="1:2" x14ac:dyDescent="0.25">
      <c r="A754" s="43">
        <v>93105</v>
      </c>
      <c r="B754" s="43">
        <v>5</v>
      </c>
    </row>
    <row r="755" spans="1:2" x14ac:dyDescent="0.25">
      <c r="A755" s="43">
        <v>93106</v>
      </c>
      <c r="B755" s="43">
        <v>6</v>
      </c>
    </row>
    <row r="756" spans="1:2" x14ac:dyDescent="0.25">
      <c r="A756" s="43">
        <v>93108</v>
      </c>
      <c r="B756" s="43">
        <v>6</v>
      </c>
    </row>
    <row r="757" spans="1:2" x14ac:dyDescent="0.25">
      <c r="A757" s="43">
        <v>93109</v>
      </c>
      <c r="B757" s="43">
        <v>6</v>
      </c>
    </row>
    <row r="758" spans="1:2" x14ac:dyDescent="0.25">
      <c r="A758" s="43">
        <v>93110</v>
      </c>
      <c r="B758" s="43">
        <v>6</v>
      </c>
    </row>
    <row r="759" spans="1:2" x14ac:dyDescent="0.25">
      <c r="A759" s="43">
        <v>93111</v>
      </c>
      <c r="B759" s="43">
        <v>6</v>
      </c>
    </row>
    <row r="760" spans="1:2" x14ac:dyDescent="0.25">
      <c r="A760" s="43">
        <v>93117</v>
      </c>
      <c r="B760" s="43">
        <v>6</v>
      </c>
    </row>
    <row r="761" spans="1:2" x14ac:dyDescent="0.25">
      <c r="A761" s="43">
        <v>93201</v>
      </c>
      <c r="B761" s="43">
        <v>13</v>
      </c>
    </row>
    <row r="762" spans="1:2" x14ac:dyDescent="0.25">
      <c r="A762" s="43">
        <v>93202</v>
      </c>
      <c r="B762" s="43">
        <v>13</v>
      </c>
    </row>
    <row r="763" spans="1:2" x14ac:dyDescent="0.25">
      <c r="A763" s="43">
        <v>93203</v>
      </c>
      <c r="B763" s="43">
        <v>13</v>
      </c>
    </row>
    <row r="764" spans="1:2" x14ac:dyDescent="0.25">
      <c r="A764" s="43">
        <v>93204</v>
      </c>
      <c r="B764" s="43">
        <v>13</v>
      </c>
    </row>
    <row r="765" spans="1:2" x14ac:dyDescent="0.25">
      <c r="A765" s="43">
        <v>93205</v>
      </c>
      <c r="B765" s="43">
        <v>16</v>
      </c>
    </row>
    <row r="766" spans="1:2" x14ac:dyDescent="0.25">
      <c r="A766" s="43">
        <v>93206</v>
      </c>
      <c r="B766" s="43">
        <v>13</v>
      </c>
    </row>
    <row r="767" spans="1:2" x14ac:dyDescent="0.25">
      <c r="A767" s="43">
        <v>93207</v>
      </c>
      <c r="B767" s="43">
        <v>13</v>
      </c>
    </row>
    <row r="768" spans="1:2" x14ac:dyDescent="0.25">
      <c r="A768" s="43">
        <v>93210</v>
      </c>
      <c r="B768" s="43">
        <v>13</v>
      </c>
    </row>
    <row r="769" spans="1:2" x14ac:dyDescent="0.25">
      <c r="A769" s="43">
        <v>93212</v>
      </c>
      <c r="B769" s="43">
        <v>13</v>
      </c>
    </row>
    <row r="770" spans="1:2" x14ac:dyDescent="0.25">
      <c r="A770" s="43">
        <v>93215</v>
      </c>
      <c r="B770" s="43">
        <v>13</v>
      </c>
    </row>
    <row r="771" spans="1:2" x14ac:dyDescent="0.25">
      <c r="A771" s="43">
        <v>93219</v>
      </c>
      <c r="B771" s="43">
        <v>13</v>
      </c>
    </row>
    <row r="772" spans="1:2" x14ac:dyDescent="0.25">
      <c r="A772" s="43">
        <v>93221</v>
      </c>
      <c r="B772" s="43">
        <v>13</v>
      </c>
    </row>
    <row r="773" spans="1:2" x14ac:dyDescent="0.25">
      <c r="A773" s="43">
        <v>93222</v>
      </c>
      <c r="B773" s="43">
        <v>16</v>
      </c>
    </row>
    <row r="774" spans="1:2" x14ac:dyDescent="0.25">
      <c r="A774" s="43">
        <v>93223</v>
      </c>
      <c r="B774" s="43">
        <v>13</v>
      </c>
    </row>
    <row r="775" spans="1:2" x14ac:dyDescent="0.25">
      <c r="A775" s="43">
        <v>93224</v>
      </c>
      <c r="B775" s="43">
        <v>13</v>
      </c>
    </row>
    <row r="776" spans="1:2" x14ac:dyDescent="0.25">
      <c r="A776" s="43">
        <v>93225</v>
      </c>
      <c r="B776" s="43">
        <v>16</v>
      </c>
    </row>
    <row r="777" spans="1:2" x14ac:dyDescent="0.25">
      <c r="A777" s="43">
        <v>93226</v>
      </c>
      <c r="B777" s="43">
        <v>16</v>
      </c>
    </row>
    <row r="778" spans="1:2" x14ac:dyDescent="0.25">
      <c r="A778" s="43">
        <v>93230</v>
      </c>
      <c r="B778" s="43">
        <v>13</v>
      </c>
    </row>
    <row r="779" spans="1:2" x14ac:dyDescent="0.25">
      <c r="A779" s="43">
        <v>93234</v>
      </c>
      <c r="B779" s="43">
        <v>13</v>
      </c>
    </row>
    <row r="780" spans="1:2" x14ac:dyDescent="0.25">
      <c r="A780" s="43">
        <v>93235</v>
      </c>
      <c r="B780" s="43">
        <v>13</v>
      </c>
    </row>
    <row r="781" spans="1:2" x14ac:dyDescent="0.25">
      <c r="A781" s="43">
        <v>93238</v>
      </c>
      <c r="B781" s="43">
        <v>16</v>
      </c>
    </row>
    <row r="782" spans="1:2" x14ac:dyDescent="0.25">
      <c r="A782" s="43">
        <v>93239</v>
      </c>
      <c r="B782" s="43">
        <v>13</v>
      </c>
    </row>
    <row r="783" spans="1:2" x14ac:dyDescent="0.25">
      <c r="A783" s="43">
        <v>93240</v>
      </c>
      <c r="B783" s="43">
        <v>16</v>
      </c>
    </row>
    <row r="784" spans="1:2" x14ac:dyDescent="0.25">
      <c r="A784" s="43">
        <v>93241</v>
      </c>
      <c r="B784" s="43">
        <v>13</v>
      </c>
    </row>
    <row r="785" spans="1:2" x14ac:dyDescent="0.25">
      <c r="A785" s="43">
        <v>93242</v>
      </c>
      <c r="B785" s="43">
        <v>13</v>
      </c>
    </row>
    <row r="786" spans="1:2" x14ac:dyDescent="0.25">
      <c r="A786" s="43">
        <v>93243</v>
      </c>
      <c r="B786" s="43">
        <v>16</v>
      </c>
    </row>
    <row r="787" spans="1:2" x14ac:dyDescent="0.25">
      <c r="A787" s="43">
        <v>93244</v>
      </c>
      <c r="B787" s="43">
        <v>13</v>
      </c>
    </row>
    <row r="788" spans="1:2" x14ac:dyDescent="0.25">
      <c r="A788" s="43">
        <v>93245</v>
      </c>
      <c r="B788" s="43">
        <v>13</v>
      </c>
    </row>
    <row r="789" spans="1:2" x14ac:dyDescent="0.25">
      <c r="A789" s="43">
        <v>93247</v>
      </c>
      <c r="B789" s="43">
        <v>13</v>
      </c>
    </row>
    <row r="790" spans="1:2" x14ac:dyDescent="0.25">
      <c r="A790" s="43">
        <v>93249</v>
      </c>
      <c r="B790" s="43">
        <v>13</v>
      </c>
    </row>
    <row r="791" spans="1:2" x14ac:dyDescent="0.25">
      <c r="A791" s="43">
        <v>93250</v>
      </c>
      <c r="B791" s="43">
        <v>13</v>
      </c>
    </row>
    <row r="792" spans="1:2" x14ac:dyDescent="0.25">
      <c r="A792" s="43">
        <v>93251</v>
      </c>
      <c r="B792" s="43">
        <v>13</v>
      </c>
    </row>
    <row r="793" spans="1:2" x14ac:dyDescent="0.25">
      <c r="A793" s="43">
        <v>93252</v>
      </c>
      <c r="B793" s="43">
        <v>13</v>
      </c>
    </row>
    <row r="794" spans="1:2" x14ac:dyDescent="0.25">
      <c r="A794" s="43">
        <v>93254</v>
      </c>
      <c r="B794" s="43">
        <v>4</v>
      </c>
    </row>
    <row r="795" spans="1:2" x14ac:dyDescent="0.25">
      <c r="A795" s="43">
        <v>93255</v>
      </c>
      <c r="B795" s="43">
        <v>16</v>
      </c>
    </row>
    <row r="796" spans="1:2" x14ac:dyDescent="0.25">
      <c r="A796" s="43">
        <v>93256</v>
      </c>
      <c r="B796" s="43">
        <v>13</v>
      </c>
    </row>
    <row r="797" spans="1:2" x14ac:dyDescent="0.25">
      <c r="A797" s="43">
        <v>93257</v>
      </c>
      <c r="B797" s="43">
        <v>13</v>
      </c>
    </row>
    <row r="798" spans="1:2" x14ac:dyDescent="0.25">
      <c r="A798" s="43">
        <v>93260</v>
      </c>
      <c r="B798" s="43">
        <v>13</v>
      </c>
    </row>
    <row r="799" spans="1:2" x14ac:dyDescent="0.25">
      <c r="A799" s="43">
        <v>93261</v>
      </c>
      <c r="B799" s="43">
        <v>13</v>
      </c>
    </row>
    <row r="800" spans="1:2" x14ac:dyDescent="0.25">
      <c r="A800" s="43">
        <v>93262</v>
      </c>
      <c r="B800" s="43">
        <v>16</v>
      </c>
    </row>
    <row r="801" spans="1:2" x14ac:dyDescent="0.25">
      <c r="A801" s="43">
        <v>93263</v>
      </c>
      <c r="B801" s="43">
        <v>13</v>
      </c>
    </row>
    <row r="802" spans="1:2" x14ac:dyDescent="0.25">
      <c r="A802" s="43">
        <v>93265</v>
      </c>
      <c r="B802" s="43">
        <v>16</v>
      </c>
    </row>
    <row r="803" spans="1:2" x14ac:dyDescent="0.25">
      <c r="A803" s="43">
        <v>93266</v>
      </c>
      <c r="B803" s="43">
        <v>13</v>
      </c>
    </row>
    <row r="804" spans="1:2" x14ac:dyDescent="0.25">
      <c r="A804" s="43">
        <v>93267</v>
      </c>
      <c r="B804" s="43">
        <v>13</v>
      </c>
    </row>
    <row r="805" spans="1:2" x14ac:dyDescent="0.25">
      <c r="A805" s="43">
        <v>93268</v>
      </c>
      <c r="B805" s="43">
        <v>13</v>
      </c>
    </row>
    <row r="806" spans="1:2" x14ac:dyDescent="0.25">
      <c r="A806" s="43">
        <v>93270</v>
      </c>
      <c r="B806" s="43">
        <v>13</v>
      </c>
    </row>
    <row r="807" spans="1:2" x14ac:dyDescent="0.25">
      <c r="A807" s="43">
        <v>93271</v>
      </c>
      <c r="B807" s="43">
        <v>13</v>
      </c>
    </row>
    <row r="808" spans="1:2" x14ac:dyDescent="0.25">
      <c r="A808" s="43">
        <v>93272</v>
      </c>
      <c r="B808" s="43">
        <v>13</v>
      </c>
    </row>
    <row r="809" spans="1:2" x14ac:dyDescent="0.25">
      <c r="A809" s="43">
        <v>93274</v>
      </c>
      <c r="B809" s="43">
        <v>13</v>
      </c>
    </row>
    <row r="810" spans="1:2" x14ac:dyDescent="0.25">
      <c r="A810" s="43">
        <v>93276</v>
      </c>
      <c r="B810" s="43">
        <v>13</v>
      </c>
    </row>
    <row r="811" spans="1:2" x14ac:dyDescent="0.25">
      <c r="A811" s="43">
        <v>93277</v>
      </c>
      <c r="B811" s="43">
        <v>13</v>
      </c>
    </row>
    <row r="812" spans="1:2" x14ac:dyDescent="0.25">
      <c r="A812" s="43">
        <v>93280</v>
      </c>
      <c r="B812" s="43">
        <v>13</v>
      </c>
    </row>
    <row r="813" spans="1:2" x14ac:dyDescent="0.25">
      <c r="A813" s="43">
        <v>93283</v>
      </c>
      <c r="B813" s="43">
        <v>16</v>
      </c>
    </row>
    <row r="814" spans="1:2" x14ac:dyDescent="0.25">
      <c r="A814" s="43">
        <v>93285</v>
      </c>
      <c r="B814" s="43">
        <v>16</v>
      </c>
    </row>
    <row r="815" spans="1:2" x14ac:dyDescent="0.25">
      <c r="A815" s="43">
        <v>93286</v>
      </c>
      <c r="B815" s="43">
        <v>13</v>
      </c>
    </row>
    <row r="816" spans="1:2" x14ac:dyDescent="0.25">
      <c r="A816" s="43">
        <v>93287</v>
      </c>
      <c r="B816" s="43">
        <v>13</v>
      </c>
    </row>
    <row r="817" spans="1:2" x14ac:dyDescent="0.25">
      <c r="A817" s="43">
        <v>93291</v>
      </c>
      <c r="B817" s="43">
        <v>13</v>
      </c>
    </row>
    <row r="818" spans="1:2" x14ac:dyDescent="0.25">
      <c r="A818" s="43">
        <v>93292</v>
      </c>
      <c r="B818" s="43">
        <v>13</v>
      </c>
    </row>
    <row r="819" spans="1:2" x14ac:dyDescent="0.25">
      <c r="A819" s="43">
        <v>93301</v>
      </c>
      <c r="B819" s="43">
        <v>13</v>
      </c>
    </row>
    <row r="820" spans="1:2" x14ac:dyDescent="0.25">
      <c r="A820" s="43">
        <v>93304</v>
      </c>
      <c r="B820" s="43">
        <v>13</v>
      </c>
    </row>
    <row r="821" spans="1:2" x14ac:dyDescent="0.25">
      <c r="A821" s="43">
        <v>93305</v>
      </c>
      <c r="B821" s="43">
        <v>13</v>
      </c>
    </row>
    <row r="822" spans="1:2" x14ac:dyDescent="0.25">
      <c r="A822" s="43">
        <v>93306</v>
      </c>
      <c r="B822" s="43">
        <v>13</v>
      </c>
    </row>
    <row r="823" spans="1:2" x14ac:dyDescent="0.25">
      <c r="A823" s="43">
        <v>93307</v>
      </c>
      <c r="B823" s="43">
        <v>13</v>
      </c>
    </row>
    <row r="824" spans="1:2" x14ac:dyDescent="0.25">
      <c r="A824" s="43">
        <v>93308</v>
      </c>
      <c r="B824" s="43">
        <v>13</v>
      </c>
    </row>
    <row r="825" spans="1:2" x14ac:dyDescent="0.25">
      <c r="A825" s="43">
        <v>93309</v>
      </c>
      <c r="B825" s="43">
        <v>13</v>
      </c>
    </row>
    <row r="826" spans="1:2" x14ac:dyDescent="0.25">
      <c r="A826" s="43">
        <v>93311</v>
      </c>
      <c r="B826" s="43">
        <v>13</v>
      </c>
    </row>
    <row r="827" spans="1:2" x14ac:dyDescent="0.25">
      <c r="A827" s="43">
        <v>93312</v>
      </c>
      <c r="B827" s="43">
        <v>13</v>
      </c>
    </row>
    <row r="828" spans="1:2" x14ac:dyDescent="0.25">
      <c r="A828" s="43">
        <v>93313</v>
      </c>
      <c r="B828" s="43">
        <v>13</v>
      </c>
    </row>
    <row r="829" spans="1:2" x14ac:dyDescent="0.25">
      <c r="A829" s="43">
        <v>93314</v>
      </c>
      <c r="B829" s="43">
        <v>13</v>
      </c>
    </row>
    <row r="830" spans="1:2" x14ac:dyDescent="0.25">
      <c r="A830" s="43">
        <v>93401</v>
      </c>
      <c r="B830" s="43">
        <v>5</v>
      </c>
    </row>
    <row r="831" spans="1:2" x14ac:dyDescent="0.25">
      <c r="A831" s="43">
        <v>93402</v>
      </c>
      <c r="B831" s="43">
        <v>5</v>
      </c>
    </row>
    <row r="832" spans="1:2" x14ac:dyDescent="0.25">
      <c r="A832" s="43">
        <v>93405</v>
      </c>
      <c r="B832" s="43">
        <v>5</v>
      </c>
    </row>
    <row r="833" spans="1:2" x14ac:dyDescent="0.25">
      <c r="A833" s="43">
        <v>93407</v>
      </c>
      <c r="B833" s="43">
        <v>5</v>
      </c>
    </row>
    <row r="834" spans="1:2" x14ac:dyDescent="0.25">
      <c r="A834" s="43">
        <v>93420</v>
      </c>
      <c r="B834" s="43">
        <v>5</v>
      </c>
    </row>
    <row r="835" spans="1:2" x14ac:dyDescent="0.25">
      <c r="A835" s="43">
        <v>93422</v>
      </c>
      <c r="B835" s="43">
        <v>4</v>
      </c>
    </row>
    <row r="836" spans="1:2" x14ac:dyDescent="0.25">
      <c r="A836" s="43">
        <v>93426</v>
      </c>
      <c r="B836" s="43">
        <v>4</v>
      </c>
    </row>
    <row r="837" spans="1:2" x14ac:dyDescent="0.25">
      <c r="A837" s="43">
        <v>93427</v>
      </c>
      <c r="B837" s="43">
        <v>5</v>
      </c>
    </row>
    <row r="838" spans="1:2" x14ac:dyDescent="0.25">
      <c r="A838" s="43">
        <v>93428</v>
      </c>
      <c r="B838" s="43">
        <v>5</v>
      </c>
    </row>
    <row r="839" spans="1:2" x14ac:dyDescent="0.25">
      <c r="A839" s="43">
        <v>93429</v>
      </c>
      <c r="B839" s="43">
        <v>5</v>
      </c>
    </row>
    <row r="840" spans="1:2" x14ac:dyDescent="0.25">
      <c r="A840" s="43">
        <v>93430</v>
      </c>
      <c r="B840" s="43">
        <v>5</v>
      </c>
    </row>
    <row r="841" spans="1:2" x14ac:dyDescent="0.25">
      <c r="A841" s="43">
        <v>93432</v>
      </c>
      <c r="B841" s="43">
        <v>4</v>
      </c>
    </row>
    <row r="842" spans="1:2" x14ac:dyDescent="0.25">
      <c r="A842" s="43">
        <v>93433</v>
      </c>
      <c r="B842" s="43">
        <v>5</v>
      </c>
    </row>
    <row r="843" spans="1:2" x14ac:dyDescent="0.25">
      <c r="A843" s="43">
        <v>93434</v>
      </c>
      <c r="B843" s="43">
        <v>5</v>
      </c>
    </row>
    <row r="844" spans="1:2" x14ac:dyDescent="0.25">
      <c r="A844" s="43">
        <v>93435</v>
      </c>
      <c r="B844" s="43">
        <v>5</v>
      </c>
    </row>
    <row r="845" spans="1:2" x14ac:dyDescent="0.25">
      <c r="A845" s="43">
        <v>93436</v>
      </c>
      <c r="B845" s="43">
        <v>5</v>
      </c>
    </row>
    <row r="846" spans="1:2" x14ac:dyDescent="0.25">
      <c r="A846" s="43">
        <v>93437</v>
      </c>
      <c r="B846" s="43">
        <v>5</v>
      </c>
    </row>
    <row r="847" spans="1:2" x14ac:dyDescent="0.25">
      <c r="A847" s="43">
        <v>93440</v>
      </c>
      <c r="B847" s="43">
        <v>5</v>
      </c>
    </row>
    <row r="848" spans="1:2" x14ac:dyDescent="0.25">
      <c r="A848" s="43">
        <v>93441</v>
      </c>
      <c r="B848" s="43">
        <v>5</v>
      </c>
    </row>
    <row r="849" spans="1:2" x14ac:dyDescent="0.25">
      <c r="A849" s="43">
        <v>93442</v>
      </c>
      <c r="B849" s="43">
        <v>5</v>
      </c>
    </row>
    <row r="850" spans="1:2" x14ac:dyDescent="0.25">
      <c r="A850" s="43">
        <v>93444</v>
      </c>
      <c r="B850" s="43">
        <v>5</v>
      </c>
    </row>
    <row r="851" spans="1:2" x14ac:dyDescent="0.25">
      <c r="A851" s="43">
        <v>93445</v>
      </c>
      <c r="B851" s="43">
        <v>5</v>
      </c>
    </row>
    <row r="852" spans="1:2" x14ac:dyDescent="0.25">
      <c r="A852" s="43">
        <v>93446</v>
      </c>
      <c r="B852" s="43">
        <v>4</v>
      </c>
    </row>
    <row r="853" spans="1:2" x14ac:dyDescent="0.25">
      <c r="A853" s="43">
        <v>93449</v>
      </c>
      <c r="B853" s="43">
        <v>5</v>
      </c>
    </row>
    <row r="854" spans="1:2" x14ac:dyDescent="0.25">
      <c r="A854" s="43">
        <v>93450</v>
      </c>
      <c r="B854" s="43">
        <v>4</v>
      </c>
    </row>
    <row r="855" spans="1:2" x14ac:dyDescent="0.25">
      <c r="A855" s="43">
        <v>93451</v>
      </c>
      <c r="B855" s="43">
        <v>4</v>
      </c>
    </row>
    <row r="856" spans="1:2" x14ac:dyDescent="0.25">
      <c r="A856" s="43">
        <v>93452</v>
      </c>
      <c r="B856" s="43">
        <v>5</v>
      </c>
    </row>
    <row r="857" spans="1:2" x14ac:dyDescent="0.25">
      <c r="A857" s="43">
        <v>93453</v>
      </c>
      <c r="B857" s="43">
        <v>4</v>
      </c>
    </row>
    <row r="858" spans="1:2" x14ac:dyDescent="0.25">
      <c r="A858" s="43">
        <v>93454</v>
      </c>
      <c r="B858" s="43">
        <v>5</v>
      </c>
    </row>
    <row r="859" spans="1:2" x14ac:dyDescent="0.25">
      <c r="A859" s="43">
        <v>93455</v>
      </c>
      <c r="B859" s="43">
        <v>5</v>
      </c>
    </row>
    <row r="860" spans="1:2" x14ac:dyDescent="0.25">
      <c r="A860" s="43">
        <v>93458</v>
      </c>
      <c r="B860" s="43">
        <v>5</v>
      </c>
    </row>
    <row r="861" spans="1:2" x14ac:dyDescent="0.25">
      <c r="A861" s="43">
        <v>93460</v>
      </c>
      <c r="B861" s="43">
        <v>5</v>
      </c>
    </row>
    <row r="862" spans="1:2" x14ac:dyDescent="0.25">
      <c r="A862" s="43">
        <v>93461</v>
      </c>
      <c r="B862" s="43">
        <v>4</v>
      </c>
    </row>
    <row r="863" spans="1:2" x14ac:dyDescent="0.25">
      <c r="A863" s="43">
        <v>93463</v>
      </c>
      <c r="B863" s="43">
        <v>5</v>
      </c>
    </row>
    <row r="864" spans="1:2" x14ac:dyDescent="0.25">
      <c r="A864" s="43">
        <v>93465</v>
      </c>
      <c r="B864" s="43">
        <v>4</v>
      </c>
    </row>
    <row r="865" spans="1:2" x14ac:dyDescent="0.25">
      <c r="A865" s="43">
        <v>93501</v>
      </c>
      <c r="B865" s="43">
        <v>14</v>
      </c>
    </row>
    <row r="866" spans="1:2" x14ac:dyDescent="0.25">
      <c r="A866" s="43">
        <v>93505</v>
      </c>
      <c r="B866" s="43">
        <v>14</v>
      </c>
    </row>
    <row r="867" spans="1:2" x14ac:dyDescent="0.25">
      <c r="A867" s="43">
        <v>93510</v>
      </c>
      <c r="B867" s="43">
        <v>14</v>
      </c>
    </row>
    <row r="868" spans="1:2" x14ac:dyDescent="0.25">
      <c r="A868" s="43">
        <v>93512</v>
      </c>
      <c r="B868" s="43">
        <v>16</v>
      </c>
    </row>
    <row r="869" spans="1:2" x14ac:dyDescent="0.25">
      <c r="A869" s="43">
        <v>93513</v>
      </c>
      <c r="B869" s="43">
        <v>16</v>
      </c>
    </row>
    <row r="870" spans="1:2" x14ac:dyDescent="0.25">
      <c r="A870" s="43">
        <v>93514</v>
      </c>
      <c r="B870" s="43">
        <v>16</v>
      </c>
    </row>
    <row r="871" spans="1:2" x14ac:dyDescent="0.25">
      <c r="A871" s="43">
        <v>93516</v>
      </c>
      <c r="B871" s="43">
        <v>14</v>
      </c>
    </row>
    <row r="872" spans="1:2" x14ac:dyDescent="0.25">
      <c r="A872" s="43">
        <v>93517</v>
      </c>
      <c r="B872" s="43">
        <v>16</v>
      </c>
    </row>
    <row r="873" spans="1:2" x14ac:dyDescent="0.25">
      <c r="A873" s="43">
        <v>93518</v>
      </c>
      <c r="B873" s="43">
        <v>16</v>
      </c>
    </row>
    <row r="874" spans="1:2" x14ac:dyDescent="0.25">
      <c r="A874" s="43">
        <v>93519</v>
      </c>
      <c r="B874" s="43">
        <v>14</v>
      </c>
    </row>
    <row r="875" spans="1:2" x14ac:dyDescent="0.25">
      <c r="A875" s="43">
        <v>93523</v>
      </c>
      <c r="B875" s="43">
        <v>14</v>
      </c>
    </row>
    <row r="876" spans="1:2" x14ac:dyDescent="0.25">
      <c r="A876" s="43">
        <v>93524</v>
      </c>
      <c r="B876" s="43">
        <v>14</v>
      </c>
    </row>
    <row r="877" spans="1:2" x14ac:dyDescent="0.25">
      <c r="A877" s="43">
        <v>93526</v>
      </c>
      <c r="B877" s="43">
        <v>16</v>
      </c>
    </row>
    <row r="878" spans="1:2" x14ac:dyDescent="0.25">
      <c r="A878" s="43">
        <v>93527</v>
      </c>
      <c r="B878" s="43">
        <v>16</v>
      </c>
    </row>
    <row r="879" spans="1:2" x14ac:dyDescent="0.25">
      <c r="A879" s="43">
        <v>93528</v>
      </c>
      <c r="B879" s="43">
        <v>14</v>
      </c>
    </row>
    <row r="880" spans="1:2" x14ac:dyDescent="0.25">
      <c r="A880" s="43">
        <v>93529</v>
      </c>
      <c r="B880" s="43">
        <v>16</v>
      </c>
    </row>
    <row r="881" spans="1:2" x14ac:dyDescent="0.25">
      <c r="A881" s="43">
        <v>93531</v>
      </c>
      <c r="B881" s="43">
        <v>16</v>
      </c>
    </row>
    <row r="882" spans="1:2" x14ac:dyDescent="0.25">
      <c r="A882" s="43">
        <v>93532</v>
      </c>
      <c r="B882" s="43">
        <v>14</v>
      </c>
    </row>
    <row r="883" spans="1:2" x14ac:dyDescent="0.25">
      <c r="A883" s="43">
        <v>93534</v>
      </c>
      <c r="B883" s="43">
        <v>14</v>
      </c>
    </row>
    <row r="884" spans="1:2" x14ac:dyDescent="0.25">
      <c r="A884" s="43">
        <v>93535</v>
      </c>
      <c r="B884" s="43">
        <v>14</v>
      </c>
    </row>
    <row r="885" spans="1:2" x14ac:dyDescent="0.25">
      <c r="A885" s="43">
        <v>93536</v>
      </c>
      <c r="B885" s="43">
        <v>14</v>
      </c>
    </row>
    <row r="886" spans="1:2" x14ac:dyDescent="0.25">
      <c r="A886" s="43">
        <v>93541</v>
      </c>
      <c r="B886" s="43">
        <v>16</v>
      </c>
    </row>
    <row r="887" spans="1:2" x14ac:dyDescent="0.25">
      <c r="A887" s="43">
        <v>93543</v>
      </c>
      <c r="B887" s="43">
        <v>14</v>
      </c>
    </row>
    <row r="888" spans="1:2" x14ac:dyDescent="0.25">
      <c r="A888" s="43">
        <v>93544</v>
      </c>
      <c r="B888" s="43">
        <v>14</v>
      </c>
    </row>
    <row r="889" spans="1:2" x14ac:dyDescent="0.25">
      <c r="A889" s="43">
        <v>93545</v>
      </c>
      <c r="B889" s="43">
        <v>16</v>
      </c>
    </row>
    <row r="890" spans="1:2" x14ac:dyDescent="0.25">
      <c r="A890" s="43">
        <v>93546</v>
      </c>
      <c r="B890" s="43">
        <v>16</v>
      </c>
    </row>
    <row r="891" spans="1:2" x14ac:dyDescent="0.25">
      <c r="A891" s="43">
        <v>93550</v>
      </c>
      <c r="B891" s="43">
        <v>16</v>
      </c>
    </row>
    <row r="892" spans="1:2" x14ac:dyDescent="0.25">
      <c r="A892" s="43">
        <v>93551</v>
      </c>
      <c r="B892" s="43">
        <v>14</v>
      </c>
    </row>
    <row r="893" spans="1:2" x14ac:dyDescent="0.25">
      <c r="A893" s="43">
        <v>93552</v>
      </c>
      <c r="B893" s="43">
        <v>14</v>
      </c>
    </row>
    <row r="894" spans="1:2" x14ac:dyDescent="0.25">
      <c r="A894" s="43">
        <v>93553</v>
      </c>
      <c r="B894" s="43">
        <v>14</v>
      </c>
    </row>
    <row r="895" spans="1:2" x14ac:dyDescent="0.25">
      <c r="A895" s="43">
        <v>93554</v>
      </c>
      <c r="B895" s="43">
        <v>14</v>
      </c>
    </row>
    <row r="896" spans="1:2" x14ac:dyDescent="0.25">
      <c r="A896" s="43">
        <v>93555</v>
      </c>
      <c r="B896" s="43">
        <v>14</v>
      </c>
    </row>
    <row r="897" spans="1:2" x14ac:dyDescent="0.25">
      <c r="A897" s="43">
        <v>93560</v>
      </c>
      <c r="B897" s="43">
        <v>14</v>
      </c>
    </row>
    <row r="898" spans="1:2" x14ac:dyDescent="0.25">
      <c r="A898" s="43">
        <v>93561</v>
      </c>
      <c r="B898" s="43">
        <v>16</v>
      </c>
    </row>
    <row r="899" spans="1:2" x14ac:dyDescent="0.25">
      <c r="A899" s="43">
        <v>93562</v>
      </c>
      <c r="B899" s="43">
        <v>14</v>
      </c>
    </row>
    <row r="900" spans="1:2" x14ac:dyDescent="0.25">
      <c r="A900" s="43">
        <v>93563</v>
      </c>
      <c r="B900" s="43">
        <v>16</v>
      </c>
    </row>
    <row r="901" spans="1:2" x14ac:dyDescent="0.25">
      <c r="A901" s="43">
        <v>93591</v>
      </c>
      <c r="B901" s="43">
        <v>14</v>
      </c>
    </row>
    <row r="902" spans="1:2" x14ac:dyDescent="0.25">
      <c r="A902" s="43">
        <v>93601</v>
      </c>
      <c r="B902" s="43">
        <v>13</v>
      </c>
    </row>
    <row r="903" spans="1:2" x14ac:dyDescent="0.25">
      <c r="A903" s="43">
        <v>93602</v>
      </c>
      <c r="B903" s="43">
        <v>16</v>
      </c>
    </row>
    <row r="904" spans="1:2" x14ac:dyDescent="0.25">
      <c r="A904" s="43">
        <v>93603</v>
      </c>
      <c r="B904" s="43">
        <v>13</v>
      </c>
    </row>
    <row r="905" spans="1:2" x14ac:dyDescent="0.25">
      <c r="A905" s="43">
        <v>93604</v>
      </c>
      <c r="B905" s="43">
        <v>16</v>
      </c>
    </row>
    <row r="906" spans="1:2" x14ac:dyDescent="0.25">
      <c r="A906" s="43">
        <v>93608</v>
      </c>
      <c r="B906" s="43">
        <v>13</v>
      </c>
    </row>
    <row r="907" spans="1:2" x14ac:dyDescent="0.25">
      <c r="A907" s="43">
        <v>93609</v>
      </c>
      <c r="B907" s="43">
        <v>13</v>
      </c>
    </row>
    <row r="908" spans="1:2" x14ac:dyDescent="0.25">
      <c r="A908" s="43">
        <v>93610</v>
      </c>
      <c r="B908" s="43">
        <v>13</v>
      </c>
    </row>
    <row r="909" spans="1:2" x14ac:dyDescent="0.25">
      <c r="A909" s="43">
        <v>93611</v>
      </c>
      <c r="B909" s="43">
        <v>13</v>
      </c>
    </row>
    <row r="910" spans="1:2" x14ac:dyDescent="0.25">
      <c r="A910" s="43">
        <v>93612</v>
      </c>
      <c r="B910" s="43">
        <v>13</v>
      </c>
    </row>
    <row r="911" spans="1:2" x14ac:dyDescent="0.25">
      <c r="A911" s="43">
        <v>93614</v>
      </c>
      <c r="B911" s="43">
        <v>13</v>
      </c>
    </row>
    <row r="912" spans="1:2" x14ac:dyDescent="0.25">
      <c r="A912" s="43">
        <v>93615</v>
      </c>
      <c r="B912" s="43">
        <v>13</v>
      </c>
    </row>
    <row r="913" spans="1:2" x14ac:dyDescent="0.25">
      <c r="A913" s="43">
        <v>93616</v>
      </c>
      <c r="B913" s="43">
        <v>13</v>
      </c>
    </row>
    <row r="914" spans="1:2" x14ac:dyDescent="0.25">
      <c r="A914" s="43">
        <v>93618</v>
      </c>
      <c r="B914" s="43">
        <v>13</v>
      </c>
    </row>
    <row r="915" spans="1:2" x14ac:dyDescent="0.25">
      <c r="A915" s="43">
        <v>93619</v>
      </c>
      <c r="B915" s="43">
        <v>13</v>
      </c>
    </row>
    <row r="916" spans="1:2" x14ac:dyDescent="0.25">
      <c r="A916" s="43">
        <v>93620</v>
      </c>
      <c r="B916" s="43">
        <v>12</v>
      </c>
    </row>
    <row r="917" spans="1:2" x14ac:dyDescent="0.25">
      <c r="A917" s="43">
        <v>93621</v>
      </c>
      <c r="B917" s="43">
        <v>13</v>
      </c>
    </row>
    <row r="918" spans="1:2" x14ac:dyDescent="0.25">
      <c r="A918" s="43">
        <v>93622</v>
      </c>
      <c r="B918" s="43">
        <v>13</v>
      </c>
    </row>
    <row r="919" spans="1:2" x14ac:dyDescent="0.25">
      <c r="A919" s="43">
        <v>93623</v>
      </c>
      <c r="B919" s="43">
        <v>16</v>
      </c>
    </row>
    <row r="920" spans="1:2" x14ac:dyDescent="0.25">
      <c r="A920" s="43">
        <v>93625</v>
      </c>
      <c r="B920" s="43">
        <v>13</v>
      </c>
    </row>
    <row r="921" spans="1:2" x14ac:dyDescent="0.25">
      <c r="A921" s="43">
        <v>93626</v>
      </c>
      <c r="B921" s="43">
        <v>13</v>
      </c>
    </row>
    <row r="922" spans="1:2" x14ac:dyDescent="0.25">
      <c r="A922" s="43">
        <v>93627</v>
      </c>
      <c r="B922" s="43">
        <v>13</v>
      </c>
    </row>
    <row r="923" spans="1:2" x14ac:dyDescent="0.25">
      <c r="A923" s="43">
        <v>93628</v>
      </c>
      <c r="B923" s="43">
        <v>16</v>
      </c>
    </row>
    <row r="924" spans="1:2" x14ac:dyDescent="0.25">
      <c r="A924" s="43">
        <v>93630</v>
      </c>
      <c r="B924" s="43">
        <v>13</v>
      </c>
    </row>
    <row r="925" spans="1:2" x14ac:dyDescent="0.25">
      <c r="A925" s="43">
        <v>93631</v>
      </c>
      <c r="B925" s="43">
        <v>13</v>
      </c>
    </row>
    <row r="926" spans="1:2" x14ac:dyDescent="0.25">
      <c r="A926" s="43">
        <v>93633</v>
      </c>
      <c r="B926" s="43">
        <v>16</v>
      </c>
    </row>
    <row r="927" spans="1:2" x14ac:dyDescent="0.25">
      <c r="A927" s="43">
        <v>93634</v>
      </c>
      <c r="B927" s="43">
        <v>16</v>
      </c>
    </row>
    <row r="928" spans="1:2" x14ac:dyDescent="0.25">
      <c r="A928" s="43">
        <v>93635</v>
      </c>
      <c r="B928" s="43">
        <v>12</v>
      </c>
    </row>
    <row r="929" spans="1:2" x14ac:dyDescent="0.25">
      <c r="A929" s="43">
        <v>93636</v>
      </c>
      <c r="B929" s="43">
        <v>13</v>
      </c>
    </row>
    <row r="930" spans="1:2" x14ac:dyDescent="0.25">
      <c r="A930" s="43">
        <v>93637</v>
      </c>
      <c r="B930" s="43">
        <v>13</v>
      </c>
    </row>
    <row r="931" spans="1:2" x14ac:dyDescent="0.25">
      <c r="A931" s="43">
        <v>93638</v>
      </c>
      <c r="B931" s="43">
        <v>13</v>
      </c>
    </row>
    <row r="932" spans="1:2" x14ac:dyDescent="0.25">
      <c r="A932" s="43">
        <v>93640</v>
      </c>
      <c r="B932" s="43">
        <v>13</v>
      </c>
    </row>
    <row r="933" spans="1:2" x14ac:dyDescent="0.25">
      <c r="A933" s="43">
        <v>93641</v>
      </c>
      <c r="B933" s="43">
        <v>13</v>
      </c>
    </row>
    <row r="934" spans="1:2" x14ac:dyDescent="0.25">
      <c r="A934" s="43">
        <v>93643</v>
      </c>
      <c r="B934" s="43">
        <v>16</v>
      </c>
    </row>
    <row r="935" spans="1:2" x14ac:dyDescent="0.25">
      <c r="A935" s="43">
        <v>93644</v>
      </c>
      <c r="B935" s="43">
        <v>13</v>
      </c>
    </row>
    <row r="936" spans="1:2" x14ac:dyDescent="0.25">
      <c r="A936" s="43">
        <v>93645</v>
      </c>
      <c r="B936" s="43">
        <v>13</v>
      </c>
    </row>
    <row r="937" spans="1:2" x14ac:dyDescent="0.25">
      <c r="A937" s="43">
        <v>93646</v>
      </c>
      <c r="B937" s="43">
        <v>13</v>
      </c>
    </row>
    <row r="938" spans="1:2" x14ac:dyDescent="0.25">
      <c r="A938" s="43">
        <v>93647</v>
      </c>
      <c r="B938" s="43">
        <v>13</v>
      </c>
    </row>
    <row r="939" spans="1:2" x14ac:dyDescent="0.25">
      <c r="A939" s="43">
        <v>93648</v>
      </c>
      <c r="B939" s="43">
        <v>13</v>
      </c>
    </row>
    <row r="940" spans="1:2" x14ac:dyDescent="0.25">
      <c r="A940" s="43">
        <v>93650</v>
      </c>
      <c r="B940" s="43">
        <v>13</v>
      </c>
    </row>
    <row r="941" spans="1:2" x14ac:dyDescent="0.25">
      <c r="A941" s="43">
        <v>93651</v>
      </c>
      <c r="B941" s="43">
        <v>13</v>
      </c>
    </row>
    <row r="942" spans="1:2" x14ac:dyDescent="0.25">
      <c r="A942" s="43">
        <v>93652</v>
      </c>
      <c r="B942" s="43">
        <v>13</v>
      </c>
    </row>
    <row r="943" spans="1:2" x14ac:dyDescent="0.25">
      <c r="A943" s="43">
        <v>93653</v>
      </c>
      <c r="B943" s="43">
        <v>13</v>
      </c>
    </row>
    <row r="944" spans="1:2" x14ac:dyDescent="0.25">
      <c r="A944" s="43">
        <v>93654</v>
      </c>
      <c r="B944" s="43">
        <v>13</v>
      </c>
    </row>
    <row r="945" spans="1:2" x14ac:dyDescent="0.25">
      <c r="A945" s="43">
        <v>93656</v>
      </c>
      <c r="B945" s="43">
        <v>13</v>
      </c>
    </row>
    <row r="946" spans="1:2" x14ac:dyDescent="0.25">
      <c r="A946" s="43">
        <v>93657</v>
      </c>
      <c r="B946" s="43">
        <v>13</v>
      </c>
    </row>
    <row r="947" spans="1:2" x14ac:dyDescent="0.25">
      <c r="A947" s="43">
        <v>93660</v>
      </c>
      <c r="B947" s="43">
        <v>13</v>
      </c>
    </row>
    <row r="948" spans="1:2" x14ac:dyDescent="0.25">
      <c r="A948" s="43">
        <v>93662</v>
      </c>
      <c r="B948" s="43">
        <v>13</v>
      </c>
    </row>
    <row r="949" spans="1:2" x14ac:dyDescent="0.25">
      <c r="A949" s="43">
        <v>93664</v>
      </c>
      <c r="B949" s="43">
        <v>16</v>
      </c>
    </row>
    <row r="950" spans="1:2" x14ac:dyDescent="0.25">
      <c r="A950" s="43">
        <v>93667</v>
      </c>
      <c r="B950" s="43">
        <v>13</v>
      </c>
    </row>
    <row r="951" spans="1:2" x14ac:dyDescent="0.25">
      <c r="A951" s="43">
        <v>93668</v>
      </c>
      <c r="B951" s="43">
        <v>13</v>
      </c>
    </row>
    <row r="952" spans="1:2" x14ac:dyDescent="0.25">
      <c r="A952" s="43">
        <v>93669</v>
      </c>
      <c r="B952" s="43">
        <v>16</v>
      </c>
    </row>
    <row r="953" spans="1:2" x14ac:dyDescent="0.25">
      <c r="A953" s="43">
        <v>93675</v>
      </c>
      <c r="B953" s="43">
        <v>13</v>
      </c>
    </row>
    <row r="954" spans="1:2" x14ac:dyDescent="0.25">
      <c r="A954" s="43">
        <v>93701</v>
      </c>
      <c r="B954" s="43">
        <v>13</v>
      </c>
    </row>
    <row r="955" spans="1:2" x14ac:dyDescent="0.25">
      <c r="A955" s="43">
        <v>93702</v>
      </c>
      <c r="B955" s="43">
        <v>13</v>
      </c>
    </row>
    <row r="956" spans="1:2" x14ac:dyDescent="0.25">
      <c r="A956" s="43">
        <v>93703</v>
      </c>
      <c r="B956" s="43">
        <v>13</v>
      </c>
    </row>
    <row r="957" spans="1:2" x14ac:dyDescent="0.25">
      <c r="A957" s="43">
        <v>93704</v>
      </c>
      <c r="B957" s="43">
        <v>13</v>
      </c>
    </row>
    <row r="958" spans="1:2" x14ac:dyDescent="0.25">
      <c r="A958" s="43">
        <v>93705</v>
      </c>
      <c r="B958" s="43">
        <v>13</v>
      </c>
    </row>
    <row r="959" spans="1:2" x14ac:dyDescent="0.25">
      <c r="A959" s="43">
        <v>93706</v>
      </c>
      <c r="B959" s="43">
        <v>13</v>
      </c>
    </row>
    <row r="960" spans="1:2" x14ac:dyDescent="0.25">
      <c r="A960" s="43">
        <v>93710</v>
      </c>
      <c r="B960" s="43">
        <v>13</v>
      </c>
    </row>
    <row r="961" spans="1:2" x14ac:dyDescent="0.25">
      <c r="A961" s="43">
        <v>93711</v>
      </c>
      <c r="B961" s="43">
        <v>13</v>
      </c>
    </row>
    <row r="962" spans="1:2" x14ac:dyDescent="0.25">
      <c r="A962" s="43">
        <v>93720</v>
      </c>
      <c r="B962" s="43">
        <v>13</v>
      </c>
    </row>
    <row r="963" spans="1:2" x14ac:dyDescent="0.25">
      <c r="A963" s="43">
        <v>93721</v>
      </c>
      <c r="B963" s="43">
        <v>13</v>
      </c>
    </row>
    <row r="964" spans="1:2" x14ac:dyDescent="0.25">
      <c r="A964" s="43">
        <v>93722</v>
      </c>
      <c r="B964" s="43">
        <v>13</v>
      </c>
    </row>
    <row r="965" spans="1:2" x14ac:dyDescent="0.25">
      <c r="A965" s="43">
        <v>93723</v>
      </c>
      <c r="B965" s="43">
        <v>13</v>
      </c>
    </row>
    <row r="966" spans="1:2" x14ac:dyDescent="0.25">
      <c r="A966" s="43">
        <v>93725</v>
      </c>
      <c r="B966" s="43">
        <v>13</v>
      </c>
    </row>
    <row r="967" spans="1:2" x14ac:dyDescent="0.25">
      <c r="A967" s="43">
        <v>93726</v>
      </c>
      <c r="B967" s="43">
        <v>13</v>
      </c>
    </row>
    <row r="968" spans="1:2" x14ac:dyDescent="0.25">
      <c r="A968" s="43">
        <v>93727</v>
      </c>
      <c r="B968" s="43">
        <v>13</v>
      </c>
    </row>
    <row r="969" spans="1:2" x14ac:dyDescent="0.25">
      <c r="A969" s="43">
        <v>93728</v>
      </c>
      <c r="B969" s="43">
        <v>13</v>
      </c>
    </row>
    <row r="970" spans="1:2" x14ac:dyDescent="0.25">
      <c r="A970" s="43">
        <v>93730</v>
      </c>
      <c r="B970" s="43">
        <v>13</v>
      </c>
    </row>
    <row r="971" spans="1:2" x14ac:dyDescent="0.25">
      <c r="A971" s="43">
        <v>93737</v>
      </c>
      <c r="B971" s="43">
        <v>13</v>
      </c>
    </row>
    <row r="972" spans="1:2" x14ac:dyDescent="0.25">
      <c r="A972" s="43">
        <v>93741</v>
      </c>
      <c r="B972" s="43">
        <v>13</v>
      </c>
    </row>
    <row r="973" spans="1:2" x14ac:dyDescent="0.25">
      <c r="A973" s="43">
        <v>93901</v>
      </c>
      <c r="B973" s="43">
        <v>3</v>
      </c>
    </row>
    <row r="974" spans="1:2" x14ac:dyDescent="0.25">
      <c r="A974" s="43">
        <v>93905</v>
      </c>
      <c r="B974" s="43">
        <v>3</v>
      </c>
    </row>
    <row r="975" spans="1:2" x14ac:dyDescent="0.25">
      <c r="A975" s="43">
        <v>93906</v>
      </c>
      <c r="B975" s="43">
        <v>3</v>
      </c>
    </row>
    <row r="976" spans="1:2" x14ac:dyDescent="0.25">
      <c r="A976" s="43">
        <v>93907</v>
      </c>
      <c r="B976" s="43">
        <v>3</v>
      </c>
    </row>
    <row r="977" spans="1:2" x14ac:dyDescent="0.25">
      <c r="A977" s="43">
        <v>93908</v>
      </c>
      <c r="B977" s="43">
        <v>3</v>
      </c>
    </row>
    <row r="978" spans="1:2" x14ac:dyDescent="0.25">
      <c r="A978" s="43">
        <v>93920</v>
      </c>
      <c r="B978" s="43">
        <v>3</v>
      </c>
    </row>
    <row r="979" spans="1:2" x14ac:dyDescent="0.25">
      <c r="A979" s="43">
        <v>93923</v>
      </c>
      <c r="B979" s="43">
        <v>3</v>
      </c>
    </row>
    <row r="980" spans="1:2" x14ac:dyDescent="0.25">
      <c r="A980" s="43">
        <v>93924</v>
      </c>
      <c r="B980" s="43">
        <v>3</v>
      </c>
    </row>
    <row r="981" spans="1:2" x14ac:dyDescent="0.25">
      <c r="A981" s="43">
        <v>93925</v>
      </c>
      <c r="B981" s="43">
        <v>3</v>
      </c>
    </row>
    <row r="982" spans="1:2" x14ac:dyDescent="0.25">
      <c r="A982" s="43">
        <v>93926</v>
      </c>
      <c r="B982" s="43">
        <v>3</v>
      </c>
    </row>
    <row r="983" spans="1:2" x14ac:dyDescent="0.25">
      <c r="A983" s="43">
        <v>93927</v>
      </c>
      <c r="B983" s="43">
        <v>3</v>
      </c>
    </row>
    <row r="984" spans="1:2" x14ac:dyDescent="0.25">
      <c r="A984" s="43">
        <v>93930</v>
      </c>
      <c r="B984" s="43">
        <v>4</v>
      </c>
    </row>
    <row r="985" spans="1:2" x14ac:dyDescent="0.25">
      <c r="A985" s="43">
        <v>93932</v>
      </c>
      <c r="B985" s="43">
        <v>4</v>
      </c>
    </row>
    <row r="986" spans="1:2" x14ac:dyDescent="0.25">
      <c r="A986" s="43">
        <v>93933</v>
      </c>
      <c r="B986" s="43">
        <v>3</v>
      </c>
    </row>
    <row r="987" spans="1:2" x14ac:dyDescent="0.25">
      <c r="A987" s="43">
        <v>93940</v>
      </c>
      <c r="B987" s="43">
        <v>3</v>
      </c>
    </row>
    <row r="988" spans="1:2" x14ac:dyDescent="0.25">
      <c r="A988" s="43">
        <v>93943</v>
      </c>
      <c r="B988" s="43">
        <v>3</v>
      </c>
    </row>
    <row r="989" spans="1:2" x14ac:dyDescent="0.25">
      <c r="A989" s="43">
        <v>93944</v>
      </c>
      <c r="B989" s="43">
        <v>3</v>
      </c>
    </row>
    <row r="990" spans="1:2" x14ac:dyDescent="0.25">
      <c r="A990" s="43">
        <v>93950</v>
      </c>
      <c r="B990" s="43">
        <v>3</v>
      </c>
    </row>
    <row r="991" spans="1:2" x14ac:dyDescent="0.25">
      <c r="A991" s="43">
        <v>93953</v>
      </c>
      <c r="B991" s="43">
        <v>3</v>
      </c>
    </row>
    <row r="992" spans="1:2" x14ac:dyDescent="0.25">
      <c r="A992" s="43">
        <v>93955</v>
      </c>
      <c r="B992" s="43">
        <v>3</v>
      </c>
    </row>
    <row r="993" spans="1:2" x14ac:dyDescent="0.25">
      <c r="A993" s="43">
        <v>93960</v>
      </c>
      <c r="B993" s="43">
        <v>3</v>
      </c>
    </row>
    <row r="994" spans="1:2" x14ac:dyDescent="0.25">
      <c r="A994" s="43">
        <v>94002</v>
      </c>
      <c r="B994" s="43">
        <v>3</v>
      </c>
    </row>
    <row r="995" spans="1:2" x14ac:dyDescent="0.25">
      <c r="A995" s="43">
        <v>94005</v>
      </c>
      <c r="B995" s="43">
        <v>3</v>
      </c>
    </row>
    <row r="996" spans="1:2" x14ac:dyDescent="0.25">
      <c r="A996" s="43">
        <v>94010</v>
      </c>
      <c r="B996" s="43">
        <v>3</v>
      </c>
    </row>
    <row r="997" spans="1:2" x14ac:dyDescent="0.25">
      <c r="A997" s="43">
        <v>94014</v>
      </c>
      <c r="B997" s="43">
        <v>3</v>
      </c>
    </row>
    <row r="998" spans="1:2" x14ac:dyDescent="0.25">
      <c r="A998" s="43">
        <v>94015</v>
      </c>
      <c r="B998" s="43">
        <v>3</v>
      </c>
    </row>
    <row r="999" spans="1:2" x14ac:dyDescent="0.25">
      <c r="A999" s="43">
        <v>94019</v>
      </c>
      <c r="B999" s="43">
        <v>3</v>
      </c>
    </row>
    <row r="1000" spans="1:2" x14ac:dyDescent="0.25">
      <c r="A1000" s="43">
        <v>94020</v>
      </c>
      <c r="B1000" s="43">
        <v>3</v>
      </c>
    </row>
    <row r="1001" spans="1:2" x14ac:dyDescent="0.25">
      <c r="A1001" s="43">
        <v>94021</v>
      </c>
      <c r="B1001" s="43">
        <v>3</v>
      </c>
    </row>
    <row r="1002" spans="1:2" x14ac:dyDescent="0.25">
      <c r="A1002" s="43">
        <v>94022</v>
      </c>
      <c r="B1002" s="43">
        <v>4</v>
      </c>
    </row>
    <row r="1003" spans="1:2" x14ac:dyDescent="0.25">
      <c r="A1003" s="43">
        <v>94024</v>
      </c>
      <c r="B1003" s="43">
        <v>4</v>
      </c>
    </row>
    <row r="1004" spans="1:2" x14ac:dyDescent="0.25">
      <c r="A1004" s="43">
        <v>94025</v>
      </c>
      <c r="B1004" s="43">
        <v>3</v>
      </c>
    </row>
    <row r="1005" spans="1:2" x14ac:dyDescent="0.25">
      <c r="A1005" s="43">
        <v>94027</v>
      </c>
      <c r="B1005" s="43">
        <v>3</v>
      </c>
    </row>
    <row r="1006" spans="1:2" x14ac:dyDescent="0.25">
      <c r="A1006" s="43">
        <v>94028</v>
      </c>
      <c r="B1006" s="43">
        <v>3</v>
      </c>
    </row>
    <row r="1007" spans="1:2" x14ac:dyDescent="0.25">
      <c r="A1007" s="43">
        <v>94030</v>
      </c>
      <c r="B1007" s="43">
        <v>3</v>
      </c>
    </row>
    <row r="1008" spans="1:2" x14ac:dyDescent="0.25">
      <c r="A1008" s="43">
        <v>94035</v>
      </c>
      <c r="B1008" s="43">
        <v>4</v>
      </c>
    </row>
    <row r="1009" spans="1:2" x14ac:dyDescent="0.25">
      <c r="A1009" s="43">
        <v>94037</v>
      </c>
      <c r="B1009" s="43">
        <v>3</v>
      </c>
    </row>
    <row r="1010" spans="1:2" x14ac:dyDescent="0.25">
      <c r="A1010" s="43">
        <v>94038</v>
      </c>
      <c r="B1010" s="43">
        <v>3</v>
      </c>
    </row>
    <row r="1011" spans="1:2" x14ac:dyDescent="0.25">
      <c r="A1011" s="43">
        <v>94040</v>
      </c>
      <c r="B1011" s="43">
        <v>4</v>
      </c>
    </row>
    <row r="1012" spans="1:2" x14ac:dyDescent="0.25">
      <c r="A1012" s="43">
        <v>94041</v>
      </c>
      <c r="B1012" s="43">
        <v>4</v>
      </c>
    </row>
    <row r="1013" spans="1:2" x14ac:dyDescent="0.25">
      <c r="A1013" s="43">
        <v>94043</v>
      </c>
      <c r="B1013" s="43">
        <v>4</v>
      </c>
    </row>
    <row r="1014" spans="1:2" x14ac:dyDescent="0.25">
      <c r="A1014" s="43">
        <v>94044</v>
      </c>
      <c r="B1014" s="43">
        <v>3</v>
      </c>
    </row>
    <row r="1015" spans="1:2" x14ac:dyDescent="0.25">
      <c r="A1015" s="43">
        <v>94060</v>
      </c>
      <c r="B1015" s="43">
        <v>3</v>
      </c>
    </row>
    <row r="1016" spans="1:2" x14ac:dyDescent="0.25">
      <c r="A1016" s="43">
        <v>94061</v>
      </c>
      <c r="B1016" s="43">
        <v>3</v>
      </c>
    </row>
    <row r="1017" spans="1:2" x14ac:dyDescent="0.25">
      <c r="A1017" s="43">
        <v>94062</v>
      </c>
      <c r="B1017" s="43">
        <v>3</v>
      </c>
    </row>
    <row r="1018" spans="1:2" x14ac:dyDescent="0.25">
      <c r="A1018" s="43">
        <v>94063</v>
      </c>
      <c r="B1018" s="43">
        <v>3</v>
      </c>
    </row>
    <row r="1019" spans="1:2" x14ac:dyDescent="0.25">
      <c r="A1019" s="43">
        <v>94065</v>
      </c>
      <c r="B1019" s="43">
        <v>3</v>
      </c>
    </row>
    <row r="1020" spans="1:2" x14ac:dyDescent="0.25">
      <c r="A1020" s="43">
        <v>94066</v>
      </c>
      <c r="B1020" s="43">
        <v>3</v>
      </c>
    </row>
    <row r="1021" spans="1:2" x14ac:dyDescent="0.25">
      <c r="A1021" s="43">
        <v>94070</v>
      </c>
      <c r="B1021" s="43">
        <v>3</v>
      </c>
    </row>
    <row r="1022" spans="1:2" x14ac:dyDescent="0.25">
      <c r="A1022" s="43">
        <v>94074</v>
      </c>
      <c r="B1022" s="43">
        <v>3</v>
      </c>
    </row>
    <row r="1023" spans="1:2" x14ac:dyDescent="0.25">
      <c r="A1023" s="43">
        <v>94080</v>
      </c>
      <c r="B1023" s="43">
        <v>3</v>
      </c>
    </row>
    <row r="1024" spans="1:2" x14ac:dyDescent="0.25">
      <c r="A1024" s="43">
        <v>94085</v>
      </c>
      <c r="B1024" s="43">
        <v>4</v>
      </c>
    </row>
    <row r="1025" spans="1:2" x14ac:dyDescent="0.25">
      <c r="A1025" s="43">
        <v>94086</v>
      </c>
      <c r="B1025" s="43">
        <v>4</v>
      </c>
    </row>
    <row r="1026" spans="1:2" x14ac:dyDescent="0.25">
      <c r="A1026" s="43">
        <v>94087</v>
      </c>
      <c r="B1026" s="43">
        <v>4</v>
      </c>
    </row>
    <row r="1027" spans="1:2" x14ac:dyDescent="0.25">
      <c r="A1027" s="43">
        <v>94089</v>
      </c>
      <c r="B1027" s="43">
        <v>4</v>
      </c>
    </row>
    <row r="1028" spans="1:2" x14ac:dyDescent="0.25">
      <c r="A1028" s="43">
        <v>94102</v>
      </c>
      <c r="B1028" s="43">
        <v>3</v>
      </c>
    </row>
    <row r="1029" spans="1:2" x14ac:dyDescent="0.25">
      <c r="A1029" s="43">
        <v>94103</v>
      </c>
      <c r="B1029" s="43">
        <v>3</v>
      </c>
    </row>
    <row r="1030" spans="1:2" x14ac:dyDescent="0.25">
      <c r="A1030" s="43">
        <v>94104</v>
      </c>
      <c r="B1030" s="43">
        <v>3</v>
      </c>
    </row>
    <row r="1031" spans="1:2" x14ac:dyDescent="0.25">
      <c r="A1031" s="43">
        <v>94105</v>
      </c>
      <c r="B1031" s="43">
        <v>3</v>
      </c>
    </row>
    <row r="1032" spans="1:2" x14ac:dyDescent="0.25">
      <c r="A1032" s="43">
        <v>94107</v>
      </c>
      <c r="B1032" s="43">
        <v>3</v>
      </c>
    </row>
    <row r="1033" spans="1:2" x14ac:dyDescent="0.25">
      <c r="A1033" s="43">
        <v>94108</v>
      </c>
      <c r="B1033" s="43">
        <v>3</v>
      </c>
    </row>
    <row r="1034" spans="1:2" x14ac:dyDescent="0.25">
      <c r="A1034" s="43">
        <v>94109</v>
      </c>
      <c r="B1034" s="43">
        <v>3</v>
      </c>
    </row>
    <row r="1035" spans="1:2" x14ac:dyDescent="0.25">
      <c r="A1035" s="43">
        <v>94110</v>
      </c>
      <c r="B1035" s="43">
        <v>3</v>
      </c>
    </row>
    <row r="1036" spans="1:2" x14ac:dyDescent="0.25">
      <c r="A1036" s="43">
        <v>94111</v>
      </c>
      <c r="B1036" s="43">
        <v>3</v>
      </c>
    </row>
    <row r="1037" spans="1:2" x14ac:dyDescent="0.25">
      <c r="A1037" s="43">
        <v>94112</v>
      </c>
      <c r="B1037" s="43">
        <v>3</v>
      </c>
    </row>
    <row r="1038" spans="1:2" x14ac:dyDescent="0.25">
      <c r="A1038" s="43">
        <v>94114</v>
      </c>
      <c r="B1038" s="43">
        <v>3</v>
      </c>
    </row>
    <row r="1039" spans="1:2" x14ac:dyDescent="0.25">
      <c r="A1039" s="43">
        <v>94115</v>
      </c>
      <c r="B1039" s="43">
        <v>3</v>
      </c>
    </row>
    <row r="1040" spans="1:2" x14ac:dyDescent="0.25">
      <c r="A1040" s="43">
        <v>94116</v>
      </c>
      <c r="B1040" s="43">
        <v>3</v>
      </c>
    </row>
    <row r="1041" spans="1:2" x14ac:dyDescent="0.25">
      <c r="A1041" s="43">
        <v>94117</v>
      </c>
      <c r="B1041" s="43">
        <v>3</v>
      </c>
    </row>
    <row r="1042" spans="1:2" x14ac:dyDescent="0.25">
      <c r="A1042" s="43">
        <v>94118</v>
      </c>
      <c r="B1042" s="43">
        <v>3</v>
      </c>
    </row>
    <row r="1043" spans="1:2" x14ac:dyDescent="0.25">
      <c r="A1043" s="43">
        <v>94121</v>
      </c>
      <c r="B1043" s="43">
        <v>3</v>
      </c>
    </row>
    <row r="1044" spans="1:2" x14ac:dyDescent="0.25">
      <c r="A1044" s="43">
        <v>94122</v>
      </c>
      <c r="B1044" s="43">
        <v>3</v>
      </c>
    </row>
    <row r="1045" spans="1:2" x14ac:dyDescent="0.25">
      <c r="A1045" s="43">
        <v>94123</v>
      </c>
      <c r="B1045" s="43">
        <v>3</v>
      </c>
    </row>
    <row r="1046" spans="1:2" x14ac:dyDescent="0.25">
      <c r="A1046" s="43">
        <v>94124</v>
      </c>
      <c r="B1046" s="43">
        <v>3</v>
      </c>
    </row>
    <row r="1047" spans="1:2" x14ac:dyDescent="0.25">
      <c r="A1047" s="43">
        <v>94127</v>
      </c>
      <c r="B1047" s="43">
        <v>3</v>
      </c>
    </row>
    <row r="1048" spans="1:2" x14ac:dyDescent="0.25">
      <c r="A1048" s="43">
        <v>94128</v>
      </c>
      <c r="B1048" s="43">
        <v>3</v>
      </c>
    </row>
    <row r="1049" spans="1:2" x14ac:dyDescent="0.25">
      <c r="A1049" s="43">
        <v>94129</v>
      </c>
      <c r="B1049" s="43">
        <v>3</v>
      </c>
    </row>
    <row r="1050" spans="1:2" x14ac:dyDescent="0.25">
      <c r="A1050" s="43">
        <v>94130</v>
      </c>
      <c r="B1050" s="43">
        <v>3</v>
      </c>
    </row>
    <row r="1051" spans="1:2" x14ac:dyDescent="0.25">
      <c r="A1051" s="43">
        <v>94131</v>
      </c>
      <c r="B1051" s="43">
        <v>3</v>
      </c>
    </row>
    <row r="1052" spans="1:2" x14ac:dyDescent="0.25">
      <c r="A1052" s="43">
        <v>94132</v>
      </c>
      <c r="B1052" s="43">
        <v>3</v>
      </c>
    </row>
    <row r="1053" spans="1:2" x14ac:dyDescent="0.25">
      <c r="A1053" s="43">
        <v>94133</v>
      </c>
      <c r="B1053" s="43">
        <v>3</v>
      </c>
    </row>
    <row r="1054" spans="1:2" x14ac:dyDescent="0.25">
      <c r="A1054" s="43">
        <v>94134</v>
      </c>
      <c r="B1054" s="43">
        <v>3</v>
      </c>
    </row>
    <row r="1055" spans="1:2" x14ac:dyDescent="0.25">
      <c r="A1055" s="43">
        <v>94158</v>
      </c>
      <c r="B1055" s="43">
        <v>3</v>
      </c>
    </row>
    <row r="1056" spans="1:2" x14ac:dyDescent="0.25">
      <c r="A1056" s="43">
        <v>94301</v>
      </c>
      <c r="B1056" s="43">
        <v>4</v>
      </c>
    </row>
    <row r="1057" spans="1:2" x14ac:dyDescent="0.25">
      <c r="A1057" s="43">
        <v>94303</v>
      </c>
      <c r="B1057" s="43">
        <v>4</v>
      </c>
    </row>
    <row r="1058" spans="1:2" x14ac:dyDescent="0.25">
      <c r="A1058" s="43">
        <v>94304</v>
      </c>
      <c r="B1058" s="43">
        <v>4</v>
      </c>
    </row>
    <row r="1059" spans="1:2" x14ac:dyDescent="0.25">
      <c r="A1059" s="43">
        <v>94305</v>
      </c>
      <c r="B1059" s="43">
        <v>4</v>
      </c>
    </row>
    <row r="1060" spans="1:2" x14ac:dyDescent="0.25">
      <c r="A1060" s="43">
        <v>94306</v>
      </c>
      <c r="B1060" s="43">
        <v>4</v>
      </c>
    </row>
    <row r="1061" spans="1:2" x14ac:dyDescent="0.25">
      <c r="A1061" s="43">
        <v>94401</v>
      </c>
      <c r="B1061" s="43">
        <v>3</v>
      </c>
    </row>
    <row r="1062" spans="1:2" x14ac:dyDescent="0.25">
      <c r="A1062" s="43">
        <v>94402</v>
      </c>
      <c r="B1062" s="43">
        <v>3</v>
      </c>
    </row>
    <row r="1063" spans="1:2" x14ac:dyDescent="0.25">
      <c r="A1063" s="43">
        <v>94403</v>
      </c>
      <c r="B1063" s="43">
        <v>3</v>
      </c>
    </row>
    <row r="1064" spans="1:2" x14ac:dyDescent="0.25">
      <c r="A1064" s="43">
        <v>94404</v>
      </c>
      <c r="B1064" s="43">
        <v>3</v>
      </c>
    </row>
    <row r="1065" spans="1:2" x14ac:dyDescent="0.25">
      <c r="A1065" s="43">
        <v>94501</v>
      </c>
      <c r="B1065" s="43">
        <v>3</v>
      </c>
    </row>
    <row r="1066" spans="1:2" x14ac:dyDescent="0.25">
      <c r="A1066" s="43">
        <v>94502</v>
      </c>
      <c r="B1066" s="43">
        <v>3</v>
      </c>
    </row>
    <row r="1067" spans="1:2" x14ac:dyDescent="0.25">
      <c r="A1067" s="43">
        <v>94503</v>
      </c>
      <c r="B1067" s="43">
        <v>2</v>
      </c>
    </row>
    <row r="1068" spans="1:2" x14ac:dyDescent="0.25">
      <c r="A1068" s="43">
        <v>94505</v>
      </c>
      <c r="B1068" s="43">
        <v>12</v>
      </c>
    </row>
    <row r="1069" spans="1:2" x14ac:dyDescent="0.25">
      <c r="A1069" s="43">
        <v>94506</v>
      </c>
      <c r="B1069" s="43">
        <v>12</v>
      </c>
    </row>
    <row r="1070" spans="1:2" x14ac:dyDescent="0.25">
      <c r="A1070" s="43">
        <v>94507</v>
      </c>
      <c r="B1070" s="43">
        <v>12</v>
      </c>
    </row>
    <row r="1071" spans="1:2" x14ac:dyDescent="0.25">
      <c r="A1071" s="43">
        <v>94508</v>
      </c>
      <c r="B1071" s="43">
        <v>2</v>
      </c>
    </row>
    <row r="1072" spans="1:2" x14ac:dyDescent="0.25">
      <c r="A1072" s="43">
        <v>94509</v>
      </c>
      <c r="B1072" s="43">
        <v>12</v>
      </c>
    </row>
    <row r="1073" spans="1:2" x14ac:dyDescent="0.25">
      <c r="A1073" s="43">
        <v>94510</v>
      </c>
      <c r="B1073" s="43">
        <v>12</v>
      </c>
    </row>
    <row r="1074" spans="1:2" x14ac:dyDescent="0.25">
      <c r="A1074" s="43">
        <v>94511</v>
      </c>
      <c r="B1074" s="43">
        <v>12</v>
      </c>
    </row>
    <row r="1075" spans="1:2" x14ac:dyDescent="0.25">
      <c r="A1075" s="43">
        <v>94512</v>
      </c>
      <c r="B1075" s="43">
        <v>12</v>
      </c>
    </row>
    <row r="1076" spans="1:2" x14ac:dyDescent="0.25">
      <c r="A1076" s="43">
        <v>94513</v>
      </c>
      <c r="B1076" s="43">
        <v>12</v>
      </c>
    </row>
    <row r="1077" spans="1:2" x14ac:dyDescent="0.25">
      <c r="A1077" s="43">
        <v>94514</v>
      </c>
      <c r="B1077" s="43">
        <v>12</v>
      </c>
    </row>
    <row r="1078" spans="1:2" x14ac:dyDescent="0.25">
      <c r="A1078" s="43">
        <v>94515</v>
      </c>
      <c r="B1078" s="43">
        <v>2</v>
      </c>
    </row>
    <row r="1079" spans="1:2" x14ac:dyDescent="0.25">
      <c r="A1079" s="43">
        <v>94517</v>
      </c>
      <c r="B1079" s="43">
        <v>12</v>
      </c>
    </row>
    <row r="1080" spans="1:2" x14ac:dyDescent="0.25">
      <c r="A1080" s="43">
        <v>94518</v>
      </c>
      <c r="B1080" s="43">
        <v>12</v>
      </c>
    </row>
    <row r="1081" spans="1:2" x14ac:dyDescent="0.25">
      <c r="A1081" s="43">
        <v>94519</v>
      </c>
      <c r="B1081" s="43">
        <v>12</v>
      </c>
    </row>
    <row r="1082" spans="1:2" x14ac:dyDescent="0.25">
      <c r="A1082" s="43">
        <v>94520</v>
      </c>
      <c r="B1082" s="43">
        <v>12</v>
      </c>
    </row>
    <row r="1083" spans="1:2" x14ac:dyDescent="0.25">
      <c r="A1083" s="43">
        <v>94521</v>
      </c>
      <c r="B1083" s="43">
        <v>12</v>
      </c>
    </row>
    <row r="1084" spans="1:2" x14ac:dyDescent="0.25">
      <c r="A1084" s="43">
        <v>94523</v>
      </c>
      <c r="B1084" s="43">
        <v>12</v>
      </c>
    </row>
    <row r="1085" spans="1:2" x14ac:dyDescent="0.25">
      <c r="A1085" s="43">
        <v>94525</v>
      </c>
      <c r="B1085" s="43">
        <v>12</v>
      </c>
    </row>
    <row r="1086" spans="1:2" x14ac:dyDescent="0.25">
      <c r="A1086" s="43">
        <v>94526</v>
      </c>
      <c r="B1086" s="43">
        <v>12</v>
      </c>
    </row>
    <row r="1087" spans="1:2" x14ac:dyDescent="0.25">
      <c r="A1087" s="43">
        <v>94528</v>
      </c>
      <c r="B1087" s="43">
        <v>12</v>
      </c>
    </row>
    <row r="1088" spans="1:2" x14ac:dyDescent="0.25">
      <c r="A1088" s="43">
        <v>94530</v>
      </c>
      <c r="B1088" s="43">
        <v>3</v>
      </c>
    </row>
    <row r="1089" spans="1:2" x14ac:dyDescent="0.25">
      <c r="A1089" s="43">
        <v>94531</v>
      </c>
      <c r="B1089" s="43">
        <v>12</v>
      </c>
    </row>
    <row r="1090" spans="1:2" x14ac:dyDescent="0.25">
      <c r="A1090" s="43">
        <v>94533</v>
      </c>
      <c r="B1090" s="43">
        <v>12</v>
      </c>
    </row>
    <row r="1091" spans="1:2" x14ac:dyDescent="0.25">
      <c r="A1091" s="43">
        <v>94534</v>
      </c>
      <c r="B1091" s="43">
        <v>12</v>
      </c>
    </row>
    <row r="1092" spans="1:2" x14ac:dyDescent="0.25">
      <c r="A1092" s="43">
        <v>94535</v>
      </c>
      <c r="B1092" s="43">
        <v>12</v>
      </c>
    </row>
    <row r="1093" spans="1:2" x14ac:dyDescent="0.25">
      <c r="A1093" s="43">
        <v>94536</v>
      </c>
      <c r="B1093" s="43">
        <v>3</v>
      </c>
    </row>
    <row r="1094" spans="1:2" x14ac:dyDescent="0.25">
      <c r="A1094" s="43">
        <v>94538</v>
      </c>
      <c r="B1094" s="43">
        <v>3</v>
      </c>
    </row>
    <row r="1095" spans="1:2" x14ac:dyDescent="0.25">
      <c r="A1095" s="43">
        <v>94539</v>
      </c>
      <c r="B1095" s="43">
        <v>3</v>
      </c>
    </row>
    <row r="1096" spans="1:2" x14ac:dyDescent="0.25">
      <c r="A1096" s="43">
        <v>94541</v>
      </c>
      <c r="B1096" s="43">
        <v>3</v>
      </c>
    </row>
    <row r="1097" spans="1:2" x14ac:dyDescent="0.25">
      <c r="A1097" s="43">
        <v>94542</v>
      </c>
      <c r="B1097" s="43">
        <v>3</v>
      </c>
    </row>
    <row r="1098" spans="1:2" x14ac:dyDescent="0.25">
      <c r="A1098" s="43">
        <v>94544</v>
      </c>
      <c r="B1098" s="43">
        <v>3</v>
      </c>
    </row>
    <row r="1099" spans="1:2" x14ac:dyDescent="0.25">
      <c r="A1099" s="43">
        <v>94545</v>
      </c>
      <c r="B1099" s="43">
        <v>3</v>
      </c>
    </row>
    <row r="1100" spans="1:2" x14ac:dyDescent="0.25">
      <c r="A1100" s="43">
        <v>94546</v>
      </c>
      <c r="B1100" s="43">
        <v>3</v>
      </c>
    </row>
    <row r="1101" spans="1:2" x14ac:dyDescent="0.25">
      <c r="A1101" s="43">
        <v>94547</v>
      </c>
      <c r="B1101" s="43">
        <v>3</v>
      </c>
    </row>
    <row r="1102" spans="1:2" x14ac:dyDescent="0.25">
      <c r="A1102" s="43">
        <v>94548</v>
      </c>
      <c r="B1102" s="43">
        <v>12</v>
      </c>
    </row>
    <row r="1103" spans="1:2" x14ac:dyDescent="0.25">
      <c r="A1103" s="43">
        <v>94549</v>
      </c>
      <c r="B1103" s="43">
        <v>12</v>
      </c>
    </row>
    <row r="1104" spans="1:2" x14ac:dyDescent="0.25">
      <c r="A1104" s="43">
        <v>94550</v>
      </c>
      <c r="B1104" s="43">
        <v>12</v>
      </c>
    </row>
    <row r="1105" spans="1:2" x14ac:dyDescent="0.25">
      <c r="A1105" s="43">
        <v>94551</v>
      </c>
      <c r="B1105" s="43">
        <v>12</v>
      </c>
    </row>
    <row r="1106" spans="1:2" x14ac:dyDescent="0.25">
      <c r="A1106" s="43">
        <v>94552</v>
      </c>
      <c r="B1106" s="43">
        <v>3</v>
      </c>
    </row>
    <row r="1107" spans="1:2" x14ac:dyDescent="0.25">
      <c r="A1107" s="43">
        <v>94553</v>
      </c>
      <c r="B1107" s="43">
        <v>12</v>
      </c>
    </row>
    <row r="1108" spans="1:2" x14ac:dyDescent="0.25">
      <c r="A1108" s="43">
        <v>94555</v>
      </c>
      <c r="B1108" s="43">
        <v>3</v>
      </c>
    </row>
    <row r="1109" spans="1:2" x14ac:dyDescent="0.25">
      <c r="A1109" s="43">
        <v>94556</v>
      </c>
      <c r="B1109" s="43">
        <v>12</v>
      </c>
    </row>
    <row r="1110" spans="1:2" x14ac:dyDescent="0.25">
      <c r="A1110" s="43">
        <v>94558</v>
      </c>
      <c r="B1110" s="43">
        <v>2</v>
      </c>
    </row>
    <row r="1111" spans="1:2" x14ac:dyDescent="0.25">
      <c r="A1111" s="43">
        <v>94559</v>
      </c>
      <c r="B1111" s="43">
        <v>2</v>
      </c>
    </row>
    <row r="1112" spans="1:2" x14ac:dyDescent="0.25">
      <c r="A1112" s="43">
        <v>94560</v>
      </c>
      <c r="B1112" s="43">
        <v>3</v>
      </c>
    </row>
    <row r="1113" spans="1:2" x14ac:dyDescent="0.25">
      <c r="A1113" s="43">
        <v>94561</v>
      </c>
      <c r="B1113" s="43">
        <v>12</v>
      </c>
    </row>
    <row r="1114" spans="1:2" x14ac:dyDescent="0.25">
      <c r="A1114" s="43">
        <v>94563</v>
      </c>
      <c r="B1114" s="43">
        <v>12</v>
      </c>
    </row>
    <row r="1115" spans="1:2" x14ac:dyDescent="0.25">
      <c r="A1115" s="43">
        <v>94564</v>
      </c>
      <c r="B1115" s="43">
        <v>3</v>
      </c>
    </row>
    <row r="1116" spans="1:2" x14ac:dyDescent="0.25">
      <c r="A1116" s="43">
        <v>94565</v>
      </c>
      <c r="B1116" s="43">
        <v>12</v>
      </c>
    </row>
    <row r="1117" spans="1:2" x14ac:dyDescent="0.25">
      <c r="A1117" s="43">
        <v>94566</v>
      </c>
      <c r="B1117" s="43">
        <v>12</v>
      </c>
    </row>
    <row r="1118" spans="1:2" x14ac:dyDescent="0.25">
      <c r="A1118" s="43">
        <v>94567</v>
      </c>
      <c r="B1118" s="43">
        <v>2</v>
      </c>
    </row>
    <row r="1119" spans="1:2" x14ac:dyDescent="0.25">
      <c r="A1119" s="43">
        <v>94568</v>
      </c>
      <c r="B1119" s="43">
        <v>12</v>
      </c>
    </row>
    <row r="1120" spans="1:2" x14ac:dyDescent="0.25">
      <c r="A1120" s="43">
        <v>94569</v>
      </c>
      <c r="B1120" s="43">
        <v>12</v>
      </c>
    </row>
    <row r="1121" spans="1:2" x14ac:dyDescent="0.25">
      <c r="A1121" s="43">
        <v>94571</v>
      </c>
      <c r="B1121" s="43">
        <v>12</v>
      </c>
    </row>
    <row r="1122" spans="1:2" x14ac:dyDescent="0.25">
      <c r="A1122" s="43">
        <v>94572</v>
      </c>
      <c r="B1122" s="43">
        <v>3</v>
      </c>
    </row>
    <row r="1123" spans="1:2" x14ac:dyDescent="0.25">
      <c r="A1123" s="43">
        <v>94574</v>
      </c>
      <c r="B1123" s="43">
        <v>2</v>
      </c>
    </row>
    <row r="1124" spans="1:2" x14ac:dyDescent="0.25">
      <c r="A1124" s="43">
        <v>94576</v>
      </c>
      <c r="B1124" s="43">
        <v>2</v>
      </c>
    </row>
    <row r="1125" spans="1:2" x14ac:dyDescent="0.25">
      <c r="A1125" s="43">
        <v>94577</v>
      </c>
      <c r="B1125" s="43">
        <v>3</v>
      </c>
    </row>
    <row r="1126" spans="1:2" x14ac:dyDescent="0.25">
      <c r="A1126" s="43">
        <v>94578</v>
      </c>
      <c r="B1126" s="43">
        <v>3</v>
      </c>
    </row>
    <row r="1127" spans="1:2" x14ac:dyDescent="0.25">
      <c r="A1127" s="43">
        <v>94579</v>
      </c>
      <c r="B1127" s="43">
        <v>3</v>
      </c>
    </row>
    <row r="1128" spans="1:2" x14ac:dyDescent="0.25">
      <c r="A1128" s="43">
        <v>94580</v>
      </c>
      <c r="B1128" s="43">
        <v>3</v>
      </c>
    </row>
    <row r="1129" spans="1:2" x14ac:dyDescent="0.25">
      <c r="A1129" s="43">
        <v>94582</v>
      </c>
      <c r="B1129" s="43">
        <v>12</v>
      </c>
    </row>
    <row r="1130" spans="1:2" x14ac:dyDescent="0.25">
      <c r="A1130" s="43">
        <v>94583</v>
      </c>
      <c r="B1130" s="43">
        <v>12</v>
      </c>
    </row>
    <row r="1131" spans="1:2" x14ac:dyDescent="0.25">
      <c r="A1131" s="43">
        <v>94585</v>
      </c>
      <c r="B1131" s="43">
        <v>12</v>
      </c>
    </row>
    <row r="1132" spans="1:2" x14ac:dyDescent="0.25">
      <c r="A1132" s="43">
        <v>94586</v>
      </c>
      <c r="B1132" s="43">
        <v>12</v>
      </c>
    </row>
    <row r="1133" spans="1:2" x14ac:dyDescent="0.25">
      <c r="A1133" s="43">
        <v>94587</v>
      </c>
      <c r="B1133" s="43">
        <v>3</v>
      </c>
    </row>
    <row r="1134" spans="1:2" x14ac:dyDescent="0.25">
      <c r="A1134" s="43">
        <v>94588</v>
      </c>
      <c r="B1134" s="43">
        <v>12</v>
      </c>
    </row>
    <row r="1135" spans="1:2" x14ac:dyDescent="0.25">
      <c r="A1135" s="43">
        <v>94589</v>
      </c>
      <c r="B1135" s="43">
        <v>3</v>
      </c>
    </row>
    <row r="1136" spans="1:2" x14ac:dyDescent="0.25">
      <c r="A1136" s="43">
        <v>94590</v>
      </c>
      <c r="B1136" s="43">
        <v>3</v>
      </c>
    </row>
    <row r="1137" spans="1:2" x14ac:dyDescent="0.25">
      <c r="A1137" s="43">
        <v>94591</v>
      </c>
      <c r="B1137" s="43">
        <v>12</v>
      </c>
    </row>
    <row r="1138" spans="1:2" x14ac:dyDescent="0.25">
      <c r="A1138" s="43">
        <v>94592</v>
      </c>
      <c r="B1138" s="43">
        <v>3</v>
      </c>
    </row>
    <row r="1139" spans="1:2" x14ac:dyDescent="0.25">
      <c r="A1139" s="43">
        <v>94595</v>
      </c>
      <c r="B1139" s="43">
        <v>12</v>
      </c>
    </row>
    <row r="1140" spans="1:2" x14ac:dyDescent="0.25">
      <c r="A1140" s="43">
        <v>94596</v>
      </c>
      <c r="B1140" s="43">
        <v>12</v>
      </c>
    </row>
    <row r="1141" spans="1:2" x14ac:dyDescent="0.25">
      <c r="A1141" s="43">
        <v>94597</v>
      </c>
      <c r="B1141" s="43">
        <v>12</v>
      </c>
    </row>
    <row r="1142" spans="1:2" x14ac:dyDescent="0.25">
      <c r="A1142" s="43">
        <v>94598</v>
      </c>
      <c r="B1142" s="43">
        <v>12</v>
      </c>
    </row>
    <row r="1143" spans="1:2" x14ac:dyDescent="0.25">
      <c r="A1143" s="43">
        <v>94599</v>
      </c>
      <c r="B1143" s="43">
        <v>2</v>
      </c>
    </row>
    <row r="1144" spans="1:2" x14ac:dyDescent="0.25">
      <c r="A1144" s="43">
        <v>94601</v>
      </c>
      <c r="B1144" s="43">
        <v>3</v>
      </c>
    </row>
    <row r="1145" spans="1:2" x14ac:dyDescent="0.25">
      <c r="A1145" s="43">
        <v>94602</v>
      </c>
      <c r="B1145" s="43">
        <v>3</v>
      </c>
    </row>
    <row r="1146" spans="1:2" x14ac:dyDescent="0.25">
      <c r="A1146" s="43">
        <v>94603</v>
      </c>
      <c r="B1146" s="43">
        <v>3</v>
      </c>
    </row>
    <row r="1147" spans="1:2" x14ac:dyDescent="0.25">
      <c r="A1147" s="43">
        <v>94605</v>
      </c>
      <c r="B1147" s="43">
        <v>3</v>
      </c>
    </row>
    <row r="1148" spans="1:2" x14ac:dyDescent="0.25">
      <c r="A1148" s="43">
        <v>94606</v>
      </c>
      <c r="B1148" s="43">
        <v>3</v>
      </c>
    </row>
    <row r="1149" spans="1:2" x14ac:dyDescent="0.25">
      <c r="A1149" s="43">
        <v>94607</v>
      </c>
      <c r="B1149" s="43">
        <v>3</v>
      </c>
    </row>
    <row r="1150" spans="1:2" x14ac:dyDescent="0.25">
      <c r="A1150" s="43">
        <v>94608</v>
      </c>
      <c r="B1150" s="43">
        <v>3</v>
      </c>
    </row>
    <row r="1151" spans="1:2" x14ac:dyDescent="0.25">
      <c r="A1151" s="43">
        <v>94609</v>
      </c>
      <c r="B1151" s="43">
        <v>3</v>
      </c>
    </row>
    <row r="1152" spans="1:2" x14ac:dyDescent="0.25">
      <c r="A1152" s="43">
        <v>94610</v>
      </c>
      <c r="B1152" s="43">
        <v>3</v>
      </c>
    </row>
    <row r="1153" spans="1:2" x14ac:dyDescent="0.25">
      <c r="A1153" s="43">
        <v>94611</v>
      </c>
      <c r="B1153" s="43">
        <v>3</v>
      </c>
    </row>
    <row r="1154" spans="1:2" x14ac:dyDescent="0.25">
      <c r="A1154" s="43">
        <v>94612</v>
      </c>
      <c r="B1154" s="43">
        <v>3</v>
      </c>
    </row>
    <row r="1155" spans="1:2" x14ac:dyDescent="0.25">
      <c r="A1155" s="43">
        <v>94613</v>
      </c>
      <c r="B1155" s="43">
        <v>3</v>
      </c>
    </row>
    <row r="1156" spans="1:2" x14ac:dyDescent="0.25">
      <c r="A1156" s="43">
        <v>94618</v>
      </c>
      <c r="B1156" s="43">
        <v>3</v>
      </c>
    </row>
    <row r="1157" spans="1:2" x14ac:dyDescent="0.25">
      <c r="A1157" s="43">
        <v>94619</v>
      </c>
      <c r="B1157" s="43">
        <v>3</v>
      </c>
    </row>
    <row r="1158" spans="1:2" x14ac:dyDescent="0.25">
      <c r="A1158" s="43">
        <v>94621</v>
      </c>
      <c r="B1158" s="43">
        <v>3</v>
      </c>
    </row>
    <row r="1159" spans="1:2" x14ac:dyDescent="0.25">
      <c r="A1159" s="43">
        <v>94702</v>
      </c>
      <c r="B1159" s="43">
        <v>3</v>
      </c>
    </row>
    <row r="1160" spans="1:2" x14ac:dyDescent="0.25">
      <c r="A1160" s="43">
        <v>94703</v>
      </c>
      <c r="B1160" s="43">
        <v>3</v>
      </c>
    </row>
    <row r="1161" spans="1:2" x14ac:dyDescent="0.25">
      <c r="A1161" s="43">
        <v>94704</v>
      </c>
      <c r="B1161" s="43">
        <v>3</v>
      </c>
    </row>
    <row r="1162" spans="1:2" x14ac:dyDescent="0.25">
      <c r="A1162" s="43">
        <v>94705</v>
      </c>
      <c r="B1162" s="43">
        <v>3</v>
      </c>
    </row>
    <row r="1163" spans="1:2" x14ac:dyDescent="0.25">
      <c r="A1163" s="43">
        <v>94706</v>
      </c>
      <c r="B1163" s="43">
        <v>3</v>
      </c>
    </row>
    <row r="1164" spans="1:2" x14ac:dyDescent="0.25">
      <c r="A1164" s="43">
        <v>94707</v>
      </c>
      <c r="B1164" s="43">
        <v>3</v>
      </c>
    </row>
    <row r="1165" spans="1:2" x14ac:dyDescent="0.25">
      <c r="A1165" s="43">
        <v>94708</v>
      </c>
      <c r="B1165" s="43">
        <v>3</v>
      </c>
    </row>
    <row r="1166" spans="1:2" x14ac:dyDescent="0.25">
      <c r="A1166" s="43">
        <v>94709</v>
      </c>
      <c r="B1166" s="43">
        <v>3</v>
      </c>
    </row>
    <row r="1167" spans="1:2" x14ac:dyDescent="0.25">
      <c r="A1167" s="43">
        <v>94710</v>
      </c>
      <c r="B1167" s="43">
        <v>3</v>
      </c>
    </row>
    <row r="1168" spans="1:2" x14ac:dyDescent="0.25">
      <c r="A1168" s="43">
        <v>94720</v>
      </c>
      <c r="B1168" s="43">
        <v>3</v>
      </c>
    </row>
    <row r="1169" spans="1:2" x14ac:dyDescent="0.25">
      <c r="A1169" s="43">
        <v>94801</v>
      </c>
      <c r="B1169" s="43">
        <v>3</v>
      </c>
    </row>
    <row r="1170" spans="1:2" x14ac:dyDescent="0.25">
      <c r="A1170" s="43">
        <v>94803</v>
      </c>
      <c r="B1170" s="43">
        <v>3</v>
      </c>
    </row>
    <row r="1171" spans="1:2" x14ac:dyDescent="0.25">
      <c r="A1171" s="43">
        <v>94804</v>
      </c>
      <c r="B1171" s="43">
        <v>3</v>
      </c>
    </row>
    <row r="1172" spans="1:2" x14ac:dyDescent="0.25">
      <c r="A1172" s="43">
        <v>94805</v>
      </c>
      <c r="B1172" s="43">
        <v>3</v>
      </c>
    </row>
    <row r="1173" spans="1:2" x14ac:dyDescent="0.25">
      <c r="A1173" s="43">
        <v>94806</v>
      </c>
      <c r="B1173" s="43">
        <v>3</v>
      </c>
    </row>
    <row r="1174" spans="1:2" x14ac:dyDescent="0.25">
      <c r="A1174" s="43">
        <v>94901</v>
      </c>
      <c r="B1174" s="43">
        <v>2</v>
      </c>
    </row>
    <row r="1175" spans="1:2" x14ac:dyDescent="0.25">
      <c r="A1175" s="43">
        <v>94903</v>
      </c>
      <c r="B1175" s="43">
        <v>2</v>
      </c>
    </row>
    <row r="1176" spans="1:2" x14ac:dyDescent="0.25">
      <c r="A1176" s="43">
        <v>94904</v>
      </c>
      <c r="B1176" s="43">
        <v>2</v>
      </c>
    </row>
    <row r="1177" spans="1:2" x14ac:dyDescent="0.25">
      <c r="A1177" s="43">
        <v>94920</v>
      </c>
      <c r="B1177" s="43">
        <v>3</v>
      </c>
    </row>
    <row r="1178" spans="1:2" x14ac:dyDescent="0.25">
      <c r="A1178" s="43">
        <v>94922</v>
      </c>
      <c r="B1178" s="43">
        <v>1</v>
      </c>
    </row>
    <row r="1179" spans="1:2" x14ac:dyDescent="0.25">
      <c r="A1179" s="43">
        <v>94923</v>
      </c>
      <c r="B1179" s="43">
        <v>1</v>
      </c>
    </row>
    <row r="1180" spans="1:2" x14ac:dyDescent="0.25">
      <c r="A1180" s="43">
        <v>94924</v>
      </c>
      <c r="B1180" s="43">
        <v>3</v>
      </c>
    </row>
    <row r="1181" spans="1:2" x14ac:dyDescent="0.25">
      <c r="A1181" s="43">
        <v>94925</v>
      </c>
      <c r="B1181" s="43">
        <v>3</v>
      </c>
    </row>
    <row r="1182" spans="1:2" x14ac:dyDescent="0.25">
      <c r="A1182" s="43">
        <v>94928</v>
      </c>
      <c r="B1182" s="43">
        <v>2</v>
      </c>
    </row>
    <row r="1183" spans="1:2" x14ac:dyDescent="0.25">
      <c r="A1183" s="43">
        <v>94929</v>
      </c>
      <c r="B1183" s="43">
        <v>3</v>
      </c>
    </row>
    <row r="1184" spans="1:2" x14ac:dyDescent="0.25">
      <c r="A1184" s="43">
        <v>94930</v>
      </c>
      <c r="B1184" s="43">
        <v>2</v>
      </c>
    </row>
    <row r="1185" spans="1:2" x14ac:dyDescent="0.25">
      <c r="A1185" s="43">
        <v>94931</v>
      </c>
      <c r="B1185" s="43">
        <v>2</v>
      </c>
    </row>
    <row r="1186" spans="1:2" x14ac:dyDescent="0.25">
      <c r="A1186" s="43">
        <v>94933</v>
      </c>
      <c r="B1186" s="43">
        <v>3</v>
      </c>
    </row>
    <row r="1187" spans="1:2" x14ac:dyDescent="0.25">
      <c r="A1187" s="43">
        <v>94937</v>
      </c>
      <c r="B1187" s="43">
        <v>3</v>
      </c>
    </row>
    <row r="1188" spans="1:2" x14ac:dyDescent="0.25">
      <c r="A1188" s="43">
        <v>94938</v>
      </c>
      <c r="B1188" s="43">
        <v>3</v>
      </c>
    </row>
    <row r="1189" spans="1:2" x14ac:dyDescent="0.25">
      <c r="A1189" s="43">
        <v>94939</v>
      </c>
      <c r="B1189" s="43">
        <v>2</v>
      </c>
    </row>
    <row r="1190" spans="1:2" x14ac:dyDescent="0.25">
      <c r="A1190" s="43">
        <v>94940</v>
      </c>
      <c r="B1190" s="43">
        <v>3</v>
      </c>
    </row>
    <row r="1191" spans="1:2" x14ac:dyDescent="0.25">
      <c r="A1191" s="43">
        <v>94941</v>
      </c>
      <c r="B1191" s="43">
        <v>3</v>
      </c>
    </row>
    <row r="1192" spans="1:2" x14ac:dyDescent="0.25">
      <c r="A1192" s="43">
        <v>94945</v>
      </c>
      <c r="B1192" s="43">
        <v>2</v>
      </c>
    </row>
    <row r="1193" spans="1:2" x14ac:dyDescent="0.25">
      <c r="A1193" s="43">
        <v>94946</v>
      </c>
      <c r="B1193" s="43">
        <v>2</v>
      </c>
    </row>
    <row r="1194" spans="1:2" x14ac:dyDescent="0.25">
      <c r="A1194" s="43">
        <v>94947</v>
      </c>
      <c r="B1194" s="43">
        <v>2</v>
      </c>
    </row>
    <row r="1195" spans="1:2" x14ac:dyDescent="0.25">
      <c r="A1195" s="43">
        <v>94949</v>
      </c>
      <c r="B1195" s="43">
        <v>2</v>
      </c>
    </row>
    <row r="1196" spans="1:2" x14ac:dyDescent="0.25">
      <c r="A1196" s="43">
        <v>94951</v>
      </c>
      <c r="B1196" s="43">
        <v>2</v>
      </c>
    </row>
    <row r="1197" spans="1:2" x14ac:dyDescent="0.25">
      <c r="A1197" s="43">
        <v>94952</v>
      </c>
      <c r="B1197" s="43">
        <v>2</v>
      </c>
    </row>
    <row r="1198" spans="1:2" x14ac:dyDescent="0.25">
      <c r="A1198" s="43">
        <v>94954</v>
      </c>
      <c r="B1198" s="43">
        <v>2</v>
      </c>
    </row>
    <row r="1199" spans="1:2" x14ac:dyDescent="0.25">
      <c r="A1199" s="43">
        <v>94956</v>
      </c>
      <c r="B1199" s="43">
        <v>3</v>
      </c>
    </row>
    <row r="1200" spans="1:2" x14ac:dyDescent="0.25">
      <c r="A1200" s="43">
        <v>94960</v>
      </c>
      <c r="B1200" s="43">
        <v>2</v>
      </c>
    </row>
    <row r="1201" spans="1:2" x14ac:dyDescent="0.25">
      <c r="A1201" s="43">
        <v>94963</v>
      </c>
      <c r="B1201" s="43">
        <v>2</v>
      </c>
    </row>
    <row r="1202" spans="1:2" x14ac:dyDescent="0.25">
      <c r="A1202" s="43">
        <v>94964</v>
      </c>
      <c r="B1202" s="43">
        <v>2</v>
      </c>
    </row>
    <row r="1203" spans="1:2" x14ac:dyDescent="0.25">
      <c r="A1203" s="43">
        <v>94965</v>
      </c>
      <c r="B1203" s="43">
        <v>3</v>
      </c>
    </row>
    <row r="1204" spans="1:2" x14ac:dyDescent="0.25">
      <c r="A1204" s="43">
        <v>94970</v>
      </c>
      <c r="B1204" s="43">
        <v>3</v>
      </c>
    </row>
    <row r="1205" spans="1:2" x14ac:dyDescent="0.25">
      <c r="A1205" s="43">
        <v>94971</v>
      </c>
      <c r="B1205" s="43">
        <v>3</v>
      </c>
    </row>
    <row r="1206" spans="1:2" x14ac:dyDescent="0.25">
      <c r="A1206" s="43">
        <v>94972</v>
      </c>
      <c r="B1206" s="43">
        <v>2</v>
      </c>
    </row>
    <row r="1207" spans="1:2" x14ac:dyDescent="0.25">
      <c r="A1207" s="43">
        <v>94973</v>
      </c>
      <c r="B1207" s="43">
        <v>2</v>
      </c>
    </row>
    <row r="1208" spans="1:2" x14ac:dyDescent="0.25">
      <c r="A1208" s="43">
        <v>95002</v>
      </c>
      <c r="B1208" s="43">
        <v>4</v>
      </c>
    </row>
    <row r="1209" spans="1:2" x14ac:dyDescent="0.25">
      <c r="A1209" s="43">
        <v>95003</v>
      </c>
      <c r="B1209" s="43">
        <v>3</v>
      </c>
    </row>
    <row r="1210" spans="1:2" x14ac:dyDescent="0.25">
      <c r="A1210" s="43">
        <v>95004</v>
      </c>
      <c r="B1210" s="43">
        <v>4</v>
      </c>
    </row>
    <row r="1211" spans="1:2" x14ac:dyDescent="0.25">
      <c r="A1211" s="43">
        <v>95005</v>
      </c>
      <c r="B1211" s="43">
        <v>3</v>
      </c>
    </row>
    <row r="1212" spans="1:2" x14ac:dyDescent="0.25">
      <c r="A1212" s="43">
        <v>95006</v>
      </c>
      <c r="B1212" s="43">
        <v>3</v>
      </c>
    </row>
    <row r="1213" spans="1:2" x14ac:dyDescent="0.25">
      <c r="A1213" s="43">
        <v>95008</v>
      </c>
      <c r="B1213" s="43">
        <v>4</v>
      </c>
    </row>
    <row r="1214" spans="1:2" x14ac:dyDescent="0.25">
      <c r="A1214" s="43">
        <v>95010</v>
      </c>
      <c r="B1214" s="43">
        <v>3</v>
      </c>
    </row>
    <row r="1215" spans="1:2" x14ac:dyDescent="0.25">
      <c r="A1215" s="43">
        <v>95012</v>
      </c>
      <c r="B1215" s="43">
        <v>3</v>
      </c>
    </row>
    <row r="1216" spans="1:2" x14ac:dyDescent="0.25">
      <c r="A1216" s="43">
        <v>95013</v>
      </c>
      <c r="B1216" s="43">
        <v>4</v>
      </c>
    </row>
    <row r="1217" spans="1:2" x14ac:dyDescent="0.25">
      <c r="A1217" s="43">
        <v>95014</v>
      </c>
      <c r="B1217" s="43">
        <v>4</v>
      </c>
    </row>
    <row r="1218" spans="1:2" x14ac:dyDescent="0.25">
      <c r="A1218" s="43">
        <v>95017</v>
      </c>
      <c r="B1218" s="43">
        <v>3</v>
      </c>
    </row>
    <row r="1219" spans="1:2" x14ac:dyDescent="0.25">
      <c r="A1219" s="43">
        <v>95018</v>
      </c>
      <c r="B1219" s="43">
        <v>3</v>
      </c>
    </row>
    <row r="1220" spans="1:2" x14ac:dyDescent="0.25">
      <c r="A1220" s="43">
        <v>95019</v>
      </c>
      <c r="B1220" s="43">
        <v>3</v>
      </c>
    </row>
    <row r="1221" spans="1:2" x14ac:dyDescent="0.25">
      <c r="A1221" s="43">
        <v>95020</v>
      </c>
      <c r="B1221" s="43">
        <v>4</v>
      </c>
    </row>
    <row r="1222" spans="1:2" x14ac:dyDescent="0.25">
      <c r="A1222" s="43">
        <v>95023</v>
      </c>
      <c r="B1222" s="43">
        <v>4</v>
      </c>
    </row>
    <row r="1223" spans="1:2" x14ac:dyDescent="0.25">
      <c r="A1223" s="43">
        <v>95030</v>
      </c>
      <c r="B1223" s="43">
        <v>4</v>
      </c>
    </row>
    <row r="1224" spans="1:2" x14ac:dyDescent="0.25">
      <c r="A1224" s="43">
        <v>95032</v>
      </c>
      <c r="B1224" s="43">
        <v>4</v>
      </c>
    </row>
    <row r="1225" spans="1:2" x14ac:dyDescent="0.25">
      <c r="A1225" s="43">
        <v>95033</v>
      </c>
      <c r="B1225" s="43">
        <v>4</v>
      </c>
    </row>
    <row r="1226" spans="1:2" x14ac:dyDescent="0.25">
      <c r="A1226" s="43">
        <v>95035</v>
      </c>
      <c r="B1226" s="43">
        <v>4</v>
      </c>
    </row>
    <row r="1227" spans="1:2" x14ac:dyDescent="0.25">
      <c r="A1227" s="43">
        <v>95037</v>
      </c>
      <c r="B1227" s="43">
        <v>4</v>
      </c>
    </row>
    <row r="1228" spans="1:2" x14ac:dyDescent="0.25">
      <c r="A1228" s="43">
        <v>95039</v>
      </c>
      <c r="B1228" s="43">
        <v>3</v>
      </c>
    </row>
    <row r="1229" spans="1:2" x14ac:dyDescent="0.25">
      <c r="A1229" s="43">
        <v>95043</v>
      </c>
      <c r="B1229" s="43">
        <v>4</v>
      </c>
    </row>
    <row r="1230" spans="1:2" x14ac:dyDescent="0.25">
      <c r="A1230" s="43">
        <v>95045</v>
      </c>
      <c r="B1230" s="43">
        <v>4</v>
      </c>
    </row>
    <row r="1231" spans="1:2" x14ac:dyDescent="0.25">
      <c r="A1231" s="43">
        <v>95046</v>
      </c>
      <c r="B1231" s="43">
        <v>4</v>
      </c>
    </row>
    <row r="1232" spans="1:2" x14ac:dyDescent="0.25">
      <c r="A1232" s="43">
        <v>95050</v>
      </c>
      <c r="B1232" s="43">
        <v>4</v>
      </c>
    </row>
    <row r="1233" spans="1:2" x14ac:dyDescent="0.25">
      <c r="A1233" s="43">
        <v>95051</v>
      </c>
      <c r="B1233" s="43">
        <v>4</v>
      </c>
    </row>
    <row r="1234" spans="1:2" x14ac:dyDescent="0.25">
      <c r="A1234" s="43">
        <v>95053</v>
      </c>
      <c r="B1234" s="43">
        <v>4</v>
      </c>
    </row>
    <row r="1235" spans="1:2" x14ac:dyDescent="0.25">
      <c r="A1235" s="43">
        <v>95054</v>
      </c>
      <c r="B1235" s="43">
        <v>4</v>
      </c>
    </row>
    <row r="1236" spans="1:2" x14ac:dyDescent="0.25">
      <c r="A1236" s="43">
        <v>95060</v>
      </c>
      <c r="B1236" s="43">
        <v>3</v>
      </c>
    </row>
    <row r="1237" spans="1:2" x14ac:dyDescent="0.25">
      <c r="A1237" s="43">
        <v>95062</v>
      </c>
      <c r="B1237" s="43">
        <v>3</v>
      </c>
    </row>
    <row r="1238" spans="1:2" x14ac:dyDescent="0.25">
      <c r="A1238" s="43">
        <v>95064</v>
      </c>
      <c r="B1238" s="43">
        <v>3</v>
      </c>
    </row>
    <row r="1239" spans="1:2" x14ac:dyDescent="0.25">
      <c r="A1239" s="43">
        <v>95065</v>
      </c>
      <c r="B1239" s="43">
        <v>3</v>
      </c>
    </row>
    <row r="1240" spans="1:2" x14ac:dyDescent="0.25">
      <c r="A1240" s="43">
        <v>95066</v>
      </c>
      <c r="B1240" s="43">
        <v>3</v>
      </c>
    </row>
    <row r="1241" spans="1:2" x14ac:dyDescent="0.25">
      <c r="A1241" s="43">
        <v>95070</v>
      </c>
      <c r="B1241" s="43">
        <v>4</v>
      </c>
    </row>
    <row r="1242" spans="1:2" x14ac:dyDescent="0.25">
      <c r="A1242" s="43">
        <v>95073</v>
      </c>
      <c r="B1242" s="43">
        <v>3</v>
      </c>
    </row>
    <row r="1243" spans="1:2" x14ac:dyDescent="0.25">
      <c r="A1243" s="43">
        <v>95076</v>
      </c>
      <c r="B1243" s="43">
        <v>3</v>
      </c>
    </row>
    <row r="1244" spans="1:2" x14ac:dyDescent="0.25">
      <c r="A1244" s="43">
        <v>95110</v>
      </c>
      <c r="B1244" s="43">
        <v>4</v>
      </c>
    </row>
    <row r="1245" spans="1:2" x14ac:dyDescent="0.25">
      <c r="A1245" s="43">
        <v>95111</v>
      </c>
      <c r="B1245" s="43">
        <v>4</v>
      </c>
    </row>
    <row r="1246" spans="1:2" x14ac:dyDescent="0.25">
      <c r="A1246" s="43">
        <v>95112</v>
      </c>
      <c r="B1246" s="43">
        <v>4</v>
      </c>
    </row>
    <row r="1247" spans="1:2" x14ac:dyDescent="0.25">
      <c r="A1247" s="43">
        <v>95113</v>
      </c>
      <c r="B1247" s="43">
        <v>4</v>
      </c>
    </row>
    <row r="1248" spans="1:2" x14ac:dyDescent="0.25">
      <c r="A1248" s="43">
        <v>95116</v>
      </c>
      <c r="B1248" s="43">
        <v>4</v>
      </c>
    </row>
    <row r="1249" spans="1:2" x14ac:dyDescent="0.25">
      <c r="A1249" s="43">
        <v>95117</v>
      </c>
      <c r="B1249" s="43">
        <v>4</v>
      </c>
    </row>
    <row r="1250" spans="1:2" x14ac:dyDescent="0.25">
      <c r="A1250" s="43">
        <v>95118</v>
      </c>
      <c r="B1250" s="43">
        <v>4</v>
      </c>
    </row>
    <row r="1251" spans="1:2" x14ac:dyDescent="0.25">
      <c r="A1251" s="43">
        <v>95119</v>
      </c>
      <c r="B1251" s="43">
        <v>4</v>
      </c>
    </row>
    <row r="1252" spans="1:2" x14ac:dyDescent="0.25">
      <c r="A1252" s="43">
        <v>95120</v>
      </c>
      <c r="B1252" s="43">
        <v>4</v>
      </c>
    </row>
    <row r="1253" spans="1:2" x14ac:dyDescent="0.25">
      <c r="A1253" s="43">
        <v>95121</v>
      </c>
      <c r="B1253" s="43">
        <v>4</v>
      </c>
    </row>
    <row r="1254" spans="1:2" x14ac:dyDescent="0.25">
      <c r="A1254" s="43">
        <v>95122</v>
      </c>
      <c r="B1254" s="43">
        <v>4</v>
      </c>
    </row>
    <row r="1255" spans="1:2" x14ac:dyDescent="0.25">
      <c r="A1255" s="43">
        <v>95123</v>
      </c>
      <c r="B1255" s="43">
        <v>4</v>
      </c>
    </row>
    <row r="1256" spans="1:2" x14ac:dyDescent="0.25">
      <c r="A1256" s="43">
        <v>95124</v>
      </c>
      <c r="B1256" s="43">
        <v>4</v>
      </c>
    </row>
    <row r="1257" spans="1:2" x14ac:dyDescent="0.25">
      <c r="A1257" s="43">
        <v>95125</v>
      </c>
      <c r="B1257" s="43">
        <v>4</v>
      </c>
    </row>
    <row r="1258" spans="1:2" x14ac:dyDescent="0.25">
      <c r="A1258" s="43">
        <v>95126</v>
      </c>
      <c r="B1258" s="43">
        <v>4</v>
      </c>
    </row>
    <row r="1259" spans="1:2" x14ac:dyDescent="0.25">
      <c r="A1259" s="43">
        <v>95127</v>
      </c>
      <c r="B1259" s="43">
        <v>4</v>
      </c>
    </row>
    <row r="1260" spans="1:2" x14ac:dyDescent="0.25">
      <c r="A1260" s="43">
        <v>95128</v>
      </c>
      <c r="B1260" s="43">
        <v>4</v>
      </c>
    </row>
    <row r="1261" spans="1:2" x14ac:dyDescent="0.25">
      <c r="A1261" s="43">
        <v>95129</v>
      </c>
      <c r="B1261" s="43">
        <v>4</v>
      </c>
    </row>
    <row r="1262" spans="1:2" x14ac:dyDescent="0.25">
      <c r="A1262" s="43">
        <v>95130</v>
      </c>
      <c r="B1262" s="43">
        <v>4</v>
      </c>
    </row>
    <row r="1263" spans="1:2" x14ac:dyDescent="0.25">
      <c r="A1263" s="43">
        <v>95131</v>
      </c>
      <c r="B1263" s="43">
        <v>4</v>
      </c>
    </row>
    <row r="1264" spans="1:2" x14ac:dyDescent="0.25">
      <c r="A1264" s="43">
        <v>95132</v>
      </c>
      <c r="B1264" s="43">
        <v>4</v>
      </c>
    </row>
    <row r="1265" spans="1:2" x14ac:dyDescent="0.25">
      <c r="A1265" s="43">
        <v>95133</v>
      </c>
      <c r="B1265" s="43">
        <v>4</v>
      </c>
    </row>
    <row r="1266" spans="1:2" x14ac:dyDescent="0.25">
      <c r="A1266" s="43">
        <v>95134</v>
      </c>
      <c r="B1266" s="43">
        <v>4</v>
      </c>
    </row>
    <row r="1267" spans="1:2" x14ac:dyDescent="0.25">
      <c r="A1267" s="43">
        <v>95135</v>
      </c>
      <c r="B1267" s="43">
        <v>4</v>
      </c>
    </row>
    <row r="1268" spans="1:2" x14ac:dyDescent="0.25">
      <c r="A1268" s="43">
        <v>95136</v>
      </c>
      <c r="B1268" s="43">
        <v>4</v>
      </c>
    </row>
    <row r="1269" spans="1:2" x14ac:dyDescent="0.25">
      <c r="A1269" s="43">
        <v>95138</v>
      </c>
      <c r="B1269" s="43">
        <v>4</v>
      </c>
    </row>
    <row r="1270" spans="1:2" x14ac:dyDescent="0.25">
      <c r="A1270" s="43">
        <v>95139</v>
      </c>
      <c r="B1270" s="43">
        <v>4</v>
      </c>
    </row>
    <row r="1271" spans="1:2" x14ac:dyDescent="0.25">
      <c r="A1271" s="43">
        <v>95140</v>
      </c>
      <c r="B1271" s="43">
        <v>4</v>
      </c>
    </row>
    <row r="1272" spans="1:2" x14ac:dyDescent="0.25">
      <c r="A1272" s="43">
        <v>95141</v>
      </c>
      <c r="B1272" s="43">
        <v>4</v>
      </c>
    </row>
    <row r="1273" spans="1:2" x14ac:dyDescent="0.25">
      <c r="A1273" s="43">
        <v>95148</v>
      </c>
      <c r="B1273" s="43">
        <v>4</v>
      </c>
    </row>
    <row r="1274" spans="1:2" x14ac:dyDescent="0.25">
      <c r="A1274" s="43">
        <v>95192</v>
      </c>
      <c r="B1274" s="43">
        <v>4</v>
      </c>
    </row>
    <row r="1275" spans="1:2" x14ac:dyDescent="0.25">
      <c r="A1275" s="43">
        <v>95202</v>
      </c>
      <c r="B1275" s="43">
        <v>12</v>
      </c>
    </row>
    <row r="1276" spans="1:2" x14ac:dyDescent="0.25">
      <c r="A1276" s="43">
        <v>95203</v>
      </c>
      <c r="B1276" s="43">
        <v>12</v>
      </c>
    </row>
    <row r="1277" spans="1:2" x14ac:dyDescent="0.25">
      <c r="A1277" s="43">
        <v>95204</v>
      </c>
      <c r="B1277" s="43">
        <v>12</v>
      </c>
    </row>
    <row r="1278" spans="1:2" x14ac:dyDescent="0.25">
      <c r="A1278" s="43">
        <v>95205</v>
      </c>
      <c r="B1278" s="43">
        <v>12</v>
      </c>
    </row>
    <row r="1279" spans="1:2" x14ac:dyDescent="0.25">
      <c r="A1279" s="43">
        <v>95206</v>
      </c>
      <c r="B1279" s="43">
        <v>12</v>
      </c>
    </row>
    <row r="1280" spans="1:2" x14ac:dyDescent="0.25">
      <c r="A1280" s="43">
        <v>95207</v>
      </c>
      <c r="B1280" s="43">
        <v>12</v>
      </c>
    </row>
    <row r="1281" spans="1:2" x14ac:dyDescent="0.25">
      <c r="A1281" s="43">
        <v>95209</v>
      </c>
      <c r="B1281" s="43">
        <v>12</v>
      </c>
    </row>
    <row r="1282" spans="1:2" x14ac:dyDescent="0.25">
      <c r="A1282" s="43">
        <v>95210</v>
      </c>
      <c r="B1282" s="43">
        <v>12</v>
      </c>
    </row>
    <row r="1283" spans="1:2" x14ac:dyDescent="0.25">
      <c r="A1283" s="43">
        <v>95211</v>
      </c>
      <c r="B1283" s="43">
        <v>12</v>
      </c>
    </row>
    <row r="1284" spans="1:2" x14ac:dyDescent="0.25">
      <c r="A1284" s="43">
        <v>95212</v>
      </c>
      <c r="B1284" s="43">
        <v>12</v>
      </c>
    </row>
    <row r="1285" spans="1:2" x14ac:dyDescent="0.25">
      <c r="A1285" s="43">
        <v>95215</v>
      </c>
      <c r="B1285" s="43">
        <v>12</v>
      </c>
    </row>
    <row r="1286" spans="1:2" x14ac:dyDescent="0.25">
      <c r="A1286" s="43">
        <v>95219</v>
      </c>
      <c r="B1286" s="43">
        <v>12</v>
      </c>
    </row>
    <row r="1287" spans="1:2" x14ac:dyDescent="0.25">
      <c r="A1287" s="43">
        <v>95220</v>
      </c>
      <c r="B1287" s="43">
        <v>12</v>
      </c>
    </row>
    <row r="1288" spans="1:2" x14ac:dyDescent="0.25">
      <c r="A1288" s="43">
        <v>95222</v>
      </c>
      <c r="B1288" s="43">
        <v>12</v>
      </c>
    </row>
    <row r="1289" spans="1:2" x14ac:dyDescent="0.25">
      <c r="A1289" s="43">
        <v>95223</v>
      </c>
      <c r="B1289" s="43">
        <v>16</v>
      </c>
    </row>
    <row r="1290" spans="1:2" x14ac:dyDescent="0.25">
      <c r="A1290" s="43">
        <v>95228</v>
      </c>
      <c r="B1290" s="43">
        <v>12</v>
      </c>
    </row>
    <row r="1291" spans="1:2" x14ac:dyDescent="0.25">
      <c r="A1291" s="43">
        <v>95230</v>
      </c>
      <c r="B1291" s="43">
        <v>12</v>
      </c>
    </row>
    <row r="1292" spans="1:2" x14ac:dyDescent="0.25">
      <c r="A1292" s="43">
        <v>95231</v>
      </c>
      <c r="B1292" s="43">
        <v>12</v>
      </c>
    </row>
    <row r="1293" spans="1:2" x14ac:dyDescent="0.25">
      <c r="A1293" s="43">
        <v>95232</v>
      </c>
      <c r="B1293" s="43">
        <v>12</v>
      </c>
    </row>
    <row r="1294" spans="1:2" x14ac:dyDescent="0.25">
      <c r="A1294" s="43">
        <v>95236</v>
      </c>
      <c r="B1294" s="43">
        <v>12</v>
      </c>
    </row>
    <row r="1295" spans="1:2" x14ac:dyDescent="0.25">
      <c r="A1295" s="43">
        <v>95237</v>
      </c>
      <c r="B1295" s="43">
        <v>12</v>
      </c>
    </row>
    <row r="1296" spans="1:2" x14ac:dyDescent="0.25">
      <c r="A1296" s="43">
        <v>95240</v>
      </c>
      <c r="B1296" s="43">
        <v>12</v>
      </c>
    </row>
    <row r="1297" spans="1:2" x14ac:dyDescent="0.25">
      <c r="A1297" s="43">
        <v>95242</v>
      </c>
      <c r="B1297" s="43">
        <v>12</v>
      </c>
    </row>
    <row r="1298" spans="1:2" x14ac:dyDescent="0.25">
      <c r="A1298" s="43">
        <v>95245</v>
      </c>
      <c r="B1298" s="43">
        <v>12</v>
      </c>
    </row>
    <row r="1299" spans="1:2" x14ac:dyDescent="0.25">
      <c r="A1299" s="43">
        <v>95246</v>
      </c>
      <c r="B1299" s="43">
        <v>12</v>
      </c>
    </row>
    <row r="1300" spans="1:2" x14ac:dyDescent="0.25">
      <c r="A1300" s="43">
        <v>95247</v>
      </c>
      <c r="B1300" s="43">
        <v>12</v>
      </c>
    </row>
    <row r="1301" spans="1:2" x14ac:dyDescent="0.25">
      <c r="A1301" s="43">
        <v>95249</v>
      </c>
      <c r="B1301" s="43">
        <v>12</v>
      </c>
    </row>
    <row r="1302" spans="1:2" x14ac:dyDescent="0.25">
      <c r="A1302" s="43">
        <v>95251</v>
      </c>
      <c r="B1302" s="43">
        <v>12</v>
      </c>
    </row>
    <row r="1303" spans="1:2" x14ac:dyDescent="0.25">
      <c r="A1303" s="43">
        <v>95252</v>
      </c>
      <c r="B1303" s="43">
        <v>12</v>
      </c>
    </row>
    <row r="1304" spans="1:2" x14ac:dyDescent="0.25">
      <c r="A1304" s="43">
        <v>95253</v>
      </c>
      <c r="B1304" s="43">
        <v>12</v>
      </c>
    </row>
    <row r="1305" spans="1:2" x14ac:dyDescent="0.25">
      <c r="A1305" s="43">
        <v>95255</v>
      </c>
      <c r="B1305" s="43">
        <v>12</v>
      </c>
    </row>
    <row r="1306" spans="1:2" x14ac:dyDescent="0.25">
      <c r="A1306" s="43">
        <v>95257</v>
      </c>
      <c r="B1306" s="43">
        <v>12</v>
      </c>
    </row>
    <row r="1307" spans="1:2" x14ac:dyDescent="0.25">
      <c r="A1307" s="43">
        <v>95258</v>
      </c>
      <c r="B1307" s="43">
        <v>12</v>
      </c>
    </row>
    <row r="1308" spans="1:2" x14ac:dyDescent="0.25">
      <c r="A1308" s="43">
        <v>95301</v>
      </c>
      <c r="B1308" s="43">
        <v>12</v>
      </c>
    </row>
    <row r="1309" spans="1:2" x14ac:dyDescent="0.25">
      <c r="A1309" s="43">
        <v>95303</v>
      </c>
      <c r="B1309" s="43">
        <v>12</v>
      </c>
    </row>
    <row r="1310" spans="1:2" x14ac:dyDescent="0.25">
      <c r="A1310" s="43">
        <v>95304</v>
      </c>
      <c r="B1310" s="43">
        <v>12</v>
      </c>
    </row>
    <row r="1311" spans="1:2" x14ac:dyDescent="0.25">
      <c r="A1311" s="43">
        <v>95305</v>
      </c>
      <c r="B1311" s="43">
        <v>12</v>
      </c>
    </row>
    <row r="1312" spans="1:2" x14ac:dyDescent="0.25">
      <c r="A1312" s="43">
        <v>95306</v>
      </c>
      <c r="B1312" s="43">
        <v>12</v>
      </c>
    </row>
    <row r="1313" spans="1:2" x14ac:dyDescent="0.25">
      <c r="A1313" s="43">
        <v>95307</v>
      </c>
      <c r="B1313" s="43">
        <v>12</v>
      </c>
    </row>
    <row r="1314" spans="1:2" x14ac:dyDescent="0.25">
      <c r="A1314" s="43">
        <v>95310</v>
      </c>
      <c r="B1314" s="43">
        <v>12</v>
      </c>
    </row>
    <row r="1315" spans="1:2" x14ac:dyDescent="0.25">
      <c r="A1315" s="43">
        <v>95311</v>
      </c>
      <c r="B1315" s="43">
        <v>12</v>
      </c>
    </row>
    <row r="1316" spans="1:2" x14ac:dyDescent="0.25">
      <c r="A1316" s="43">
        <v>95313</v>
      </c>
      <c r="B1316" s="43">
        <v>12</v>
      </c>
    </row>
    <row r="1317" spans="1:2" x14ac:dyDescent="0.25">
      <c r="A1317" s="43">
        <v>95315</v>
      </c>
      <c r="B1317" s="43">
        <v>12</v>
      </c>
    </row>
    <row r="1318" spans="1:2" x14ac:dyDescent="0.25">
      <c r="A1318" s="43">
        <v>95316</v>
      </c>
      <c r="B1318" s="43">
        <v>12</v>
      </c>
    </row>
    <row r="1319" spans="1:2" x14ac:dyDescent="0.25">
      <c r="A1319" s="43">
        <v>95317</v>
      </c>
      <c r="B1319" s="43">
        <v>12</v>
      </c>
    </row>
    <row r="1320" spans="1:2" x14ac:dyDescent="0.25">
      <c r="A1320" s="43">
        <v>95318</v>
      </c>
      <c r="B1320" s="43">
        <v>16</v>
      </c>
    </row>
    <row r="1321" spans="1:2" x14ac:dyDescent="0.25">
      <c r="A1321" s="43">
        <v>95319</v>
      </c>
      <c r="B1321" s="43">
        <v>12</v>
      </c>
    </row>
    <row r="1322" spans="1:2" x14ac:dyDescent="0.25">
      <c r="A1322" s="43">
        <v>95320</v>
      </c>
      <c r="B1322" s="43">
        <v>12</v>
      </c>
    </row>
    <row r="1323" spans="1:2" x14ac:dyDescent="0.25">
      <c r="A1323" s="43">
        <v>95321</v>
      </c>
      <c r="B1323" s="44">
        <v>12</v>
      </c>
    </row>
    <row r="1324" spans="1:2" x14ac:dyDescent="0.25">
      <c r="A1324" s="43">
        <v>95322</v>
      </c>
      <c r="B1324" s="43">
        <v>12</v>
      </c>
    </row>
    <row r="1325" spans="1:2" x14ac:dyDescent="0.25">
      <c r="A1325" s="43">
        <v>95323</v>
      </c>
      <c r="B1325" s="43">
        <v>12</v>
      </c>
    </row>
    <row r="1326" spans="1:2" x14ac:dyDescent="0.25">
      <c r="A1326" s="43">
        <v>95324</v>
      </c>
      <c r="B1326" s="43">
        <v>12</v>
      </c>
    </row>
    <row r="1327" spans="1:2" x14ac:dyDescent="0.25">
      <c r="A1327" s="43">
        <v>95326</v>
      </c>
      <c r="B1327" s="43">
        <v>12</v>
      </c>
    </row>
    <row r="1328" spans="1:2" x14ac:dyDescent="0.25">
      <c r="A1328" s="43">
        <v>95327</v>
      </c>
      <c r="B1328" s="43">
        <v>12</v>
      </c>
    </row>
    <row r="1329" spans="1:2" x14ac:dyDescent="0.25">
      <c r="A1329" s="43">
        <v>95328</v>
      </c>
      <c r="B1329" s="43">
        <v>12</v>
      </c>
    </row>
    <row r="1330" spans="1:2" x14ac:dyDescent="0.25">
      <c r="A1330" s="43">
        <v>95329</v>
      </c>
      <c r="B1330" s="43">
        <v>12</v>
      </c>
    </row>
    <row r="1331" spans="1:2" x14ac:dyDescent="0.25">
      <c r="A1331" s="43">
        <v>95330</v>
      </c>
      <c r="B1331" s="43">
        <v>12</v>
      </c>
    </row>
    <row r="1332" spans="1:2" x14ac:dyDescent="0.25">
      <c r="A1332" s="43">
        <v>95333</v>
      </c>
      <c r="B1332" s="43">
        <v>12</v>
      </c>
    </row>
    <row r="1333" spans="1:2" x14ac:dyDescent="0.25">
      <c r="A1333" s="43">
        <v>95334</v>
      </c>
      <c r="B1333" s="43">
        <v>12</v>
      </c>
    </row>
    <row r="1334" spans="1:2" x14ac:dyDescent="0.25">
      <c r="A1334" s="43">
        <v>95335</v>
      </c>
      <c r="B1334" s="43">
        <v>16</v>
      </c>
    </row>
    <row r="1335" spans="1:2" x14ac:dyDescent="0.25">
      <c r="A1335" s="43">
        <v>95336</v>
      </c>
      <c r="B1335" s="43">
        <v>12</v>
      </c>
    </row>
    <row r="1336" spans="1:2" x14ac:dyDescent="0.25">
      <c r="A1336" s="43">
        <v>95337</v>
      </c>
      <c r="B1336" s="43">
        <v>12</v>
      </c>
    </row>
    <row r="1337" spans="1:2" x14ac:dyDescent="0.25">
      <c r="A1337" s="43">
        <v>95338</v>
      </c>
      <c r="B1337" s="43">
        <v>12</v>
      </c>
    </row>
    <row r="1338" spans="1:2" x14ac:dyDescent="0.25">
      <c r="A1338" s="43">
        <v>95340</v>
      </c>
      <c r="B1338" s="43">
        <v>12</v>
      </c>
    </row>
    <row r="1339" spans="1:2" x14ac:dyDescent="0.25">
      <c r="A1339" s="43">
        <v>95341</v>
      </c>
      <c r="B1339" s="43">
        <v>12</v>
      </c>
    </row>
    <row r="1340" spans="1:2" x14ac:dyDescent="0.25">
      <c r="A1340" s="43">
        <v>95345</v>
      </c>
      <c r="B1340" s="43">
        <v>12</v>
      </c>
    </row>
    <row r="1341" spans="1:2" x14ac:dyDescent="0.25">
      <c r="A1341" s="43">
        <v>95346</v>
      </c>
      <c r="B1341" s="43">
        <v>16</v>
      </c>
    </row>
    <row r="1342" spans="1:2" x14ac:dyDescent="0.25">
      <c r="A1342" s="43">
        <v>95348</v>
      </c>
      <c r="B1342" s="43">
        <v>12</v>
      </c>
    </row>
    <row r="1343" spans="1:2" x14ac:dyDescent="0.25">
      <c r="A1343" s="43">
        <v>95350</v>
      </c>
      <c r="B1343" s="43">
        <v>12</v>
      </c>
    </row>
    <row r="1344" spans="1:2" x14ac:dyDescent="0.25">
      <c r="A1344" s="43">
        <v>95351</v>
      </c>
      <c r="B1344" s="43">
        <v>12</v>
      </c>
    </row>
    <row r="1345" spans="1:2" x14ac:dyDescent="0.25">
      <c r="A1345" s="43">
        <v>95354</v>
      </c>
      <c r="B1345" s="43">
        <v>12</v>
      </c>
    </row>
    <row r="1346" spans="1:2" x14ac:dyDescent="0.25">
      <c r="A1346" s="43">
        <v>95355</v>
      </c>
      <c r="B1346" s="43">
        <v>12</v>
      </c>
    </row>
    <row r="1347" spans="1:2" x14ac:dyDescent="0.25">
      <c r="A1347" s="43">
        <v>95356</v>
      </c>
      <c r="B1347" s="43">
        <v>12</v>
      </c>
    </row>
    <row r="1348" spans="1:2" x14ac:dyDescent="0.25">
      <c r="A1348" s="43">
        <v>95357</v>
      </c>
      <c r="B1348" s="43">
        <v>12</v>
      </c>
    </row>
    <row r="1349" spans="1:2" x14ac:dyDescent="0.25">
      <c r="A1349" s="43">
        <v>95358</v>
      </c>
      <c r="B1349" s="43">
        <v>12</v>
      </c>
    </row>
    <row r="1350" spans="1:2" x14ac:dyDescent="0.25">
      <c r="A1350" s="43">
        <v>95360</v>
      </c>
      <c r="B1350" s="43">
        <v>12</v>
      </c>
    </row>
    <row r="1351" spans="1:2" x14ac:dyDescent="0.25">
      <c r="A1351" s="43">
        <v>95361</v>
      </c>
      <c r="B1351" s="43">
        <v>12</v>
      </c>
    </row>
    <row r="1352" spans="1:2" x14ac:dyDescent="0.25">
      <c r="A1352" s="43">
        <v>95363</v>
      </c>
      <c r="B1352" s="43">
        <v>12</v>
      </c>
    </row>
    <row r="1353" spans="1:2" x14ac:dyDescent="0.25">
      <c r="A1353" s="43">
        <v>95364</v>
      </c>
      <c r="B1353" s="43">
        <v>16</v>
      </c>
    </row>
    <row r="1354" spans="1:2" x14ac:dyDescent="0.25">
      <c r="A1354" s="43">
        <v>95365</v>
      </c>
      <c r="B1354" s="43">
        <v>12</v>
      </c>
    </row>
    <row r="1355" spans="1:2" x14ac:dyDescent="0.25">
      <c r="A1355" s="43">
        <v>95366</v>
      </c>
      <c r="B1355" s="43">
        <v>12</v>
      </c>
    </row>
    <row r="1356" spans="1:2" x14ac:dyDescent="0.25">
      <c r="A1356" s="43">
        <v>95367</v>
      </c>
      <c r="B1356" s="43">
        <v>12</v>
      </c>
    </row>
    <row r="1357" spans="1:2" x14ac:dyDescent="0.25">
      <c r="A1357" s="43">
        <v>95368</v>
      </c>
      <c r="B1357" s="43">
        <v>12</v>
      </c>
    </row>
    <row r="1358" spans="1:2" x14ac:dyDescent="0.25">
      <c r="A1358" s="43">
        <v>95369</v>
      </c>
      <c r="B1358" s="43">
        <v>12</v>
      </c>
    </row>
    <row r="1359" spans="1:2" x14ac:dyDescent="0.25">
      <c r="A1359" s="43">
        <v>95370</v>
      </c>
      <c r="B1359" s="43">
        <v>12</v>
      </c>
    </row>
    <row r="1360" spans="1:2" x14ac:dyDescent="0.25">
      <c r="A1360" s="43">
        <v>95372</v>
      </c>
      <c r="B1360" s="43">
        <v>12</v>
      </c>
    </row>
    <row r="1361" spans="1:2" x14ac:dyDescent="0.25">
      <c r="A1361" s="43">
        <v>95374</v>
      </c>
      <c r="B1361" s="43">
        <v>12</v>
      </c>
    </row>
    <row r="1362" spans="1:2" x14ac:dyDescent="0.25">
      <c r="A1362" s="43">
        <v>95376</v>
      </c>
      <c r="B1362" s="43">
        <v>12</v>
      </c>
    </row>
    <row r="1363" spans="1:2" x14ac:dyDescent="0.25">
      <c r="A1363" s="43">
        <v>95377</v>
      </c>
      <c r="B1363" s="43">
        <v>12</v>
      </c>
    </row>
    <row r="1364" spans="1:2" x14ac:dyDescent="0.25">
      <c r="A1364" s="43">
        <v>95379</v>
      </c>
      <c r="B1364" s="43">
        <v>12</v>
      </c>
    </row>
    <row r="1365" spans="1:2" x14ac:dyDescent="0.25">
      <c r="A1365" s="43">
        <v>95380</v>
      </c>
      <c r="B1365" s="43">
        <v>12</v>
      </c>
    </row>
    <row r="1366" spans="1:2" x14ac:dyDescent="0.25">
      <c r="A1366" s="43">
        <v>95382</v>
      </c>
      <c r="B1366" s="43">
        <v>12</v>
      </c>
    </row>
    <row r="1367" spans="1:2" x14ac:dyDescent="0.25">
      <c r="A1367" s="43">
        <v>95383</v>
      </c>
      <c r="B1367" s="43">
        <v>12</v>
      </c>
    </row>
    <row r="1368" spans="1:2" x14ac:dyDescent="0.25">
      <c r="A1368" s="43">
        <v>95385</v>
      </c>
      <c r="B1368" s="43">
        <v>12</v>
      </c>
    </row>
    <row r="1369" spans="1:2" x14ac:dyDescent="0.25">
      <c r="A1369" s="43">
        <v>95386</v>
      </c>
      <c r="B1369" s="43">
        <v>12</v>
      </c>
    </row>
    <row r="1370" spans="1:2" x14ac:dyDescent="0.25">
      <c r="A1370" s="43">
        <v>95388</v>
      </c>
      <c r="B1370" s="43">
        <v>12</v>
      </c>
    </row>
    <row r="1371" spans="1:2" x14ac:dyDescent="0.25">
      <c r="A1371" s="43">
        <v>95389</v>
      </c>
      <c r="B1371" s="43">
        <v>16</v>
      </c>
    </row>
    <row r="1372" spans="1:2" x14ac:dyDescent="0.25">
      <c r="A1372" s="43">
        <v>95391</v>
      </c>
      <c r="B1372" s="43">
        <v>12</v>
      </c>
    </row>
    <row r="1373" spans="1:2" x14ac:dyDescent="0.25">
      <c r="A1373" s="43">
        <v>95401</v>
      </c>
      <c r="B1373" s="43">
        <v>2</v>
      </c>
    </row>
    <row r="1374" spans="1:2" x14ac:dyDescent="0.25">
      <c r="A1374" s="43">
        <v>95403</v>
      </c>
      <c r="B1374" s="43">
        <v>2</v>
      </c>
    </row>
    <row r="1375" spans="1:2" x14ac:dyDescent="0.25">
      <c r="A1375" s="43">
        <v>95404</v>
      </c>
      <c r="B1375" s="43">
        <v>2</v>
      </c>
    </row>
    <row r="1376" spans="1:2" x14ac:dyDescent="0.25">
      <c r="A1376" s="43">
        <v>95405</v>
      </c>
      <c r="B1376" s="43">
        <v>2</v>
      </c>
    </row>
    <row r="1377" spans="1:2" x14ac:dyDescent="0.25">
      <c r="A1377" s="43">
        <v>95407</v>
      </c>
      <c r="B1377" s="43">
        <v>2</v>
      </c>
    </row>
    <row r="1378" spans="1:2" x14ac:dyDescent="0.25">
      <c r="A1378" s="43">
        <v>95409</v>
      </c>
      <c r="B1378" s="43">
        <v>2</v>
      </c>
    </row>
    <row r="1379" spans="1:2" x14ac:dyDescent="0.25">
      <c r="A1379" s="43">
        <v>95410</v>
      </c>
      <c r="B1379" s="43">
        <v>1</v>
      </c>
    </row>
    <row r="1380" spans="1:2" x14ac:dyDescent="0.25">
      <c r="A1380" s="43">
        <v>95412</v>
      </c>
      <c r="B1380" s="43">
        <v>1</v>
      </c>
    </row>
    <row r="1381" spans="1:2" x14ac:dyDescent="0.25">
      <c r="A1381" s="43">
        <v>95415</v>
      </c>
      <c r="B1381" s="43">
        <v>2</v>
      </c>
    </row>
    <row r="1382" spans="1:2" x14ac:dyDescent="0.25">
      <c r="A1382" s="43">
        <v>95417</v>
      </c>
      <c r="B1382" s="43">
        <v>1</v>
      </c>
    </row>
    <row r="1383" spans="1:2" x14ac:dyDescent="0.25">
      <c r="A1383" s="43">
        <v>95420</v>
      </c>
      <c r="B1383" s="43">
        <v>1</v>
      </c>
    </row>
    <row r="1384" spans="1:2" x14ac:dyDescent="0.25">
      <c r="A1384" s="43">
        <v>95421</v>
      </c>
      <c r="B1384" s="43">
        <v>1</v>
      </c>
    </row>
    <row r="1385" spans="1:2" x14ac:dyDescent="0.25">
      <c r="A1385" s="43">
        <v>95422</v>
      </c>
      <c r="B1385" s="43">
        <v>2</v>
      </c>
    </row>
    <row r="1386" spans="1:2" x14ac:dyDescent="0.25">
      <c r="A1386" s="43">
        <v>95423</v>
      </c>
      <c r="B1386" s="43">
        <v>2</v>
      </c>
    </row>
    <row r="1387" spans="1:2" x14ac:dyDescent="0.25">
      <c r="A1387" s="43">
        <v>95425</v>
      </c>
      <c r="B1387" s="43">
        <v>2</v>
      </c>
    </row>
    <row r="1388" spans="1:2" x14ac:dyDescent="0.25">
      <c r="A1388" s="43">
        <v>95426</v>
      </c>
      <c r="B1388" s="43">
        <v>2</v>
      </c>
    </row>
    <row r="1389" spans="1:2" x14ac:dyDescent="0.25">
      <c r="A1389" s="43">
        <v>95427</v>
      </c>
      <c r="B1389" s="43">
        <v>1</v>
      </c>
    </row>
    <row r="1390" spans="1:2" x14ac:dyDescent="0.25">
      <c r="A1390" s="43">
        <v>95428</v>
      </c>
      <c r="B1390" s="43">
        <v>2</v>
      </c>
    </row>
    <row r="1391" spans="1:2" x14ac:dyDescent="0.25">
      <c r="A1391" s="43">
        <v>95429</v>
      </c>
      <c r="B1391" s="43">
        <v>2</v>
      </c>
    </row>
    <row r="1392" spans="1:2" x14ac:dyDescent="0.25">
      <c r="A1392" s="43">
        <v>95432</v>
      </c>
      <c r="B1392" s="43">
        <v>1</v>
      </c>
    </row>
    <row r="1393" spans="1:2" x14ac:dyDescent="0.25">
      <c r="A1393" s="43">
        <v>95436</v>
      </c>
      <c r="B1393" s="43">
        <v>2</v>
      </c>
    </row>
    <row r="1394" spans="1:2" x14ac:dyDescent="0.25">
      <c r="A1394" s="43">
        <v>95437</v>
      </c>
      <c r="B1394" s="43">
        <v>1</v>
      </c>
    </row>
    <row r="1395" spans="1:2" x14ac:dyDescent="0.25">
      <c r="A1395" s="43">
        <v>95439</v>
      </c>
      <c r="B1395" s="43">
        <v>2</v>
      </c>
    </row>
    <row r="1396" spans="1:2" x14ac:dyDescent="0.25">
      <c r="A1396" s="43">
        <v>95441</v>
      </c>
      <c r="B1396" s="43">
        <v>2</v>
      </c>
    </row>
    <row r="1397" spans="1:2" x14ac:dyDescent="0.25">
      <c r="A1397" s="43">
        <v>95442</v>
      </c>
      <c r="B1397" s="43">
        <v>2</v>
      </c>
    </row>
    <row r="1398" spans="1:2" x14ac:dyDescent="0.25">
      <c r="A1398" s="43">
        <v>95443</v>
      </c>
      <c r="B1398" s="43">
        <v>2</v>
      </c>
    </row>
    <row r="1399" spans="1:2" x14ac:dyDescent="0.25">
      <c r="A1399" s="43">
        <v>95444</v>
      </c>
      <c r="B1399" s="43">
        <v>2</v>
      </c>
    </row>
    <row r="1400" spans="1:2" x14ac:dyDescent="0.25">
      <c r="A1400" s="43">
        <v>95445</v>
      </c>
      <c r="B1400" s="43">
        <v>1</v>
      </c>
    </row>
    <row r="1401" spans="1:2" x14ac:dyDescent="0.25">
      <c r="A1401" s="43">
        <v>95446</v>
      </c>
      <c r="B1401" s="43">
        <v>2</v>
      </c>
    </row>
    <row r="1402" spans="1:2" x14ac:dyDescent="0.25">
      <c r="A1402" s="43">
        <v>95448</v>
      </c>
      <c r="B1402" s="43">
        <v>2</v>
      </c>
    </row>
    <row r="1403" spans="1:2" x14ac:dyDescent="0.25">
      <c r="A1403" s="43">
        <v>95449</v>
      </c>
      <c r="B1403" s="43">
        <v>2</v>
      </c>
    </row>
    <row r="1404" spans="1:2" x14ac:dyDescent="0.25">
      <c r="A1404" s="43">
        <v>95450</v>
      </c>
      <c r="B1404" s="43">
        <v>1</v>
      </c>
    </row>
    <row r="1405" spans="1:2" x14ac:dyDescent="0.25">
      <c r="A1405" s="43">
        <v>95451</v>
      </c>
      <c r="B1405" s="43">
        <v>2</v>
      </c>
    </row>
    <row r="1406" spans="1:2" x14ac:dyDescent="0.25">
      <c r="A1406" s="43">
        <v>95452</v>
      </c>
      <c r="B1406" s="43">
        <v>2</v>
      </c>
    </row>
    <row r="1407" spans="1:2" x14ac:dyDescent="0.25">
      <c r="A1407" s="43">
        <v>95453</v>
      </c>
      <c r="B1407" s="43">
        <v>2</v>
      </c>
    </row>
    <row r="1408" spans="1:2" x14ac:dyDescent="0.25">
      <c r="A1408" s="43">
        <v>95454</v>
      </c>
      <c r="B1408" s="43">
        <v>2</v>
      </c>
    </row>
    <row r="1409" spans="1:2" x14ac:dyDescent="0.25">
      <c r="A1409" s="43">
        <v>95456</v>
      </c>
      <c r="B1409" s="43">
        <v>1</v>
      </c>
    </row>
    <row r="1410" spans="1:2" x14ac:dyDescent="0.25">
      <c r="A1410" s="43">
        <v>95457</v>
      </c>
      <c r="B1410" s="43">
        <v>2</v>
      </c>
    </row>
    <row r="1411" spans="1:2" x14ac:dyDescent="0.25">
      <c r="A1411" s="43">
        <v>95458</v>
      </c>
      <c r="B1411" s="43">
        <v>2</v>
      </c>
    </row>
    <row r="1412" spans="1:2" x14ac:dyDescent="0.25">
      <c r="A1412" s="43">
        <v>95459</v>
      </c>
      <c r="B1412" s="43">
        <v>1</v>
      </c>
    </row>
    <row r="1413" spans="1:2" x14ac:dyDescent="0.25">
      <c r="A1413" s="43">
        <v>95460</v>
      </c>
      <c r="B1413" s="43">
        <v>1</v>
      </c>
    </row>
    <row r="1414" spans="1:2" x14ac:dyDescent="0.25">
      <c r="A1414" s="43">
        <v>95461</v>
      </c>
      <c r="B1414" s="43">
        <v>2</v>
      </c>
    </row>
    <row r="1415" spans="1:2" x14ac:dyDescent="0.25">
      <c r="A1415" s="43">
        <v>95462</v>
      </c>
      <c r="B1415" s="43">
        <v>1</v>
      </c>
    </row>
    <row r="1416" spans="1:2" x14ac:dyDescent="0.25">
      <c r="A1416" s="43">
        <v>95463</v>
      </c>
      <c r="B1416" s="43">
        <v>2</v>
      </c>
    </row>
    <row r="1417" spans="1:2" x14ac:dyDescent="0.25">
      <c r="A1417" s="43">
        <v>95464</v>
      </c>
      <c r="B1417" s="43">
        <v>2</v>
      </c>
    </row>
    <row r="1418" spans="1:2" x14ac:dyDescent="0.25">
      <c r="A1418" s="43">
        <v>95465</v>
      </c>
      <c r="B1418" s="43">
        <v>1</v>
      </c>
    </row>
    <row r="1419" spans="1:2" x14ac:dyDescent="0.25">
      <c r="A1419" s="43">
        <v>95466</v>
      </c>
      <c r="B1419" s="43">
        <v>2</v>
      </c>
    </row>
    <row r="1420" spans="1:2" x14ac:dyDescent="0.25">
      <c r="A1420" s="43">
        <v>95467</v>
      </c>
      <c r="B1420" s="43">
        <v>2</v>
      </c>
    </row>
    <row r="1421" spans="1:2" x14ac:dyDescent="0.25">
      <c r="A1421" s="43">
        <v>95468</v>
      </c>
      <c r="B1421" s="43">
        <v>1</v>
      </c>
    </row>
    <row r="1422" spans="1:2" x14ac:dyDescent="0.25">
      <c r="A1422" s="43">
        <v>95469</v>
      </c>
      <c r="B1422" s="43">
        <v>2</v>
      </c>
    </row>
    <row r="1423" spans="1:2" x14ac:dyDescent="0.25">
      <c r="A1423" s="43">
        <v>95470</v>
      </c>
      <c r="B1423" s="43">
        <v>2</v>
      </c>
    </row>
    <row r="1424" spans="1:2" x14ac:dyDescent="0.25">
      <c r="A1424" s="43">
        <v>95472</v>
      </c>
      <c r="B1424" s="43">
        <v>2</v>
      </c>
    </row>
    <row r="1425" spans="1:2" x14ac:dyDescent="0.25">
      <c r="A1425" s="43">
        <v>95476</v>
      </c>
      <c r="B1425" s="43">
        <v>2</v>
      </c>
    </row>
    <row r="1426" spans="1:2" x14ac:dyDescent="0.25">
      <c r="A1426" s="43">
        <v>95482</v>
      </c>
      <c r="B1426" s="43">
        <v>2</v>
      </c>
    </row>
    <row r="1427" spans="1:2" x14ac:dyDescent="0.25">
      <c r="A1427" s="43">
        <v>95485</v>
      </c>
      <c r="B1427" s="43">
        <v>2</v>
      </c>
    </row>
    <row r="1428" spans="1:2" x14ac:dyDescent="0.25">
      <c r="A1428" s="43">
        <v>95488</v>
      </c>
      <c r="B1428" s="43">
        <v>1</v>
      </c>
    </row>
    <row r="1429" spans="1:2" x14ac:dyDescent="0.25">
      <c r="A1429" s="43">
        <v>95490</v>
      </c>
      <c r="B1429" s="43">
        <v>2</v>
      </c>
    </row>
    <row r="1430" spans="1:2" x14ac:dyDescent="0.25">
      <c r="A1430" s="43">
        <v>95492</v>
      </c>
      <c r="B1430" s="43">
        <v>2</v>
      </c>
    </row>
    <row r="1431" spans="1:2" x14ac:dyDescent="0.25">
      <c r="A1431" s="43">
        <v>95493</v>
      </c>
      <c r="B1431" s="43">
        <v>2</v>
      </c>
    </row>
    <row r="1432" spans="1:2" x14ac:dyDescent="0.25">
      <c r="A1432" s="43">
        <v>95494</v>
      </c>
      <c r="B1432" s="43">
        <v>2</v>
      </c>
    </row>
    <row r="1433" spans="1:2" x14ac:dyDescent="0.25">
      <c r="A1433" s="43">
        <v>95497</v>
      </c>
      <c r="B1433" s="43">
        <v>1</v>
      </c>
    </row>
    <row r="1434" spans="1:2" x14ac:dyDescent="0.25">
      <c r="A1434" s="43">
        <v>95501</v>
      </c>
      <c r="B1434" s="43">
        <v>1</v>
      </c>
    </row>
    <row r="1435" spans="1:2" x14ac:dyDescent="0.25">
      <c r="A1435" s="43">
        <v>95503</v>
      </c>
      <c r="B1435" s="43">
        <v>1</v>
      </c>
    </row>
    <row r="1436" spans="1:2" x14ac:dyDescent="0.25">
      <c r="A1436" s="43">
        <v>95511</v>
      </c>
      <c r="B1436" s="43">
        <v>2</v>
      </c>
    </row>
    <row r="1437" spans="1:2" x14ac:dyDescent="0.25">
      <c r="A1437" s="43">
        <v>95514</v>
      </c>
      <c r="B1437" s="43">
        <v>2</v>
      </c>
    </row>
    <row r="1438" spans="1:2" x14ac:dyDescent="0.25">
      <c r="A1438" s="43">
        <v>95519</v>
      </c>
      <c r="B1438" s="43">
        <v>1</v>
      </c>
    </row>
    <row r="1439" spans="1:2" x14ac:dyDescent="0.25">
      <c r="A1439" s="43">
        <v>95521</v>
      </c>
      <c r="B1439" s="43">
        <v>1</v>
      </c>
    </row>
    <row r="1440" spans="1:2" x14ac:dyDescent="0.25">
      <c r="A1440" s="43">
        <v>95524</v>
      </c>
      <c r="B1440" s="43">
        <v>1</v>
      </c>
    </row>
    <row r="1441" spans="1:2" x14ac:dyDescent="0.25">
      <c r="A1441" s="43">
        <v>95525</v>
      </c>
      <c r="B1441" s="43">
        <v>1</v>
      </c>
    </row>
    <row r="1442" spans="1:2" x14ac:dyDescent="0.25">
      <c r="A1442" s="43">
        <v>95526</v>
      </c>
      <c r="B1442" s="43">
        <v>2</v>
      </c>
    </row>
    <row r="1443" spans="1:2" x14ac:dyDescent="0.25">
      <c r="A1443" s="43">
        <v>95527</v>
      </c>
      <c r="B1443" s="43">
        <v>16</v>
      </c>
    </row>
    <row r="1444" spans="1:2" x14ac:dyDescent="0.25">
      <c r="A1444" s="43">
        <v>95528</v>
      </c>
      <c r="B1444" s="43">
        <v>1</v>
      </c>
    </row>
    <row r="1445" spans="1:2" x14ac:dyDescent="0.25">
      <c r="A1445" s="43">
        <v>95531</v>
      </c>
      <c r="B1445" s="43">
        <v>1</v>
      </c>
    </row>
    <row r="1446" spans="1:2" x14ac:dyDescent="0.25">
      <c r="A1446" s="43">
        <v>95536</v>
      </c>
      <c r="B1446" s="43">
        <v>1</v>
      </c>
    </row>
    <row r="1447" spans="1:2" x14ac:dyDescent="0.25">
      <c r="A1447" s="43">
        <v>95540</v>
      </c>
      <c r="B1447" s="43">
        <v>1</v>
      </c>
    </row>
    <row r="1448" spans="1:2" x14ac:dyDescent="0.25">
      <c r="A1448" s="43">
        <v>95542</v>
      </c>
      <c r="B1448" s="43">
        <v>2</v>
      </c>
    </row>
    <row r="1449" spans="1:2" x14ac:dyDescent="0.25">
      <c r="A1449" s="43">
        <v>95543</v>
      </c>
      <c r="B1449" s="43">
        <v>16</v>
      </c>
    </row>
    <row r="1450" spans="1:2" x14ac:dyDescent="0.25">
      <c r="A1450" s="43">
        <v>95546</v>
      </c>
      <c r="B1450" s="43">
        <v>2</v>
      </c>
    </row>
    <row r="1451" spans="1:2" x14ac:dyDescent="0.25">
      <c r="A1451" s="43">
        <v>95547</v>
      </c>
      <c r="B1451" s="43">
        <v>1</v>
      </c>
    </row>
    <row r="1452" spans="1:2" x14ac:dyDescent="0.25">
      <c r="A1452" s="43">
        <v>95548</v>
      </c>
      <c r="B1452" s="43">
        <v>1</v>
      </c>
    </row>
    <row r="1453" spans="1:2" x14ac:dyDescent="0.25">
      <c r="A1453" s="43">
        <v>95549</v>
      </c>
      <c r="B1453" s="43">
        <v>1</v>
      </c>
    </row>
    <row r="1454" spans="1:2" x14ac:dyDescent="0.25">
      <c r="A1454" s="43">
        <v>95550</v>
      </c>
      <c r="B1454" s="43">
        <v>2</v>
      </c>
    </row>
    <row r="1455" spans="1:2" x14ac:dyDescent="0.25">
      <c r="A1455" s="43">
        <v>95551</v>
      </c>
      <c r="B1455" s="43">
        <v>1</v>
      </c>
    </row>
    <row r="1456" spans="1:2" x14ac:dyDescent="0.25">
      <c r="A1456" s="43">
        <v>95552</v>
      </c>
      <c r="B1456" s="43">
        <v>2</v>
      </c>
    </row>
    <row r="1457" spans="1:2" x14ac:dyDescent="0.25">
      <c r="A1457" s="43">
        <v>95554</v>
      </c>
      <c r="B1457" s="43">
        <v>2</v>
      </c>
    </row>
    <row r="1458" spans="1:2" x14ac:dyDescent="0.25">
      <c r="A1458" s="43">
        <v>95555</v>
      </c>
      <c r="B1458" s="43">
        <v>1</v>
      </c>
    </row>
    <row r="1459" spans="1:2" x14ac:dyDescent="0.25">
      <c r="A1459" s="43">
        <v>95556</v>
      </c>
      <c r="B1459" s="43">
        <v>2</v>
      </c>
    </row>
    <row r="1460" spans="1:2" x14ac:dyDescent="0.25">
      <c r="A1460" s="43">
        <v>95558</v>
      </c>
      <c r="B1460" s="43">
        <v>1</v>
      </c>
    </row>
    <row r="1461" spans="1:2" x14ac:dyDescent="0.25">
      <c r="A1461" s="43">
        <v>95560</v>
      </c>
      <c r="B1461" s="43">
        <v>2</v>
      </c>
    </row>
    <row r="1462" spans="1:2" x14ac:dyDescent="0.25">
      <c r="A1462" s="43">
        <v>95562</v>
      </c>
      <c r="B1462" s="43">
        <v>1</v>
      </c>
    </row>
    <row r="1463" spans="1:2" x14ac:dyDescent="0.25">
      <c r="A1463" s="43">
        <v>95563</v>
      </c>
      <c r="B1463" s="43">
        <v>16</v>
      </c>
    </row>
    <row r="1464" spans="1:2" x14ac:dyDescent="0.25">
      <c r="A1464" s="43">
        <v>95564</v>
      </c>
      <c r="B1464" s="43">
        <v>1</v>
      </c>
    </row>
    <row r="1465" spans="1:2" x14ac:dyDescent="0.25">
      <c r="A1465" s="43">
        <v>95565</v>
      </c>
      <c r="B1465" s="43">
        <v>1</v>
      </c>
    </row>
    <row r="1466" spans="1:2" x14ac:dyDescent="0.25">
      <c r="A1466" s="43">
        <v>95567</v>
      </c>
      <c r="B1466" s="43">
        <v>1</v>
      </c>
    </row>
    <row r="1467" spans="1:2" x14ac:dyDescent="0.25">
      <c r="A1467" s="43">
        <v>95568</v>
      </c>
      <c r="B1467" s="43">
        <v>16</v>
      </c>
    </row>
    <row r="1468" spans="1:2" x14ac:dyDescent="0.25">
      <c r="A1468" s="43">
        <v>95569</v>
      </c>
      <c r="B1468" s="43">
        <v>2</v>
      </c>
    </row>
    <row r="1469" spans="1:2" x14ac:dyDescent="0.25">
      <c r="A1469" s="43">
        <v>95570</v>
      </c>
      <c r="B1469" s="43">
        <v>1</v>
      </c>
    </row>
    <row r="1470" spans="1:2" x14ac:dyDescent="0.25">
      <c r="A1470" s="43">
        <v>95573</v>
      </c>
      <c r="B1470" s="43">
        <v>2</v>
      </c>
    </row>
    <row r="1471" spans="1:2" x14ac:dyDescent="0.25">
      <c r="A1471" s="43">
        <v>95585</v>
      </c>
      <c r="B1471" s="43">
        <v>1</v>
      </c>
    </row>
    <row r="1472" spans="1:2" x14ac:dyDescent="0.25">
      <c r="A1472" s="43">
        <v>95587</v>
      </c>
      <c r="B1472" s="43">
        <v>2</v>
      </c>
    </row>
    <row r="1473" spans="1:2" x14ac:dyDescent="0.25">
      <c r="A1473" s="43">
        <v>95589</v>
      </c>
      <c r="B1473" s="43">
        <v>1</v>
      </c>
    </row>
    <row r="1474" spans="1:2" x14ac:dyDescent="0.25">
      <c r="A1474" s="43">
        <v>95595</v>
      </c>
      <c r="B1474" s="43">
        <v>2</v>
      </c>
    </row>
    <row r="1475" spans="1:2" x14ac:dyDescent="0.25">
      <c r="A1475" s="43">
        <v>95602</v>
      </c>
      <c r="B1475" s="43">
        <v>11</v>
      </c>
    </row>
    <row r="1476" spans="1:2" x14ac:dyDescent="0.25">
      <c r="A1476" s="43">
        <v>95603</v>
      </c>
      <c r="B1476" s="43">
        <v>11</v>
      </c>
    </row>
    <row r="1477" spans="1:2" x14ac:dyDescent="0.25">
      <c r="A1477" s="43">
        <v>95605</v>
      </c>
      <c r="B1477" s="43">
        <v>12</v>
      </c>
    </row>
    <row r="1478" spans="1:2" x14ac:dyDescent="0.25">
      <c r="A1478" s="43">
        <v>95606</v>
      </c>
      <c r="B1478" s="43">
        <v>12</v>
      </c>
    </row>
    <row r="1479" spans="1:2" x14ac:dyDescent="0.25">
      <c r="A1479" s="43">
        <v>95607</v>
      </c>
      <c r="B1479" s="43">
        <v>12</v>
      </c>
    </row>
    <row r="1480" spans="1:2" x14ac:dyDescent="0.25">
      <c r="A1480" s="43">
        <v>95608</v>
      </c>
      <c r="B1480" s="43">
        <v>12</v>
      </c>
    </row>
    <row r="1481" spans="1:2" x14ac:dyDescent="0.25">
      <c r="A1481" s="43">
        <v>95610</v>
      </c>
      <c r="B1481" s="43">
        <v>12</v>
      </c>
    </row>
    <row r="1482" spans="1:2" x14ac:dyDescent="0.25">
      <c r="A1482" s="43">
        <v>95612</v>
      </c>
      <c r="B1482" s="43">
        <v>12</v>
      </c>
    </row>
    <row r="1483" spans="1:2" x14ac:dyDescent="0.25">
      <c r="A1483" s="43">
        <v>95614</v>
      </c>
      <c r="B1483" s="43">
        <v>12</v>
      </c>
    </row>
    <row r="1484" spans="1:2" x14ac:dyDescent="0.25">
      <c r="A1484" s="43">
        <v>95615</v>
      </c>
      <c r="B1484" s="43">
        <v>12</v>
      </c>
    </row>
    <row r="1485" spans="1:2" x14ac:dyDescent="0.25">
      <c r="A1485" s="43">
        <v>95616</v>
      </c>
      <c r="B1485" s="43">
        <v>12</v>
      </c>
    </row>
    <row r="1486" spans="1:2" x14ac:dyDescent="0.25">
      <c r="A1486" s="43">
        <v>95618</v>
      </c>
      <c r="B1486" s="43">
        <v>12</v>
      </c>
    </row>
    <row r="1487" spans="1:2" x14ac:dyDescent="0.25">
      <c r="A1487" s="43">
        <v>95619</v>
      </c>
      <c r="B1487" s="43">
        <v>12</v>
      </c>
    </row>
    <row r="1488" spans="1:2" x14ac:dyDescent="0.25">
      <c r="A1488" s="43">
        <v>95620</v>
      </c>
      <c r="B1488" s="43">
        <v>12</v>
      </c>
    </row>
    <row r="1489" spans="1:2" x14ac:dyDescent="0.25">
      <c r="A1489" s="43">
        <v>95621</v>
      </c>
      <c r="B1489" s="43">
        <v>12</v>
      </c>
    </row>
    <row r="1490" spans="1:2" x14ac:dyDescent="0.25">
      <c r="A1490" s="43">
        <v>95623</v>
      </c>
      <c r="B1490" s="43">
        <v>12</v>
      </c>
    </row>
    <row r="1491" spans="1:2" x14ac:dyDescent="0.25">
      <c r="A1491" s="43">
        <v>95624</v>
      </c>
      <c r="B1491" s="43">
        <v>12</v>
      </c>
    </row>
    <row r="1492" spans="1:2" x14ac:dyDescent="0.25">
      <c r="A1492" s="43">
        <v>95626</v>
      </c>
      <c r="B1492" s="43">
        <v>12</v>
      </c>
    </row>
    <row r="1493" spans="1:2" x14ac:dyDescent="0.25">
      <c r="A1493" s="43">
        <v>95627</v>
      </c>
      <c r="B1493" s="43">
        <v>12</v>
      </c>
    </row>
    <row r="1494" spans="1:2" x14ac:dyDescent="0.25">
      <c r="A1494" s="43">
        <v>95628</v>
      </c>
      <c r="B1494" s="43">
        <v>12</v>
      </c>
    </row>
    <row r="1495" spans="1:2" x14ac:dyDescent="0.25">
      <c r="A1495" s="43">
        <v>95629</v>
      </c>
      <c r="B1495" s="43">
        <v>12</v>
      </c>
    </row>
    <row r="1496" spans="1:2" x14ac:dyDescent="0.25">
      <c r="A1496" s="43">
        <v>95630</v>
      </c>
      <c r="B1496" s="43">
        <v>12</v>
      </c>
    </row>
    <row r="1497" spans="1:2" x14ac:dyDescent="0.25">
      <c r="A1497" s="43">
        <v>95631</v>
      </c>
      <c r="B1497" s="43">
        <v>16</v>
      </c>
    </row>
    <row r="1498" spans="1:2" x14ac:dyDescent="0.25">
      <c r="A1498" s="43">
        <v>95632</v>
      </c>
      <c r="B1498" s="43">
        <v>12</v>
      </c>
    </row>
    <row r="1499" spans="1:2" x14ac:dyDescent="0.25">
      <c r="A1499" s="43">
        <v>95633</v>
      </c>
      <c r="B1499" s="43">
        <v>12</v>
      </c>
    </row>
    <row r="1500" spans="1:2" x14ac:dyDescent="0.25">
      <c r="A1500" s="43">
        <v>95634</v>
      </c>
      <c r="B1500" s="43">
        <v>12</v>
      </c>
    </row>
    <row r="1501" spans="1:2" x14ac:dyDescent="0.25">
      <c r="A1501" s="43">
        <v>95635</v>
      </c>
      <c r="B1501" s="43">
        <v>12</v>
      </c>
    </row>
    <row r="1502" spans="1:2" x14ac:dyDescent="0.25">
      <c r="A1502" s="43">
        <v>95636</v>
      </c>
      <c r="B1502" s="43">
        <v>16</v>
      </c>
    </row>
    <row r="1503" spans="1:2" x14ac:dyDescent="0.25">
      <c r="A1503" s="43">
        <v>95637</v>
      </c>
      <c r="B1503" s="43">
        <v>12</v>
      </c>
    </row>
    <row r="1504" spans="1:2" x14ac:dyDescent="0.25">
      <c r="A1504" s="43">
        <v>95638</v>
      </c>
      <c r="B1504" s="43">
        <v>12</v>
      </c>
    </row>
    <row r="1505" spans="1:2" x14ac:dyDescent="0.25">
      <c r="A1505" s="43">
        <v>95639</v>
      </c>
      <c r="B1505" s="43">
        <v>12</v>
      </c>
    </row>
    <row r="1506" spans="1:2" x14ac:dyDescent="0.25">
      <c r="A1506" s="43">
        <v>95640</v>
      </c>
      <c r="B1506" s="43">
        <v>12</v>
      </c>
    </row>
    <row r="1507" spans="1:2" x14ac:dyDescent="0.25">
      <c r="A1507" s="43">
        <v>95641</v>
      </c>
      <c r="B1507" s="43">
        <v>12</v>
      </c>
    </row>
    <row r="1508" spans="1:2" x14ac:dyDescent="0.25">
      <c r="A1508" s="43">
        <v>95642</v>
      </c>
      <c r="B1508" s="43">
        <v>12</v>
      </c>
    </row>
    <row r="1509" spans="1:2" x14ac:dyDescent="0.25">
      <c r="A1509" s="43">
        <v>95645</v>
      </c>
      <c r="B1509" s="43">
        <v>11</v>
      </c>
    </row>
    <row r="1510" spans="1:2" x14ac:dyDescent="0.25">
      <c r="A1510" s="43">
        <v>95648</v>
      </c>
      <c r="B1510" s="43">
        <v>11</v>
      </c>
    </row>
    <row r="1511" spans="1:2" x14ac:dyDescent="0.25">
      <c r="A1511" s="43">
        <v>95650</v>
      </c>
      <c r="B1511" s="43">
        <v>11</v>
      </c>
    </row>
    <row r="1512" spans="1:2" x14ac:dyDescent="0.25">
      <c r="A1512" s="43">
        <v>95651</v>
      </c>
      <c r="B1512" s="43">
        <v>12</v>
      </c>
    </row>
    <row r="1513" spans="1:2" x14ac:dyDescent="0.25">
      <c r="A1513" s="43">
        <v>95652</v>
      </c>
      <c r="B1513" s="43">
        <v>12</v>
      </c>
    </row>
    <row r="1514" spans="1:2" x14ac:dyDescent="0.25">
      <c r="A1514" s="43">
        <v>95653</v>
      </c>
      <c r="B1514" s="43">
        <v>12</v>
      </c>
    </row>
    <row r="1515" spans="1:2" x14ac:dyDescent="0.25">
      <c r="A1515" s="43">
        <v>95655</v>
      </c>
      <c r="B1515" s="43">
        <v>12</v>
      </c>
    </row>
    <row r="1516" spans="1:2" x14ac:dyDescent="0.25">
      <c r="A1516" s="43">
        <v>95658</v>
      </c>
      <c r="B1516" s="43">
        <v>11</v>
      </c>
    </row>
    <row r="1517" spans="1:2" x14ac:dyDescent="0.25">
      <c r="A1517" s="43">
        <v>95659</v>
      </c>
      <c r="B1517" s="43">
        <v>11</v>
      </c>
    </row>
    <row r="1518" spans="1:2" x14ac:dyDescent="0.25">
      <c r="A1518" s="43">
        <v>95660</v>
      </c>
      <c r="B1518" s="43">
        <v>12</v>
      </c>
    </row>
    <row r="1519" spans="1:2" x14ac:dyDescent="0.25">
      <c r="A1519" s="43">
        <v>95661</v>
      </c>
      <c r="B1519" s="43">
        <v>11</v>
      </c>
    </row>
    <row r="1520" spans="1:2" x14ac:dyDescent="0.25">
      <c r="A1520" s="43">
        <v>95662</v>
      </c>
      <c r="B1520" s="43">
        <v>12</v>
      </c>
    </row>
    <row r="1521" spans="1:2" x14ac:dyDescent="0.25">
      <c r="A1521" s="43">
        <v>95663</v>
      </c>
      <c r="B1521" s="43">
        <v>11</v>
      </c>
    </row>
    <row r="1522" spans="1:2" x14ac:dyDescent="0.25">
      <c r="A1522" s="43">
        <v>95664</v>
      </c>
      <c r="B1522" s="43">
        <v>12</v>
      </c>
    </row>
    <row r="1523" spans="1:2" x14ac:dyDescent="0.25">
      <c r="A1523" s="43">
        <v>95665</v>
      </c>
      <c r="B1523" s="43">
        <v>12</v>
      </c>
    </row>
    <row r="1524" spans="1:2" x14ac:dyDescent="0.25">
      <c r="A1524" s="43">
        <v>95666</v>
      </c>
      <c r="B1524" s="43">
        <v>16</v>
      </c>
    </row>
    <row r="1525" spans="1:2" x14ac:dyDescent="0.25">
      <c r="A1525" s="43">
        <v>95667</v>
      </c>
      <c r="B1525" s="43">
        <v>12</v>
      </c>
    </row>
    <row r="1526" spans="1:2" x14ac:dyDescent="0.25">
      <c r="A1526" s="43">
        <v>95668</v>
      </c>
      <c r="B1526" s="43">
        <v>11</v>
      </c>
    </row>
    <row r="1527" spans="1:2" x14ac:dyDescent="0.25">
      <c r="A1527" s="43">
        <v>95669</v>
      </c>
      <c r="B1527" s="43">
        <v>12</v>
      </c>
    </row>
    <row r="1528" spans="1:2" x14ac:dyDescent="0.25">
      <c r="A1528" s="43">
        <v>95670</v>
      </c>
      <c r="B1528" s="43">
        <v>12</v>
      </c>
    </row>
    <row r="1529" spans="1:2" x14ac:dyDescent="0.25">
      <c r="A1529" s="43">
        <v>95672</v>
      </c>
      <c r="B1529" s="43">
        <v>12</v>
      </c>
    </row>
    <row r="1530" spans="1:2" x14ac:dyDescent="0.25">
      <c r="A1530" s="43">
        <v>95673</v>
      </c>
      <c r="B1530" s="43">
        <v>12</v>
      </c>
    </row>
    <row r="1531" spans="1:2" x14ac:dyDescent="0.25">
      <c r="A1531" s="43">
        <v>95674</v>
      </c>
      <c r="B1531" s="43">
        <v>11</v>
      </c>
    </row>
    <row r="1532" spans="1:2" x14ac:dyDescent="0.25">
      <c r="A1532" s="43">
        <v>95677</v>
      </c>
      <c r="B1532" s="43">
        <v>11</v>
      </c>
    </row>
    <row r="1533" spans="1:2" x14ac:dyDescent="0.25">
      <c r="A1533" s="43">
        <v>95678</v>
      </c>
      <c r="B1533" s="43">
        <v>11</v>
      </c>
    </row>
    <row r="1534" spans="1:2" x14ac:dyDescent="0.25">
      <c r="A1534" s="43">
        <v>95679</v>
      </c>
      <c r="B1534" s="43">
        <v>12</v>
      </c>
    </row>
    <row r="1535" spans="1:2" x14ac:dyDescent="0.25">
      <c r="A1535" s="43">
        <v>95681</v>
      </c>
      <c r="B1535" s="43">
        <v>11</v>
      </c>
    </row>
    <row r="1536" spans="1:2" x14ac:dyDescent="0.25">
      <c r="A1536" s="43">
        <v>95682</v>
      </c>
      <c r="B1536" s="43">
        <v>12</v>
      </c>
    </row>
    <row r="1537" spans="1:2" x14ac:dyDescent="0.25">
      <c r="A1537" s="43">
        <v>95683</v>
      </c>
      <c r="B1537" s="43">
        <v>12</v>
      </c>
    </row>
    <row r="1538" spans="1:2" x14ac:dyDescent="0.25">
      <c r="A1538" s="43">
        <v>95684</v>
      </c>
      <c r="B1538" s="43">
        <v>12</v>
      </c>
    </row>
    <row r="1539" spans="1:2" x14ac:dyDescent="0.25">
      <c r="A1539" s="43">
        <v>95685</v>
      </c>
      <c r="B1539" s="43">
        <v>12</v>
      </c>
    </row>
    <row r="1540" spans="1:2" x14ac:dyDescent="0.25">
      <c r="A1540" s="43">
        <v>95686</v>
      </c>
      <c r="B1540" s="43">
        <v>12</v>
      </c>
    </row>
    <row r="1541" spans="1:2" x14ac:dyDescent="0.25">
      <c r="A1541" s="43">
        <v>95687</v>
      </c>
      <c r="B1541" s="43">
        <v>12</v>
      </c>
    </row>
    <row r="1542" spans="1:2" x14ac:dyDescent="0.25">
      <c r="A1542" s="43">
        <v>95688</v>
      </c>
      <c r="B1542" s="43">
        <v>12</v>
      </c>
    </row>
    <row r="1543" spans="1:2" x14ac:dyDescent="0.25">
      <c r="A1543" s="43">
        <v>95689</v>
      </c>
      <c r="B1543" s="43">
        <v>12</v>
      </c>
    </row>
    <row r="1544" spans="1:2" x14ac:dyDescent="0.25">
      <c r="A1544" s="43">
        <v>95690</v>
      </c>
      <c r="B1544" s="43">
        <v>12</v>
      </c>
    </row>
    <row r="1545" spans="1:2" x14ac:dyDescent="0.25">
      <c r="A1545" s="43">
        <v>95691</v>
      </c>
      <c r="B1545" s="43">
        <v>12</v>
      </c>
    </row>
    <row r="1546" spans="1:2" x14ac:dyDescent="0.25">
      <c r="A1546" s="43">
        <v>95692</v>
      </c>
      <c r="B1546" s="43">
        <v>11</v>
      </c>
    </row>
    <row r="1547" spans="1:2" x14ac:dyDescent="0.25">
      <c r="A1547" s="43">
        <v>95693</v>
      </c>
      <c r="B1547" s="43">
        <v>12</v>
      </c>
    </row>
    <row r="1548" spans="1:2" x14ac:dyDescent="0.25">
      <c r="A1548" s="43">
        <v>95694</v>
      </c>
      <c r="B1548" s="43">
        <v>12</v>
      </c>
    </row>
    <row r="1549" spans="1:2" x14ac:dyDescent="0.25">
      <c r="A1549" s="43">
        <v>95695</v>
      </c>
      <c r="B1549" s="43">
        <v>12</v>
      </c>
    </row>
    <row r="1550" spans="1:2" x14ac:dyDescent="0.25">
      <c r="A1550" s="43">
        <v>95698</v>
      </c>
      <c r="B1550" s="43">
        <v>12</v>
      </c>
    </row>
    <row r="1551" spans="1:2" x14ac:dyDescent="0.25">
      <c r="A1551" s="43">
        <v>95699</v>
      </c>
      <c r="B1551" s="43">
        <v>12</v>
      </c>
    </row>
    <row r="1552" spans="1:2" x14ac:dyDescent="0.25">
      <c r="A1552" s="43">
        <v>95701</v>
      </c>
      <c r="B1552" s="43">
        <v>16</v>
      </c>
    </row>
    <row r="1553" spans="1:2" x14ac:dyDescent="0.25">
      <c r="A1553" s="43">
        <v>95703</v>
      </c>
      <c r="B1553" s="43">
        <v>11</v>
      </c>
    </row>
    <row r="1554" spans="1:2" x14ac:dyDescent="0.25">
      <c r="A1554" s="43">
        <v>95709</v>
      </c>
      <c r="B1554" s="43">
        <v>12</v>
      </c>
    </row>
    <row r="1555" spans="1:2" x14ac:dyDescent="0.25">
      <c r="A1555" s="43">
        <v>95713</v>
      </c>
      <c r="B1555" s="43">
        <v>11</v>
      </c>
    </row>
    <row r="1556" spans="1:2" x14ac:dyDescent="0.25">
      <c r="A1556" s="43">
        <v>95714</v>
      </c>
      <c r="B1556" s="43">
        <v>16</v>
      </c>
    </row>
    <row r="1557" spans="1:2" x14ac:dyDescent="0.25">
      <c r="A1557" s="43">
        <v>95715</v>
      </c>
      <c r="B1557" s="43">
        <v>16</v>
      </c>
    </row>
    <row r="1558" spans="1:2" x14ac:dyDescent="0.25">
      <c r="A1558" s="43">
        <v>95717</v>
      </c>
      <c r="B1558" s="43">
        <v>16</v>
      </c>
    </row>
    <row r="1559" spans="1:2" x14ac:dyDescent="0.25">
      <c r="A1559" s="43">
        <v>95720</v>
      </c>
      <c r="B1559" s="43">
        <v>16</v>
      </c>
    </row>
    <row r="1560" spans="1:2" x14ac:dyDescent="0.25">
      <c r="A1560" s="43">
        <v>95721</v>
      </c>
      <c r="B1560" s="43">
        <v>16</v>
      </c>
    </row>
    <row r="1561" spans="1:2" x14ac:dyDescent="0.25">
      <c r="A1561" s="43">
        <v>95722</v>
      </c>
      <c r="B1561" s="43">
        <v>11</v>
      </c>
    </row>
    <row r="1562" spans="1:2" x14ac:dyDescent="0.25">
      <c r="A1562" s="43">
        <v>95724</v>
      </c>
      <c r="B1562" s="43">
        <v>16</v>
      </c>
    </row>
    <row r="1563" spans="1:2" x14ac:dyDescent="0.25">
      <c r="A1563" s="43">
        <v>95726</v>
      </c>
      <c r="B1563" s="43">
        <v>16</v>
      </c>
    </row>
    <row r="1564" spans="1:2" x14ac:dyDescent="0.25">
      <c r="A1564" s="43">
        <v>95728</v>
      </c>
      <c r="B1564" s="43">
        <v>16</v>
      </c>
    </row>
    <row r="1565" spans="1:2" x14ac:dyDescent="0.25">
      <c r="A1565" s="43">
        <v>95735</v>
      </c>
      <c r="B1565" s="43">
        <v>16</v>
      </c>
    </row>
    <row r="1566" spans="1:2" x14ac:dyDescent="0.25">
      <c r="A1566" s="43">
        <v>95742</v>
      </c>
      <c r="B1566" s="43">
        <v>12</v>
      </c>
    </row>
    <row r="1567" spans="1:2" x14ac:dyDescent="0.25">
      <c r="A1567" s="43">
        <v>95746</v>
      </c>
      <c r="B1567" s="43">
        <v>11</v>
      </c>
    </row>
    <row r="1568" spans="1:2" x14ac:dyDescent="0.25">
      <c r="A1568" s="43">
        <v>95747</v>
      </c>
      <c r="B1568" s="43">
        <v>11</v>
      </c>
    </row>
    <row r="1569" spans="1:2" x14ac:dyDescent="0.25">
      <c r="A1569" s="43">
        <v>95757</v>
      </c>
      <c r="B1569" s="43">
        <v>12</v>
      </c>
    </row>
    <row r="1570" spans="1:2" x14ac:dyDescent="0.25">
      <c r="A1570" s="43">
        <v>95758</v>
      </c>
      <c r="B1570" s="43">
        <v>12</v>
      </c>
    </row>
    <row r="1571" spans="1:2" x14ac:dyDescent="0.25">
      <c r="A1571" s="43">
        <v>95762</v>
      </c>
      <c r="B1571" s="43">
        <v>12</v>
      </c>
    </row>
    <row r="1572" spans="1:2" x14ac:dyDescent="0.25">
      <c r="A1572" s="43">
        <v>95765</v>
      </c>
      <c r="B1572" s="43">
        <v>11</v>
      </c>
    </row>
    <row r="1573" spans="1:2" x14ac:dyDescent="0.25">
      <c r="A1573" s="43">
        <v>95776</v>
      </c>
      <c r="B1573" s="43">
        <v>12</v>
      </c>
    </row>
    <row r="1574" spans="1:2" x14ac:dyDescent="0.25">
      <c r="A1574" s="43">
        <v>95811</v>
      </c>
      <c r="B1574" s="43">
        <v>12</v>
      </c>
    </row>
    <row r="1575" spans="1:2" x14ac:dyDescent="0.25">
      <c r="A1575" s="43">
        <v>95814</v>
      </c>
      <c r="B1575" s="43">
        <v>12</v>
      </c>
    </row>
    <row r="1576" spans="1:2" x14ac:dyDescent="0.25">
      <c r="A1576" s="43">
        <v>95815</v>
      </c>
      <c r="B1576" s="43">
        <v>12</v>
      </c>
    </row>
    <row r="1577" spans="1:2" x14ac:dyDescent="0.25">
      <c r="A1577" s="43">
        <v>95816</v>
      </c>
      <c r="B1577" s="43">
        <v>12</v>
      </c>
    </row>
    <row r="1578" spans="1:2" x14ac:dyDescent="0.25">
      <c r="A1578" s="43">
        <v>95817</v>
      </c>
      <c r="B1578" s="43">
        <v>12</v>
      </c>
    </row>
    <row r="1579" spans="1:2" x14ac:dyDescent="0.25">
      <c r="A1579" s="43">
        <v>95818</v>
      </c>
      <c r="B1579" s="43">
        <v>12</v>
      </c>
    </row>
    <row r="1580" spans="1:2" x14ac:dyDescent="0.25">
      <c r="A1580" s="43">
        <v>95819</v>
      </c>
      <c r="B1580" s="43">
        <v>12</v>
      </c>
    </row>
    <row r="1581" spans="1:2" x14ac:dyDescent="0.25">
      <c r="A1581" s="43">
        <v>95820</v>
      </c>
      <c r="B1581" s="43">
        <v>12</v>
      </c>
    </row>
    <row r="1582" spans="1:2" x14ac:dyDescent="0.25">
      <c r="A1582" s="43">
        <v>95821</v>
      </c>
      <c r="B1582" s="43">
        <v>12</v>
      </c>
    </row>
    <row r="1583" spans="1:2" x14ac:dyDescent="0.25">
      <c r="A1583" s="43">
        <v>95822</v>
      </c>
      <c r="B1583" s="43">
        <v>12</v>
      </c>
    </row>
    <row r="1584" spans="1:2" x14ac:dyDescent="0.25">
      <c r="A1584" s="43">
        <v>95823</v>
      </c>
      <c r="B1584" s="43">
        <v>12</v>
      </c>
    </row>
    <row r="1585" spans="1:2" x14ac:dyDescent="0.25">
      <c r="A1585" s="43">
        <v>95824</v>
      </c>
      <c r="B1585" s="43">
        <v>12</v>
      </c>
    </row>
    <row r="1586" spans="1:2" x14ac:dyDescent="0.25">
      <c r="A1586" s="43">
        <v>95825</v>
      </c>
      <c r="B1586" s="43">
        <v>12</v>
      </c>
    </row>
    <row r="1587" spans="1:2" x14ac:dyDescent="0.25">
      <c r="A1587" s="43">
        <v>95826</v>
      </c>
      <c r="B1587" s="43">
        <v>12</v>
      </c>
    </row>
    <row r="1588" spans="1:2" x14ac:dyDescent="0.25">
      <c r="A1588" s="43">
        <v>95827</v>
      </c>
      <c r="B1588" s="43">
        <v>12</v>
      </c>
    </row>
    <row r="1589" spans="1:2" x14ac:dyDescent="0.25">
      <c r="A1589" s="43">
        <v>95828</v>
      </c>
      <c r="B1589" s="43">
        <v>12</v>
      </c>
    </row>
    <row r="1590" spans="1:2" x14ac:dyDescent="0.25">
      <c r="A1590" s="43">
        <v>95829</v>
      </c>
      <c r="B1590" s="43">
        <v>12</v>
      </c>
    </row>
    <row r="1591" spans="1:2" x14ac:dyDescent="0.25">
      <c r="A1591" s="43">
        <v>95830</v>
      </c>
      <c r="B1591" s="43">
        <v>12</v>
      </c>
    </row>
    <row r="1592" spans="1:2" x14ac:dyDescent="0.25">
      <c r="A1592" s="43">
        <v>95831</v>
      </c>
      <c r="B1592" s="43">
        <v>12</v>
      </c>
    </row>
    <row r="1593" spans="1:2" x14ac:dyDescent="0.25">
      <c r="A1593" s="43">
        <v>95832</v>
      </c>
      <c r="B1593" s="43">
        <v>12</v>
      </c>
    </row>
    <row r="1594" spans="1:2" x14ac:dyDescent="0.25">
      <c r="A1594" s="43">
        <v>95833</v>
      </c>
      <c r="B1594" s="43">
        <v>12</v>
      </c>
    </row>
    <row r="1595" spans="1:2" x14ac:dyDescent="0.25">
      <c r="A1595" s="43">
        <v>95834</v>
      </c>
      <c r="B1595" s="43">
        <v>12</v>
      </c>
    </row>
    <row r="1596" spans="1:2" x14ac:dyDescent="0.25">
      <c r="A1596" s="43">
        <v>95835</v>
      </c>
      <c r="B1596" s="43">
        <v>12</v>
      </c>
    </row>
    <row r="1597" spans="1:2" x14ac:dyDescent="0.25">
      <c r="A1597" s="43">
        <v>95836</v>
      </c>
      <c r="B1597" s="43">
        <v>12</v>
      </c>
    </row>
    <row r="1598" spans="1:2" x14ac:dyDescent="0.25">
      <c r="A1598" s="43">
        <v>95837</v>
      </c>
      <c r="B1598" s="43">
        <v>12</v>
      </c>
    </row>
    <row r="1599" spans="1:2" x14ac:dyDescent="0.25">
      <c r="A1599" s="43">
        <v>95838</v>
      </c>
      <c r="B1599" s="43">
        <v>12</v>
      </c>
    </row>
    <row r="1600" spans="1:2" x14ac:dyDescent="0.25">
      <c r="A1600" s="43">
        <v>95841</v>
      </c>
      <c r="B1600" s="43">
        <v>12</v>
      </c>
    </row>
    <row r="1601" spans="1:2" x14ac:dyDescent="0.25">
      <c r="A1601" s="43">
        <v>95842</v>
      </c>
      <c r="B1601" s="43">
        <v>12</v>
      </c>
    </row>
    <row r="1602" spans="1:2" x14ac:dyDescent="0.25">
      <c r="A1602" s="43">
        <v>95843</v>
      </c>
      <c r="B1602" s="43">
        <v>12</v>
      </c>
    </row>
    <row r="1603" spans="1:2" x14ac:dyDescent="0.25">
      <c r="A1603" s="43">
        <v>95864</v>
      </c>
      <c r="B1603" s="43">
        <v>12</v>
      </c>
    </row>
    <row r="1604" spans="1:2" x14ac:dyDescent="0.25">
      <c r="A1604" s="43">
        <v>95901</v>
      </c>
      <c r="B1604" s="43">
        <v>11</v>
      </c>
    </row>
    <row r="1605" spans="1:2" x14ac:dyDescent="0.25">
      <c r="A1605" s="43">
        <v>95903</v>
      </c>
      <c r="B1605" s="43">
        <v>11</v>
      </c>
    </row>
    <row r="1606" spans="1:2" x14ac:dyDescent="0.25">
      <c r="A1606" s="43">
        <v>95910</v>
      </c>
      <c r="B1606" s="43">
        <v>16</v>
      </c>
    </row>
    <row r="1607" spans="1:2" x14ac:dyDescent="0.25">
      <c r="A1607" s="43">
        <v>95912</v>
      </c>
      <c r="B1607" s="43">
        <v>11</v>
      </c>
    </row>
    <row r="1608" spans="1:2" x14ac:dyDescent="0.25">
      <c r="A1608" s="43">
        <v>95914</v>
      </c>
      <c r="B1608" s="43">
        <v>11</v>
      </c>
    </row>
    <row r="1609" spans="1:2" x14ac:dyDescent="0.25">
      <c r="A1609" s="43">
        <v>95915</v>
      </c>
      <c r="B1609" s="43">
        <v>16</v>
      </c>
    </row>
    <row r="1610" spans="1:2" x14ac:dyDescent="0.25">
      <c r="A1610" s="43">
        <v>95916</v>
      </c>
      <c r="B1610" s="43">
        <v>16</v>
      </c>
    </row>
    <row r="1611" spans="1:2" x14ac:dyDescent="0.25">
      <c r="A1611" s="43">
        <v>95917</v>
      </c>
      <c r="B1611" s="43">
        <v>11</v>
      </c>
    </row>
    <row r="1612" spans="1:2" x14ac:dyDescent="0.25">
      <c r="A1612" s="43">
        <v>95918</v>
      </c>
      <c r="B1612" s="43">
        <v>11</v>
      </c>
    </row>
    <row r="1613" spans="1:2" x14ac:dyDescent="0.25">
      <c r="A1613" s="43">
        <v>95919</v>
      </c>
      <c r="B1613" s="43">
        <v>11</v>
      </c>
    </row>
    <row r="1614" spans="1:2" x14ac:dyDescent="0.25">
      <c r="A1614" s="43">
        <v>95920</v>
      </c>
      <c r="B1614" s="43">
        <v>11</v>
      </c>
    </row>
    <row r="1615" spans="1:2" x14ac:dyDescent="0.25">
      <c r="A1615" s="43">
        <v>95922</v>
      </c>
      <c r="B1615" s="43">
        <v>16</v>
      </c>
    </row>
    <row r="1616" spans="1:2" x14ac:dyDescent="0.25">
      <c r="A1616" s="43">
        <v>95923</v>
      </c>
      <c r="B1616" s="43">
        <v>16</v>
      </c>
    </row>
    <row r="1617" spans="1:2" x14ac:dyDescent="0.25">
      <c r="A1617" s="43">
        <v>95925</v>
      </c>
      <c r="B1617" s="43">
        <v>16</v>
      </c>
    </row>
    <row r="1618" spans="1:2" x14ac:dyDescent="0.25">
      <c r="A1618" s="43">
        <v>95926</v>
      </c>
      <c r="B1618" s="43">
        <v>11</v>
      </c>
    </row>
    <row r="1619" spans="1:2" x14ac:dyDescent="0.25">
      <c r="A1619" s="43">
        <v>95928</v>
      </c>
      <c r="B1619" s="43">
        <v>11</v>
      </c>
    </row>
    <row r="1620" spans="1:2" x14ac:dyDescent="0.25">
      <c r="A1620" s="43">
        <v>95932</v>
      </c>
      <c r="B1620" s="43">
        <v>11</v>
      </c>
    </row>
    <row r="1621" spans="1:2" x14ac:dyDescent="0.25">
      <c r="A1621" s="43">
        <v>95934</v>
      </c>
      <c r="B1621" s="43">
        <v>16</v>
      </c>
    </row>
    <row r="1622" spans="1:2" x14ac:dyDescent="0.25">
      <c r="A1622" s="43">
        <v>95935</v>
      </c>
      <c r="B1622" s="43">
        <v>11</v>
      </c>
    </row>
    <row r="1623" spans="1:2" x14ac:dyDescent="0.25">
      <c r="A1623" s="43">
        <v>95936</v>
      </c>
      <c r="B1623" s="43">
        <v>16</v>
      </c>
    </row>
    <row r="1624" spans="1:2" x14ac:dyDescent="0.25">
      <c r="A1624" s="43">
        <v>95937</v>
      </c>
      <c r="B1624" s="43">
        <v>12</v>
      </c>
    </row>
    <row r="1625" spans="1:2" x14ac:dyDescent="0.25">
      <c r="A1625" s="43">
        <v>95938</v>
      </c>
      <c r="B1625" s="43">
        <v>11</v>
      </c>
    </row>
    <row r="1626" spans="1:2" x14ac:dyDescent="0.25">
      <c r="A1626" s="43">
        <v>95939</v>
      </c>
      <c r="B1626" s="43">
        <v>11</v>
      </c>
    </row>
    <row r="1627" spans="1:2" x14ac:dyDescent="0.25">
      <c r="A1627" s="43">
        <v>95941</v>
      </c>
      <c r="B1627" s="43">
        <v>16</v>
      </c>
    </row>
    <row r="1628" spans="1:2" x14ac:dyDescent="0.25">
      <c r="A1628" s="43">
        <v>95942</v>
      </c>
      <c r="B1628" s="43">
        <v>16</v>
      </c>
    </row>
    <row r="1629" spans="1:2" x14ac:dyDescent="0.25">
      <c r="A1629" s="43">
        <v>95943</v>
      </c>
      <c r="B1629" s="43">
        <v>11</v>
      </c>
    </row>
    <row r="1630" spans="1:2" x14ac:dyDescent="0.25">
      <c r="A1630" s="43">
        <v>95944</v>
      </c>
      <c r="B1630" s="43">
        <v>16</v>
      </c>
    </row>
    <row r="1631" spans="1:2" x14ac:dyDescent="0.25">
      <c r="A1631" s="43">
        <v>95945</v>
      </c>
      <c r="B1631" s="43">
        <v>11</v>
      </c>
    </row>
    <row r="1632" spans="1:2" x14ac:dyDescent="0.25">
      <c r="A1632" s="43">
        <v>95946</v>
      </c>
      <c r="B1632" s="43">
        <v>11</v>
      </c>
    </row>
    <row r="1633" spans="1:2" x14ac:dyDescent="0.25">
      <c r="A1633" s="43">
        <v>95947</v>
      </c>
      <c r="B1633" s="43">
        <v>16</v>
      </c>
    </row>
    <row r="1634" spans="1:2" x14ac:dyDescent="0.25">
      <c r="A1634" s="43">
        <v>95948</v>
      </c>
      <c r="B1634" s="43">
        <v>11</v>
      </c>
    </row>
    <row r="1635" spans="1:2" x14ac:dyDescent="0.25">
      <c r="A1635" s="43">
        <v>95949</v>
      </c>
      <c r="B1635" s="43">
        <v>11</v>
      </c>
    </row>
    <row r="1636" spans="1:2" x14ac:dyDescent="0.25">
      <c r="A1636" s="43">
        <v>95950</v>
      </c>
      <c r="B1636" s="43">
        <v>16</v>
      </c>
    </row>
    <row r="1637" spans="1:2" x14ac:dyDescent="0.25">
      <c r="A1637" s="43">
        <v>95951</v>
      </c>
      <c r="B1637" s="43">
        <v>11</v>
      </c>
    </row>
    <row r="1638" spans="1:2" x14ac:dyDescent="0.25">
      <c r="A1638" s="43">
        <v>95953</v>
      </c>
      <c r="B1638" s="43">
        <v>11</v>
      </c>
    </row>
    <row r="1639" spans="1:2" x14ac:dyDescent="0.25">
      <c r="A1639" s="43">
        <v>95954</v>
      </c>
      <c r="B1639" s="43">
        <v>16</v>
      </c>
    </row>
    <row r="1640" spans="1:2" x14ac:dyDescent="0.25">
      <c r="A1640" s="43">
        <v>95955</v>
      </c>
      <c r="B1640" s="43">
        <v>11</v>
      </c>
    </row>
    <row r="1641" spans="1:2" x14ac:dyDescent="0.25">
      <c r="A1641" s="43">
        <v>95956</v>
      </c>
      <c r="B1641" s="43">
        <v>16</v>
      </c>
    </row>
    <row r="1642" spans="1:2" x14ac:dyDescent="0.25">
      <c r="A1642" s="43">
        <v>95957</v>
      </c>
      <c r="B1642" s="43">
        <v>11</v>
      </c>
    </row>
    <row r="1643" spans="1:2" x14ac:dyDescent="0.25">
      <c r="A1643" s="43">
        <v>95959</v>
      </c>
      <c r="B1643" s="43">
        <v>11</v>
      </c>
    </row>
    <row r="1644" spans="1:2" x14ac:dyDescent="0.25">
      <c r="A1644" s="43">
        <v>95960</v>
      </c>
      <c r="B1644" s="43">
        <v>16</v>
      </c>
    </row>
    <row r="1645" spans="1:2" x14ac:dyDescent="0.25">
      <c r="A1645" s="43">
        <v>95961</v>
      </c>
      <c r="B1645" s="43">
        <v>11</v>
      </c>
    </row>
    <row r="1646" spans="1:2" x14ac:dyDescent="0.25">
      <c r="A1646" s="43">
        <v>95962</v>
      </c>
      <c r="B1646" s="43">
        <v>11</v>
      </c>
    </row>
    <row r="1647" spans="1:2" x14ac:dyDescent="0.25">
      <c r="A1647" s="43">
        <v>95963</v>
      </c>
      <c r="B1647" s="43">
        <v>11</v>
      </c>
    </row>
    <row r="1648" spans="1:2" x14ac:dyDescent="0.25">
      <c r="A1648" s="43">
        <v>95965</v>
      </c>
      <c r="B1648" s="43">
        <v>11</v>
      </c>
    </row>
    <row r="1649" spans="1:2" x14ac:dyDescent="0.25">
      <c r="A1649" s="43">
        <v>95966</v>
      </c>
      <c r="B1649" s="43">
        <v>11</v>
      </c>
    </row>
    <row r="1650" spans="1:2" x14ac:dyDescent="0.25">
      <c r="A1650" s="43">
        <v>95968</v>
      </c>
      <c r="B1650" s="43">
        <v>11</v>
      </c>
    </row>
    <row r="1651" spans="1:2" x14ac:dyDescent="0.25">
      <c r="A1651" s="43">
        <v>95969</v>
      </c>
      <c r="B1651" s="43">
        <v>11</v>
      </c>
    </row>
    <row r="1652" spans="1:2" x14ac:dyDescent="0.25">
      <c r="A1652" s="43">
        <v>95970</v>
      </c>
      <c r="B1652" s="43">
        <v>11</v>
      </c>
    </row>
    <row r="1653" spans="1:2" x14ac:dyDescent="0.25">
      <c r="A1653" s="43">
        <v>95971</v>
      </c>
      <c r="B1653" s="43">
        <v>16</v>
      </c>
    </row>
    <row r="1654" spans="1:2" x14ac:dyDescent="0.25">
      <c r="A1654" s="43">
        <v>95972</v>
      </c>
      <c r="B1654" s="43">
        <v>11</v>
      </c>
    </row>
    <row r="1655" spans="1:2" x14ac:dyDescent="0.25">
      <c r="A1655" s="43">
        <v>95973</v>
      </c>
      <c r="B1655" s="43">
        <v>11</v>
      </c>
    </row>
    <row r="1656" spans="1:2" x14ac:dyDescent="0.25">
      <c r="A1656" s="43">
        <v>95975</v>
      </c>
      <c r="B1656" s="43">
        <v>11</v>
      </c>
    </row>
    <row r="1657" spans="1:2" x14ac:dyDescent="0.25">
      <c r="A1657" s="43">
        <v>95977</v>
      </c>
      <c r="B1657" s="43">
        <v>11</v>
      </c>
    </row>
    <row r="1658" spans="1:2" x14ac:dyDescent="0.25">
      <c r="A1658" s="43">
        <v>95979</v>
      </c>
      <c r="B1658" s="43">
        <v>11</v>
      </c>
    </row>
    <row r="1659" spans="1:2" x14ac:dyDescent="0.25">
      <c r="A1659" s="43">
        <v>95981</v>
      </c>
      <c r="B1659" s="43">
        <v>16</v>
      </c>
    </row>
    <row r="1660" spans="1:2" x14ac:dyDescent="0.25">
      <c r="A1660" s="43">
        <v>95982</v>
      </c>
      <c r="B1660" s="43">
        <v>11</v>
      </c>
    </row>
    <row r="1661" spans="1:2" x14ac:dyDescent="0.25">
      <c r="A1661" s="43">
        <v>95983</v>
      </c>
      <c r="B1661" s="43">
        <v>16</v>
      </c>
    </row>
    <row r="1662" spans="1:2" x14ac:dyDescent="0.25">
      <c r="A1662" s="43">
        <v>95984</v>
      </c>
      <c r="B1662" s="43">
        <v>16</v>
      </c>
    </row>
    <row r="1663" spans="1:2" x14ac:dyDescent="0.25">
      <c r="A1663" s="43">
        <v>95987</v>
      </c>
      <c r="B1663" s="43">
        <v>11</v>
      </c>
    </row>
    <row r="1664" spans="1:2" x14ac:dyDescent="0.25">
      <c r="A1664" s="43">
        <v>95988</v>
      </c>
      <c r="B1664" s="43">
        <v>11</v>
      </c>
    </row>
    <row r="1665" spans="1:2" x14ac:dyDescent="0.25">
      <c r="A1665" s="43">
        <v>95991</v>
      </c>
      <c r="B1665" s="43">
        <v>11</v>
      </c>
    </row>
    <row r="1666" spans="1:2" x14ac:dyDescent="0.25">
      <c r="A1666" s="43">
        <v>95993</v>
      </c>
      <c r="B1666" s="43">
        <v>11</v>
      </c>
    </row>
    <row r="1667" spans="1:2" x14ac:dyDescent="0.25">
      <c r="A1667" s="43">
        <v>96001</v>
      </c>
      <c r="B1667" s="43">
        <v>11</v>
      </c>
    </row>
    <row r="1668" spans="1:2" x14ac:dyDescent="0.25">
      <c r="A1668" s="43">
        <v>96002</v>
      </c>
      <c r="B1668" s="43">
        <v>11</v>
      </c>
    </row>
    <row r="1669" spans="1:2" x14ac:dyDescent="0.25">
      <c r="A1669" s="43">
        <v>96003</v>
      </c>
      <c r="B1669" s="43">
        <v>11</v>
      </c>
    </row>
    <row r="1670" spans="1:2" x14ac:dyDescent="0.25">
      <c r="A1670" s="43">
        <v>96006</v>
      </c>
      <c r="B1670" s="43">
        <v>16</v>
      </c>
    </row>
    <row r="1671" spans="1:2" x14ac:dyDescent="0.25">
      <c r="A1671" s="43">
        <v>96007</v>
      </c>
      <c r="B1671" s="43">
        <v>11</v>
      </c>
    </row>
    <row r="1672" spans="1:2" x14ac:dyDescent="0.25">
      <c r="A1672" s="43">
        <v>96008</v>
      </c>
      <c r="B1672" s="43">
        <v>11</v>
      </c>
    </row>
    <row r="1673" spans="1:2" x14ac:dyDescent="0.25">
      <c r="A1673" s="43">
        <v>96010</v>
      </c>
      <c r="B1673" s="43">
        <v>16</v>
      </c>
    </row>
    <row r="1674" spans="1:2" x14ac:dyDescent="0.25">
      <c r="A1674" s="43">
        <v>96013</v>
      </c>
      <c r="B1674" s="43">
        <v>16</v>
      </c>
    </row>
    <row r="1675" spans="1:2" x14ac:dyDescent="0.25">
      <c r="A1675" s="43">
        <v>96014</v>
      </c>
      <c r="B1675" s="43">
        <v>16</v>
      </c>
    </row>
    <row r="1676" spans="1:2" x14ac:dyDescent="0.25">
      <c r="A1676" s="43">
        <v>96015</v>
      </c>
      <c r="B1676" s="43">
        <v>16</v>
      </c>
    </row>
    <row r="1677" spans="1:2" x14ac:dyDescent="0.25">
      <c r="A1677" s="43">
        <v>96016</v>
      </c>
      <c r="B1677" s="43">
        <v>16</v>
      </c>
    </row>
    <row r="1678" spans="1:2" x14ac:dyDescent="0.25">
      <c r="A1678" s="43">
        <v>96017</v>
      </c>
      <c r="B1678" s="43">
        <v>16</v>
      </c>
    </row>
    <row r="1679" spans="1:2" x14ac:dyDescent="0.25">
      <c r="A1679" s="43">
        <v>96019</v>
      </c>
      <c r="B1679" s="43">
        <v>11</v>
      </c>
    </row>
    <row r="1680" spans="1:2" x14ac:dyDescent="0.25">
      <c r="A1680" s="43">
        <v>96020</v>
      </c>
      <c r="B1680" s="43">
        <v>16</v>
      </c>
    </row>
    <row r="1681" spans="1:2" x14ac:dyDescent="0.25">
      <c r="A1681" s="43">
        <v>96021</v>
      </c>
      <c r="B1681" s="43">
        <v>11</v>
      </c>
    </row>
    <row r="1682" spans="1:2" x14ac:dyDescent="0.25">
      <c r="A1682" s="43">
        <v>96022</v>
      </c>
      <c r="B1682" s="43">
        <v>11</v>
      </c>
    </row>
    <row r="1683" spans="1:2" x14ac:dyDescent="0.25">
      <c r="A1683" s="43">
        <v>96023</v>
      </c>
      <c r="B1683" s="43">
        <v>16</v>
      </c>
    </row>
    <row r="1684" spans="1:2" x14ac:dyDescent="0.25">
      <c r="A1684" s="43">
        <v>96024</v>
      </c>
      <c r="B1684" s="43">
        <v>16</v>
      </c>
    </row>
    <row r="1685" spans="1:2" x14ac:dyDescent="0.25">
      <c r="A1685" s="43">
        <v>96025</v>
      </c>
      <c r="B1685" s="43">
        <v>16</v>
      </c>
    </row>
    <row r="1686" spans="1:2" x14ac:dyDescent="0.25">
      <c r="A1686" s="43">
        <v>96027</v>
      </c>
      <c r="B1686" s="43">
        <v>16</v>
      </c>
    </row>
    <row r="1687" spans="1:2" x14ac:dyDescent="0.25">
      <c r="A1687" s="43">
        <v>96028</v>
      </c>
      <c r="B1687" s="43">
        <v>16</v>
      </c>
    </row>
    <row r="1688" spans="1:2" x14ac:dyDescent="0.25">
      <c r="A1688" s="43">
        <v>96031</v>
      </c>
      <c r="B1688" s="43">
        <v>16</v>
      </c>
    </row>
    <row r="1689" spans="1:2" x14ac:dyDescent="0.25">
      <c r="A1689" s="43">
        <v>96032</v>
      </c>
      <c r="B1689" s="43">
        <v>16</v>
      </c>
    </row>
    <row r="1690" spans="1:2" x14ac:dyDescent="0.25">
      <c r="A1690" s="43">
        <v>96033</v>
      </c>
      <c r="B1690" s="43">
        <v>11</v>
      </c>
    </row>
    <row r="1691" spans="1:2" x14ac:dyDescent="0.25">
      <c r="A1691" s="43">
        <v>96034</v>
      </c>
      <c r="B1691" s="43">
        <v>16</v>
      </c>
    </row>
    <row r="1692" spans="1:2" x14ac:dyDescent="0.25">
      <c r="A1692" s="43">
        <v>96035</v>
      </c>
      <c r="B1692" s="43">
        <v>11</v>
      </c>
    </row>
    <row r="1693" spans="1:2" x14ac:dyDescent="0.25">
      <c r="A1693" s="43">
        <v>96038</v>
      </c>
      <c r="B1693" s="43">
        <v>16</v>
      </c>
    </row>
    <row r="1694" spans="1:2" x14ac:dyDescent="0.25">
      <c r="A1694" s="43">
        <v>96039</v>
      </c>
      <c r="B1694" s="43">
        <v>16</v>
      </c>
    </row>
    <row r="1695" spans="1:2" x14ac:dyDescent="0.25">
      <c r="A1695" s="43">
        <v>96040</v>
      </c>
      <c r="B1695" s="43">
        <v>16</v>
      </c>
    </row>
    <row r="1696" spans="1:2" x14ac:dyDescent="0.25">
      <c r="A1696" s="43">
        <v>96041</v>
      </c>
      <c r="B1696" s="43">
        <v>16</v>
      </c>
    </row>
    <row r="1697" spans="1:2" x14ac:dyDescent="0.25">
      <c r="A1697" s="43">
        <v>96044</v>
      </c>
      <c r="B1697" s="43">
        <v>16</v>
      </c>
    </row>
    <row r="1698" spans="1:2" x14ac:dyDescent="0.25">
      <c r="A1698" s="43">
        <v>96046</v>
      </c>
      <c r="B1698" s="43">
        <v>16</v>
      </c>
    </row>
    <row r="1699" spans="1:2" x14ac:dyDescent="0.25">
      <c r="A1699" s="43">
        <v>96047</v>
      </c>
      <c r="B1699" s="43">
        <v>11</v>
      </c>
    </row>
    <row r="1700" spans="1:2" x14ac:dyDescent="0.25">
      <c r="A1700" s="43">
        <v>96048</v>
      </c>
      <c r="B1700" s="43">
        <v>16</v>
      </c>
    </row>
    <row r="1701" spans="1:2" x14ac:dyDescent="0.25">
      <c r="A1701" s="43">
        <v>96050</v>
      </c>
      <c r="B1701" s="43">
        <v>16</v>
      </c>
    </row>
    <row r="1702" spans="1:2" x14ac:dyDescent="0.25">
      <c r="A1702" s="43">
        <v>96051</v>
      </c>
      <c r="B1702" s="43">
        <v>11</v>
      </c>
    </row>
    <row r="1703" spans="1:2" x14ac:dyDescent="0.25">
      <c r="A1703" s="43">
        <v>96052</v>
      </c>
      <c r="B1703" s="43">
        <v>16</v>
      </c>
    </row>
    <row r="1704" spans="1:2" x14ac:dyDescent="0.25">
      <c r="A1704" s="43">
        <v>96054</v>
      </c>
      <c r="B1704" s="43">
        <v>16</v>
      </c>
    </row>
    <row r="1705" spans="1:2" x14ac:dyDescent="0.25">
      <c r="A1705" s="43">
        <v>96055</v>
      </c>
      <c r="B1705" s="43">
        <v>11</v>
      </c>
    </row>
    <row r="1706" spans="1:2" x14ac:dyDescent="0.25">
      <c r="A1706" s="43">
        <v>96056</v>
      </c>
      <c r="B1706" s="43">
        <v>16</v>
      </c>
    </row>
    <row r="1707" spans="1:2" x14ac:dyDescent="0.25">
      <c r="A1707" s="43">
        <v>96057</v>
      </c>
      <c r="B1707" s="43">
        <v>16</v>
      </c>
    </row>
    <row r="1708" spans="1:2" x14ac:dyDescent="0.25">
      <c r="A1708" s="43">
        <v>96058</v>
      </c>
      <c r="B1708" s="43">
        <v>16</v>
      </c>
    </row>
    <row r="1709" spans="1:2" x14ac:dyDescent="0.25">
      <c r="A1709" s="43">
        <v>96059</v>
      </c>
      <c r="B1709" s="43">
        <v>11</v>
      </c>
    </row>
    <row r="1710" spans="1:2" x14ac:dyDescent="0.25">
      <c r="A1710" s="43">
        <v>96061</v>
      </c>
      <c r="B1710" s="43">
        <v>16</v>
      </c>
    </row>
    <row r="1711" spans="1:2" x14ac:dyDescent="0.25">
      <c r="A1711" s="43">
        <v>96062</v>
      </c>
      <c r="B1711" s="43">
        <v>11</v>
      </c>
    </row>
    <row r="1712" spans="1:2" x14ac:dyDescent="0.25">
      <c r="A1712" s="43">
        <v>96063</v>
      </c>
      <c r="B1712" s="43">
        <v>16</v>
      </c>
    </row>
    <row r="1713" spans="1:2" x14ac:dyDescent="0.25">
      <c r="A1713" s="43">
        <v>96064</v>
      </c>
      <c r="B1713" s="43">
        <v>16</v>
      </c>
    </row>
    <row r="1714" spans="1:2" x14ac:dyDescent="0.25">
      <c r="A1714" s="43">
        <v>96065</v>
      </c>
      <c r="B1714" s="43">
        <v>16</v>
      </c>
    </row>
    <row r="1715" spans="1:2" x14ac:dyDescent="0.25">
      <c r="A1715" s="43">
        <v>96067</v>
      </c>
      <c r="B1715" s="43">
        <v>16</v>
      </c>
    </row>
    <row r="1716" spans="1:2" x14ac:dyDescent="0.25">
      <c r="A1716" s="43">
        <v>96069</v>
      </c>
      <c r="B1716" s="43">
        <v>11</v>
      </c>
    </row>
    <row r="1717" spans="1:2" x14ac:dyDescent="0.25">
      <c r="A1717" s="43">
        <v>96071</v>
      </c>
      <c r="B1717" s="43">
        <v>16</v>
      </c>
    </row>
    <row r="1718" spans="1:2" x14ac:dyDescent="0.25">
      <c r="A1718" s="43">
        <v>96073</v>
      </c>
      <c r="B1718" s="43">
        <v>11</v>
      </c>
    </row>
    <row r="1719" spans="1:2" x14ac:dyDescent="0.25">
      <c r="A1719" s="43">
        <v>96075</v>
      </c>
      <c r="B1719" s="43">
        <v>16</v>
      </c>
    </row>
    <row r="1720" spans="1:2" x14ac:dyDescent="0.25">
      <c r="A1720" s="43">
        <v>96076</v>
      </c>
      <c r="B1720" s="43">
        <v>16</v>
      </c>
    </row>
    <row r="1721" spans="1:2" x14ac:dyDescent="0.25">
      <c r="A1721" s="43">
        <v>96080</v>
      </c>
      <c r="B1721" s="43">
        <v>11</v>
      </c>
    </row>
    <row r="1722" spans="1:2" x14ac:dyDescent="0.25">
      <c r="A1722" s="43">
        <v>96084</v>
      </c>
      <c r="B1722" s="43">
        <v>11</v>
      </c>
    </row>
    <row r="1723" spans="1:2" x14ac:dyDescent="0.25">
      <c r="A1723" s="43">
        <v>96085</v>
      </c>
      <c r="B1723" s="43">
        <v>16</v>
      </c>
    </row>
    <row r="1724" spans="1:2" x14ac:dyDescent="0.25">
      <c r="A1724" s="43">
        <v>96086</v>
      </c>
      <c r="B1724" s="43">
        <v>16</v>
      </c>
    </row>
    <row r="1725" spans="1:2" x14ac:dyDescent="0.25">
      <c r="A1725" s="43">
        <v>96087</v>
      </c>
      <c r="B1725" s="43">
        <v>11</v>
      </c>
    </row>
    <row r="1726" spans="1:2" x14ac:dyDescent="0.25">
      <c r="A1726" s="43">
        <v>96088</v>
      </c>
      <c r="B1726" s="43">
        <v>11</v>
      </c>
    </row>
    <row r="1727" spans="1:2" x14ac:dyDescent="0.25">
      <c r="A1727" s="43">
        <v>96091</v>
      </c>
      <c r="B1727" s="43">
        <v>16</v>
      </c>
    </row>
    <row r="1728" spans="1:2" x14ac:dyDescent="0.25">
      <c r="A1728" s="43">
        <v>96093</v>
      </c>
      <c r="B1728" s="43">
        <v>16</v>
      </c>
    </row>
    <row r="1729" spans="1:2" x14ac:dyDescent="0.25">
      <c r="A1729" s="43">
        <v>96094</v>
      </c>
      <c r="B1729" s="43">
        <v>16</v>
      </c>
    </row>
    <row r="1730" spans="1:2" x14ac:dyDescent="0.25">
      <c r="A1730" s="43">
        <v>96096</v>
      </c>
      <c r="B1730" s="43">
        <v>11</v>
      </c>
    </row>
    <row r="1731" spans="1:2" x14ac:dyDescent="0.25">
      <c r="A1731" s="43">
        <v>96097</v>
      </c>
      <c r="B1731" s="43">
        <v>16</v>
      </c>
    </row>
    <row r="1732" spans="1:2" x14ac:dyDescent="0.25">
      <c r="A1732" s="43">
        <v>96101</v>
      </c>
      <c r="B1732" s="43">
        <v>16</v>
      </c>
    </row>
    <row r="1733" spans="1:2" x14ac:dyDescent="0.25">
      <c r="A1733" s="43">
        <v>96103</v>
      </c>
      <c r="B1733" s="43">
        <v>16</v>
      </c>
    </row>
    <row r="1734" spans="1:2" x14ac:dyDescent="0.25">
      <c r="A1734" s="43">
        <v>96104</v>
      </c>
      <c r="B1734" s="43">
        <v>16</v>
      </c>
    </row>
    <row r="1735" spans="1:2" x14ac:dyDescent="0.25">
      <c r="A1735" s="43">
        <v>96105</v>
      </c>
      <c r="B1735" s="43">
        <v>16</v>
      </c>
    </row>
    <row r="1736" spans="1:2" x14ac:dyDescent="0.25">
      <c r="A1736" s="43">
        <v>96106</v>
      </c>
      <c r="B1736" s="43">
        <v>16</v>
      </c>
    </row>
    <row r="1737" spans="1:2" x14ac:dyDescent="0.25">
      <c r="A1737" s="43">
        <v>96107</v>
      </c>
      <c r="B1737" s="43">
        <v>16</v>
      </c>
    </row>
    <row r="1738" spans="1:2" x14ac:dyDescent="0.25">
      <c r="A1738" s="43">
        <v>96108</v>
      </c>
      <c r="B1738" s="43">
        <v>16</v>
      </c>
    </row>
    <row r="1739" spans="1:2" x14ac:dyDescent="0.25">
      <c r="A1739" s="43">
        <v>96109</v>
      </c>
      <c r="B1739" s="43">
        <v>16</v>
      </c>
    </row>
    <row r="1740" spans="1:2" x14ac:dyDescent="0.25">
      <c r="A1740" s="43">
        <v>96111</v>
      </c>
      <c r="B1740" s="43">
        <v>16</v>
      </c>
    </row>
    <row r="1741" spans="1:2" x14ac:dyDescent="0.25">
      <c r="A1741" s="43">
        <v>96112</v>
      </c>
      <c r="B1741" s="43">
        <v>16</v>
      </c>
    </row>
    <row r="1742" spans="1:2" x14ac:dyDescent="0.25">
      <c r="A1742" s="43">
        <v>96113</v>
      </c>
      <c r="B1742" s="43">
        <v>16</v>
      </c>
    </row>
    <row r="1743" spans="1:2" x14ac:dyDescent="0.25">
      <c r="A1743" s="43">
        <v>96114</v>
      </c>
      <c r="B1743" s="43">
        <v>16</v>
      </c>
    </row>
    <row r="1744" spans="1:2" x14ac:dyDescent="0.25">
      <c r="A1744" s="43">
        <v>96115</v>
      </c>
      <c r="B1744" s="43">
        <v>16</v>
      </c>
    </row>
    <row r="1745" spans="1:2" x14ac:dyDescent="0.25">
      <c r="A1745" s="43">
        <v>96116</v>
      </c>
      <c r="B1745" s="43">
        <v>16</v>
      </c>
    </row>
    <row r="1746" spans="1:2" x14ac:dyDescent="0.25">
      <c r="A1746" s="43">
        <v>96117</v>
      </c>
      <c r="B1746" s="43">
        <v>16</v>
      </c>
    </row>
    <row r="1747" spans="1:2" x14ac:dyDescent="0.25">
      <c r="A1747" s="43">
        <v>96118</v>
      </c>
      <c r="B1747" s="43">
        <v>16</v>
      </c>
    </row>
    <row r="1748" spans="1:2" x14ac:dyDescent="0.25">
      <c r="A1748" s="43">
        <v>96119</v>
      </c>
      <c r="B1748" s="43">
        <v>16</v>
      </c>
    </row>
    <row r="1749" spans="1:2" x14ac:dyDescent="0.25">
      <c r="A1749" s="43">
        <v>96120</v>
      </c>
      <c r="B1749" s="43">
        <v>16</v>
      </c>
    </row>
    <row r="1750" spans="1:2" x14ac:dyDescent="0.25">
      <c r="A1750" s="43">
        <v>96121</v>
      </c>
      <c r="B1750" s="43">
        <v>16</v>
      </c>
    </row>
    <row r="1751" spans="1:2" x14ac:dyDescent="0.25">
      <c r="A1751" s="43">
        <v>96122</v>
      </c>
      <c r="B1751" s="43">
        <v>16</v>
      </c>
    </row>
    <row r="1752" spans="1:2" x14ac:dyDescent="0.25">
      <c r="A1752" s="43">
        <v>96123</v>
      </c>
      <c r="B1752" s="43">
        <v>16</v>
      </c>
    </row>
    <row r="1753" spans="1:2" x14ac:dyDescent="0.25">
      <c r="A1753" s="43">
        <v>96124</v>
      </c>
      <c r="B1753" s="43">
        <v>16</v>
      </c>
    </row>
    <row r="1754" spans="1:2" x14ac:dyDescent="0.25">
      <c r="A1754" s="43">
        <v>96125</v>
      </c>
      <c r="B1754" s="43">
        <v>16</v>
      </c>
    </row>
    <row r="1755" spans="1:2" x14ac:dyDescent="0.25">
      <c r="A1755" s="43">
        <v>96126</v>
      </c>
      <c r="B1755" s="43">
        <v>16</v>
      </c>
    </row>
    <row r="1756" spans="1:2" x14ac:dyDescent="0.25">
      <c r="A1756" s="43">
        <v>96128</v>
      </c>
      <c r="B1756" s="43">
        <v>16</v>
      </c>
    </row>
    <row r="1757" spans="1:2" x14ac:dyDescent="0.25">
      <c r="A1757" s="43">
        <v>96129</v>
      </c>
      <c r="B1757" s="43">
        <v>16</v>
      </c>
    </row>
    <row r="1758" spans="1:2" x14ac:dyDescent="0.25">
      <c r="A1758" s="43">
        <v>96130</v>
      </c>
      <c r="B1758" s="43">
        <v>16</v>
      </c>
    </row>
    <row r="1759" spans="1:2" x14ac:dyDescent="0.25">
      <c r="A1759" s="43">
        <v>96132</v>
      </c>
      <c r="B1759" s="43">
        <v>16</v>
      </c>
    </row>
    <row r="1760" spans="1:2" x14ac:dyDescent="0.25">
      <c r="A1760" s="43">
        <v>96133</v>
      </c>
      <c r="B1760" s="43">
        <v>16</v>
      </c>
    </row>
    <row r="1761" spans="1:2" x14ac:dyDescent="0.25">
      <c r="A1761" s="43">
        <v>96134</v>
      </c>
      <c r="B1761" s="43">
        <v>16</v>
      </c>
    </row>
    <row r="1762" spans="1:2" x14ac:dyDescent="0.25">
      <c r="A1762" s="43">
        <v>96136</v>
      </c>
      <c r="B1762" s="43">
        <v>16</v>
      </c>
    </row>
    <row r="1763" spans="1:2" x14ac:dyDescent="0.25">
      <c r="A1763" s="43">
        <v>96137</v>
      </c>
      <c r="B1763" s="43">
        <v>16</v>
      </c>
    </row>
    <row r="1764" spans="1:2" x14ac:dyDescent="0.25">
      <c r="A1764" s="43">
        <v>96140</v>
      </c>
      <c r="B1764" s="43">
        <v>16</v>
      </c>
    </row>
    <row r="1765" spans="1:2" x14ac:dyDescent="0.25">
      <c r="A1765" s="43">
        <v>96141</v>
      </c>
      <c r="B1765" s="43">
        <v>16</v>
      </c>
    </row>
    <row r="1766" spans="1:2" x14ac:dyDescent="0.25">
      <c r="A1766" s="43">
        <v>96142</v>
      </c>
      <c r="B1766" s="43">
        <v>16</v>
      </c>
    </row>
    <row r="1767" spans="1:2" x14ac:dyDescent="0.25">
      <c r="A1767" s="43">
        <v>96143</v>
      </c>
      <c r="B1767" s="43">
        <v>16</v>
      </c>
    </row>
    <row r="1768" spans="1:2" x14ac:dyDescent="0.25">
      <c r="A1768" s="43">
        <v>96145</v>
      </c>
      <c r="B1768" s="43">
        <v>16</v>
      </c>
    </row>
    <row r="1769" spans="1:2" x14ac:dyDescent="0.25">
      <c r="A1769" s="43">
        <v>96146</v>
      </c>
      <c r="B1769" s="43">
        <v>16</v>
      </c>
    </row>
    <row r="1770" spans="1:2" x14ac:dyDescent="0.25">
      <c r="A1770" s="43">
        <v>96148</v>
      </c>
      <c r="B1770" s="43">
        <v>16</v>
      </c>
    </row>
    <row r="1771" spans="1:2" x14ac:dyDescent="0.25">
      <c r="A1771" s="43">
        <v>96150</v>
      </c>
      <c r="B1771" s="43">
        <v>16</v>
      </c>
    </row>
    <row r="1772" spans="1:2" x14ac:dyDescent="0.25">
      <c r="A1772" s="43">
        <v>96161</v>
      </c>
      <c r="B1772" s="43">
        <v>16</v>
      </c>
    </row>
    <row r="1773" spans="1:2" x14ac:dyDescent="0.25">
      <c r="A1773" s="43">
        <v>96162</v>
      </c>
      <c r="B1773" s="43">
        <v>16</v>
      </c>
    </row>
  </sheetData>
  <hyperlinks>
    <hyperlink ref="J19" r:id="rId1" display="javascript:openMetadata('table','table.en.ACS_17_5YR_DP05')"/>
  </hyperlinks>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8"/>
  <sheetViews>
    <sheetView topLeftCell="A7" workbookViewId="0">
      <selection activeCell="P28" sqref="P28"/>
    </sheetView>
  </sheetViews>
  <sheetFormatPr defaultRowHeight="15" x14ac:dyDescent="0.25"/>
  <sheetData>
    <row r="2" spans="1:2" x14ac:dyDescent="0.25">
      <c r="A2">
        <v>1000</v>
      </c>
      <c r="B2" t="s">
        <v>554</v>
      </c>
    </row>
    <row r="3" spans="1:2" x14ac:dyDescent="0.25">
      <c r="A3">
        <v>2000</v>
      </c>
      <c r="B3" t="s">
        <v>555</v>
      </c>
    </row>
    <row r="5" spans="1:2" x14ac:dyDescent="0.25">
      <c r="A5" t="s">
        <v>553</v>
      </c>
    </row>
    <row r="7" spans="1:2" x14ac:dyDescent="0.25">
      <c r="A7" s="22" t="s">
        <v>552</v>
      </c>
    </row>
    <row r="9" spans="1:2" x14ac:dyDescent="0.25">
      <c r="A9" t="s">
        <v>548</v>
      </c>
    </row>
    <row r="10" spans="1:2" x14ac:dyDescent="0.25">
      <c r="A10" t="s">
        <v>549</v>
      </c>
    </row>
    <row r="11" spans="1:2" x14ac:dyDescent="0.25">
      <c r="A11" t="s">
        <v>551</v>
      </c>
    </row>
    <row r="12" spans="1:2" x14ac:dyDescent="0.25">
      <c r="A12" t="s">
        <v>550</v>
      </c>
    </row>
    <row r="14" spans="1:2" x14ac:dyDescent="0.25">
      <c r="A14" t="s">
        <v>546</v>
      </c>
    </row>
    <row r="15" spans="1:2" x14ac:dyDescent="0.25">
      <c r="A15" t="s">
        <v>547</v>
      </c>
    </row>
    <row r="17" spans="1:1" x14ac:dyDescent="0.25">
      <c r="A17" t="s">
        <v>536</v>
      </c>
    </row>
    <row r="18" spans="1:1" x14ac:dyDescent="0.25">
      <c r="A18" t="s">
        <v>541</v>
      </c>
    </row>
    <row r="21" spans="1:1" ht="17.25" x14ac:dyDescent="0.25">
      <c r="A21" s="62" t="s">
        <v>542</v>
      </c>
    </row>
    <row r="22" spans="1:1" ht="17.45" x14ac:dyDescent="0.35">
      <c r="A22" s="62"/>
    </row>
    <row r="23" spans="1:1" ht="14.45" x14ac:dyDescent="0.35">
      <c r="A23" s="55" t="s">
        <v>543</v>
      </c>
    </row>
    <row r="26" spans="1:1" x14ac:dyDescent="0.25">
      <c r="A26" t="s">
        <v>631</v>
      </c>
    </row>
    <row r="27" spans="1:1" ht="14.45" x14ac:dyDescent="0.35">
      <c r="A27" s="22" t="s">
        <v>544</v>
      </c>
    </row>
    <row r="28" spans="1:1" x14ac:dyDescent="0.25">
      <c r="A28" t="s">
        <v>545</v>
      </c>
    </row>
  </sheetData>
  <hyperlinks>
    <hyperlink ref="A23" r:id="rId1"/>
    <hyperlink ref="A27" r:id="rId2"/>
    <hyperlink ref="A7" r:id="rId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topLeftCell="A4" workbookViewId="0">
      <selection activeCell="F22" sqref="F22"/>
    </sheetView>
  </sheetViews>
  <sheetFormatPr defaultColWidth="8.7109375" defaultRowHeight="15" x14ac:dyDescent="0.25"/>
  <cols>
    <col min="1" max="1" width="28.5703125" style="41" customWidth="1"/>
    <col min="2" max="2" width="25.85546875" style="41" customWidth="1"/>
    <col min="3" max="3" width="13" style="41" customWidth="1"/>
    <col min="4" max="4" width="18.28515625" style="41" bestFit="1" customWidth="1"/>
    <col min="5" max="5" width="11.42578125" style="41" bestFit="1" customWidth="1"/>
    <col min="6" max="6" width="25.42578125" style="41" customWidth="1"/>
    <col min="7" max="11" width="8.7109375" style="41"/>
    <col min="12" max="12" width="18.5703125" style="41" bestFit="1" customWidth="1"/>
    <col min="13" max="16384" width="8.7109375" style="41"/>
  </cols>
  <sheetData>
    <row r="1" spans="1:6" ht="14.45" x14ac:dyDescent="0.35">
      <c r="E1" s="68"/>
      <c r="F1" s="68"/>
    </row>
    <row r="2" spans="1:6" ht="14.45" x14ac:dyDescent="0.35">
      <c r="E2" s="68"/>
      <c r="F2" s="68"/>
    </row>
    <row r="3" spans="1:6" ht="72.599999999999994" x14ac:dyDescent="0.35">
      <c r="A3" s="33" t="s">
        <v>626</v>
      </c>
      <c r="B3" s="1">
        <f>E13*10/B43</f>
        <v>119.28699833084046</v>
      </c>
      <c r="E3" s="68"/>
      <c r="F3" s="68"/>
    </row>
    <row r="4" spans="1:6" ht="14.45" x14ac:dyDescent="0.35">
      <c r="A4" s="33"/>
      <c r="B4" s="1"/>
      <c r="E4" s="68"/>
      <c r="F4" s="68"/>
    </row>
    <row r="5" spans="1:6" ht="14.45" x14ac:dyDescent="0.35">
      <c r="A5" s="73" t="s">
        <v>628</v>
      </c>
      <c r="B5" s="74"/>
      <c r="C5" s="42"/>
      <c r="D5" s="42"/>
      <c r="E5" s="42"/>
      <c r="F5" s="42"/>
    </row>
    <row r="6" spans="1:6" ht="14.45" x14ac:dyDescent="0.35">
      <c r="A6" s="41" t="s">
        <v>607</v>
      </c>
      <c r="E6" s="68"/>
      <c r="F6" s="68"/>
    </row>
    <row r="7" spans="1:6" ht="14.45" x14ac:dyDescent="0.35">
      <c r="A7" s="70" t="s">
        <v>608</v>
      </c>
      <c r="E7" s="68"/>
      <c r="F7" s="71"/>
    </row>
    <row r="8" spans="1:6" ht="14.45" x14ac:dyDescent="0.35">
      <c r="E8" s="68"/>
      <c r="F8" s="71"/>
    </row>
    <row r="9" spans="1:6" ht="14.45" x14ac:dyDescent="0.35">
      <c r="A9" s="41" t="s">
        <v>627</v>
      </c>
      <c r="B9" s="71">
        <f>$E$13</f>
        <v>49991000</v>
      </c>
      <c r="E9" s="68"/>
      <c r="F9" s="71"/>
    </row>
    <row r="10" spans="1:6" ht="14.45" x14ac:dyDescent="0.35">
      <c r="E10" s="68"/>
      <c r="F10" s="68"/>
    </row>
    <row r="11" spans="1:6" ht="14.45" x14ac:dyDescent="0.35">
      <c r="A11" s="41" t="s">
        <v>609</v>
      </c>
      <c r="B11" s="41" t="s">
        <v>610</v>
      </c>
      <c r="C11" s="41" t="s">
        <v>611</v>
      </c>
      <c r="D11" s="41" t="s">
        <v>612</v>
      </c>
      <c r="E11" s="68" t="s">
        <v>613</v>
      </c>
      <c r="F11" s="68"/>
    </row>
    <row r="12" spans="1:6" ht="14.45" x14ac:dyDescent="0.35">
      <c r="A12" s="41">
        <v>2380</v>
      </c>
      <c r="B12" s="41" t="s">
        <v>614</v>
      </c>
      <c r="C12" s="41">
        <v>131</v>
      </c>
      <c r="D12" s="72">
        <v>37238</v>
      </c>
      <c r="E12" s="68"/>
      <c r="F12" s="68"/>
    </row>
    <row r="13" spans="1:6" ht="14.45" x14ac:dyDescent="0.35">
      <c r="A13" s="41">
        <v>2385</v>
      </c>
      <c r="B13" s="41" t="s">
        <v>615</v>
      </c>
      <c r="C13" s="41">
        <v>164.3</v>
      </c>
      <c r="D13" s="72">
        <v>49991</v>
      </c>
      <c r="E13" s="72">
        <f>D13*1000</f>
        <v>49991000</v>
      </c>
    </row>
    <row r="14" spans="1:6" ht="14.45" x14ac:dyDescent="0.35">
      <c r="A14" s="41">
        <v>2390</v>
      </c>
      <c r="B14" s="41" t="s">
        <v>616</v>
      </c>
      <c r="C14" s="41">
        <v>197.1</v>
      </c>
      <c r="D14" s="72">
        <v>448301</v>
      </c>
    </row>
    <row r="15" spans="1:6" ht="14.45" x14ac:dyDescent="0.35">
      <c r="A15" s="41">
        <v>9900100</v>
      </c>
      <c r="B15" s="41" t="s">
        <v>617</v>
      </c>
      <c r="C15" s="41">
        <v>180.9</v>
      </c>
      <c r="D15" s="41" t="s">
        <v>618</v>
      </c>
    </row>
    <row r="16" spans="1:6" ht="14.45" x14ac:dyDescent="0.35">
      <c r="A16" s="41">
        <v>9900200</v>
      </c>
      <c r="B16" s="41" t="s">
        <v>619</v>
      </c>
      <c r="C16" s="41" t="s">
        <v>620</v>
      </c>
      <c r="D16" s="41" t="s">
        <v>618</v>
      </c>
    </row>
    <row r="17" spans="1:4" ht="14.45" x14ac:dyDescent="0.35">
      <c r="A17" s="41" t="s">
        <v>621</v>
      </c>
      <c r="C17" s="41">
        <v>673.3</v>
      </c>
      <c r="D17" s="72">
        <v>535530</v>
      </c>
    </row>
    <row r="18" spans="1:4" ht="14.45" x14ac:dyDescent="0.35">
      <c r="B18" s="41" t="s">
        <v>622</v>
      </c>
      <c r="C18" s="41" t="s">
        <v>620</v>
      </c>
      <c r="D18" s="41" t="s">
        <v>618</v>
      </c>
    </row>
    <row r="19" spans="1:4" ht="14.45" x14ac:dyDescent="0.35">
      <c r="A19" s="41" t="s">
        <v>623</v>
      </c>
      <c r="C19" s="41">
        <v>673.3</v>
      </c>
      <c r="D19" s="72">
        <v>535530</v>
      </c>
    </row>
    <row r="21" spans="1:4" ht="14.45" x14ac:dyDescent="0.35">
      <c r="A21" s="22" t="s">
        <v>624</v>
      </c>
    </row>
    <row r="38" spans="1:12" x14ac:dyDescent="0.25">
      <c r="A38" s="41" t="s">
        <v>625</v>
      </c>
    </row>
    <row r="41" spans="1:12" x14ac:dyDescent="0.25">
      <c r="A41" s="75" t="s">
        <v>629</v>
      </c>
      <c r="B41" s="75"/>
      <c r="C41" s="75"/>
      <c r="D41" s="75"/>
      <c r="E41" s="75"/>
    </row>
    <row r="43" spans="1:12" ht="45" x14ac:dyDescent="0.25">
      <c r="A43" s="33" t="str">
        <f>'E3 data stock additions '!A27</f>
        <v>Sum of number of units shifted to electric heat pump installations 2020-2030</v>
      </c>
      <c r="B43" s="47">
        <f>'E3 data stock additions '!B27</f>
        <v>4190817.1636066162</v>
      </c>
    </row>
    <row r="44" spans="1:12" x14ac:dyDescent="0.25">
      <c r="A44" s="41" t="s">
        <v>632</v>
      </c>
      <c r="B44" s="72">
        <f>E13*10</f>
        <v>499910000</v>
      </c>
    </row>
    <row r="45" spans="1:12" ht="30" x14ac:dyDescent="0.25">
      <c r="A45" s="33" t="s">
        <v>633</v>
      </c>
      <c r="B45" s="41">
        <f>B44/B43</f>
        <v>119.28699833084046</v>
      </c>
    </row>
    <row r="48" spans="1:12" x14ac:dyDescent="0.25">
      <c r="A48" s="33"/>
      <c r="L48" s="35"/>
    </row>
    <row r="57" spans="1:35" x14ac:dyDescent="0.25">
      <c r="A57" s="33"/>
      <c r="B57" s="1"/>
      <c r="C57" s="1"/>
      <c r="D57" s="1"/>
      <c r="E57" s="1"/>
      <c r="F57" s="1"/>
      <c r="G57" s="1"/>
      <c r="H57" s="1"/>
      <c r="I57" s="1"/>
      <c r="J57" s="1"/>
      <c r="K57" s="1"/>
      <c r="L57" s="1"/>
      <c r="M57" s="1"/>
      <c r="N57" s="1"/>
      <c r="O57" s="1"/>
    </row>
    <row r="59" spans="1:35" x14ac:dyDescent="0.2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2:35" x14ac:dyDescent="0.2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2:35" x14ac:dyDescent="0.25">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2:35" x14ac:dyDescent="0.2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2:35" x14ac:dyDescent="0.2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75" spans="2:35" x14ac:dyDescent="0.2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2:35" x14ac:dyDescent="0.2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2:35"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2:35" x14ac:dyDescent="0.2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2:35" x14ac:dyDescent="0.2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1" spans="2:35" x14ac:dyDescent="0.2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2:35" x14ac:dyDescent="0.25">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91" spans="2:35" x14ac:dyDescent="0.25">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4" spans="2:35" x14ac:dyDescent="0.25">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2:35" x14ac:dyDescent="0.2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7" spans="2:35" x14ac:dyDescent="0.25">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2:35" x14ac:dyDescent="0.2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sheetData>
  <hyperlinks>
    <hyperlink ref="A21" r:id="rId1" location="/e/2018-19/Department/3360" display="http://www.ebudget.ca.gov/budget/publication/ - /e/2018-19/Department/336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activeCell="B19" sqref="B19"/>
    </sheetView>
  </sheetViews>
  <sheetFormatPr defaultRowHeight="15" x14ac:dyDescent="0.25"/>
  <cols>
    <col min="1" max="1" width="58" customWidth="1"/>
    <col min="2" max="2" width="17.5703125" customWidth="1"/>
    <col min="3" max="3" width="4" style="20" customWidth="1"/>
    <col min="4" max="4" width="31.42578125" customWidth="1"/>
    <col min="5" max="5" width="27" customWidth="1"/>
    <col min="6" max="6" width="4" style="20" customWidth="1"/>
    <col min="8" max="8" width="40.42578125" bestFit="1" customWidth="1"/>
  </cols>
  <sheetData>
    <row r="1" spans="1:6" s="41" customFormat="1" ht="14.45" x14ac:dyDescent="0.35">
      <c r="A1" s="23" t="s">
        <v>474</v>
      </c>
      <c r="B1"/>
      <c r="C1" s="20"/>
      <c r="F1" s="20"/>
    </row>
    <row r="2" spans="1:6" s="41" customFormat="1" ht="14.45" x14ac:dyDescent="0.35">
      <c r="A2" t="s">
        <v>475</v>
      </c>
      <c r="B2">
        <f>B17/B12</f>
        <v>0.19443546133572226</v>
      </c>
      <c r="C2" s="20"/>
      <c r="E2" s="41">
        <f>$E$52/B12</f>
        <v>-0.12153353869683825</v>
      </c>
      <c r="F2" s="20"/>
    </row>
    <row r="3" spans="1:6" s="41" customFormat="1" ht="14.45" x14ac:dyDescent="0.35">
      <c r="A3" t="s">
        <v>476</v>
      </c>
      <c r="B3">
        <f>B18/B13</f>
        <v>0</v>
      </c>
      <c r="C3" s="20"/>
      <c r="F3" s="20"/>
    </row>
    <row r="4" spans="1:6" s="41" customFormat="1" ht="14.45" x14ac:dyDescent="0.35">
      <c r="C4" s="20"/>
      <c r="F4" s="20"/>
    </row>
    <row r="5" spans="1:6" s="41" customFormat="1" ht="14.45" x14ac:dyDescent="0.35">
      <c r="C5" s="20"/>
      <c r="F5" s="20"/>
    </row>
    <row r="6" spans="1:6" s="41" customFormat="1" ht="45" x14ac:dyDescent="0.25">
      <c r="A6" s="68" t="s">
        <v>582</v>
      </c>
      <c r="B6" s="68"/>
      <c r="C6" s="20"/>
      <c r="D6" s="33" t="s">
        <v>579</v>
      </c>
      <c r="F6" s="20"/>
    </row>
    <row r="7" spans="1:6" s="41" customFormat="1" x14ac:dyDescent="0.25">
      <c r="A7" s="68"/>
      <c r="B7" s="68"/>
      <c r="C7" s="20"/>
      <c r="F7" s="20"/>
    </row>
    <row r="8" spans="1:6" s="41" customFormat="1" x14ac:dyDescent="0.25">
      <c r="A8" s="68"/>
      <c r="B8" s="68"/>
      <c r="C8" s="20"/>
      <c r="D8" s="41" t="s">
        <v>577</v>
      </c>
      <c r="F8" s="20"/>
    </row>
    <row r="10" spans="1:6" x14ac:dyDescent="0.25">
      <c r="A10" s="57" t="s">
        <v>415</v>
      </c>
      <c r="B10" s="57"/>
    </row>
    <row r="11" spans="1:6" s="41" customFormat="1" x14ac:dyDescent="0.25">
      <c r="A11"/>
      <c r="B11" t="s">
        <v>412</v>
      </c>
      <c r="C11" s="20"/>
      <c r="F11" s="20"/>
    </row>
    <row r="12" spans="1:6" s="41" customFormat="1" ht="14.45" x14ac:dyDescent="0.35">
      <c r="A12" t="s">
        <v>413</v>
      </c>
      <c r="B12">
        <v>-0.76020521161967503</v>
      </c>
      <c r="C12" s="20"/>
      <c r="F12" s="20"/>
    </row>
    <row r="13" spans="1:6" s="41" customFormat="1" ht="14.45" x14ac:dyDescent="0.35">
      <c r="A13" t="s">
        <v>414</v>
      </c>
      <c r="B13">
        <v>-0.84083226115038001</v>
      </c>
      <c r="C13" s="20"/>
      <c r="F13" s="20"/>
    </row>
    <row r="14" spans="1:6" s="41" customFormat="1" ht="14.45" x14ac:dyDescent="0.35">
      <c r="C14" s="20"/>
      <c r="F14" s="20"/>
    </row>
    <row r="15" spans="1:6" s="41" customFormat="1" ht="14.45" x14ac:dyDescent="0.35">
      <c r="A15" s="57" t="s">
        <v>592</v>
      </c>
      <c r="B15" s="57"/>
      <c r="C15" s="20"/>
      <c r="F15" s="20"/>
    </row>
    <row r="16" spans="1:6" s="41" customFormat="1" ht="14.45" x14ac:dyDescent="0.35">
      <c r="B16" s="41" t="s">
        <v>578</v>
      </c>
      <c r="C16" s="20"/>
      <c r="F16" s="20"/>
    </row>
    <row r="17" spans="1:15" s="41" customFormat="1" ht="14.45" x14ac:dyDescent="0.35">
      <c r="A17" s="41" t="s">
        <v>413</v>
      </c>
      <c r="B17" s="41">
        <f>$B$52</f>
        <v>-0.14781085103109187</v>
      </c>
      <c r="C17" s="20"/>
      <c r="F17" s="20"/>
    </row>
    <row r="18" spans="1:15" s="41" customFormat="1" ht="14.45" x14ac:dyDescent="0.35">
      <c r="A18" s="41" t="s">
        <v>414</v>
      </c>
      <c r="B18" s="41">
        <v>0</v>
      </c>
      <c r="C18" s="20"/>
      <c r="D18" s="33"/>
      <c r="F18" s="20"/>
    </row>
    <row r="19" spans="1:15" s="41" customFormat="1" x14ac:dyDescent="0.25">
      <c r="C19" s="20"/>
      <c r="F19" s="20"/>
    </row>
    <row r="20" spans="1:15" s="41" customFormat="1" x14ac:dyDescent="0.25">
      <c r="A20" s="68"/>
      <c r="C20" s="20"/>
      <c r="F20" s="20"/>
    </row>
    <row r="21" spans="1:15" ht="14.45" x14ac:dyDescent="0.35">
      <c r="A21" s="69" t="s">
        <v>583</v>
      </c>
    </row>
    <row r="22" spans="1:15" x14ac:dyDescent="0.25">
      <c r="A22" s="68"/>
    </row>
    <row r="23" spans="1:15" x14ac:dyDescent="0.25">
      <c r="A23" s="20" t="s">
        <v>472</v>
      </c>
      <c r="B23" s="20"/>
      <c r="D23" s="20"/>
      <c r="E23" s="20"/>
      <c r="G23" s="20"/>
      <c r="H23" s="20"/>
      <c r="I23" s="20"/>
      <c r="J23" s="20"/>
      <c r="K23" s="20"/>
      <c r="L23" s="20"/>
      <c r="M23" s="20"/>
      <c r="N23" s="20"/>
      <c r="O23" s="20"/>
    </row>
    <row r="24" spans="1:15" x14ac:dyDescent="0.25">
      <c r="A24" t="s">
        <v>356</v>
      </c>
    </row>
    <row r="25" spans="1:15" s="41" customFormat="1" x14ac:dyDescent="0.25">
      <c r="C25" s="20"/>
      <c r="F25" s="20"/>
    </row>
    <row r="26" spans="1:15" ht="14.45" x14ac:dyDescent="0.35">
      <c r="A26" t="str">
        <f>'air source heat pump -synthesis'!A3</f>
        <v>base price average</v>
      </c>
      <c r="B26">
        <f>'air source heat pump -synthesis'!B3</f>
        <v>7668.13183792368</v>
      </c>
    </row>
    <row r="27" spans="1:15" s="41" customFormat="1" ht="14.45" x14ac:dyDescent="0.35">
      <c r="A27" s="41" t="s">
        <v>576</v>
      </c>
      <c r="B27" s="35">
        <f>'air source heat pump -synthesis'!$B$7</f>
        <v>5547.1909308593113</v>
      </c>
      <c r="C27" s="20"/>
      <c r="D27" s="35"/>
      <c r="F27" s="20"/>
    </row>
    <row r="28" spans="1:15" s="41" customFormat="1" x14ac:dyDescent="0.25">
      <c r="A28" s="33" t="s">
        <v>598</v>
      </c>
      <c r="B28" s="35">
        <f>(B26-B27)</f>
        <v>2120.9409070643687</v>
      </c>
      <c r="C28" s="20"/>
      <c r="F28" s="20"/>
    </row>
    <row r="29" spans="1:15" s="41" customFormat="1" x14ac:dyDescent="0.25">
      <c r="A29" s="33"/>
      <c r="B29" s="35"/>
      <c r="C29" s="20"/>
      <c r="F29" s="20"/>
    </row>
    <row r="31" spans="1:15" x14ac:dyDescent="0.25">
      <c r="A31" s="20" t="s">
        <v>473</v>
      </c>
      <c r="B31" s="20"/>
      <c r="D31" s="20"/>
      <c r="E31" s="20"/>
      <c r="G31" s="20"/>
      <c r="H31" s="20"/>
      <c r="I31" s="20"/>
      <c r="J31" s="20"/>
      <c r="K31" s="20"/>
      <c r="L31" s="20"/>
      <c r="M31" s="20"/>
      <c r="N31" s="20"/>
      <c r="O31" s="20"/>
    </row>
    <row r="32" spans="1:15" s="41" customFormat="1" x14ac:dyDescent="0.25">
      <c r="A32" s="68"/>
      <c r="C32" s="20"/>
      <c r="D32"/>
      <c r="F32" s="20"/>
    </row>
    <row r="33" spans="1:6" s="41" customFormat="1" x14ac:dyDescent="0.25">
      <c r="A33" s="68"/>
      <c r="C33" s="20"/>
      <c r="F33" s="20"/>
    </row>
    <row r="34" spans="1:6" s="41" customFormat="1" x14ac:dyDescent="0.25">
      <c r="A34" t="s">
        <v>405</v>
      </c>
      <c r="B34">
        <v>1520</v>
      </c>
      <c r="C34" s="20"/>
      <c r="F34" s="20"/>
    </row>
    <row r="35" spans="1:6" x14ac:dyDescent="0.25">
      <c r="A35" t="s">
        <v>404</v>
      </c>
      <c r="B35">
        <f>'HP water heater - time series'!B5</f>
        <v>2002.5342529471216</v>
      </c>
      <c r="E35" s="33"/>
    </row>
    <row r="36" spans="1:6" x14ac:dyDescent="0.25">
      <c r="A36" s="41" t="s">
        <v>604</v>
      </c>
      <c r="B36" s="19">
        <v>0</v>
      </c>
    </row>
    <row r="37" spans="1:6" x14ac:dyDescent="0.25">
      <c r="A37" s="33" t="s">
        <v>605</v>
      </c>
      <c r="B37" s="35">
        <f>(B34-B35)</f>
        <v>-482.53425294712156</v>
      </c>
    </row>
    <row r="40" spans="1:6" s="20" customFormat="1" x14ac:dyDescent="0.25">
      <c r="A40" s="20" t="s">
        <v>600</v>
      </c>
      <c r="D40" s="20" t="s">
        <v>602</v>
      </c>
    </row>
    <row r="41" spans="1:6" x14ac:dyDescent="0.25">
      <c r="A41" t="s">
        <v>597</v>
      </c>
      <c r="B41">
        <f>'panel upgrades-new home savings'!C3</f>
        <v>-385.68656300429689</v>
      </c>
      <c r="D41" t="s">
        <v>603</v>
      </c>
    </row>
    <row r="42" spans="1:6" x14ac:dyDescent="0.25">
      <c r="A42" s="41"/>
      <c r="B42" s="35"/>
      <c r="D42" t="s">
        <v>580</v>
      </c>
      <c r="E42">
        <f>'panel upgrades-new home savings'!$B$3+-(B41)</f>
        <v>1841.8950867805459</v>
      </c>
    </row>
    <row r="43" spans="1:6" s="41" customFormat="1" x14ac:dyDescent="0.25">
      <c r="B43" s="35"/>
      <c r="C43" s="20"/>
      <c r="F43" s="20"/>
    </row>
    <row r="44" spans="1:6" s="42" customFormat="1" x14ac:dyDescent="0.25">
      <c r="A44" s="42" t="s">
        <v>635</v>
      </c>
      <c r="B44" s="76"/>
      <c r="C44" s="20"/>
      <c r="F44" s="20"/>
    </row>
    <row r="45" spans="1:6" s="68" customFormat="1" x14ac:dyDescent="0.25">
      <c r="B45" s="77">
        <f>-'Program administration costs'!$B$45</f>
        <v>-119.28699833084046</v>
      </c>
      <c r="C45" s="20"/>
      <c r="F45" s="20"/>
    </row>
    <row r="46" spans="1:6" s="68" customFormat="1" x14ac:dyDescent="0.25">
      <c r="B46" s="77"/>
      <c r="C46" s="20"/>
      <c r="F46" s="20"/>
    </row>
    <row r="47" spans="1:6" s="41" customFormat="1" x14ac:dyDescent="0.25">
      <c r="B47" s="35"/>
      <c r="C47" s="20"/>
      <c r="F47" s="20"/>
    </row>
    <row r="48" spans="1:6" s="20" customFormat="1" x14ac:dyDescent="0.25">
      <c r="A48" s="20" t="s">
        <v>599</v>
      </c>
    </row>
    <row r="49" spans="1:6" x14ac:dyDescent="0.25">
      <c r="A49" t="s">
        <v>601</v>
      </c>
      <c r="B49" s="35">
        <f>-(B28+B37+B41+B45)</f>
        <v>-1133.4330927821097</v>
      </c>
      <c r="D49" t="s">
        <v>606</v>
      </c>
      <c r="E49" s="35">
        <f>B49+E42</f>
        <v>708.46199399843613</v>
      </c>
    </row>
    <row r="51" spans="1:6" s="41" customFormat="1" x14ac:dyDescent="0.25">
      <c r="C51" s="20"/>
      <c r="F51" s="20"/>
    </row>
    <row r="52" spans="1:6" x14ac:dyDescent="0.25">
      <c r="A52" s="41" t="s">
        <v>571</v>
      </c>
      <c r="B52" s="41">
        <f>(B49)/B26</f>
        <v>-0.14781085103109187</v>
      </c>
      <c r="E52">
        <f>E49/B26</f>
        <v>9.239042950391789E-2</v>
      </c>
    </row>
    <row r="55" spans="1:6" x14ac:dyDescent="0.25">
      <c r="A55" s="41"/>
      <c r="B55" s="41"/>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3:E82"/>
  <sheetViews>
    <sheetView topLeftCell="A25" workbookViewId="0">
      <selection activeCell="G66" sqref="G66"/>
    </sheetView>
  </sheetViews>
  <sheetFormatPr defaultRowHeight="15" x14ac:dyDescent="0.25"/>
  <sheetData>
    <row r="63" spans="2:5" x14ac:dyDescent="0.25">
      <c r="B63" t="s">
        <v>458</v>
      </c>
      <c r="E63">
        <v>6412</v>
      </c>
    </row>
    <row r="64" spans="2:5" x14ac:dyDescent="0.25">
      <c r="B64" t="s">
        <v>457</v>
      </c>
      <c r="E64">
        <v>4671</v>
      </c>
    </row>
    <row r="69" spans="1:4" x14ac:dyDescent="0.25">
      <c r="B69" t="s">
        <v>470</v>
      </c>
    </row>
    <row r="71" spans="1:4" x14ac:dyDescent="0.25">
      <c r="B71" t="s">
        <v>333</v>
      </c>
      <c r="C71" t="s">
        <v>334</v>
      </c>
      <c r="D71" t="s">
        <v>335</v>
      </c>
    </row>
    <row r="72" spans="1:4" x14ac:dyDescent="0.25">
      <c r="A72" t="s">
        <v>321</v>
      </c>
    </row>
    <row r="73" spans="1:4" x14ac:dyDescent="0.25">
      <c r="A73" t="s">
        <v>328</v>
      </c>
      <c r="B73">
        <v>7342</v>
      </c>
      <c r="C73">
        <v>9628</v>
      </c>
      <c r="D73">
        <v>-2286</v>
      </c>
    </row>
    <row r="74" spans="1:4" x14ac:dyDescent="0.25">
      <c r="A74" t="s">
        <v>329</v>
      </c>
      <c r="B74">
        <v>6132</v>
      </c>
      <c r="C74">
        <v>7997</v>
      </c>
      <c r="D74">
        <v>-1865</v>
      </c>
    </row>
    <row r="75" spans="1:4" x14ac:dyDescent="0.25">
      <c r="A75" t="s">
        <v>330</v>
      </c>
      <c r="B75">
        <v>4506</v>
      </c>
      <c r="C75">
        <v>6065</v>
      </c>
      <c r="D75">
        <v>-1559</v>
      </c>
    </row>
    <row r="76" spans="1:4" x14ac:dyDescent="0.25">
      <c r="A76" t="s">
        <v>331</v>
      </c>
      <c r="B76">
        <v>4506</v>
      </c>
      <c r="C76">
        <v>6065</v>
      </c>
      <c r="D76">
        <v>-1559</v>
      </c>
    </row>
    <row r="78" spans="1:4" x14ac:dyDescent="0.25">
      <c r="A78" t="s">
        <v>322</v>
      </c>
    </row>
    <row r="79" spans="1:4" x14ac:dyDescent="0.25">
      <c r="A79" t="s">
        <v>328</v>
      </c>
      <c r="B79">
        <v>7342</v>
      </c>
      <c r="C79">
        <v>6628</v>
      </c>
      <c r="D79">
        <v>714</v>
      </c>
    </row>
    <row r="80" spans="1:4" x14ac:dyDescent="0.25">
      <c r="A80" t="s">
        <v>329</v>
      </c>
      <c r="B80">
        <v>6132</v>
      </c>
      <c r="C80">
        <v>4997</v>
      </c>
      <c r="D80">
        <v>1135</v>
      </c>
    </row>
    <row r="81" spans="1:4" x14ac:dyDescent="0.25">
      <c r="A81" t="s">
        <v>330</v>
      </c>
      <c r="B81">
        <v>4506</v>
      </c>
      <c r="C81">
        <v>3565</v>
      </c>
      <c r="D81">
        <v>941</v>
      </c>
    </row>
    <row r="82" spans="1:4" x14ac:dyDescent="0.25">
      <c r="A82" t="s">
        <v>331</v>
      </c>
      <c r="B82">
        <v>4506</v>
      </c>
      <c r="C82">
        <v>3565</v>
      </c>
      <c r="D82">
        <v>941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1"/>
  <sheetViews>
    <sheetView topLeftCell="A19" workbookViewId="0">
      <selection activeCell="E66" sqref="E66"/>
    </sheetView>
  </sheetViews>
  <sheetFormatPr defaultRowHeight="15" x14ac:dyDescent="0.25"/>
  <cols>
    <col min="1" max="1" width="48.85546875" customWidth="1"/>
  </cols>
  <sheetData>
    <row r="1" spans="1:35" x14ac:dyDescent="0.25">
      <c r="A1" t="s">
        <v>501</v>
      </c>
    </row>
    <row r="3" spans="1:35" x14ac:dyDescent="0.25">
      <c r="A3" s="20" t="s">
        <v>15</v>
      </c>
    </row>
    <row r="4" spans="1:35" x14ac:dyDescent="0.25">
      <c r="A4" t="s">
        <v>173</v>
      </c>
    </row>
    <row r="6" spans="1:35" x14ac:dyDescent="0.25">
      <c r="A6" t="s">
        <v>172</v>
      </c>
    </row>
    <row r="7" spans="1:35" x14ac:dyDescent="0.25">
      <c r="A7" t="s">
        <v>1</v>
      </c>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x14ac:dyDescent="0.25">
      <c r="A8" t="s">
        <v>12</v>
      </c>
      <c r="B8" s="1">
        <v>412393.83220470499</v>
      </c>
      <c r="C8" s="1">
        <v>419806.16093935497</v>
      </c>
      <c r="D8" s="1">
        <v>427020.78835979901</v>
      </c>
      <c r="E8" s="1">
        <v>433633.62642403902</v>
      </c>
      <c r="F8" s="1">
        <v>439135.566519688</v>
      </c>
      <c r="G8" s="1">
        <v>443116.99898209301</v>
      </c>
      <c r="H8" s="1">
        <v>445692.680142314</v>
      </c>
      <c r="I8" s="1">
        <v>447037.716585988</v>
      </c>
      <c r="J8" s="1">
        <v>447478.72795781598</v>
      </c>
      <c r="K8" s="1">
        <v>447660.50349240901</v>
      </c>
      <c r="L8" s="1">
        <v>447816.57519494102</v>
      </c>
      <c r="M8" s="1">
        <v>448457.45962125401</v>
      </c>
      <c r="N8" s="1">
        <v>449662.01270767499</v>
      </c>
      <c r="O8" s="1">
        <v>451367.33527241001</v>
      </c>
      <c r="P8" s="1">
        <v>453595.77667532099</v>
      </c>
      <c r="Q8" s="1">
        <v>455912.511146834</v>
      </c>
      <c r="R8" s="1">
        <v>458103.60201346799</v>
      </c>
      <c r="S8" s="1">
        <v>459797.977922533</v>
      </c>
      <c r="T8" s="1">
        <v>460575.69938657997</v>
      </c>
      <c r="U8" s="1">
        <v>460097.864392569</v>
      </c>
      <c r="V8" s="1">
        <v>457996.754473412</v>
      </c>
      <c r="W8" s="1">
        <v>453893.92505484598</v>
      </c>
      <c r="X8" s="1">
        <v>447577.238120906</v>
      </c>
      <c r="Y8" s="1">
        <v>438752.22422633902</v>
      </c>
      <c r="Z8" s="1">
        <v>427300.98667616898</v>
      </c>
      <c r="AA8" s="1">
        <v>413153.27730011998</v>
      </c>
      <c r="AB8" s="1">
        <v>396364.58945582499</v>
      </c>
      <c r="AC8" s="1">
        <v>377009.38500605302</v>
      </c>
      <c r="AD8" s="1">
        <v>355355.12937416299</v>
      </c>
      <c r="AE8" s="1">
        <v>331629.87211790902</v>
      </c>
      <c r="AF8" s="1">
        <v>306298.59831540001</v>
      </c>
      <c r="AG8" s="1">
        <v>279754.435209207</v>
      </c>
      <c r="AH8" s="1">
        <v>252578.11954978001</v>
      </c>
      <c r="AI8" s="1">
        <v>225290.50593983699</v>
      </c>
    </row>
    <row r="9" spans="1:35" x14ac:dyDescent="0.25">
      <c r="A9" t="s">
        <v>13</v>
      </c>
      <c r="B9">
        <v>174.68326413263401</v>
      </c>
      <c r="C9">
        <v>229.43541060561199</v>
      </c>
      <c r="D9">
        <v>299.81655842783499</v>
      </c>
      <c r="E9">
        <v>389.95530731196197</v>
      </c>
      <c r="F9">
        <v>505.80399736260199</v>
      </c>
      <c r="G9">
        <v>654.51921309701595</v>
      </c>
      <c r="H9">
        <v>846.34427060213102</v>
      </c>
      <c r="I9">
        <v>1095.38628724459</v>
      </c>
      <c r="J9">
        <v>1420.3483674500601</v>
      </c>
      <c r="K9">
        <v>1845.45768175853</v>
      </c>
      <c r="L9">
        <v>2401.4689507134499</v>
      </c>
      <c r="M9">
        <v>3129.1647728242601</v>
      </c>
      <c r="N9">
        <v>4078.9804338185099</v>
      </c>
      <c r="O9">
        <v>5314.5603592450198</v>
      </c>
      <c r="P9">
        <v>6915.96437704249</v>
      </c>
      <c r="Q9">
        <v>8981.1423460720307</v>
      </c>
      <c r="R9" s="1">
        <v>11628.995189323299</v>
      </c>
      <c r="S9" s="1">
        <v>15001.5512375301</v>
      </c>
      <c r="T9" s="1">
        <v>19264.970388272101</v>
      </c>
      <c r="U9" s="1">
        <v>24609.374378242399</v>
      </c>
      <c r="V9" s="1">
        <v>31247.559257639401</v>
      </c>
      <c r="W9" s="1">
        <v>39411.332738557299</v>
      </c>
      <c r="X9" s="1">
        <v>49345.305053733398</v>
      </c>
      <c r="Y9" s="1">
        <v>61284.848655454502</v>
      </c>
      <c r="Z9" s="1">
        <v>75460.874298592898</v>
      </c>
      <c r="AA9" s="1">
        <v>92055.497786025706</v>
      </c>
      <c r="AB9" s="1">
        <v>111181.737667654</v>
      </c>
      <c r="AC9" s="1">
        <v>132863.80542723401</v>
      </c>
      <c r="AD9" s="1">
        <v>156989.74048132001</v>
      </c>
      <c r="AE9" s="1">
        <v>183315.92490829001</v>
      </c>
      <c r="AF9" s="1">
        <v>211471.24528817501</v>
      </c>
      <c r="AG9" s="1">
        <v>240952.24234090699</v>
      </c>
      <c r="AH9" s="1">
        <v>271175.01922415302</v>
      </c>
      <c r="AI9" s="1">
        <v>301508.32129318902</v>
      </c>
    </row>
    <row r="10" spans="1:35" x14ac:dyDescent="0.25">
      <c r="A10" t="s">
        <v>10</v>
      </c>
      <c r="B10" s="1">
        <v>2121399.6064485302</v>
      </c>
      <c r="C10" s="1">
        <v>2139748.3241570699</v>
      </c>
      <c r="D10" s="1">
        <v>2155624.8415417601</v>
      </c>
      <c r="E10" s="1">
        <v>2166564.8437183802</v>
      </c>
      <c r="F10" s="1">
        <v>2181740.6921601901</v>
      </c>
      <c r="G10" s="1">
        <v>2196509.42680914</v>
      </c>
      <c r="H10" s="1">
        <v>2209669.4549366701</v>
      </c>
      <c r="I10" s="1">
        <v>2222125.6274058302</v>
      </c>
      <c r="J10" s="1">
        <v>2236411.9879647102</v>
      </c>
      <c r="K10" s="1">
        <v>2250686.11672176</v>
      </c>
      <c r="L10" s="1">
        <v>2264465.2098042299</v>
      </c>
      <c r="M10" s="1">
        <v>2277979.5690063201</v>
      </c>
      <c r="N10" s="1">
        <v>2291573.6274186</v>
      </c>
      <c r="O10" s="1">
        <v>2304943.4310596101</v>
      </c>
      <c r="P10" s="1">
        <v>2317083.9586807</v>
      </c>
      <c r="Q10" s="1">
        <v>2328999.8732097298</v>
      </c>
      <c r="R10" s="1">
        <v>2340430.9461804898</v>
      </c>
      <c r="S10" s="1">
        <v>2352945.2991935099</v>
      </c>
      <c r="T10" s="1">
        <v>2366400.3111374099</v>
      </c>
      <c r="U10" s="1">
        <v>2378295.4225280802</v>
      </c>
      <c r="V10" s="1">
        <v>2389535.13953949</v>
      </c>
      <c r="W10" s="1">
        <v>2399895.3371937498</v>
      </c>
      <c r="X10" s="1">
        <v>2410256.5569896698</v>
      </c>
      <c r="Y10" s="1">
        <v>2420825.3425894398</v>
      </c>
      <c r="Z10" s="1">
        <v>2430795.1622984302</v>
      </c>
      <c r="AA10" s="1">
        <v>2439866.4006562899</v>
      </c>
      <c r="AB10" s="1">
        <v>2448916.5484509701</v>
      </c>
      <c r="AC10" s="1">
        <v>2457622.5193079999</v>
      </c>
      <c r="AD10" s="1">
        <v>2465958.6199999601</v>
      </c>
      <c r="AE10" s="1">
        <v>2473983.1057862202</v>
      </c>
      <c r="AF10" s="1">
        <v>2481639.8418853399</v>
      </c>
      <c r="AG10" s="1">
        <v>2488787.7230956298</v>
      </c>
      <c r="AH10" s="1">
        <v>2495526.2129669101</v>
      </c>
      <c r="AI10" s="1">
        <v>2502014.5978014199</v>
      </c>
    </row>
    <row r="11" spans="1:35" x14ac:dyDescent="0.25">
      <c r="A11" t="s">
        <v>11</v>
      </c>
      <c r="B11" s="1">
        <v>2533968.1219173698</v>
      </c>
      <c r="C11" s="1">
        <v>2559783.9205070301</v>
      </c>
      <c r="D11" s="1">
        <v>2582945.4464599802</v>
      </c>
      <c r="E11" s="1">
        <v>2600588.4254497299</v>
      </c>
      <c r="F11" s="1">
        <v>2621382.06267724</v>
      </c>
      <c r="G11" s="1">
        <v>2640280.94500433</v>
      </c>
      <c r="H11" s="1">
        <v>2656208.4793495899</v>
      </c>
      <c r="I11" s="1">
        <v>2670258.7302790601</v>
      </c>
      <c r="J11" s="1">
        <v>2685311.0642899801</v>
      </c>
      <c r="K11" s="1">
        <v>2700192.07789593</v>
      </c>
      <c r="L11" s="1">
        <v>2714683.2539498899</v>
      </c>
      <c r="M11" s="1">
        <v>2729566.1934004002</v>
      </c>
      <c r="N11" s="1">
        <v>2745314.6205600998</v>
      </c>
      <c r="O11" s="1">
        <v>2761625.3266912699</v>
      </c>
      <c r="P11" s="1">
        <v>2777595.6997330701</v>
      </c>
      <c r="Q11" s="1">
        <v>2793893.5267026401</v>
      </c>
      <c r="R11" s="1">
        <v>2810163.5433832798</v>
      </c>
      <c r="S11" s="1">
        <v>2827744.8283535698</v>
      </c>
      <c r="T11" s="1">
        <v>2846240.9809122598</v>
      </c>
      <c r="U11" s="1">
        <v>2863002.6612988999</v>
      </c>
      <c r="V11" s="1">
        <v>2878779.4532705401</v>
      </c>
      <c r="W11" s="1">
        <v>2893200.5949871601</v>
      </c>
      <c r="X11" s="1">
        <v>2907179.1001643101</v>
      </c>
      <c r="Y11" s="1">
        <v>2920862.4154712399</v>
      </c>
      <c r="Z11" s="1">
        <v>2933557.02327319</v>
      </c>
      <c r="AA11" s="1">
        <v>2945075.1757424301</v>
      </c>
      <c r="AB11" s="1">
        <v>2956462.87557445</v>
      </c>
      <c r="AC11" s="1">
        <v>2967495.7097412902</v>
      </c>
      <c r="AD11" s="1">
        <v>2978303.4898554399</v>
      </c>
      <c r="AE11" s="1">
        <v>2988928.9028124199</v>
      </c>
      <c r="AF11" s="1">
        <v>2999409.6854889202</v>
      </c>
      <c r="AG11" s="1">
        <v>3009494.4006457501</v>
      </c>
      <c r="AH11" s="1">
        <v>3019279.3517408399</v>
      </c>
      <c r="AI11" s="1">
        <v>3028813.4250344499</v>
      </c>
    </row>
    <row r="15" spans="1:35" x14ac:dyDescent="0.25">
      <c r="A15" t="s">
        <v>174</v>
      </c>
      <c r="B15" s="1">
        <f>B8+B9</f>
        <v>412568.51546883764</v>
      </c>
    </row>
    <row r="17" spans="1:35" x14ac:dyDescent="0.25">
      <c r="B17" s="1"/>
    </row>
    <row r="19" spans="1:35" x14ac:dyDescent="0.25">
      <c r="B19" s="19"/>
    </row>
    <row r="20" spans="1:35" x14ac:dyDescent="0.25">
      <c r="B20" s="19"/>
    </row>
    <row r="22" spans="1:35" x14ac:dyDescent="0.25">
      <c r="A22" s="20" t="s">
        <v>175</v>
      </c>
    </row>
    <row r="23" spans="1:35" x14ac:dyDescent="0.25">
      <c r="A23" t="s">
        <v>173</v>
      </c>
    </row>
    <row r="25" spans="1:35" x14ac:dyDescent="0.25">
      <c r="A25" t="s">
        <v>176</v>
      </c>
    </row>
    <row r="26" spans="1:35" x14ac:dyDescent="0.25">
      <c r="A26" t="s">
        <v>1</v>
      </c>
      <c r="B26">
        <v>2017</v>
      </c>
      <c r="C26">
        <v>2018</v>
      </c>
      <c r="D26">
        <v>2019</v>
      </c>
      <c r="E26">
        <v>2020</v>
      </c>
      <c r="F26">
        <v>2021</v>
      </c>
      <c r="G26">
        <v>2022</v>
      </c>
      <c r="H26">
        <v>2023</v>
      </c>
      <c r="I26">
        <v>2024</v>
      </c>
      <c r="J26">
        <v>2025</v>
      </c>
      <c r="K26">
        <v>2026</v>
      </c>
      <c r="L26">
        <v>2027</v>
      </c>
      <c r="M26">
        <v>2028</v>
      </c>
      <c r="N26">
        <v>2029</v>
      </c>
      <c r="O26">
        <v>2030</v>
      </c>
      <c r="P26">
        <v>2031</v>
      </c>
      <c r="Q26">
        <v>2032</v>
      </c>
      <c r="R26">
        <v>2033</v>
      </c>
      <c r="S26">
        <v>2034</v>
      </c>
      <c r="T26">
        <v>2035</v>
      </c>
      <c r="U26">
        <v>2036</v>
      </c>
      <c r="V26">
        <v>2037</v>
      </c>
      <c r="W26">
        <v>2038</v>
      </c>
      <c r="X26">
        <v>2039</v>
      </c>
      <c r="Y26">
        <v>2040</v>
      </c>
      <c r="Z26">
        <v>2041</v>
      </c>
      <c r="AA26">
        <v>2042</v>
      </c>
      <c r="AB26">
        <v>2043</v>
      </c>
      <c r="AC26">
        <v>2044</v>
      </c>
      <c r="AD26">
        <v>2045</v>
      </c>
      <c r="AE26">
        <v>2046</v>
      </c>
      <c r="AF26">
        <v>2047</v>
      </c>
      <c r="AG26">
        <v>2048</v>
      </c>
      <c r="AH26">
        <v>2049</v>
      </c>
      <c r="AI26">
        <v>2050</v>
      </c>
    </row>
    <row r="27" spans="1:35" x14ac:dyDescent="0.25">
      <c r="A27" t="s">
        <v>2</v>
      </c>
      <c r="B27" s="1">
        <v>60721.332833942899</v>
      </c>
      <c r="C27" s="1">
        <v>61284.546672063698</v>
      </c>
      <c r="D27" s="1">
        <v>62018.802764233602</v>
      </c>
      <c r="E27" s="1">
        <v>62918.731595308796</v>
      </c>
      <c r="F27" s="1">
        <v>63934.719054336703</v>
      </c>
      <c r="G27" s="1">
        <v>65011.163486382102</v>
      </c>
      <c r="H27" s="1">
        <v>66071.6663076759</v>
      </c>
      <c r="I27" s="1">
        <v>67049.813906128897</v>
      </c>
      <c r="J27" s="1">
        <v>67894.066866212597</v>
      </c>
      <c r="K27" s="1">
        <v>68557.226581603099</v>
      </c>
      <c r="L27" s="1">
        <v>69055.333874825606</v>
      </c>
      <c r="M27" s="1">
        <v>69404.328681196203</v>
      </c>
      <c r="N27" s="1">
        <v>69633.510791963796</v>
      </c>
      <c r="O27" s="1">
        <v>69794.2210657369</v>
      </c>
      <c r="P27" s="1">
        <v>69924.312752342303</v>
      </c>
      <c r="Q27" s="1">
        <v>70066.516937324501</v>
      </c>
      <c r="R27" s="1">
        <v>70239.516849184802</v>
      </c>
      <c r="S27" s="1">
        <v>70475.469159001397</v>
      </c>
      <c r="T27" s="1">
        <v>70763.050842117504</v>
      </c>
      <c r="U27" s="1">
        <v>71131.7893774111</v>
      </c>
      <c r="V27" s="1">
        <v>71582.269531940095</v>
      </c>
      <c r="W27" s="1">
        <v>72108.214553902493</v>
      </c>
      <c r="X27" s="1">
        <v>72690.354424256395</v>
      </c>
      <c r="Y27" s="1">
        <v>73341.047562390697</v>
      </c>
      <c r="Z27" s="1">
        <v>74027.015946486703</v>
      </c>
      <c r="AA27" s="1">
        <v>74708.090446521397</v>
      </c>
      <c r="AB27" s="1">
        <v>75393.811579551504</v>
      </c>
      <c r="AC27" s="1">
        <v>76040.885290710095</v>
      </c>
      <c r="AD27" s="1">
        <v>76635.8864282836</v>
      </c>
      <c r="AE27" s="1">
        <v>77160.007182999601</v>
      </c>
      <c r="AF27" s="1">
        <v>77622.855279242998</v>
      </c>
      <c r="AG27" s="1">
        <v>78005.824245566895</v>
      </c>
      <c r="AH27" s="1">
        <v>78327.832771847796</v>
      </c>
      <c r="AI27" s="1">
        <v>78594.828109810594</v>
      </c>
    </row>
    <row r="28" spans="1:35" x14ac:dyDescent="0.25">
      <c r="A28" t="s">
        <v>3</v>
      </c>
      <c r="B28" s="1">
        <v>18755.870811577101</v>
      </c>
      <c r="C28" s="1">
        <v>19055.8852999386</v>
      </c>
      <c r="D28" s="1">
        <v>19351.6697985422</v>
      </c>
      <c r="E28" s="1">
        <v>19623.183650104598</v>
      </c>
      <c r="F28" s="1">
        <v>19851.613626283801</v>
      </c>
      <c r="G28" s="1">
        <v>20022.261461091399</v>
      </c>
      <c r="H28" s="1">
        <v>20141.3176157259</v>
      </c>
      <c r="I28" s="1">
        <v>20218.230786786102</v>
      </c>
      <c r="J28" s="1">
        <v>20271.527944388399</v>
      </c>
      <c r="K28" s="1">
        <v>20319.887901632101</v>
      </c>
      <c r="L28" s="1">
        <v>20377.678842226302</v>
      </c>
      <c r="M28" s="1">
        <v>20460.563245460398</v>
      </c>
      <c r="N28" s="1">
        <v>20566.7762730758</v>
      </c>
      <c r="O28" s="1">
        <v>20698.991672470402</v>
      </c>
      <c r="P28" s="1">
        <v>20859.2623564194</v>
      </c>
      <c r="Q28" s="1">
        <v>21031.7108724139</v>
      </c>
      <c r="R28" s="1">
        <v>21220.348810121701</v>
      </c>
      <c r="S28" s="1">
        <v>21412.5259201831</v>
      </c>
      <c r="T28" s="1">
        <v>21602.8474490277</v>
      </c>
      <c r="U28" s="1">
        <v>21787.163597961699</v>
      </c>
      <c r="V28" s="1">
        <v>21960.091596675298</v>
      </c>
      <c r="W28" s="1">
        <v>22116.428110070399</v>
      </c>
      <c r="X28" s="1">
        <v>22259.0560603386</v>
      </c>
      <c r="Y28" s="1">
        <v>22383.479062742601</v>
      </c>
      <c r="Z28" s="1">
        <v>22495.641065450101</v>
      </c>
      <c r="AA28" s="1">
        <v>22597.391574751</v>
      </c>
      <c r="AB28" s="1">
        <v>22696.2260578608</v>
      </c>
      <c r="AC28" s="1">
        <v>22793.955494478902</v>
      </c>
      <c r="AD28" s="1">
        <v>22897.1063324075</v>
      </c>
      <c r="AE28" s="1">
        <v>23003.504452950299</v>
      </c>
      <c r="AF28" s="1">
        <v>23117.069318840899</v>
      </c>
      <c r="AG28" s="1">
        <v>23232.832341455702</v>
      </c>
      <c r="AH28" s="1">
        <v>23350.993890021298</v>
      </c>
      <c r="AI28" s="1">
        <v>23467.400273253199</v>
      </c>
    </row>
    <row r="29" spans="1:35" x14ac:dyDescent="0.25">
      <c r="A29" t="s">
        <v>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row>
    <row r="30" spans="1:35" x14ac:dyDescent="0.25">
      <c r="A30" t="s">
        <v>5</v>
      </c>
      <c r="B30" s="1">
        <v>357271.35569294298</v>
      </c>
      <c r="C30" s="1">
        <v>360585.16113289201</v>
      </c>
      <c r="D30" s="1">
        <v>364905.30192724802</v>
      </c>
      <c r="E30" s="1">
        <v>370200.11660177598</v>
      </c>
      <c r="F30" s="1">
        <v>376177.50575460901</v>
      </c>
      <c r="G30" s="1">
        <v>382509.86407535401</v>
      </c>
      <c r="H30" s="1">
        <v>388746.34327345702</v>
      </c>
      <c r="I30" s="1">
        <v>394492.799426704</v>
      </c>
      <c r="J30" s="1">
        <v>399437.11197958101</v>
      </c>
      <c r="K30" s="1">
        <v>403280.06652045099</v>
      </c>
      <c r="L30" s="1">
        <v>406062.20039002399</v>
      </c>
      <c r="M30" s="1">
        <v>407770.89329488098</v>
      </c>
      <c r="N30" s="1">
        <v>408396.396856184</v>
      </c>
      <c r="O30" s="1">
        <v>407957.31003461801</v>
      </c>
      <c r="P30" s="1">
        <v>406236.975844873</v>
      </c>
      <c r="Q30" s="1">
        <v>402874.985812445</v>
      </c>
      <c r="R30" s="1">
        <v>397237.371578458</v>
      </c>
      <c r="S30" s="1">
        <v>388746.11681909201</v>
      </c>
      <c r="T30" s="1">
        <v>376679.84703459102</v>
      </c>
      <c r="U30" s="1">
        <v>360793.93777040503</v>
      </c>
      <c r="V30" s="1">
        <v>341045.30803677998</v>
      </c>
      <c r="W30" s="1">
        <v>317791.22985544102</v>
      </c>
      <c r="X30" s="1">
        <v>291793.14404661203</v>
      </c>
      <c r="Y30" s="1">
        <v>264343.96142466197</v>
      </c>
      <c r="Z30" s="1">
        <v>236681.94319232</v>
      </c>
      <c r="AA30" s="1">
        <v>209982.425757619</v>
      </c>
      <c r="AB30" s="1">
        <v>185540.28985296399</v>
      </c>
      <c r="AC30" s="1">
        <v>163994.86574344299</v>
      </c>
      <c r="AD30" s="1">
        <v>145766.262256708</v>
      </c>
      <c r="AE30" s="1">
        <v>130872.979280848</v>
      </c>
      <c r="AF30" s="1">
        <v>119169.417080967</v>
      </c>
      <c r="AG30" s="1">
        <v>110113.355064099</v>
      </c>
      <c r="AH30" s="1">
        <v>103229.35672833001</v>
      </c>
      <c r="AI30" s="1">
        <v>97964.266058044799</v>
      </c>
    </row>
    <row r="31" spans="1:35" x14ac:dyDescent="0.25">
      <c r="A31" t="s">
        <v>6</v>
      </c>
      <c r="B31">
        <v>1.4971408159838599E-2</v>
      </c>
      <c r="C31">
        <v>3.9622653227819001E-2</v>
      </c>
      <c r="D31">
        <v>0.105059369975847</v>
      </c>
      <c r="E31">
        <v>0.27967399152465799</v>
      </c>
      <c r="F31">
        <v>0.744022123905413</v>
      </c>
      <c r="G31">
        <v>1.95513623625415</v>
      </c>
      <c r="H31">
        <v>5.2483356398146697</v>
      </c>
      <c r="I31">
        <v>14.004014897337701</v>
      </c>
      <c r="J31">
        <v>37.0958018002055</v>
      </c>
      <c r="K31">
        <v>96.031575737196903</v>
      </c>
      <c r="L31">
        <v>244.654774263615</v>
      </c>
      <c r="M31">
        <v>589.37287024530303</v>
      </c>
      <c r="N31">
        <v>1312.32796464323</v>
      </c>
      <c r="O31">
        <v>2696.9997579331098</v>
      </c>
      <c r="P31">
        <v>5182.7656833848196</v>
      </c>
      <c r="Q31">
        <v>9381.4548083994596</v>
      </c>
      <c r="R31" s="1">
        <v>16036.963623260899</v>
      </c>
      <c r="S31" s="1">
        <v>25916.511445463999</v>
      </c>
      <c r="T31" s="1">
        <v>39674.850512861201</v>
      </c>
      <c r="U31" s="1">
        <v>57730.338667573298</v>
      </c>
      <c r="V31" s="1">
        <v>80129.497543992504</v>
      </c>
      <c r="W31" s="1">
        <v>106478.124051608</v>
      </c>
      <c r="X31" s="1">
        <v>135901.39668840799</v>
      </c>
      <c r="Y31" s="1">
        <v>167179.118943685</v>
      </c>
      <c r="Z31" s="1">
        <v>198877.22883245701</v>
      </c>
      <c r="AA31" s="1">
        <v>229584.043353627</v>
      </c>
      <c r="AB31" s="1">
        <v>258060.81614217701</v>
      </c>
      <c r="AC31" s="1">
        <v>283413.48394871602</v>
      </c>
      <c r="AD31" s="1">
        <v>305142.94721646199</v>
      </c>
      <c r="AE31" s="1">
        <v>323120.044919234</v>
      </c>
      <c r="AF31" s="1">
        <v>337546.90659290098</v>
      </c>
      <c r="AG31" s="1">
        <v>348856.276321157</v>
      </c>
      <c r="AH31" s="1">
        <v>357634.90414183098</v>
      </c>
      <c r="AI31" s="1">
        <v>364470.93843115499</v>
      </c>
    </row>
    <row r="32" spans="1:35" x14ac:dyDescent="0.25">
      <c r="A32" t="s">
        <v>7</v>
      </c>
      <c r="B32" s="1">
        <v>91904.934781318007</v>
      </c>
      <c r="C32" s="1">
        <v>91970.840778406302</v>
      </c>
      <c r="D32" s="1">
        <v>92084.701963079002</v>
      </c>
      <c r="E32" s="1">
        <v>92309.317177974794</v>
      </c>
      <c r="F32" s="1">
        <v>92654.260323041803</v>
      </c>
      <c r="G32" s="1">
        <v>93150.431558637705</v>
      </c>
      <c r="H32" s="1">
        <v>93882.529721824598</v>
      </c>
      <c r="I32" s="1">
        <v>94842.575646428901</v>
      </c>
      <c r="J32" s="1">
        <v>96028.339157046299</v>
      </c>
      <c r="K32" s="1">
        <v>97479.135743745603</v>
      </c>
      <c r="L32" s="1">
        <v>99138.890128100495</v>
      </c>
      <c r="M32" s="1">
        <v>100890.717972731</v>
      </c>
      <c r="N32" s="1">
        <v>102741.673192142</v>
      </c>
      <c r="O32" s="1">
        <v>104530.92262549201</v>
      </c>
      <c r="P32" s="1">
        <v>106181.853335655</v>
      </c>
      <c r="Q32" s="1">
        <v>107651.688269821</v>
      </c>
      <c r="R32" s="1">
        <v>108863.73041114</v>
      </c>
      <c r="S32" s="1">
        <v>109731.25489496801</v>
      </c>
      <c r="T32" s="1">
        <v>110272.52464906</v>
      </c>
      <c r="U32" s="1">
        <v>110420.80218096801</v>
      </c>
      <c r="V32" s="1">
        <v>110097.309866158</v>
      </c>
      <c r="W32" s="1">
        <v>109226.802507906</v>
      </c>
      <c r="X32" s="1">
        <v>107787.254111551</v>
      </c>
      <c r="Y32" s="1">
        <v>105655.540726683</v>
      </c>
      <c r="Z32" s="1">
        <v>102702.55581576</v>
      </c>
      <c r="AA32" s="1">
        <v>99000.566394287802</v>
      </c>
      <c r="AB32" s="1">
        <v>94445.803304659799</v>
      </c>
      <c r="AC32" s="1">
        <v>89142.637313020707</v>
      </c>
      <c r="AD32" s="1">
        <v>83207.056918525195</v>
      </c>
      <c r="AE32" s="1">
        <v>76822.494433710293</v>
      </c>
      <c r="AF32" s="1">
        <v>70189.578232700704</v>
      </c>
      <c r="AG32" s="1">
        <v>63591.0772386397</v>
      </c>
      <c r="AH32" s="1">
        <v>57216.843969564798</v>
      </c>
      <c r="AI32" s="1">
        <v>51279.445411143701</v>
      </c>
    </row>
    <row r="33" spans="1:35" x14ac:dyDescent="0.25">
      <c r="A33" t="s">
        <v>8</v>
      </c>
      <c r="B33" s="1">
        <v>3.1898260112059799E-5</v>
      </c>
      <c r="C33" s="1">
        <v>9.9273212992779497E-5</v>
      </c>
      <c r="D33" s="1">
        <v>2.7065082868089701E-4</v>
      </c>
      <c r="E33" s="1">
        <v>7.6639970869340395E-4</v>
      </c>
      <c r="F33" s="1">
        <v>2.0811296057758099E-3</v>
      </c>
      <c r="G33" s="1">
        <v>5.3458440166578398E-3</v>
      </c>
      <c r="H33">
        <v>1.4503155207321801E-2</v>
      </c>
      <c r="I33">
        <v>3.8689119270577797E-2</v>
      </c>
      <c r="J33">
        <v>0.102724596036392</v>
      </c>
      <c r="K33">
        <v>0.26480116612893201</v>
      </c>
      <c r="L33">
        <v>0.73710972963852295</v>
      </c>
      <c r="M33">
        <v>1.9225908513511301</v>
      </c>
      <c r="N33">
        <v>5.0687792769014202</v>
      </c>
      <c r="O33">
        <v>12.7080158078164</v>
      </c>
      <c r="P33">
        <v>32.234121805655597</v>
      </c>
      <c r="Q33">
        <v>72.970468399719394</v>
      </c>
      <c r="R33">
        <v>152.89556374303999</v>
      </c>
      <c r="S33">
        <v>299.67503326120698</v>
      </c>
      <c r="T33">
        <v>566.44037513604303</v>
      </c>
      <c r="U33">
        <v>1020.20503819852</v>
      </c>
      <c r="V33">
        <v>1758.0045463628401</v>
      </c>
      <c r="W33">
        <v>2885.7819259718999</v>
      </c>
      <c r="X33">
        <v>4526.4068067056296</v>
      </c>
      <c r="Y33">
        <v>6801.8525134399797</v>
      </c>
      <c r="Z33">
        <v>9823.4506776442995</v>
      </c>
      <c r="AA33" s="1">
        <v>13663.044841007601</v>
      </c>
      <c r="AB33" s="1">
        <v>18346.7196573244</v>
      </c>
      <c r="AC33" s="1">
        <v>23841.666038981199</v>
      </c>
      <c r="AD33" s="1">
        <v>30034.6728211017</v>
      </c>
      <c r="AE33" s="1">
        <v>36759.924174845997</v>
      </c>
      <c r="AF33" s="1">
        <v>43811.1656995507</v>
      </c>
      <c r="AG33" s="1">
        <v>50957.793352797402</v>
      </c>
      <c r="AH33" s="1">
        <v>57973.336806640596</v>
      </c>
      <c r="AI33" s="1">
        <v>64658.661621679297</v>
      </c>
    </row>
    <row r="34" spans="1:35" x14ac:dyDescent="0.25">
      <c r="A34" t="s">
        <v>9</v>
      </c>
      <c r="B34" s="1">
        <v>16065.5194619585</v>
      </c>
      <c r="C34" s="1">
        <v>16214.533366220499</v>
      </c>
      <c r="D34" s="1">
        <v>16408.8012616745</v>
      </c>
      <c r="E34" s="1">
        <v>16646.902493568701</v>
      </c>
      <c r="F34" s="1">
        <v>16915.710267284001</v>
      </c>
      <c r="G34" s="1">
        <v>17200.513616710399</v>
      </c>
      <c r="H34" s="1">
        <v>17481.099169098601</v>
      </c>
      <c r="I34" s="1">
        <v>17739.895354001001</v>
      </c>
      <c r="J34" s="1">
        <v>17963.2659838607</v>
      </c>
      <c r="K34" s="1">
        <v>18138.7233530712</v>
      </c>
      <c r="L34" s="1">
        <v>18270.511507907799</v>
      </c>
      <c r="M34" s="1">
        <v>18362.8478021259</v>
      </c>
      <c r="N34" s="1">
        <v>18423.4843113893</v>
      </c>
      <c r="O34" s="1">
        <v>18466.004689492602</v>
      </c>
      <c r="P34" s="1">
        <v>18500.424067748299</v>
      </c>
      <c r="Q34" s="1">
        <v>18538.048144737</v>
      </c>
      <c r="R34" s="1">
        <v>18583.820088816501</v>
      </c>
      <c r="S34" s="1">
        <v>18646.247842762899</v>
      </c>
      <c r="T34" s="1">
        <v>18722.335585099499</v>
      </c>
      <c r="U34" s="1">
        <v>18819.895632592699</v>
      </c>
      <c r="V34" s="1">
        <v>18939.082701651401</v>
      </c>
      <c r="W34" s="1">
        <v>19078.236102802301</v>
      </c>
      <c r="X34" s="1">
        <v>19232.257415910299</v>
      </c>
      <c r="Y34" s="1">
        <v>19404.416404960299</v>
      </c>
      <c r="Z34" s="1">
        <v>19585.908442612301</v>
      </c>
      <c r="AA34" s="1">
        <v>19766.1056669598</v>
      </c>
      <c r="AB34" s="1">
        <v>19947.532287457299</v>
      </c>
      <c r="AC34" s="1">
        <v>20118.7336563135</v>
      </c>
      <c r="AD34" s="1">
        <v>20276.1577758024</v>
      </c>
      <c r="AE34" s="1">
        <v>20414.828516254202</v>
      </c>
      <c r="AF34" s="1">
        <v>20537.287868693998</v>
      </c>
      <c r="AG34" s="1">
        <v>20638.612972980402</v>
      </c>
      <c r="AH34" s="1">
        <v>20723.8092953343</v>
      </c>
      <c r="AI34" s="1">
        <v>20794.450346808298</v>
      </c>
    </row>
    <row r="35" spans="1:35" x14ac:dyDescent="0.25">
      <c r="A35" t="s">
        <v>10</v>
      </c>
      <c r="B35" s="1">
        <v>255281.82860210599</v>
      </c>
      <c r="C35" s="1">
        <v>257539.38603698599</v>
      </c>
      <c r="D35" s="1">
        <v>259556.43047559599</v>
      </c>
      <c r="E35" s="1">
        <v>260999.151492359</v>
      </c>
      <c r="F35" s="1">
        <v>262960.09182700003</v>
      </c>
      <c r="G35" s="1">
        <v>264893.94629341201</v>
      </c>
      <c r="H35" s="1">
        <v>266653.83871861798</v>
      </c>
      <c r="I35" s="1">
        <v>268349.07587458001</v>
      </c>
      <c r="J35" s="1">
        <v>270273.10343343799</v>
      </c>
      <c r="K35" s="1">
        <v>272205.96191984398</v>
      </c>
      <c r="L35" s="1">
        <v>274091.23573805398</v>
      </c>
      <c r="M35" s="1">
        <v>275956.23585341201</v>
      </c>
      <c r="N35" s="1">
        <v>277843.95459922601</v>
      </c>
      <c r="O35" s="1">
        <v>279696.45319841598</v>
      </c>
      <c r="P35" s="1">
        <v>281420.61699770403</v>
      </c>
      <c r="Q35" s="1">
        <v>283121.90326109499</v>
      </c>
      <c r="R35" s="1">
        <v>284771.65564364602</v>
      </c>
      <c r="S35" s="1">
        <v>286542.943400627</v>
      </c>
      <c r="T35" s="1">
        <v>288398.38859867398</v>
      </c>
      <c r="U35" s="1">
        <v>290081.65315519698</v>
      </c>
      <c r="V35" s="1">
        <v>291699.86670700897</v>
      </c>
      <c r="W35" s="1">
        <v>293215.17594830901</v>
      </c>
      <c r="X35" s="1">
        <v>294705.00341833301</v>
      </c>
      <c r="Y35" s="1">
        <v>296206.37707591301</v>
      </c>
      <c r="Z35" s="1">
        <v>297638.82222656498</v>
      </c>
      <c r="AA35" s="1">
        <v>298981.29959975998</v>
      </c>
      <c r="AB35" s="1">
        <v>300305.66782072501</v>
      </c>
      <c r="AC35" s="1">
        <v>301595.795887983</v>
      </c>
      <c r="AD35" s="1">
        <v>302844.40048422402</v>
      </c>
      <c r="AE35" s="1">
        <v>304057.59667476499</v>
      </c>
      <c r="AF35" s="1">
        <v>305230.06337301398</v>
      </c>
      <c r="AG35" s="1">
        <v>306354.51883578202</v>
      </c>
      <c r="AH35" s="1">
        <v>307442.48497632402</v>
      </c>
      <c r="AI35" s="1">
        <v>308504.01975831098</v>
      </c>
    </row>
    <row r="37" spans="1:35" x14ac:dyDescent="0.25">
      <c r="A37" t="s">
        <v>174</v>
      </c>
      <c r="B37" s="1">
        <f>SUM(B27:B34)</f>
        <v>544719.02858504595</v>
      </c>
    </row>
    <row r="39" spans="1:35" x14ac:dyDescent="0.25">
      <c r="A39" t="s">
        <v>16</v>
      </c>
      <c r="B39" s="1">
        <f>'E3 data stock additions '!$B$17</f>
        <v>647015.33140914526</v>
      </c>
    </row>
    <row r="41" spans="1:35" x14ac:dyDescent="0.25">
      <c r="A41" t="s">
        <v>178</v>
      </c>
      <c r="B41" s="19">
        <f>1-B42</f>
        <v>0.15810491321945419</v>
      </c>
    </row>
    <row r="42" spans="1:35" x14ac:dyDescent="0.25">
      <c r="A42" t="s">
        <v>177</v>
      </c>
      <c r="B42" s="19">
        <f>B37/B39</f>
        <v>0.84189508678054581</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5" spans="1:35" x14ac:dyDescent="0.2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2:35" x14ac:dyDescent="0.2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2:35" x14ac:dyDescent="0.2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2:35" x14ac:dyDescent="0.2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zoomScale="85" zoomScaleNormal="85" workbookViewId="0">
      <selection activeCell="B7" sqref="B7"/>
    </sheetView>
  </sheetViews>
  <sheetFormatPr defaultRowHeight="15" x14ac:dyDescent="0.25"/>
  <cols>
    <col min="1" max="1" width="26.5703125" customWidth="1"/>
    <col min="2" max="2" width="17.5703125" customWidth="1"/>
    <col min="3" max="3" width="18.5703125" customWidth="1"/>
  </cols>
  <sheetData>
    <row r="1" spans="1:6" x14ac:dyDescent="0.25">
      <c r="A1" t="s">
        <v>371</v>
      </c>
      <c r="B1">
        <f>B5/B3</f>
        <v>-0.2765916069119988</v>
      </c>
    </row>
    <row r="2" spans="1:6" s="41" customFormat="1" x14ac:dyDescent="0.25"/>
    <row r="3" spans="1:6" s="41" customFormat="1" x14ac:dyDescent="0.25">
      <c r="A3" s="41" t="s">
        <v>370</v>
      </c>
      <c r="B3" s="41">
        <f>'base price average'!$E$15</f>
        <v>7668.13183792368</v>
      </c>
    </row>
    <row r="4" spans="1:6" s="41" customFormat="1" x14ac:dyDescent="0.25"/>
    <row r="5" spans="1:6" x14ac:dyDescent="0.25">
      <c r="A5" t="s">
        <v>356</v>
      </c>
      <c r="B5" s="35">
        <f>SUM(D14:D23)</f>
        <v>-2120.9409070643692</v>
      </c>
    </row>
    <row r="6" spans="1:6" s="41" customFormat="1" x14ac:dyDescent="0.25"/>
    <row r="7" spans="1:6" s="41" customFormat="1" x14ac:dyDescent="0.25">
      <c r="A7" s="41" t="s">
        <v>575</v>
      </c>
      <c r="B7" s="35">
        <f>B3+B5</f>
        <v>5547.1909308593113</v>
      </c>
    </row>
    <row r="8" spans="1:6" s="41" customFormat="1" x14ac:dyDescent="0.25"/>
    <row r="9" spans="1:6" s="41" customFormat="1" x14ac:dyDescent="0.25"/>
    <row r="10" spans="1:6" x14ac:dyDescent="0.25">
      <c r="B10" t="s">
        <v>319</v>
      </c>
    </row>
    <row r="11" spans="1:6" s="41" customFormat="1" x14ac:dyDescent="0.25"/>
    <row r="12" spans="1:6" s="41" customFormat="1" ht="45" x14ac:dyDescent="0.25">
      <c r="B12" s="33" t="s">
        <v>320</v>
      </c>
      <c r="C12" s="33" t="s">
        <v>574</v>
      </c>
      <c r="D12" s="41" t="s">
        <v>355</v>
      </c>
      <c r="F12" s="41" t="s">
        <v>368</v>
      </c>
    </row>
    <row r="13" spans="1:6" s="41" customFormat="1" x14ac:dyDescent="0.25">
      <c r="A13" s="39" t="s">
        <v>321</v>
      </c>
    </row>
    <row r="14" spans="1:6" x14ac:dyDescent="0.25">
      <c r="A14" t="s">
        <v>311</v>
      </c>
      <c r="B14">
        <f>(1-$B$26)*B44</f>
        <v>7.0676224159288745E-2</v>
      </c>
      <c r="C14" s="35">
        <f>'space heat - details'!F8</f>
        <v>-2341.6453119068346</v>
      </c>
      <c r="D14">
        <f>B14*C14</f>
        <v>-165.49864896587505</v>
      </c>
    </row>
    <row r="15" spans="1:6" x14ac:dyDescent="0.25">
      <c r="A15" t="s">
        <v>312</v>
      </c>
      <c r="B15" s="41">
        <f>(1-$B$26)*B45</f>
        <v>7.1314551745688529E-2</v>
      </c>
      <c r="C15" s="35">
        <f>'space heat - details'!F9</f>
        <v>-1909.255018827821</v>
      </c>
      <c r="D15" s="41">
        <f t="shared" ref="D15:D23" si="0">B15*C15</f>
        <v>-136.15766583591216</v>
      </c>
    </row>
    <row r="16" spans="1:6" x14ac:dyDescent="0.25">
      <c r="A16" t="s">
        <v>313</v>
      </c>
      <c r="B16" s="41">
        <f>(1-$B$26)*B47</f>
        <v>0.43724643320051998</v>
      </c>
      <c r="C16" s="35">
        <f>'space heat - details'!F10</f>
        <v>-2856.6995890443559</v>
      </c>
      <c r="D16" s="41">
        <f t="shared" si="0"/>
        <v>-1249.0817060350357</v>
      </c>
    </row>
    <row r="17" spans="1:4" x14ac:dyDescent="0.25">
      <c r="A17" t="s">
        <v>314</v>
      </c>
      <c r="B17" s="41">
        <f>(1-$B$26)*B48</f>
        <v>0.31884225606513905</v>
      </c>
      <c r="C17" s="35">
        <f>'space heat - details'!F11</f>
        <v>-1909.255018827821</v>
      </c>
      <c r="D17" s="41">
        <f t="shared" si="0"/>
        <v>-608.75117760675198</v>
      </c>
    </row>
    <row r="18" spans="1:4" x14ac:dyDescent="0.25">
      <c r="C18" s="35"/>
      <c r="D18" s="41"/>
    </row>
    <row r="19" spans="1:4" x14ac:dyDescent="0.25">
      <c r="A19" s="39" t="s">
        <v>322</v>
      </c>
      <c r="C19" s="35"/>
      <c r="D19" s="41"/>
    </row>
    <row r="20" spans="1:4" s="41" customFormat="1" x14ac:dyDescent="0.25">
      <c r="A20" s="41" t="s">
        <v>311</v>
      </c>
      <c r="B20" s="41">
        <f>$B$26*B44</f>
        <v>8.020847648115479E-3</v>
      </c>
      <c r="C20" s="35">
        <f>'space heat - details'!F14</f>
        <v>658.35468809316535</v>
      </c>
      <c r="D20" s="41">
        <f t="shared" si="0"/>
        <v>5.2805626516178652</v>
      </c>
    </row>
    <row r="21" spans="1:4" s="41" customFormat="1" x14ac:dyDescent="0.25">
      <c r="A21" s="41" t="s">
        <v>312</v>
      </c>
      <c r="B21" s="41">
        <f>$B$26*B45</f>
        <v>8.0932896663614279E-3</v>
      </c>
      <c r="C21" s="35">
        <f>'space heat - details'!F15</f>
        <v>590.744981172179</v>
      </c>
      <c r="D21" s="41">
        <f t="shared" si="0"/>
        <v>4.7810702515756729</v>
      </c>
    </row>
    <row r="22" spans="1:4" x14ac:dyDescent="0.25">
      <c r="A22" s="41" t="s">
        <v>313</v>
      </c>
      <c r="B22" s="41">
        <f>$B$26*B47</f>
        <v>4.9621878744951997E-2</v>
      </c>
      <c r="C22" s="35">
        <f>'space heat - details'!F16</f>
        <v>143.30041095564411</v>
      </c>
      <c r="D22" s="41">
        <f t="shared" si="0"/>
        <v>7.1108356165427624</v>
      </c>
    </row>
    <row r="23" spans="1:4" s="41" customFormat="1" x14ac:dyDescent="0.25">
      <c r="A23" s="41" t="s">
        <v>314</v>
      </c>
      <c r="B23" s="41">
        <f>$B$26*B48</f>
        <v>3.6184518769934816E-2</v>
      </c>
      <c r="C23" s="35">
        <f>'space heat - details'!F17</f>
        <v>590.744981172179</v>
      </c>
      <c r="D23" s="41">
        <f t="shared" si="0"/>
        <v>21.375822859469501</v>
      </c>
    </row>
    <row r="24" spans="1:4" s="41" customFormat="1" ht="17.100000000000001" customHeight="1" x14ac:dyDescent="0.25"/>
    <row r="25" spans="1:4" s="41" customFormat="1" ht="17.100000000000001" customHeight="1" x14ac:dyDescent="0.25"/>
    <row r="26" spans="1:4" s="41" customFormat="1" x14ac:dyDescent="0.25">
      <c r="A26" s="46" t="str">
        <f>'Forecast of increasing air con'!A1</f>
        <v xml:space="preserve">Faction heat only installations </v>
      </c>
      <c r="B26" s="41">
        <f>'Forecast of increasing air con'!B1</f>
        <v>0.10192053482936372</v>
      </c>
    </row>
    <row r="27" spans="1:4" s="41" customFormat="1" x14ac:dyDescent="0.25"/>
    <row r="28" spans="1:4" s="41" customFormat="1" x14ac:dyDescent="0.25"/>
    <row r="29" spans="1:4" s="41" customFormat="1" x14ac:dyDescent="0.25">
      <c r="A29" s="45" t="s">
        <v>323</v>
      </c>
      <c r="B29" s="45"/>
    </row>
    <row r="30" spans="1:4" x14ac:dyDescent="0.25">
      <c r="A30" s="19">
        <f>'new vs. retrofit'!$B$41</f>
        <v>0.15810491321945419</v>
      </c>
      <c r="B30" s="19" t="s">
        <v>572</v>
      </c>
    </row>
    <row r="31" spans="1:4" x14ac:dyDescent="0.25">
      <c r="A31" s="19">
        <f>'new vs. retrofit'!$B$42</f>
        <v>0.84189508678054581</v>
      </c>
      <c r="B31" s="19" t="s">
        <v>573</v>
      </c>
    </row>
    <row r="32" spans="1:4" s="41" customFormat="1" x14ac:dyDescent="0.25">
      <c r="B32" s="19"/>
    </row>
    <row r="33" spans="1:2" s="41" customFormat="1" x14ac:dyDescent="0.25">
      <c r="A33" s="45" t="s">
        <v>324</v>
      </c>
      <c r="B33" s="38"/>
    </row>
    <row r="34" spans="1:2" ht="14.45" x14ac:dyDescent="0.35">
      <c r="B34" s="19"/>
    </row>
    <row r="35" spans="1:2" x14ac:dyDescent="0.25">
      <c r="A35" t="s">
        <v>317</v>
      </c>
      <c r="B35" s="19"/>
    </row>
    <row r="36" spans="1:2" x14ac:dyDescent="0.25">
      <c r="A36" t="s">
        <v>202</v>
      </c>
      <c r="B36" s="19">
        <f>'single vs multi existing bldgs'!$F$12</f>
        <v>0.5783004552352049</v>
      </c>
    </row>
    <row r="37" spans="1:2" x14ac:dyDescent="0.25">
      <c r="A37" t="s">
        <v>219</v>
      </c>
      <c r="B37" s="19">
        <f>1-B36</f>
        <v>0.4216995447647951</v>
      </c>
    </row>
    <row r="38" spans="1:2" x14ac:dyDescent="0.25">
      <c r="B38" s="19"/>
    </row>
    <row r="39" spans="1:2" x14ac:dyDescent="0.25">
      <c r="A39" t="s">
        <v>318</v>
      </c>
      <c r="B39" s="19"/>
    </row>
    <row r="40" spans="1:2" x14ac:dyDescent="0.25">
      <c r="A40" s="41" t="s">
        <v>202</v>
      </c>
      <c r="B40" s="19">
        <f>'single vs multi for new'!$C$33</f>
        <v>0.49775222164140093</v>
      </c>
    </row>
    <row r="41" spans="1:2" x14ac:dyDescent="0.25">
      <c r="A41" s="41" t="s">
        <v>219</v>
      </c>
      <c r="B41" s="19">
        <f>1-B40</f>
        <v>0.50224777835859902</v>
      </c>
    </row>
    <row r="43" spans="1:2" x14ac:dyDescent="0.25">
      <c r="A43" s="42" t="s">
        <v>353</v>
      </c>
    </row>
    <row r="44" spans="1:2" x14ac:dyDescent="0.25">
      <c r="A44" t="s">
        <v>349</v>
      </c>
      <c r="B44">
        <f>A30*B40</f>
        <v>7.869707180740422E-2</v>
      </c>
    </row>
    <row r="45" spans="1:2" x14ac:dyDescent="0.25">
      <c r="A45" t="s">
        <v>350</v>
      </c>
      <c r="B45" s="41">
        <f>A30*B41</f>
        <v>7.9407841412049956E-2</v>
      </c>
    </row>
    <row r="47" spans="1:2" x14ac:dyDescent="0.25">
      <c r="A47" t="s">
        <v>351</v>
      </c>
      <c r="B47">
        <f>A31*B36</f>
        <v>0.48686831194547198</v>
      </c>
    </row>
    <row r="48" spans="1:2" x14ac:dyDescent="0.25">
      <c r="A48" t="s">
        <v>352</v>
      </c>
      <c r="B48">
        <f>A31*B37</f>
        <v>0.35502677483507383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O10" sqref="O10:O11"/>
    </sheetView>
  </sheetViews>
  <sheetFormatPr defaultRowHeight="15" x14ac:dyDescent="0.25"/>
  <sheetData>
    <row r="1" spans="1:15" x14ac:dyDescent="0.25">
      <c r="A1" t="s">
        <v>407</v>
      </c>
    </row>
    <row r="3" spans="1:15" s="41" customFormat="1" x14ac:dyDescent="0.25">
      <c r="A3" s="41" t="s">
        <v>406</v>
      </c>
    </row>
    <row r="4" spans="1:15" s="41" customFormat="1" x14ac:dyDescent="0.25"/>
    <row r="5" spans="1:15" s="41" customFormat="1" x14ac:dyDescent="0.25">
      <c r="A5" s="41" t="s">
        <v>408</v>
      </c>
    </row>
    <row r="6" spans="1:15" s="41" customFormat="1" x14ac:dyDescent="0.25"/>
    <row r="7" spans="1:15" s="41" customFormat="1" x14ac:dyDescent="0.25">
      <c r="A7" s="41" t="s">
        <v>410</v>
      </c>
    </row>
    <row r="8" spans="1:15" x14ac:dyDescent="0.25">
      <c r="A8" s="41" t="s">
        <v>411</v>
      </c>
      <c r="B8" s="19"/>
      <c r="C8" s="41"/>
      <c r="D8" s="41"/>
      <c r="E8" s="41"/>
      <c r="F8" s="41"/>
      <c r="G8" s="41"/>
      <c r="H8" s="41"/>
      <c r="I8" s="41"/>
      <c r="J8" s="41"/>
      <c r="K8" s="41"/>
      <c r="L8" s="41"/>
      <c r="M8" s="41"/>
      <c r="N8" s="41"/>
      <c r="O8" s="41"/>
    </row>
    <row r="10" spans="1:15" x14ac:dyDescent="0.25">
      <c r="A10" s="41"/>
      <c r="B10" s="41"/>
      <c r="C10" s="41"/>
      <c r="D10" s="41"/>
      <c r="E10" s="41"/>
      <c r="F10" s="41"/>
      <c r="G10" s="41">
        <v>2023</v>
      </c>
      <c r="H10" s="41">
        <v>2024</v>
      </c>
      <c r="I10" s="41">
        <v>2025</v>
      </c>
      <c r="J10" s="41">
        <f>I10+1</f>
        <v>2026</v>
      </c>
      <c r="K10" s="41">
        <f t="shared" ref="K10:N10" si="0">J10+1</f>
        <v>2027</v>
      </c>
      <c r="L10" s="41">
        <f t="shared" si="0"/>
        <v>2028</v>
      </c>
      <c r="M10" s="41">
        <f t="shared" si="0"/>
        <v>2029</v>
      </c>
      <c r="N10" s="41">
        <f t="shared" si="0"/>
        <v>2030</v>
      </c>
      <c r="O10" s="41"/>
    </row>
    <row r="11" spans="1:15" x14ac:dyDescent="0.25">
      <c r="A11" t="s">
        <v>409</v>
      </c>
      <c r="B11" s="41"/>
      <c r="C11" s="41"/>
      <c r="D11" s="41"/>
      <c r="E11" s="41"/>
      <c r="F11" s="41"/>
      <c r="G11" s="19">
        <v>0.33</v>
      </c>
      <c r="H11" s="41">
        <v>0.67</v>
      </c>
      <c r="I11" s="41">
        <v>1</v>
      </c>
      <c r="J11" s="41">
        <v>1</v>
      </c>
      <c r="K11" s="41">
        <v>1</v>
      </c>
      <c r="L11" s="41">
        <v>1</v>
      </c>
      <c r="M11" s="41">
        <v>1</v>
      </c>
      <c r="N11" s="41">
        <v>1</v>
      </c>
      <c r="O11"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8" sqref="A18"/>
    </sheetView>
  </sheetViews>
  <sheetFormatPr defaultRowHeight="15" x14ac:dyDescent="0.25"/>
  <cols>
    <col min="1" max="1" width="83.42578125" customWidth="1"/>
  </cols>
  <sheetData>
    <row r="1" spans="1:2" x14ac:dyDescent="0.25">
      <c r="A1" s="23" t="s">
        <v>362</v>
      </c>
    </row>
    <row r="3" spans="1:2" s="41" customFormat="1" x14ac:dyDescent="0.25">
      <c r="A3" t="s">
        <v>359</v>
      </c>
    </row>
    <row r="4" spans="1:2" s="41" customFormat="1" x14ac:dyDescent="0.25">
      <c r="A4" s="41" t="s">
        <v>360</v>
      </c>
    </row>
    <row r="5" spans="1:2" s="41" customFormat="1" x14ac:dyDescent="0.25">
      <c r="A5" t="s">
        <v>357</v>
      </c>
    </row>
    <row r="6" spans="1:2" s="41" customFormat="1" x14ac:dyDescent="0.25">
      <c r="A6" t="s">
        <v>361</v>
      </c>
    </row>
    <row r="7" spans="1:2" s="41" customFormat="1" x14ac:dyDescent="0.25">
      <c r="A7" s="41" t="s">
        <v>358</v>
      </c>
    </row>
    <row r="8" spans="1:2" s="41" customFormat="1" x14ac:dyDescent="0.25"/>
    <row r="9" spans="1:2" s="41" customFormat="1" x14ac:dyDescent="0.25"/>
    <row r="10" spans="1:2" x14ac:dyDescent="0.25">
      <c r="A10" t="s">
        <v>477</v>
      </c>
      <c r="B10">
        <f>'2017-2015 change in AHS'!$B$16</f>
        <v>3.6662590823580588E-2</v>
      </c>
    </row>
    <row r="12" spans="1:2" x14ac:dyDescent="0.25">
      <c r="A12" t="s">
        <v>185</v>
      </c>
      <c r="B12">
        <f>B10/2</f>
        <v>1.8331295411790294E-2</v>
      </c>
    </row>
    <row r="14" spans="1:2" x14ac:dyDescent="0.25">
      <c r="A14" t="s">
        <v>186</v>
      </c>
    </row>
    <row r="16" spans="1:2" x14ac:dyDescent="0.25">
      <c r="A16" t="s">
        <v>187</v>
      </c>
      <c r="B16">
        <f>B12*'2017-2015 change in AHS'!B14</f>
        <v>1.4930280153718591E-2</v>
      </c>
    </row>
    <row r="17" spans="1:1" s="41" customFormat="1" x14ac:dyDescent="0.25"/>
    <row r="19" spans="1:1" x14ac:dyDescent="0.25">
      <c r="A19" t="s">
        <v>181</v>
      </c>
    </row>
    <row r="21" spans="1:1" x14ac:dyDescent="0.25">
      <c r="A21" t="s">
        <v>216</v>
      </c>
    </row>
    <row r="22" spans="1:1" x14ac:dyDescent="0.25">
      <c r="A22" t="s">
        <v>182</v>
      </c>
    </row>
    <row r="24" spans="1:1" x14ac:dyDescent="0.25">
      <c r="A24" t="s">
        <v>183</v>
      </c>
    </row>
    <row r="25" spans="1:1" x14ac:dyDescent="0.25">
      <c r="A25" t="s">
        <v>180</v>
      </c>
    </row>
    <row r="27" spans="1:1" x14ac:dyDescent="0.25">
      <c r="A27" t="s">
        <v>184</v>
      </c>
    </row>
    <row r="28" spans="1:1" x14ac:dyDescent="0.25">
      <c r="A28" t="s">
        <v>179</v>
      </c>
    </row>
    <row r="29" spans="1:1" x14ac:dyDescent="0.25">
      <c r="A29" t="s">
        <v>17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B12" sqref="B12"/>
    </sheetView>
  </sheetViews>
  <sheetFormatPr defaultRowHeight="15" x14ac:dyDescent="0.25"/>
  <cols>
    <col min="1" max="1" width="20" customWidth="1"/>
    <col min="2" max="2" width="10.42578125" customWidth="1"/>
    <col min="3" max="5" width="21.140625" customWidth="1"/>
    <col min="6" max="6" width="14.7109375" customWidth="1"/>
  </cols>
  <sheetData>
    <row r="1" spans="1:6" s="41" customFormat="1" x14ac:dyDescent="0.25">
      <c r="A1" s="41" t="s">
        <v>344</v>
      </c>
    </row>
    <row r="2" spans="1:6" s="41" customFormat="1" x14ac:dyDescent="0.25"/>
    <row r="3" spans="1:6" s="41" customFormat="1" x14ac:dyDescent="0.25">
      <c r="A3" s="41" t="s">
        <v>339</v>
      </c>
    </row>
    <row r="4" spans="1:6" s="41" customFormat="1" x14ac:dyDescent="0.25">
      <c r="A4" s="41" t="s">
        <v>340</v>
      </c>
    </row>
    <row r="5" spans="1:6" s="41" customFormat="1" x14ac:dyDescent="0.25"/>
    <row r="6" spans="1:6" s="41" customFormat="1" x14ac:dyDescent="0.25">
      <c r="B6" s="41" t="s">
        <v>345</v>
      </c>
      <c r="E6" s="41" t="s">
        <v>354</v>
      </c>
    </row>
    <row r="7" spans="1:6" s="41" customFormat="1" x14ac:dyDescent="0.25">
      <c r="A7" s="41" t="s">
        <v>321</v>
      </c>
      <c r="E7" s="41" t="str">
        <f>'air source heat pump -synthesis'!A13</f>
        <v>With AC</v>
      </c>
    </row>
    <row r="8" spans="1:6" s="41" customFormat="1" x14ac:dyDescent="0.25">
      <c r="A8" s="41" t="s">
        <v>328</v>
      </c>
      <c r="B8" s="35">
        <f t="shared" ref="B8:B17" si="0">D28</f>
        <v>-2856.6995890443559</v>
      </c>
      <c r="E8" s="41" t="str">
        <f>'air source heat pump -synthesis'!A14</f>
        <v>New SF</v>
      </c>
      <c r="F8" s="35">
        <f>$B$9</f>
        <v>-2341.6453119068346</v>
      </c>
    </row>
    <row r="9" spans="1:6" s="41" customFormat="1" x14ac:dyDescent="0.25">
      <c r="A9" s="41" t="s">
        <v>329</v>
      </c>
      <c r="B9" s="35">
        <f t="shared" si="0"/>
        <v>-2341.6453119068346</v>
      </c>
      <c r="E9" s="41" t="str">
        <f>'air source heat pump -synthesis'!A15</f>
        <v>New MF</v>
      </c>
      <c r="F9" s="35">
        <f>$B$11</f>
        <v>-1909.255018827821</v>
      </c>
    </row>
    <row r="10" spans="1:6" s="41" customFormat="1" x14ac:dyDescent="0.25">
      <c r="A10" s="41" t="s">
        <v>330</v>
      </c>
      <c r="B10" s="35">
        <f t="shared" si="0"/>
        <v>-1909.255018827821</v>
      </c>
      <c r="E10" s="41" t="str">
        <f>'air source heat pump -synthesis'!A16</f>
        <v>Retro SF</v>
      </c>
      <c r="F10" s="35">
        <f>$B$8</f>
        <v>-2856.6995890443559</v>
      </c>
    </row>
    <row r="11" spans="1:6" s="41" customFormat="1" x14ac:dyDescent="0.25">
      <c r="A11" s="41" t="s">
        <v>331</v>
      </c>
      <c r="B11" s="35">
        <f t="shared" si="0"/>
        <v>-1909.255018827821</v>
      </c>
      <c r="E11" s="41" t="str">
        <f>'air source heat pump -synthesis'!A17</f>
        <v>Retro MF</v>
      </c>
      <c r="F11" s="35">
        <f>$B$10</f>
        <v>-1909.255018827821</v>
      </c>
    </row>
    <row r="12" spans="1:6" s="41" customFormat="1" x14ac:dyDescent="0.25"/>
    <row r="13" spans="1:6" s="41" customFormat="1" x14ac:dyDescent="0.25">
      <c r="A13" s="41" t="s">
        <v>322</v>
      </c>
      <c r="B13" s="41">
        <f t="shared" si="0"/>
        <v>0</v>
      </c>
      <c r="E13" s="41" t="str">
        <f>'air source heat pump -synthesis'!A19</f>
        <v>Not including AC</v>
      </c>
    </row>
    <row r="14" spans="1:6" s="41" customFormat="1" x14ac:dyDescent="0.25">
      <c r="A14" s="41" t="s">
        <v>328</v>
      </c>
      <c r="B14" s="35">
        <f t="shared" si="0"/>
        <v>143.30041095564411</v>
      </c>
      <c r="E14" s="41" t="str">
        <f>'air source heat pump -synthesis'!A20</f>
        <v>New SF</v>
      </c>
      <c r="F14" s="35">
        <f>$B$15</f>
        <v>658.35468809316535</v>
      </c>
    </row>
    <row r="15" spans="1:6" s="41" customFormat="1" x14ac:dyDescent="0.25">
      <c r="A15" s="41" t="s">
        <v>329</v>
      </c>
      <c r="B15" s="35">
        <f t="shared" si="0"/>
        <v>658.35468809316535</v>
      </c>
      <c r="E15" s="41" t="str">
        <f>'air source heat pump -synthesis'!A21</f>
        <v>New MF</v>
      </c>
      <c r="F15" s="35">
        <f>$B$17</f>
        <v>590.744981172179</v>
      </c>
    </row>
    <row r="16" spans="1:6" s="41" customFormat="1" x14ac:dyDescent="0.25">
      <c r="A16" s="41" t="s">
        <v>330</v>
      </c>
      <c r="B16" s="35">
        <f t="shared" si="0"/>
        <v>590.744981172179</v>
      </c>
      <c r="E16" s="41" t="str">
        <f>'air source heat pump -synthesis'!A22</f>
        <v>Retro SF</v>
      </c>
      <c r="F16" s="35">
        <f>$B$14</f>
        <v>143.30041095564411</v>
      </c>
    </row>
    <row r="17" spans="1:9" s="41" customFormat="1" x14ac:dyDescent="0.25">
      <c r="A17" s="41" t="s">
        <v>331</v>
      </c>
      <c r="B17" s="35">
        <f t="shared" si="0"/>
        <v>590.744981172179</v>
      </c>
      <c r="E17" s="41" t="str">
        <f>'air source heat pump -synthesis'!A23</f>
        <v>Retro MF</v>
      </c>
      <c r="F17" s="35">
        <f>$B$16</f>
        <v>590.744981172179</v>
      </c>
    </row>
    <row r="18" spans="1:9" s="41" customFormat="1" x14ac:dyDescent="0.25"/>
    <row r="19" spans="1:9" s="41" customFormat="1" x14ac:dyDescent="0.25"/>
    <row r="20" spans="1:9" s="41" customFormat="1" x14ac:dyDescent="0.25"/>
    <row r="22" spans="1:9" x14ac:dyDescent="0.25">
      <c r="B22" s="41" t="s">
        <v>332</v>
      </c>
    </row>
    <row r="23" spans="1:9" s="41" customFormat="1" x14ac:dyDescent="0.25">
      <c r="E23" s="41" t="s">
        <v>1</v>
      </c>
    </row>
    <row r="24" spans="1:9" x14ac:dyDescent="0.25">
      <c r="B24" t="s">
        <v>471</v>
      </c>
    </row>
    <row r="25" spans="1:9" s="41" customFormat="1" x14ac:dyDescent="0.25"/>
    <row r="26" spans="1:9" x14ac:dyDescent="0.25">
      <c r="B26" t="s">
        <v>333</v>
      </c>
      <c r="C26" t="s">
        <v>334</v>
      </c>
      <c r="D26" t="s">
        <v>335</v>
      </c>
      <c r="F26" s="33"/>
    </row>
    <row r="27" spans="1:9" x14ac:dyDescent="0.25">
      <c r="A27" s="45" t="s">
        <v>321</v>
      </c>
      <c r="F27" s="37"/>
    </row>
    <row r="28" spans="1:9" x14ac:dyDescent="0.25">
      <c r="A28" s="41" t="s">
        <v>328</v>
      </c>
      <c r="B28">
        <f>'space heat - cost time series'!B3</f>
        <v>6771.3004109556441</v>
      </c>
      <c r="C28">
        <v>9628</v>
      </c>
      <c r="D28">
        <f>B28-C28</f>
        <v>-2856.6995890443559</v>
      </c>
      <c r="I28" s="36"/>
    </row>
    <row r="29" spans="1:9" x14ac:dyDescent="0.25">
      <c r="A29" s="41" t="s">
        <v>329</v>
      </c>
      <c r="B29">
        <f>'space heat - cost time series'!B4</f>
        <v>5655.3546880931654</v>
      </c>
      <c r="C29">
        <v>7997</v>
      </c>
      <c r="D29" s="41">
        <f t="shared" ref="D29:D37" si="1">B29-C29</f>
        <v>-2341.6453119068346</v>
      </c>
      <c r="F29" s="41"/>
      <c r="G29" s="41"/>
      <c r="I29" s="36"/>
    </row>
    <row r="30" spans="1:9" x14ac:dyDescent="0.25">
      <c r="A30" s="41" t="s">
        <v>330</v>
      </c>
      <c r="B30">
        <f>'space heat - cost time series'!B5</f>
        <v>4155.744981172179</v>
      </c>
      <c r="C30">
        <v>6065</v>
      </c>
      <c r="D30" s="41">
        <f t="shared" si="1"/>
        <v>-1909.255018827821</v>
      </c>
      <c r="F30" s="41"/>
      <c r="G30" s="41"/>
      <c r="I30" s="36"/>
    </row>
    <row r="31" spans="1:9" x14ac:dyDescent="0.25">
      <c r="A31" s="41" t="s">
        <v>331</v>
      </c>
      <c r="B31">
        <f>'space heat - cost time series'!B6</f>
        <v>4155.744981172179</v>
      </c>
      <c r="C31">
        <v>6065</v>
      </c>
      <c r="D31" s="41">
        <f t="shared" si="1"/>
        <v>-1909.255018827821</v>
      </c>
      <c r="F31" s="41"/>
      <c r="G31" s="41"/>
      <c r="I31" s="36"/>
    </row>
    <row r="32" spans="1:9" x14ac:dyDescent="0.25">
      <c r="A32" s="41"/>
      <c r="D32" s="41"/>
      <c r="F32" s="41"/>
      <c r="G32" s="41"/>
      <c r="I32" s="41"/>
    </row>
    <row r="33" spans="1:9" x14ac:dyDescent="0.25">
      <c r="A33" s="45" t="s">
        <v>322</v>
      </c>
      <c r="B33" s="45"/>
      <c r="D33" s="41"/>
      <c r="F33" s="41"/>
      <c r="G33" s="41"/>
      <c r="I33" s="41"/>
    </row>
    <row r="34" spans="1:9" x14ac:dyDescent="0.25">
      <c r="A34" s="41" t="s">
        <v>328</v>
      </c>
      <c r="B34">
        <f>'space heat - cost time series'!B3</f>
        <v>6771.3004109556441</v>
      </c>
      <c r="C34">
        <v>6628</v>
      </c>
      <c r="D34" s="41">
        <f t="shared" si="1"/>
        <v>143.30041095564411</v>
      </c>
      <c r="F34" s="41"/>
      <c r="G34" s="41"/>
      <c r="I34" s="36"/>
    </row>
    <row r="35" spans="1:9" x14ac:dyDescent="0.25">
      <c r="A35" s="41" t="s">
        <v>329</v>
      </c>
      <c r="B35">
        <f>'space heat - cost time series'!B4</f>
        <v>5655.3546880931654</v>
      </c>
      <c r="C35">
        <v>4997</v>
      </c>
      <c r="D35" s="41">
        <f t="shared" si="1"/>
        <v>658.35468809316535</v>
      </c>
      <c r="F35" s="41"/>
      <c r="G35" s="41"/>
      <c r="I35" s="36"/>
    </row>
    <row r="36" spans="1:9" x14ac:dyDescent="0.25">
      <c r="A36" s="41" t="s">
        <v>330</v>
      </c>
      <c r="B36">
        <f>'space heat - cost time series'!B5</f>
        <v>4155.744981172179</v>
      </c>
      <c r="C36">
        <v>3565</v>
      </c>
      <c r="D36" s="41">
        <f t="shared" si="1"/>
        <v>590.744981172179</v>
      </c>
      <c r="F36" s="41"/>
      <c r="G36" s="41"/>
      <c r="I36" s="36"/>
    </row>
    <row r="37" spans="1:9" x14ac:dyDescent="0.25">
      <c r="A37" s="41" t="s">
        <v>331</v>
      </c>
      <c r="B37" s="41">
        <f>'space heat - cost time series'!B6</f>
        <v>4155.744981172179</v>
      </c>
      <c r="C37">
        <v>3565</v>
      </c>
      <c r="D37" s="41">
        <f t="shared" si="1"/>
        <v>590.744981172179</v>
      </c>
      <c r="F37" s="41"/>
      <c r="G37" s="41"/>
      <c r="I37" s="36"/>
    </row>
    <row r="38" spans="1:9" x14ac:dyDescent="0.25">
      <c r="I38" s="41"/>
    </row>
    <row r="40" spans="1:9" s="41" customFormat="1" x14ac:dyDescent="0.25"/>
    <row r="41" spans="1:9" s="41" customFormat="1" x14ac:dyDescent="0.25"/>
    <row r="42" spans="1:9" s="41" customFormat="1" x14ac:dyDescent="0.25"/>
    <row r="43" spans="1:9" s="41" customFormat="1" x14ac:dyDescent="0.25"/>
    <row r="44" spans="1:9" s="41" customFormat="1" x14ac:dyDescent="0.25"/>
    <row r="45" spans="1:9" s="41" customFormat="1" x14ac:dyDescent="0.25"/>
    <row r="46" spans="1:9" x14ac:dyDescent="0.25">
      <c r="C46" s="41"/>
    </row>
    <row r="47" spans="1:9" x14ac:dyDescent="0.25">
      <c r="C47" s="41"/>
    </row>
    <row r="48" spans="1:9" x14ac:dyDescent="0.25">
      <c r="C48" s="41"/>
    </row>
    <row r="50" spans="1:3" x14ac:dyDescent="0.25">
      <c r="A50" s="40"/>
      <c r="C50" s="41"/>
    </row>
    <row r="51" spans="1:3" x14ac:dyDescent="0.25">
      <c r="A51" s="41"/>
      <c r="C51" s="41"/>
    </row>
    <row r="52" spans="1:3" x14ac:dyDescent="0.25">
      <c r="C52" s="41"/>
    </row>
    <row r="68" spans="1:3" x14ac:dyDescent="0.25">
      <c r="B68" t="s">
        <v>337</v>
      </c>
      <c r="C68" t="s">
        <v>342</v>
      </c>
    </row>
    <row r="69" spans="1:3" ht="45" x14ac:dyDescent="0.25">
      <c r="A69" s="33" t="s">
        <v>338</v>
      </c>
      <c r="B69">
        <v>0.30599999999999999</v>
      </c>
      <c r="C69">
        <f>B69*12/20</f>
        <v>0.18359999999999999</v>
      </c>
    </row>
    <row r="70" spans="1:3" x14ac:dyDescent="0.25">
      <c r="A70" t="s">
        <v>1</v>
      </c>
    </row>
    <row r="71" spans="1:3" x14ac:dyDescent="0.25">
      <c r="C71" t="s">
        <v>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EoCPwEU</vt:lpstr>
      <vt:lpstr>Elasticity price wrt energy</vt:lpstr>
      <vt:lpstr>Cost input data</vt:lpstr>
      <vt:lpstr>new vs. retrofit</vt:lpstr>
      <vt:lpstr>air source heat pump -synthesis</vt:lpstr>
      <vt:lpstr>collapsing time series</vt:lpstr>
      <vt:lpstr>method for cooling penetration</vt:lpstr>
      <vt:lpstr>space heat - details</vt:lpstr>
      <vt:lpstr>space heat - cost time series</vt:lpstr>
      <vt:lpstr>changes over time per NREL f.20</vt:lpstr>
      <vt:lpstr>base price average</vt:lpstr>
      <vt:lpstr>Forecast of increasing air con</vt:lpstr>
      <vt:lpstr>2017-2015 change in AHS</vt:lpstr>
      <vt:lpstr>2017 american housing survey</vt:lpstr>
      <vt:lpstr>2015 american housing survey</vt:lpstr>
      <vt:lpstr>single vs multi for new</vt:lpstr>
      <vt:lpstr>single vs multi existing bldgs</vt:lpstr>
      <vt:lpstr>Stock in scoping plan</vt:lpstr>
      <vt:lpstr>HP water heater - time series</vt:lpstr>
      <vt:lpstr>changes over time per NREL f.21</vt:lpstr>
      <vt:lpstr>panel upgrades-new home savings</vt:lpstr>
      <vt:lpstr>E3 data stock additions </vt:lpstr>
      <vt:lpstr>climate zone analysis</vt:lpstr>
      <vt:lpstr>Load shift benefits</vt:lpstr>
      <vt:lpstr>Program administration costs</vt:lpstr>
    </vt:vector>
  </TitlesOfParts>
  <Company>Endsight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Busch</dc:creator>
  <cp:lastModifiedBy>Chris Busch</cp:lastModifiedBy>
  <dcterms:created xsi:type="dcterms:W3CDTF">2019-02-06T17:18:08Z</dcterms:created>
  <dcterms:modified xsi:type="dcterms:W3CDTF">2020-01-08T02:05:11Z</dcterms:modified>
</cp:coreProperties>
</file>