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50" windowWidth="15120" windowHeight="6770" activeTab="5"/>
  </bookViews>
  <sheets>
    <sheet name="About" sheetId="1" r:id="rId1"/>
    <sheet name="EIaE-BIE" sheetId="3" r:id="rId2"/>
    <sheet name="EIaE-BEE" sheetId="5" r:id="rId3"/>
    <sheet name="Coal and natural gas" sheetId="31" r:id="rId4"/>
    <sheet name="Unspecified" sheetId="40" r:id="rId5"/>
    <sheet name="Renewables and zero emitting" sheetId="41" r:id="rId6"/>
    <sheet name="CEC Data" sheetId="12" r:id="rId7"/>
    <sheet name="E3 (60% RPS net of exports)" sheetId="14" r:id="rId8"/>
    <sheet name="E3 exports (60% RPS)" sheetId="16" r:id="rId9"/>
  </sheets>
  <definedNames>
    <definedName name="Biogenic">#REF!</definedName>
    <definedName name="Excluded">#REF!</definedName>
    <definedName name="GrossAndSinks">#REF!</definedName>
  </definedNames>
  <calcPr calcId="145621"/>
</workbook>
</file>

<file path=xl/calcChain.xml><?xml version="1.0" encoding="utf-8"?>
<calcChain xmlns="http://schemas.openxmlformats.org/spreadsheetml/2006/main">
  <c r="A26" i="41" l="1"/>
  <c r="B26" i="41"/>
  <c r="C26" i="41"/>
  <c r="C18" i="41" l="1"/>
  <c r="C8" i="3" s="1"/>
  <c r="D18" i="41"/>
  <c r="D8" i="3" s="1"/>
  <c r="E18" i="41"/>
  <c r="E8" i="3" s="1"/>
  <c r="F18" i="41"/>
  <c r="F8" i="3" s="1"/>
  <c r="G18" i="41"/>
  <c r="G8" i="3" s="1"/>
  <c r="H18" i="41"/>
  <c r="H8" i="3" s="1"/>
  <c r="I18" i="41"/>
  <c r="I8" i="3" s="1"/>
  <c r="J18" i="41"/>
  <c r="J8" i="3" s="1"/>
  <c r="K18" i="41"/>
  <c r="K8" i="3" s="1"/>
  <c r="L18" i="41"/>
  <c r="L8" i="3" s="1"/>
  <c r="M18" i="41"/>
  <c r="M8" i="3" s="1"/>
  <c r="N18" i="41"/>
  <c r="N8" i="3" s="1"/>
  <c r="O18" i="41"/>
  <c r="O8" i="3" s="1"/>
  <c r="P18" i="41"/>
  <c r="P8" i="3" s="1"/>
  <c r="Q18" i="41"/>
  <c r="Q8" i="3" s="1"/>
  <c r="R18" i="41"/>
  <c r="R8" i="3" s="1"/>
  <c r="S18" i="41"/>
  <c r="S8" i="3" s="1"/>
  <c r="T18" i="41"/>
  <c r="T8" i="3" s="1"/>
  <c r="U18" i="41"/>
  <c r="U8" i="3" s="1"/>
  <c r="V18" i="41"/>
  <c r="V8" i="3" s="1"/>
  <c r="W18" i="41"/>
  <c r="W8" i="3" s="1"/>
  <c r="X18" i="41"/>
  <c r="X8" i="3" s="1"/>
  <c r="Y18" i="41"/>
  <c r="Y8" i="3" s="1"/>
  <c r="Z18" i="41"/>
  <c r="Z8" i="3" s="1"/>
  <c r="AA18" i="41"/>
  <c r="AA8" i="3" s="1"/>
  <c r="AB18" i="41"/>
  <c r="AB8" i="3" s="1"/>
  <c r="AC18" i="41"/>
  <c r="AC8" i="3" s="1"/>
  <c r="AD18" i="41"/>
  <c r="AD8" i="3" s="1"/>
  <c r="AE18" i="41"/>
  <c r="AE8" i="3" s="1"/>
  <c r="AF18" i="41"/>
  <c r="AF8" i="3" s="1"/>
  <c r="AG18" i="41"/>
  <c r="AG8" i="3" s="1"/>
  <c r="AH18" i="41"/>
  <c r="AH8" i="3" s="1"/>
  <c r="AI18" i="41"/>
  <c r="AI8" i="3" s="1"/>
  <c r="B18" i="41"/>
  <c r="B8" i="3" s="1"/>
  <c r="D4" i="41"/>
  <c r="E4" i="41" s="1"/>
  <c r="F4" i="41" s="1"/>
  <c r="G4" i="41" s="1"/>
  <c r="H4" i="41" s="1"/>
  <c r="I4" i="41" s="1"/>
  <c r="J4" i="41" s="1"/>
  <c r="K4" i="41" s="1"/>
  <c r="L4" i="41" s="1"/>
  <c r="M4" i="41" s="1"/>
  <c r="N4" i="41" s="1"/>
  <c r="O4" i="41" s="1"/>
  <c r="P4" i="41" s="1"/>
  <c r="Q4" i="41" s="1"/>
  <c r="R4" i="41" s="1"/>
  <c r="S4" i="41" s="1"/>
  <c r="T4" i="41" s="1"/>
  <c r="U4" i="41" s="1"/>
  <c r="V4" i="41" s="1"/>
  <c r="W4" i="41" s="1"/>
  <c r="X4" i="41" s="1"/>
  <c r="Y4" i="41" s="1"/>
  <c r="Z4" i="41" s="1"/>
  <c r="AA4" i="41" s="1"/>
  <c r="AB4" i="41" s="1"/>
  <c r="AC4" i="41" s="1"/>
  <c r="AD4" i="41" s="1"/>
  <c r="AE4" i="41" s="1"/>
  <c r="AF4" i="41" s="1"/>
  <c r="AG4" i="41" s="1"/>
  <c r="AH4" i="41" s="1"/>
  <c r="AI4" i="41" s="1"/>
  <c r="A25" i="41"/>
  <c r="A6" i="41"/>
  <c r="A7" i="41"/>
  <c r="A8" i="41"/>
  <c r="A9" i="41"/>
  <c r="A10" i="41"/>
  <c r="A11" i="41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Z17" i="31"/>
  <c r="AA17" i="31"/>
  <c r="AB17" i="31"/>
  <c r="AC17" i="31"/>
  <c r="AD17" i="31"/>
  <c r="AE17" i="31"/>
  <c r="AF17" i="31"/>
  <c r="AG17" i="31"/>
  <c r="AH17" i="31"/>
  <c r="AI17" i="31"/>
  <c r="E17" i="31"/>
  <c r="F17" i="31"/>
  <c r="G17" i="31"/>
  <c r="H17" i="31"/>
  <c r="I17" i="31"/>
  <c r="C17" i="31"/>
  <c r="D17" i="31"/>
  <c r="G19" i="31"/>
  <c r="H19" i="31" s="1"/>
  <c r="I19" i="31" s="1"/>
  <c r="F19" i="31"/>
  <c r="E19" i="31"/>
  <c r="C18" i="31"/>
  <c r="D18" i="31"/>
  <c r="E18" i="31"/>
  <c r="F18" i="31"/>
  <c r="G18" i="31"/>
  <c r="H18" i="31"/>
  <c r="I18" i="31"/>
  <c r="AE13" i="3"/>
  <c r="AG13" i="3"/>
  <c r="AI13" i="3"/>
  <c r="AE3" i="40"/>
  <c r="AG3" i="40"/>
  <c r="AI3" i="40"/>
  <c r="AH2" i="40"/>
  <c r="AH3" i="40" s="1"/>
  <c r="AH13" i="3" s="1"/>
  <c r="AI2" i="40"/>
  <c r="AF2" i="40"/>
  <c r="AF3" i="40" s="1"/>
  <c r="AF13" i="3" s="1"/>
  <c r="AG2" i="40"/>
  <c r="AE2" i="40"/>
  <c r="B7" i="40"/>
  <c r="C7" i="40"/>
  <c r="D7" i="40"/>
  <c r="E7" i="40"/>
  <c r="F7" i="40"/>
  <c r="G7" i="40"/>
  <c r="H7" i="40"/>
  <c r="H8" i="40" s="1"/>
  <c r="I7" i="40"/>
  <c r="J7" i="40"/>
  <c r="J8" i="40" s="1"/>
  <c r="K7" i="40"/>
  <c r="L7" i="40"/>
  <c r="L8" i="40" s="1"/>
  <c r="M7" i="40"/>
  <c r="N7" i="40"/>
  <c r="N8" i="40" s="1"/>
  <c r="O7" i="40"/>
  <c r="P7" i="40"/>
  <c r="P8" i="40" s="1"/>
  <c r="Q7" i="40"/>
  <c r="R7" i="40"/>
  <c r="R8" i="40" s="1"/>
  <c r="S9" i="40" s="1"/>
  <c r="T9" i="40" s="1"/>
  <c r="U9" i="40" s="1"/>
  <c r="V9" i="40" s="1"/>
  <c r="W9" i="40" s="1"/>
  <c r="X9" i="40" s="1"/>
  <c r="Y9" i="40" s="1"/>
  <c r="Z9" i="40" s="1"/>
  <c r="AA9" i="40" s="1"/>
  <c r="AB9" i="40" s="1"/>
  <c r="AC9" i="40" s="1"/>
  <c r="AD9" i="40" s="1"/>
  <c r="AE9" i="40" s="1"/>
  <c r="AF9" i="40" s="1"/>
  <c r="AG9" i="40" s="1"/>
  <c r="S7" i="40"/>
  <c r="T7" i="40"/>
  <c r="T8" i="40" s="1"/>
  <c r="U7" i="40"/>
  <c r="V7" i="40"/>
  <c r="V8" i="40" s="1"/>
  <c r="W7" i="40"/>
  <c r="X7" i="40"/>
  <c r="X8" i="40" s="1"/>
  <c r="Y7" i="40"/>
  <c r="Z7" i="40"/>
  <c r="Z8" i="40" s="1"/>
  <c r="AA7" i="40"/>
  <c r="AB7" i="40"/>
  <c r="AB8" i="40" s="1"/>
  <c r="AC7" i="40"/>
  <c r="AD7" i="40"/>
  <c r="AD8" i="40" s="1"/>
  <c r="AE7" i="40"/>
  <c r="AF7" i="40"/>
  <c r="AF8" i="40" s="1"/>
  <c r="AG7" i="40"/>
  <c r="AH7" i="40"/>
  <c r="AH8" i="40" s="1"/>
  <c r="AI7" i="40"/>
  <c r="AJ7" i="40"/>
  <c r="AJ8" i="40" s="1"/>
  <c r="AK7" i="40"/>
  <c r="AL7" i="40"/>
  <c r="AL8" i="40" s="1"/>
  <c r="B5" i="40"/>
  <c r="C5" i="40"/>
  <c r="D5" i="40"/>
  <c r="E5" i="40"/>
  <c r="B1" i="40" s="1"/>
  <c r="F5" i="40"/>
  <c r="G5" i="40" s="1"/>
  <c r="H5" i="40" s="1"/>
  <c r="I5" i="40" s="1"/>
  <c r="J5" i="40" s="1"/>
  <c r="K5" i="40" s="1"/>
  <c r="L5" i="40" s="1"/>
  <c r="M5" i="40" s="1"/>
  <c r="N5" i="40" s="1"/>
  <c r="O5" i="40" s="1"/>
  <c r="P5" i="40" s="1"/>
  <c r="Q5" i="40" s="1"/>
  <c r="R5" i="40" s="1"/>
  <c r="S5" i="40" s="1"/>
  <c r="T5" i="40" s="1"/>
  <c r="U5" i="40" s="1"/>
  <c r="V5" i="40" s="1"/>
  <c r="W5" i="40" s="1"/>
  <c r="X5" i="40" s="1"/>
  <c r="Y5" i="40" s="1"/>
  <c r="Z5" i="40" s="1"/>
  <c r="AA5" i="40" s="1"/>
  <c r="AB5" i="40" s="1"/>
  <c r="AC5" i="40" s="1"/>
  <c r="AD5" i="40" s="1"/>
  <c r="AE5" i="40" s="1"/>
  <c r="AF5" i="40" s="1"/>
  <c r="AG5" i="40" s="1"/>
  <c r="AH5" i="40" s="1"/>
  <c r="AI5" i="40" s="1"/>
  <c r="AJ5" i="40" s="1"/>
  <c r="AK5" i="40" s="1"/>
  <c r="AL5" i="40" s="1"/>
  <c r="AI1" i="40" s="1"/>
  <c r="F8" i="12"/>
  <c r="F5" i="12"/>
  <c r="C8" i="41" s="1"/>
  <c r="B8" i="41" s="1"/>
  <c r="H21" i="12"/>
  <c r="F13" i="12" s="1"/>
  <c r="H22" i="12"/>
  <c r="H23" i="12"/>
  <c r="F12" i="12" s="1"/>
  <c r="H24" i="12"/>
  <c r="F9" i="12" s="1"/>
  <c r="C25" i="41" s="1"/>
  <c r="C14" i="41" s="1"/>
  <c r="H25" i="12"/>
  <c r="H26" i="12"/>
  <c r="H27" i="12"/>
  <c r="H28" i="12"/>
  <c r="F2" i="12" s="1"/>
  <c r="H29" i="12"/>
  <c r="F3" i="12" s="1"/>
  <c r="H30" i="12"/>
  <c r="F4" i="12" s="1"/>
  <c r="H31" i="12"/>
  <c r="H32" i="12"/>
  <c r="F6" i="12" s="1"/>
  <c r="C7" i="41" s="1"/>
  <c r="B7" i="41" s="1"/>
  <c r="H33" i="12"/>
  <c r="F11" i="12" s="1"/>
  <c r="F6" i="40" s="1"/>
  <c r="C2" i="40" s="1"/>
  <c r="C3" i="40" s="1"/>
  <c r="C13" i="3" s="1"/>
  <c r="H34" i="12"/>
  <c r="B11" i="12"/>
  <c r="B6" i="40" s="1"/>
  <c r="D8" i="41" l="1"/>
  <c r="C17" i="41"/>
  <c r="C7" i="3" s="1"/>
  <c r="D7" i="41"/>
  <c r="C16" i="41"/>
  <c r="C6" i="3" s="1"/>
  <c r="F15" i="12"/>
  <c r="AD1" i="40"/>
  <c r="F1" i="40"/>
  <c r="V1" i="40"/>
  <c r="N1" i="40"/>
  <c r="AG1" i="40"/>
  <c r="AB1" i="40"/>
  <c r="T1" i="40"/>
  <c r="L1" i="40"/>
  <c r="D1" i="40"/>
  <c r="Z1" i="40"/>
  <c r="R1" i="40"/>
  <c r="J1" i="40"/>
  <c r="X1" i="40"/>
  <c r="P1" i="40"/>
  <c r="H1" i="40"/>
  <c r="G2" i="40"/>
  <c r="G3" i="40" s="1"/>
  <c r="G13" i="3" s="1"/>
  <c r="K2" i="40"/>
  <c r="K3" i="40" s="1"/>
  <c r="K13" i="3" s="1"/>
  <c r="O2" i="40"/>
  <c r="O3" i="40" s="1"/>
  <c r="O13" i="3" s="1"/>
  <c r="E2" i="40"/>
  <c r="E3" i="40" s="1"/>
  <c r="E13" i="3" s="1"/>
  <c r="I2" i="40"/>
  <c r="I3" i="40" s="1"/>
  <c r="I13" i="3" s="1"/>
  <c r="M2" i="40"/>
  <c r="M3" i="40" s="1"/>
  <c r="M13" i="3" s="1"/>
  <c r="AK8" i="40"/>
  <c r="AG8" i="40"/>
  <c r="AC8" i="40"/>
  <c r="Y8" i="40"/>
  <c r="U8" i="40"/>
  <c r="Q8" i="40"/>
  <c r="N2" i="40" s="1"/>
  <c r="N3" i="40" s="1"/>
  <c r="N13" i="3" s="1"/>
  <c r="M8" i="40"/>
  <c r="J2" i="40" s="1"/>
  <c r="J3" i="40" s="1"/>
  <c r="J13" i="3" s="1"/>
  <c r="I8" i="40"/>
  <c r="F2" i="40" s="1"/>
  <c r="F3" i="40" s="1"/>
  <c r="F13" i="3" s="1"/>
  <c r="AE1" i="40"/>
  <c r="AA1" i="40"/>
  <c r="W1" i="40"/>
  <c r="S1" i="40"/>
  <c r="O1" i="40"/>
  <c r="K1" i="40"/>
  <c r="G1" i="40"/>
  <c r="C1" i="40"/>
  <c r="AF1" i="40"/>
  <c r="AH1" i="40"/>
  <c r="AI8" i="40"/>
  <c r="AE8" i="40"/>
  <c r="AA8" i="40"/>
  <c r="W8" i="40"/>
  <c r="S8" i="40"/>
  <c r="O8" i="40"/>
  <c r="L2" i="40" s="1"/>
  <c r="L3" i="40" s="1"/>
  <c r="L13" i="3" s="1"/>
  <c r="K8" i="40"/>
  <c r="H2" i="40" s="1"/>
  <c r="H3" i="40" s="1"/>
  <c r="H13" i="3" s="1"/>
  <c r="G8" i="40"/>
  <c r="D2" i="40" s="1"/>
  <c r="D3" i="40" s="1"/>
  <c r="D13" i="3" s="1"/>
  <c r="AC1" i="40"/>
  <c r="Y1" i="40"/>
  <c r="U1" i="40"/>
  <c r="Q1" i="40"/>
  <c r="M1" i="40"/>
  <c r="I1" i="40"/>
  <c r="E1" i="40"/>
  <c r="E8" i="41" l="1"/>
  <c r="D17" i="41"/>
  <c r="D7" i="3" s="1"/>
  <c r="E7" i="41"/>
  <c r="D16" i="41"/>
  <c r="D6" i="3" s="1"/>
  <c r="R2" i="40"/>
  <c r="R3" i="40" s="1"/>
  <c r="R13" i="3" s="1"/>
  <c r="V2" i="40"/>
  <c r="V3" i="40" s="1"/>
  <c r="V13" i="3" s="1"/>
  <c r="Z2" i="40"/>
  <c r="Z3" i="40" s="1"/>
  <c r="Z13" i="3" s="1"/>
  <c r="AD2" i="40"/>
  <c r="AD3" i="40" s="1"/>
  <c r="AD13" i="3" s="1"/>
  <c r="S2" i="40"/>
  <c r="S3" i="40" s="1"/>
  <c r="S13" i="3" s="1"/>
  <c r="W2" i="40"/>
  <c r="W3" i="40" s="1"/>
  <c r="W13" i="3" s="1"/>
  <c r="AA2" i="40"/>
  <c r="AA3" i="40" s="1"/>
  <c r="AA13" i="3" s="1"/>
  <c r="P2" i="40"/>
  <c r="P3" i="40" s="1"/>
  <c r="P13" i="3" s="1"/>
  <c r="T2" i="40"/>
  <c r="T3" i="40" s="1"/>
  <c r="T13" i="3" s="1"/>
  <c r="X2" i="40"/>
  <c r="X3" i="40" s="1"/>
  <c r="X13" i="3" s="1"/>
  <c r="AB2" i="40"/>
  <c r="AB3" i="40" s="1"/>
  <c r="AB13" i="3" s="1"/>
  <c r="Q2" i="40"/>
  <c r="Q3" i="40" s="1"/>
  <c r="Q13" i="3" s="1"/>
  <c r="U2" i="40"/>
  <c r="U3" i="40" s="1"/>
  <c r="U13" i="3" s="1"/>
  <c r="Y2" i="40"/>
  <c r="Y3" i="40" s="1"/>
  <c r="Y13" i="3" s="1"/>
  <c r="AC2" i="40"/>
  <c r="AC3" i="40" s="1"/>
  <c r="AC13" i="3" s="1"/>
  <c r="F8" i="41" l="1"/>
  <c r="E17" i="41"/>
  <c r="E7" i="3" s="1"/>
  <c r="F7" i="41"/>
  <c r="E16" i="41"/>
  <c r="E6" i="3" s="1"/>
  <c r="AD3" i="3"/>
  <c r="AE3" i="3"/>
  <c r="AF3" i="3"/>
  <c r="AG3" i="3"/>
  <c r="AH3" i="3"/>
  <c r="AI3" i="3"/>
  <c r="G7" i="41" l="1"/>
  <c r="F16" i="41"/>
  <c r="F6" i="3" s="1"/>
  <c r="G8" i="41"/>
  <c r="F17" i="41"/>
  <c r="F7" i="3" s="1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B2" i="5"/>
  <c r="C2" i="5"/>
  <c r="D2" i="5"/>
  <c r="I37" i="16"/>
  <c r="AI1" i="31"/>
  <c r="C1" i="31"/>
  <c r="D1" i="31"/>
  <c r="E1" i="31"/>
  <c r="F1" i="31"/>
  <c r="G1" i="31"/>
  <c r="H1" i="31"/>
  <c r="I1" i="31"/>
  <c r="J1" i="31"/>
  <c r="K1" i="31"/>
  <c r="L1" i="31"/>
  <c r="M1" i="31"/>
  <c r="N1" i="31"/>
  <c r="O1" i="31"/>
  <c r="P1" i="31"/>
  <c r="Q1" i="31"/>
  <c r="R1" i="31"/>
  <c r="S1" i="31"/>
  <c r="T1" i="31"/>
  <c r="U1" i="31"/>
  <c r="V1" i="31"/>
  <c r="W1" i="31"/>
  <c r="X1" i="31"/>
  <c r="Y1" i="31"/>
  <c r="Z1" i="31"/>
  <c r="AA1" i="31"/>
  <c r="AB1" i="31"/>
  <c r="AC1" i="31"/>
  <c r="AD1" i="31"/>
  <c r="AE1" i="31"/>
  <c r="AF1" i="31"/>
  <c r="AG1" i="31"/>
  <c r="AH1" i="31"/>
  <c r="B1" i="31"/>
  <c r="A2" i="31"/>
  <c r="H8" i="41" l="1"/>
  <c r="G17" i="41"/>
  <c r="G7" i="3" s="1"/>
  <c r="H7" i="41"/>
  <c r="G16" i="41"/>
  <c r="G6" i="3" s="1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AI37" i="14"/>
  <c r="AJ37" i="14"/>
  <c r="AK37" i="14"/>
  <c r="AL37" i="14"/>
  <c r="AM37" i="14"/>
  <c r="AN37" i="14"/>
  <c r="AO37" i="14"/>
  <c r="AP37" i="14"/>
  <c r="B37" i="14"/>
  <c r="I7" i="41" l="1"/>
  <c r="H16" i="41"/>
  <c r="H6" i="3" s="1"/>
  <c r="I8" i="41"/>
  <c r="H17" i="41"/>
  <c r="H7" i="3" s="1"/>
  <c r="B37" i="16"/>
  <c r="J8" i="41" l="1"/>
  <c r="I17" i="41"/>
  <c r="I7" i="3" s="1"/>
  <c r="J7" i="41"/>
  <c r="I16" i="41"/>
  <c r="I6" i="3" s="1"/>
  <c r="E3" i="12"/>
  <c r="E4" i="12"/>
  <c r="E5" i="12"/>
  <c r="B17" i="41" s="1"/>
  <c r="B7" i="3" s="1"/>
  <c r="E6" i="12"/>
  <c r="B16" i="41" s="1"/>
  <c r="B6" i="3" s="1"/>
  <c r="E2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U126" i="12"/>
  <c r="V126" i="12"/>
  <c r="W126" i="12"/>
  <c r="X126" i="12"/>
  <c r="Y126" i="12"/>
  <c r="Z126" i="12"/>
  <c r="AA126" i="12"/>
  <c r="AB126" i="12"/>
  <c r="AC126" i="12"/>
  <c r="AD126" i="12"/>
  <c r="AE126" i="12"/>
  <c r="AF126" i="12"/>
  <c r="AG126" i="12"/>
  <c r="AH126" i="12"/>
  <c r="AI126" i="12"/>
  <c r="B126" i="12"/>
  <c r="B90" i="12"/>
  <c r="K7" i="41" l="1"/>
  <c r="J16" i="41"/>
  <c r="J6" i="3" s="1"/>
  <c r="K8" i="41"/>
  <c r="J17" i="41"/>
  <c r="J7" i="3" s="1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J35" i="16"/>
  <c r="AK35" i="16"/>
  <c r="AL35" i="16"/>
  <c r="AM35" i="16"/>
  <c r="AN35" i="16"/>
  <c r="AO35" i="16"/>
  <c r="AP35" i="16"/>
  <c r="B35" i="16"/>
  <c r="L8" i="41" l="1"/>
  <c r="K17" i="41"/>
  <c r="K7" i="3" s="1"/>
  <c r="L7" i="41"/>
  <c r="K16" i="41"/>
  <c r="K6" i="3" s="1"/>
  <c r="H54" i="12"/>
  <c r="H53" i="12"/>
  <c r="H52" i="12"/>
  <c r="E11" i="12" s="1"/>
  <c r="E6" i="40" s="1"/>
  <c r="B2" i="40" s="1"/>
  <c r="B3" i="40" s="1"/>
  <c r="B13" i="3" s="1"/>
  <c r="H51" i="12"/>
  <c r="H50" i="12"/>
  <c r="H49" i="12"/>
  <c r="H48" i="12"/>
  <c r="H47" i="12"/>
  <c r="H46" i="12"/>
  <c r="H45" i="12"/>
  <c r="H44" i="12"/>
  <c r="H43" i="12"/>
  <c r="E9" i="12" s="1"/>
  <c r="B25" i="41" s="1"/>
  <c r="B14" i="41" s="1"/>
  <c r="H42" i="12"/>
  <c r="H41" i="12"/>
  <c r="E8" i="12" s="1"/>
  <c r="E15" i="12" s="1"/>
  <c r="H40" i="12"/>
  <c r="M7" i="41" l="1"/>
  <c r="L16" i="41"/>
  <c r="L6" i="3" s="1"/>
  <c r="E12" i="12"/>
  <c r="B2" i="31"/>
  <c r="M8" i="41"/>
  <c r="L17" i="41"/>
  <c r="L7" i="3" s="1"/>
  <c r="B18" i="31"/>
  <c r="B17" i="31" s="1"/>
  <c r="B2" i="3" s="1"/>
  <c r="E13" i="12"/>
  <c r="E11" i="3"/>
  <c r="I11" i="3"/>
  <c r="M11" i="3"/>
  <c r="Q11" i="3"/>
  <c r="U11" i="3"/>
  <c r="Y11" i="3"/>
  <c r="AC11" i="3"/>
  <c r="AG11" i="3"/>
  <c r="G11" i="3"/>
  <c r="K11" i="3"/>
  <c r="S11" i="3"/>
  <c r="AA11" i="3"/>
  <c r="AI11" i="3"/>
  <c r="D11" i="3"/>
  <c r="L11" i="3"/>
  <c r="T11" i="3"/>
  <c r="AB11" i="3"/>
  <c r="B11" i="3"/>
  <c r="F11" i="3"/>
  <c r="J11" i="3"/>
  <c r="N11" i="3"/>
  <c r="R11" i="3"/>
  <c r="V11" i="3"/>
  <c r="Z11" i="3"/>
  <c r="AD11" i="3"/>
  <c r="AH11" i="3"/>
  <c r="C11" i="3"/>
  <c r="O11" i="3"/>
  <c r="W11" i="3"/>
  <c r="AE11" i="3"/>
  <c r="H11" i="3"/>
  <c r="P11" i="3"/>
  <c r="X11" i="3"/>
  <c r="AF11" i="3"/>
  <c r="N8" i="41" l="1"/>
  <c r="M17" i="41"/>
  <c r="M7" i="3" s="1"/>
  <c r="N7" i="41"/>
  <c r="M16" i="41"/>
  <c r="M6" i="3" s="1"/>
  <c r="C2" i="31"/>
  <c r="D2" i="31" s="1"/>
  <c r="E2" i="31" s="1"/>
  <c r="F2" i="31" s="1"/>
  <c r="G2" i="31" s="1"/>
  <c r="H2" i="31" s="1"/>
  <c r="I2" i="31" s="1"/>
  <c r="B3" i="3"/>
  <c r="O8" i="41" l="1"/>
  <c r="N17" i="41"/>
  <c r="N7" i="3" s="1"/>
  <c r="O7" i="41"/>
  <c r="N16" i="41"/>
  <c r="N6" i="3" s="1"/>
  <c r="C3" i="3"/>
  <c r="B3" i="12"/>
  <c r="C3" i="12"/>
  <c r="D3" i="12"/>
  <c r="B4" i="12"/>
  <c r="C4" i="12"/>
  <c r="D4" i="12"/>
  <c r="B5" i="12"/>
  <c r="C5" i="12"/>
  <c r="D5" i="12"/>
  <c r="B6" i="12"/>
  <c r="C6" i="12"/>
  <c r="D6" i="12"/>
  <c r="B2" i="12"/>
  <c r="C2" i="12"/>
  <c r="D2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B9" i="12" s="1"/>
  <c r="H96" i="12"/>
  <c r="B12" i="12" s="1"/>
  <c r="H95" i="12"/>
  <c r="B8" i="12" s="1"/>
  <c r="H94" i="12"/>
  <c r="H90" i="12"/>
  <c r="H89" i="12"/>
  <c r="H88" i="12"/>
  <c r="C11" i="12" s="1"/>
  <c r="C6" i="40" s="1"/>
  <c r="H87" i="12"/>
  <c r="H86" i="12"/>
  <c r="H85" i="12"/>
  <c r="H84" i="12"/>
  <c r="H83" i="12"/>
  <c r="H82" i="12"/>
  <c r="H81" i="12"/>
  <c r="H80" i="12"/>
  <c r="H79" i="12"/>
  <c r="C9" i="12" s="1"/>
  <c r="H78" i="12"/>
  <c r="C12" i="12" s="1"/>
  <c r="H77" i="12"/>
  <c r="C8" i="12" s="1"/>
  <c r="H76" i="12"/>
  <c r="H72" i="12"/>
  <c r="H71" i="12"/>
  <c r="H70" i="12"/>
  <c r="D11" i="12" s="1"/>
  <c r="D6" i="40" s="1"/>
  <c r="H69" i="12"/>
  <c r="H68" i="12"/>
  <c r="H67" i="12"/>
  <c r="H66" i="12"/>
  <c r="H65" i="12"/>
  <c r="H64" i="12"/>
  <c r="H63" i="12"/>
  <c r="H62" i="12"/>
  <c r="H61" i="12"/>
  <c r="D9" i="12" s="1"/>
  <c r="H60" i="12"/>
  <c r="D12" i="12" s="1"/>
  <c r="H59" i="12"/>
  <c r="D8" i="12" s="1"/>
  <c r="H58" i="12"/>
  <c r="D13" i="12" s="1"/>
  <c r="P8" i="41" l="1"/>
  <c r="O17" i="41"/>
  <c r="O7" i="3" s="1"/>
  <c r="G4" i="12"/>
  <c r="P7" i="41"/>
  <c r="O16" i="41"/>
  <c r="O6" i="3" s="1"/>
  <c r="G8" i="12"/>
  <c r="G2" i="12"/>
  <c r="B10" i="41" s="1"/>
  <c r="G3" i="12"/>
  <c r="B11" i="41" s="1"/>
  <c r="G12" i="12"/>
  <c r="G9" i="12"/>
  <c r="B5" i="41" s="1"/>
  <c r="D3" i="3"/>
  <c r="C5" i="41" l="1"/>
  <c r="B4" i="3"/>
  <c r="D14" i="41"/>
  <c r="D4" i="3" s="1"/>
  <c r="Q7" i="41"/>
  <c r="P16" i="41"/>
  <c r="P6" i="3" s="1"/>
  <c r="C11" i="41"/>
  <c r="B20" i="41"/>
  <c r="B10" i="3" s="1"/>
  <c r="C10" i="41"/>
  <c r="B19" i="41"/>
  <c r="B9" i="3" s="1"/>
  <c r="Q8" i="41"/>
  <c r="P17" i="41"/>
  <c r="P7" i="3" s="1"/>
  <c r="G15" i="12"/>
  <c r="B6" i="41" s="1"/>
  <c r="B5" i="3" s="1"/>
  <c r="E3" i="3"/>
  <c r="D5" i="41" l="1"/>
  <c r="E5" i="41" s="1"/>
  <c r="F5" i="41" s="1"/>
  <c r="G5" i="41" s="1"/>
  <c r="H5" i="41" s="1"/>
  <c r="I5" i="41" s="1"/>
  <c r="J5" i="41" s="1"/>
  <c r="K5" i="41" s="1"/>
  <c r="L5" i="41" s="1"/>
  <c r="M5" i="41" s="1"/>
  <c r="N5" i="41" s="1"/>
  <c r="O5" i="41" s="1"/>
  <c r="P5" i="41" s="1"/>
  <c r="Q5" i="41" s="1"/>
  <c r="R5" i="41" s="1"/>
  <c r="S5" i="41" s="1"/>
  <c r="T5" i="41" s="1"/>
  <c r="U5" i="41" s="1"/>
  <c r="V5" i="41" s="1"/>
  <c r="W5" i="41" s="1"/>
  <c r="X5" i="41" s="1"/>
  <c r="Y5" i="41" s="1"/>
  <c r="Z5" i="41" s="1"/>
  <c r="AA5" i="41" s="1"/>
  <c r="AB5" i="41" s="1"/>
  <c r="AC5" i="41" s="1"/>
  <c r="AD5" i="41" s="1"/>
  <c r="AE5" i="41" s="1"/>
  <c r="AF5" i="41" s="1"/>
  <c r="C4" i="3"/>
  <c r="D11" i="41"/>
  <c r="C20" i="41"/>
  <c r="C10" i="3" s="1"/>
  <c r="R8" i="41"/>
  <c r="Q17" i="41"/>
  <c r="Q7" i="3" s="1"/>
  <c r="C6" i="41"/>
  <c r="C15" i="41"/>
  <c r="D10" i="41"/>
  <c r="C19" i="41"/>
  <c r="C9" i="3" s="1"/>
  <c r="R7" i="41"/>
  <c r="Q16" i="41"/>
  <c r="Q6" i="3" s="1"/>
  <c r="F3" i="3"/>
  <c r="B60" i="12"/>
  <c r="E14" i="41" l="1"/>
  <c r="E4" i="3" s="1"/>
  <c r="D6" i="41"/>
  <c r="C5" i="3"/>
  <c r="E11" i="41"/>
  <c r="D20" i="41"/>
  <c r="D10" i="3" s="1"/>
  <c r="S7" i="41"/>
  <c r="R16" i="41"/>
  <c r="R6" i="3" s="1"/>
  <c r="E6" i="41"/>
  <c r="D15" i="41"/>
  <c r="E10" i="41"/>
  <c r="D19" i="41"/>
  <c r="D9" i="3" s="1"/>
  <c r="S8" i="41"/>
  <c r="R17" i="41"/>
  <c r="R7" i="3" s="1"/>
  <c r="F14" i="41"/>
  <c r="F4" i="3" s="1"/>
  <c r="G3" i="3"/>
  <c r="D5" i="3" l="1"/>
  <c r="B15" i="41"/>
  <c r="G14" i="41"/>
  <c r="G4" i="3" s="1"/>
  <c r="F10" i="41"/>
  <c r="E19" i="41"/>
  <c r="E9" i="3" s="1"/>
  <c r="T7" i="41"/>
  <c r="S16" i="41"/>
  <c r="S6" i="3" s="1"/>
  <c r="T8" i="41"/>
  <c r="S17" i="41"/>
  <c r="S7" i="3" s="1"/>
  <c r="F6" i="41"/>
  <c r="E15" i="41"/>
  <c r="E5" i="3" s="1"/>
  <c r="F11" i="41"/>
  <c r="E20" i="41"/>
  <c r="E10" i="3" s="1"/>
  <c r="H3" i="3"/>
  <c r="H14" i="41" l="1"/>
  <c r="H4" i="3" s="1"/>
  <c r="G6" i="41"/>
  <c r="F15" i="41"/>
  <c r="F5" i="3" s="1"/>
  <c r="U7" i="41"/>
  <c r="T16" i="41"/>
  <c r="T6" i="3" s="1"/>
  <c r="G11" i="41"/>
  <c r="F20" i="41"/>
  <c r="F10" i="3" s="1"/>
  <c r="U8" i="41"/>
  <c r="T17" i="41"/>
  <c r="T7" i="3" s="1"/>
  <c r="G10" i="41"/>
  <c r="F19" i="41"/>
  <c r="F9" i="3" s="1"/>
  <c r="I3" i="3"/>
  <c r="J2" i="31"/>
  <c r="H11" i="41" l="1"/>
  <c r="G20" i="41"/>
  <c r="G10" i="3" s="1"/>
  <c r="H6" i="41"/>
  <c r="G15" i="41"/>
  <c r="G5" i="3" s="1"/>
  <c r="H10" i="41"/>
  <c r="G19" i="41"/>
  <c r="G9" i="3" s="1"/>
  <c r="V8" i="41"/>
  <c r="U17" i="41"/>
  <c r="U7" i="3" s="1"/>
  <c r="V7" i="41"/>
  <c r="U16" i="41"/>
  <c r="U6" i="3" s="1"/>
  <c r="I14" i="41"/>
  <c r="I4" i="3" s="1"/>
  <c r="K2" i="31"/>
  <c r="J3" i="3"/>
  <c r="I6" i="41" l="1"/>
  <c r="H15" i="41"/>
  <c r="H5" i="3" s="1"/>
  <c r="W8" i="41"/>
  <c r="V17" i="41"/>
  <c r="V7" i="3" s="1"/>
  <c r="J14" i="41"/>
  <c r="J4" i="3" s="1"/>
  <c r="W7" i="41"/>
  <c r="V16" i="41"/>
  <c r="V6" i="3" s="1"/>
  <c r="I10" i="41"/>
  <c r="H19" i="41"/>
  <c r="H9" i="3" s="1"/>
  <c r="I11" i="41"/>
  <c r="H20" i="41"/>
  <c r="H10" i="3" s="1"/>
  <c r="K3" i="3"/>
  <c r="L2" i="31"/>
  <c r="J11" i="41" l="1"/>
  <c r="I20" i="41"/>
  <c r="I10" i="3" s="1"/>
  <c r="X7" i="41"/>
  <c r="W16" i="41"/>
  <c r="W6" i="3" s="1"/>
  <c r="X8" i="41"/>
  <c r="W17" i="41"/>
  <c r="W7" i="3" s="1"/>
  <c r="J10" i="41"/>
  <c r="I19" i="41"/>
  <c r="I9" i="3" s="1"/>
  <c r="K14" i="41"/>
  <c r="K4" i="3" s="1"/>
  <c r="J6" i="41"/>
  <c r="I15" i="41"/>
  <c r="I5" i="3" s="1"/>
  <c r="L3" i="3"/>
  <c r="M2" i="31"/>
  <c r="K6" i="41" l="1"/>
  <c r="J15" i="41"/>
  <c r="J5" i="3" s="1"/>
  <c r="K10" i="41"/>
  <c r="J19" i="41"/>
  <c r="J9" i="3" s="1"/>
  <c r="Y7" i="41"/>
  <c r="X16" i="41"/>
  <c r="X6" i="3" s="1"/>
  <c r="L14" i="41"/>
  <c r="L4" i="3" s="1"/>
  <c r="Y8" i="41"/>
  <c r="X17" i="41"/>
  <c r="X7" i="3" s="1"/>
  <c r="K11" i="41"/>
  <c r="J20" i="41"/>
  <c r="J10" i="3" s="1"/>
  <c r="N2" i="31"/>
  <c r="M3" i="3"/>
  <c r="L11" i="41" l="1"/>
  <c r="K20" i="41"/>
  <c r="K10" i="3" s="1"/>
  <c r="M14" i="41"/>
  <c r="M4" i="3" s="1"/>
  <c r="L10" i="41"/>
  <c r="K19" i="41"/>
  <c r="K9" i="3" s="1"/>
  <c r="Z8" i="41"/>
  <c r="Y17" i="41"/>
  <c r="Y7" i="3" s="1"/>
  <c r="Z7" i="41"/>
  <c r="Y16" i="41"/>
  <c r="Y6" i="3" s="1"/>
  <c r="L6" i="41"/>
  <c r="K15" i="41"/>
  <c r="K5" i="3" s="1"/>
  <c r="O2" i="31"/>
  <c r="N3" i="3"/>
  <c r="AA8" i="41" l="1"/>
  <c r="Z17" i="41"/>
  <c r="Z7" i="3" s="1"/>
  <c r="M6" i="41"/>
  <c r="L15" i="41"/>
  <c r="L5" i="3" s="1"/>
  <c r="N14" i="41"/>
  <c r="N4" i="3" s="1"/>
  <c r="AA7" i="41"/>
  <c r="Z16" i="41"/>
  <c r="Z6" i="3" s="1"/>
  <c r="M10" i="41"/>
  <c r="L19" i="41"/>
  <c r="L9" i="3" s="1"/>
  <c r="M11" i="41"/>
  <c r="L20" i="41"/>
  <c r="L10" i="3" s="1"/>
  <c r="O3" i="3"/>
  <c r="P2" i="31"/>
  <c r="N10" i="41" l="1"/>
  <c r="M19" i="41"/>
  <c r="M9" i="3" s="1"/>
  <c r="O14" i="41"/>
  <c r="O4" i="3" s="1"/>
  <c r="AB8" i="41"/>
  <c r="AA17" i="41"/>
  <c r="AA7" i="3" s="1"/>
  <c r="N11" i="41"/>
  <c r="M20" i="41"/>
  <c r="M10" i="3" s="1"/>
  <c r="AB7" i="41"/>
  <c r="AA16" i="41"/>
  <c r="AA6" i="3" s="1"/>
  <c r="N6" i="41"/>
  <c r="M15" i="41"/>
  <c r="M5" i="3" s="1"/>
  <c r="Q2" i="31"/>
  <c r="P3" i="3"/>
  <c r="AC8" i="41" l="1"/>
  <c r="AB17" i="41"/>
  <c r="AB7" i="3" s="1"/>
  <c r="AC7" i="41"/>
  <c r="AB16" i="41"/>
  <c r="AB6" i="3" s="1"/>
  <c r="O10" i="41"/>
  <c r="N19" i="41"/>
  <c r="N9" i="3" s="1"/>
  <c r="O6" i="41"/>
  <c r="N15" i="41"/>
  <c r="N5" i="3" s="1"/>
  <c r="O11" i="41"/>
  <c r="N20" i="41"/>
  <c r="N10" i="3" s="1"/>
  <c r="P14" i="41"/>
  <c r="P4" i="3" s="1"/>
  <c r="Q3" i="3"/>
  <c r="R2" i="31"/>
  <c r="Q14" i="41" l="1"/>
  <c r="Q4" i="3" s="1"/>
  <c r="AD7" i="41"/>
  <c r="AC16" i="41"/>
  <c r="AC6" i="3" s="1"/>
  <c r="P6" i="41"/>
  <c r="O15" i="41"/>
  <c r="O5" i="3" s="1"/>
  <c r="P11" i="41"/>
  <c r="O20" i="41"/>
  <c r="O10" i="3" s="1"/>
  <c r="P10" i="41"/>
  <c r="O19" i="41"/>
  <c r="O9" i="3" s="1"/>
  <c r="AD8" i="41"/>
  <c r="AC17" i="41"/>
  <c r="AC7" i="3" s="1"/>
  <c r="R3" i="3"/>
  <c r="S2" i="31"/>
  <c r="Q10" i="41" l="1"/>
  <c r="P19" i="41"/>
  <c r="P9" i="3" s="1"/>
  <c r="R14" i="41"/>
  <c r="R4" i="3" s="1"/>
  <c r="P15" i="41"/>
  <c r="P5" i="3" s="1"/>
  <c r="Q6" i="41"/>
  <c r="AE8" i="41"/>
  <c r="AD17" i="41"/>
  <c r="AD7" i="3" s="1"/>
  <c r="Q11" i="41"/>
  <c r="P20" i="41"/>
  <c r="P10" i="3" s="1"/>
  <c r="AE7" i="41"/>
  <c r="AD16" i="41"/>
  <c r="AD6" i="3" s="1"/>
  <c r="S3" i="3"/>
  <c r="T2" i="31"/>
  <c r="AF8" i="41" l="1"/>
  <c r="AE17" i="41"/>
  <c r="AE7" i="3" s="1"/>
  <c r="R11" i="41"/>
  <c r="Q20" i="41"/>
  <c r="Q10" i="3" s="1"/>
  <c r="AF7" i="41"/>
  <c r="AE16" i="41"/>
  <c r="AE6" i="3" s="1"/>
  <c r="S14" i="41"/>
  <c r="S4" i="3" s="1"/>
  <c r="R6" i="41"/>
  <c r="Q15" i="41"/>
  <c r="Q5" i="3" s="1"/>
  <c r="R10" i="41"/>
  <c r="Q19" i="41"/>
  <c r="Q9" i="3" s="1"/>
  <c r="T3" i="3"/>
  <c r="U2" i="31"/>
  <c r="S6" i="41" l="1"/>
  <c r="R15" i="41"/>
  <c r="R5" i="3" s="1"/>
  <c r="AG8" i="41"/>
  <c r="AF17" i="41"/>
  <c r="AF7" i="3" s="1"/>
  <c r="AG7" i="41"/>
  <c r="AF16" i="41"/>
  <c r="AF6" i="3" s="1"/>
  <c r="S10" i="41"/>
  <c r="R19" i="41"/>
  <c r="R9" i="3" s="1"/>
  <c r="T14" i="41"/>
  <c r="T4" i="3" s="1"/>
  <c r="S11" i="41"/>
  <c r="R20" i="41"/>
  <c r="R10" i="3" s="1"/>
  <c r="U3" i="3"/>
  <c r="V2" i="31"/>
  <c r="T10" i="41" l="1"/>
  <c r="S19" i="41"/>
  <c r="S9" i="3" s="1"/>
  <c r="AH8" i="41"/>
  <c r="AG17" i="41"/>
  <c r="AG7" i="3" s="1"/>
  <c r="T11" i="41"/>
  <c r="S20" i="41"/>
  <c r="S10" i="3" s="1"/>
  <c r="U14" i="41"/>
  <c r="U4" i="3" s="1"/>
  <c r="AH7" i="41"/>
  <c r="AG16" i="41"/>
  <c r="AG6" i="3" s="1"/>
  <c r="T6" i="41"/>
  <c r="S15" i="41"/>
  <c r="S5" i="3" s="1"/>
  <c r="V3" i="3"/>
  <c r="W2" i="31"/>
  <c r="U11" i="41" l="1"/>
  <c r="T20" i="41"/>
  <c r="T10" i="3" s="1"/>
  <c r="U10" i="41"/>
  <c r="T19" i="41"/>
  <c r="T9" i="3" s="1"/>
  <c r="AI7" i="41"/>
  <c r="AI16" i="41" s="1"/>
  <c r="AI6" i="3" s="1"/>
  <c r="AH16" i="41"/>
  <c r="AH6" i="3" s="1"/>
  <c r="T15" i="41"/>
  <c r="T5" i="3" s="1"/>
  <c r="U6" i="41"/>
  <c r="V14" i="41"/>
  <c r="V4" i="3" s="1"/>
  <c r="AI8" i="41"/>
  <c r="AI17" i="41" s="1"/>
  <c r="AI7" i="3" s="1"/>
  <c r="AH17" i="41"/>
  <c r="AH7" i="3" s="1"/>
  <c r="W3" i="3"/>
  <c r="X2" i="31"/>
  <c r="W14" i="41" l="1"/>
  <c r="W4" i="3" s="1"/>
  <c r="V11" i="41"/>
  <c r="U20" i="41"/>
  <c r="U10" i="3" s="1"/>
  <c r="V6" i="41"/>
  <c r="U15" i="41"/>
  <c r="U5" i="3" s="1"/>
  <c r="V10" i="41"/>
  <c r="U19" i="41"/>
  <c r="U9" i="3" s="1"/>
  <c r="X3" i="3"/>
  <c r="Y2" i="31"/>
  <c r="W6" i="41" l="1"/>
  <c r="V15" i="41"/>
  <c r="V5" i="3" s="1"/>
  <c r="X14" i="41"/>
  <c r="X4" i="3" s="1"/>
  <c r="W10" i="41"/>
  <c r="V19" i="41"/>
  <c r="V9" i="3" s="1"/>
  <c r="W11" i="41"/>
  <c r="V20" i="41"/>
  <c r="V10" i="3" s="1"/>
  <c r="Y3" i="3"/>
  <c r="Z2" i="31"/>
  <c r="X10" i="41" l="1"/>
  <c r="W19" i="41"/>
  <c r="W9" i="3" s="1"/>
  <c r="X6" i="41"/>
  <c r="W15" i="41"/>
  <c r="W5" i="3" s="1"/>
  <c r="X11" i="41"/>
  <c r="W20" i="41"/>
  <c r="W10" i="3" s="1"/>
  <c r="Y14" i="41"/>
  <c r="Y4" i="3" s="1"/>
  <c r="AA2" i="31"/>
  <c r="Z3" i="3"/>
  <c r="Y11" i="41" l="1"/>
  <c r="X20" i="41"/>
  <c r="X10" i="3" s="1"/>
  <c r="Y10" i="41"/>
  <c r="X19" i="41"/>
  <c r="X9" i="3" s="1"/>
  <c r="Z14" i="41"/>
  <c r="Z4" i="3" s="1"/>
  <c r="Y6" i="41"/>
  <c r="X15" i="41"/>
  <c r="X5" i="3" s="1"/>
  <c r="AA3" i="3"/>
  <c r="AB2" i="31"/>
  <c r="Z6" i="41" l="1"/>
  <c r="Y15" i="41"/>
  <c r="Y5" i="3" s="1"/>
  <c r="Z10" i="41"/>
  <c r="Y19" i="41"/>
  <c r="Y9" i="3" s="1"/>
  <c r="AA14" i="41"/>
  <c r="AA4" i="3" s="1"/>
  <c r="Z11" i="41"/>
  <c r="Y20" i="41"/>
  <c r="Y10" i="3" s="1"/>
  <c r="AB3" i="3"/>
  <c r="AC2" i="31"/>
  <c r="AC3" i="3" s="1"/>
  <c r="AA11" i="41" l="1"/>
  <c r="Z20" i="41"/>
  <c r="Z10" i="3" s="1"/>
  <c r="AA10" i="41"/>
  <c r="Z19" i="41"/>
  <c r="Z9" i="3" s="1"/>
  <c r="AB14" i="41"/>
  <c r="AB4" i="3" s="1"/>
  <c r="AA6" i="41"/>
  <c r="Z15" i="41"/>
  <c r="Z5" i="3" s="1"/>
  <c r="AC14" i="41" l="1"/>
  <c r="AC4" i="3" s="1"/>
  <c r="AB11" i="41"/>
  <c r="AA20" i="41"/>
  <c r="AA10" i="3" s="1"/>
  <c r="AB6" i="41"/>
  <c r="AA15" i="41"/>
  <c r="AA5" i="3" s="1"/>
  <c r="AB10" i="41"/>
  <c r="AA19" i="41"/>
  <c r="AA9" i="3" s="1"/>
  <c r="AC11" i="41" l="1"/>
  <c r="AB20" i="41"/>
  <c r="AB10" i="3" s="1"/>
  <c r="AC10" i="41"/>
  <c r="AB19" i="41"/>
  <c r="AB9" i="3" s="1"/>
  <c r="AB15" i="41"/>
  <c r="AB5" i="3" s="1"/>
  <c r="AC6" i="41"/>
  <c r="AD14" i="41"/>
  <c r="AD4" i="3" s="1"/>
  <c r="AE14" i="41" l="1"/>
  <c r="AE4" i="3" s="1"/>
  <c r="AD10" i="41"/>
  <c r="AC19" i="41"/>
  <c r="AC9" i="3" s="1"/>
  <c r="AD6" i="41"/>
  <c r="AC15" i="41"/>
  <c r="AC5" i="3" s="1"/>
  <c r="AD11" i="41"/>
  <c r="AC20" i="41"/>
  <c r="AC10" i="3" s="1"/>
  <c r="AE11" i="41" l="1"/>
  <c r="AD20" i="41"/>
  <c r="AD10" i="3" s="1"/>
  <c r="AE10" i="41"/>
  <c r="AD19" i="41"/>
  <c r="AD9" i="3" s="1"/>
  <c r="AD15" i="41"/>
  <c r="AD5" i="3" s="1"/>
  <c r="AE6" i="41"/>
  <c r="AG5" i="41"/>
  <c r="AF14" i="41"/>
  <c r="AF4" i="3" s="1"/>
  <c r="AE15" i="41" l="1"/>
  <c r="AE5" i="3" s="1"/>
  <c r="AF6" i="41"/>
  <c r="AH5" i="41"/>
  <c r="AG14" i="41"/>
  <c r="AG4" i="3" s="1"/>
  <c r="AF10" i="41"/>
  <c r="AE19" i="41"/>
  <c r="AE9" i="3" s="1"/>
  <c r="AF11" i="41"/>
  <c r="AE20" i="41"/>
  <c r="AE10" i="3" s="1"/>
  <c r="AF15" i="41" l="1"/>
  <c r="AF5" i="3" s="1"/>
  <c r="AG6" i="41"/>
  <c r="AG11" i="41"/>
  <c r="AF20" i="41"/>
  <c r="AF10" i="3" s="1"/>
  <c r="AI5" i="41"/>
  <c r="AI14" i="41" s="1"/>
  <c r="AI4" i="3" s="1"/>
  <c r="AH14" i="41"/>
  <c r="AH4" i="3" s="1"/>
  <c r="AG10" i="41"/>
  <c r="AF19" i="41"/>
  <c r="AF9" i="3" s="1"/>
  <c r="AH10" i="41" l="1"/>
  <c r="AG19" i="41"/>
  <c r="AG9" i="3" s="1"/>
  <c r="AH6" i="41"/>
  <c r="AG15" i="41"/>
  <c r="AG5" i="3" s="1"/>
  <c r="AH11" i="41"/>
  <c r="AG20" i="41"/>
  <c r="AG10" i="3" s="1"/>
  <c r="AH15" i="41" l="1"/>
  <c r="AH5" i="3" s="1"/>
  <c r="AI6" i="41"/>
  <c r="AI15" i="41" s="1"/>
  <c r="AI5" i="3" s="1"/>
  <c r="AI11" i="41"/>
  <c r="AI20" i="41" s="1"/>
  <c r="AI10" i="3" s="1"/>
  <c r="AH20" i="41"/>
  <c r="AH10" i="3" s="1"/>
  <c r="AI10" i="41"/>
  <c r="AI19" i="41" s="1"/>
  <c r="AI9" i="3" s="1"/>
  <c r="AH19" i="41"/>
  <c r="AH9" i="3" s="1"/>
</calcChain>
</file>

<file path=xl/sharedStrings.xml><?xml version="1.0" encoding="utf-8"?>
<sst xmlns="http://schemas.openxmlformats.org/spreadsheetml/2006/main" count="299" uniqueCount="148">
  <si>
    <t>EIaE BAU Imported Electricity</t>
  </si>
  <si>
    <t>EIaE BAU Exported Electricity</t>
  </si>
  <si>
    <t>Steam Large Recent</t>
  </si>
  <si>
    <t>Steam Small Old</t>
  </si>
  <si>
    <t>Other Steam</t>
  </si>
  <si>
    <t>CC Old</t>
  </si>
  <si>
    <t>CC Frame F</t>
  </si>
  <si>
    <t>CCGT with CCS</t>
  </si>
  <si>
    <t>CC G + H</t>
  </si>
  <si>
    <t>CT 1</t>
  </si>
  <si>
    <t>CT 2</t>
  </si>
  <si>
    <t>CT 3</t>
  </si>
  <si>
    <t>CT 4</t>
  </si>
  <si>
    <t>CT 5</t>
  </si>
  <si>
    <t>Conventional Hydro</t>
  </si>
  <si>
    <t>Biogas</t>
  </si>
  <si>
    <t>Biomass</t>
  </si>
  <si>
    <t>Geothermal</t>
  </si>
  <si>
    <t>Small Hydro</t>
  </si>
  <si>
    <t>Solar Thermal</t>
  </si>
  <si>
    <t>Solar PV</t>
  </si>
  <si>
    <t>Wind</t>
  </si>
  <si>
    <t>Distributed PV</t>
  </si>
  <si>
    <t>CSP with Storage</t>
  </si>
  <si>
    <t>Specified Coal</t>
  </si>
  <si>
    <t>Specified BPA</t>
  </si>
  <si>
    <t>Specified Gas</t>
  </si>
  <si>
    <t>Unspecified</t>
  </si>
  <si>
    <t>Unspecified Non-emitting</t>
  </si>
  <si>
    <t>Total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</si>
  <si>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</si>
  <si>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</si>
  <si>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</si>
  <si>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</si>
  <si>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</si>
  <si>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</si>
  <si>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</si>
  <si>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</si>
  <si>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</si>
  <si>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</si>
  <si>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</si>
  <si>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</si>
  <si>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</si>
  <si>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CHP</t>
  </si>
  <si>
    <t>Subsector-Driven CHP</t>
  </si>
  <si>
    <t>Nuclear</t>
  </si>
  <si>
    <t>Coal Large Recent</t>
  </si>
  <si>
    <t>Coal Small Recent</t>
  </si>
  <si>
    <t>Steam Small Recent</t>
  </si>
  <si>
    <t>Fuel Type</t>
  </si>
  <si>
    <t>California</t>
  </si>
  <si>
    <t>Percent of California</t>
  </si>
  <si>
    <t>Northwest Imports (GWh)</t>
  </si>
  <si>
    <t>Southwest Imports (GWh)</t>
  </si>
  <si>
    <t>California Energy Mix (GWh)</t>
  </si>
  <si>
    <t>California Power Mix</t>
  </si>
  <si>
    <t>Total Out of State Generation</t>
  </si>
  <si>
    <t>In-State Generation (GWh)</t>
  </si>
  <si>
    <t>In-State Generation</t>
  </si>
  <si>
    <t>Coal</t>
  </si>
  <si>
    <t>Large Hydro</t>
  </si>
  <si>
    <t>Natural Gas</t>
  </si>
  <si>
    <t>Oil</t>
  </si>
  <si>
    <t>Other (Petroleum Coke/Waste Heat)</t>
  </si>
  <si>
    <t>Renewables</t>
  </si>
  <si>
    <t>Solar</t>
  </si>
  <si>
    <t>Unspecified Sources of Power</t>
  </si>
  <si>
    <t>N/A</t>
  </si>
  <si>
    <t>2016 Total System Electric Generation in Gigawatt Hours</t>
  </si>
  <si>
    <t>2015 Total System Electric Generation in Gigawatt Hours</t>
  </si>
  <si>
    <t>California Energy Mix</t>
  </si>
  <si>
    <t>Other</t>
  </si>
  <si>
    <t>Unspecified Sources of Energy</t>
  </si>
  <si>
    <t>2014 Total System Power in Gigawatt Hours</t>
  </si>
  <si>
    <t>California Power Mix (GWh)</t>
  </si>
  <si>
    <t>Percent California Power Mix</t>
  </si>
  <si>
    <t xml:space="preserve">  Biomass</t>
  </si>
  <si>
    <t xml:space="preserve">  Geothermal</t>
  </si>
  <si>
    <t xml:space="preserve">  Small Hydro</t>
  </si>
  <si>
    <t xml:space="preserve">  Solar</t>
  </si>
  <si>
    <t xml:space="preserve">  Wind</t>
  </si>
  <si>
    <t>Forecasted Electricity Demand (wipB, 6/22/2018)</t>
  </si>
  <si>
    <t>Time (Year)</t>
  </si>
  <si>
    <t>Elec Demand Including TnD Losses</t>
  </si>
  <si>
    <t>exports</t>
  </si>
  <si>
    <t>2017 Total System Electric Generation in Gigawatt Hours</t>
  </si>
  <si>
    <t>Sources:</t>
  </si>
  <si>
    <t>Trend in Imports and Exports</t>
  </si>
  <si>
    <t>Actual Historical Imports</t>
  </si>
  <si>
    <t>California Energy Commission</t>
  </si>
  <si>
    <t>Total System Electric Generation</t>
  </si>
  <si>
    <t>http://www.energy.ca.gov/almanac/electricity_data/total_system_power.html</t>
  </si>
  <si>
    <t>Historical Emissions from Imports</t>
  </si>
  <si>
    <t>California Air Resources Board</t>
  </si>
  <si>
    <t>California Greenhouse Gas Emission Inventory - 2018 Edition</t>
  </si>
  <si>
    <t>https://www.arb.ca.gov/cc/inventory/data/data.htm</t>
  </si>
  <si>
    <t>IPCC Categorization</t>
  </si>
  <si>
    <t xml:space="preserve">Energy + Environmental Economics, Inc.  </t>
  </si>
  <si>
    <t>California Pathways model, 2030 Scoping Plan Analysis</t>
  </si>
  <si>
    <t>September 2017 release</t>
  </si>
  <si>
    <t>Model documentation:  https://www.arb.ca.gov/cc/scopingplan/california_pathways_model_framework_jan2017.pdf</t>
  </si>
  <si>
    <t>Discussion of model application for Scoping Plan:  https://www.arb.ca.gov/cc/scopingplan/2030sp_appd_pathways_final.pdf</t>
  </si>
  <si>
    <t>Model itself downloadable (as of July 26, 2018): https://www.arb.ca.gov/cc/scopingplan/pathways_arb_2.4.1_101917.zip</t>
  </si>
  <si>
    <t xml:space="preserve"> </t>
  </si>
  <si>
    <t>E3 generation totals net of exports in 60% RPS scenario</t>
  </si>
  <si>
    <t>Exports</t>
  </si>
  <si>
    <t>Average over time series</t>
  </si>
  <si>
    <t>Sum of imports</t>
  </si>
  <si>
    <t>Notes</t>
  </si>
  <si>
    <t>See the worksheet "unspecified treatment" for more explanation of the treatment of unspecified imports.</t>
  </si>
  <si>
    <t xml:space="preserve">Coal phases out as shown in E3 California Pathways data (Specified coal). </t>
  </si>
  <si>
    <t>After the scheduled closedown of the last remaining nuclear plant in California in 2025, i.e.</t>
  </si>
  <si>
    <t>starting in 2026, natural gas phase out on a straight line trajectory, first to a level</t>
  </si>
  <si>
    <t>consistent with the 20% gas for 2030  and then to zero in 2045 consistent with SB 100.</t>
  </si>
  <si>
    <t xml:space="preserve">EPS input data hold natural gas imports constant through 2030, then decline to the year 2045, when the state aims for carbon neutrality. </t>
  </si>
  <si>
    <t xml:space="preserve">in ways that reflect modeling artifacts instead of energy system fundamentals. </t>
  </si>
  <si>
    <t xml:space="preserve">Actual 2017 imports from CEC are used as starting values.   </t>
  </si>
  <si>
    <t xml:space="preserve">See the worksheet actual worksheet and calcs for data. </t>
  </si>
  <si>
    <t xml:space="preserve">Imports do not currently endogenously adjust to reflect RPS requirements.  Therefore, import fluctations can affect model behavior </t>
  </si>
  <si>
    <t xml:space="preserve">To reduce these effects, import trends over time are simplified and stylized to reduce discontinuous model results. </t>
  </si>
  <si>
    <t>As a result, while coal and natural gas-fired generation are phased out over time,</t>
  </si>
  <si>
    <t xml:space="preserve">all other import categories, renewable and other non-emitting, are held </t>
  </si>
  <si>
    <t xml:space="preserve">constant at their initial levels. </t>
  </si>
  <si>
    <t>Details of fossil phase out schedule shown on page "fossil adjustments"</t>
  </si>
  <si>
    <t>Hold constant at 2017 level in E3 California Pathways data, reflecting uncertainty about future</t>
  </si>
  <si>
    <t xml:space="preserve">levels and to reduce unintended model perturbations that might results from future fluctations.  </t>
  </si>
  <si>
    <t>Imports</t>
  </si>
  <si>
    <t>2017 was very low unspecified imports year, tied to large hydroelectric output.</t>
  </si>
  <si>
    <t>Use E3 values for unspecified imports.</t>
  </si>
  <si>
    <t>2018 Total System Electric Generation in Gigawatt Hours</t>
  </si>
  <si>
    <t xml:space="preserve">Nuclear </t>
  </si>
  <si>
    <t>E3 Pathways (60% RPS + Scoping Plan)</t>
  </si>
  <si>
    <t>Unspecified per Emprical CEC data (GWh)</t>
  </si>
  <si>
    <t>Ratio compared to year 2000</t>
  </si>
  <si>
    <t>Set a steady decline 2030 to 2045</t>
  </si>
  <si>
    <t>Unspecified imports</t>
  </si>
  <si>
    <t>E3 data show natural increasing in the later part of the 2020s.</t>
  </si>
  <si>
    <t>We note the five year trend showing a declining trend, broadly speaking.</t>
  </si>
  <si>
    <t>Coal is ramped down on a similar schedule as in the E3 California Pathways data.</t>
  </si>
  <si>
    <t xml:space="preserve">We smooth the rate of change but the value reaches zero in the same year as the E3 California Pathways data. </t>
  </si>
  <si>
    <t>E3 data</t>
  </si>
  <si>
    <t>Aggregated time series for coal</t>
  </si>
  <si>
    <t>Smoothed portion</t>
  </si>
  <si>
    <t>Empirical</t>
  </si>
  <si>
    <t xml:space="preserve">Hydro - large and small </t>
  </si>
  <si>
    <t>Convert from GWh to MWh</t>
  </si>
  <si>
    <t>Use five year averages</t>
  </si>
  <si>
    <t>Except for wind, use 2018 value for all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</si>
</sst>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b/>
      <sz val="12.1"/>
      <color rgb="FFFFFFFF"/>
      <name val="Arial"/>
      <family val="2"/>
    </font>
    <font>
      <sz val="9"/>
      <color rgb="FF000000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40608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CEC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  <xf numFmtId="0" fontId="7" fillId="0" borderId="0"/>
    <xf numFmtId="0" fontId="8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1" fontId="0" fillId="0" borderId="0" xfId="0" applyNumberFormat="1"/>
    <xf numFmtId="0" fontId="1" fillId="3" borderId="0" xfId="0" applyFont="1" applyFill="1"/>
    <xf numFmtId="0" fontId="5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vertical="center" wrapText="1"/>
    </xf>
    <xf numFmtId="0" fontId="6" fillId="5" borderId="0" xfId="0" applyFont="1" applyFill="1" applyAlignment="1">
      <alignment horizontal="right" vertical="center" wrapText="1"/>
    </xf>
    <xf numFmtId="10" fontId="6" fillId="5" borderId="0" xfId="0" applyNumberFormat="1" applyFont="1" applyFill="1" applyAlignment="1">
      <alignment horizontal="right" vertical="center" wrapText="1"/>
    </xf>
    <xf numFmtId="3" fontId="6" fillId="5" borderId="0" xfId="0" applyNumberFormat="1" applyFont="1" applyFill="1" applyAlignment="1">
      <alignment horizontal="right" vertical="center" wrapText="1"/>
    </xf>
    <xf numFmtId="0" fontId="6" fillId="2" borderId="0" xfId="0" applyFont="1" applyFill="1" applyAlignment="1">
      <alignment horizontal="left" vertical="center" wrapText="1" indent="2"/>
    </xf>
    <xf numFmtId="3" fontId="6" fillId="2" borderId="0" xfId="0" applyNumberFormat="1" applyFont="1" applyFill="1" applyAlignment="1">
      <alignment horizontal="right" vertical="center" wrapText="1"/>
    </xf>
    <xf numFmtId="10" fontId="6" fillId="2" borderId="0" xfId="0" applyNumberFormat="1" applyFont="1" applyFill="1" applyAlignment="1">
      <alignment horizontal="right" vertical="center" wrapText="1"/>
    </xf>
    <xf numFmtId="0" fontId="6" fillId="2" borderId="0" xfId="0" applyFont="1" applyFill="1" applyAlignment="1">
      <alignment horizontal="right" vertical="center" wrapText="1"/>
    </xf>
    <xf numFmtId="3" fontId="0" fillId="0" borderId="0" xfId="0" applyNumberFormat="1"/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0" fillId="0" borderId="0" xfId="0" applyAlignment="1">
      <alignment horizontal="left" indent="4"/>
    </xf>
    <xf numFmtId="0" fontId="8" fillId="0" borderId="0" xfId="9"/>
    <xf numFmtId="0" fontId="0" fillId="0" borderId="0" xfId="0" applyAlignment="1"/>
    <xf numFmtId="11" fontId="0" fillId="7" borderId="0" xfId="0" applyNumberFormat="1" applyFill="1"/>
    <xf numFmtId="11" fontId="0" fillId="8" borderId="0" xfId="0" applyNumberFormat="1" applyFill="1"/>
    <xf numFmtId="0" fontId="0" fillId="0" borderId="0" xfId="0" applyFill="1"/>
    <xf numFmtId="11" fontId="0" fillId="0" borderId="0" xfId="0" applyNumberFormat="1" applyFill="1"/>
    <xf numFmtId="0" fontId="5" fillId="4" borderId="0" xfId="0" applyFont="1" applyFill="1" applyAlignment="1">
      <alignment horizontal="center" vertical="center"/>
    </xf>
    <xf numFmtId="0" fontId="1" fillId="0" borderId="0" xfId="0" applyFont="1" applyFill="1"/>
    <xf numFmtId="0" fontId="9" fillId="0" borderId="0" xfId="0" applyFont="1" applyFill="1"/>
    <xf numFmtId="2" fontId="0" fillId="0" borderId="0" xfId="0" applyNumberFormat="1"/>
    <xf numFmtId="0" fontId="10" fillId="5" borderId="0" xfId="0" applyFont="1" applyFill="1" applyAlignment="1">
      <alignment horizontal="left" vertical="center" wrapText="1" indent="2"/>
    </xf>
    <xf numFmtId="3" fontId="10" fillId="5" borderId="0" xfId="0" applyNumberFormat="1" applyFont="1" applyFill="1" applyAlignment="1">
      <alignment horizontal="right" vertical="center" wrapText="1"/>
    </xf>
    <xf numFmtId="10" fontId="10" fillId="5" borderId="0" xfId="0" applyNumberFormat="1" applyFont="1" applyFill="1" applyAlignment="1">
      <alignment horizontal="right" vertical="center" wrapText="1"/>
    </xf>
    <xf numFmtId="0" fontId="10" fillId="5" borderId="0" xfId="0" applyFont="1" applyFill="1" applyAlignment="1">
      <alignment horizontal="right" vertical="center" wrapText="1"/>
    </xf>
    <xf numFmtId="0" fontId="0" fillId="0" borderId="3" xfId="5" applyFont="1">
      <alignment wrapText="1"/>
    </xf>
    <xf numFmtId="0" fontId="5" fillId="4" borderId="0" xfId="0" applyFont="1" applyFill="1" applyAlignment="1">
      <alignment horizontal="center" vertical="center" wrapText="1"/>
    </xf>
    <xf numFmtId="11" fontId="1" fillId="6" borderId="0" xfId="0" applyNumberFormat="1" applyFont="1" applyFill="1" applyAlignment="1">
      <alignment horizontal="left" vertical="center"/>
    </xf>
    <xf numFmtId="11" fontId="1" fillId="0" borderId="0" xfId="0" applyNumberFormat="1" applyFont="1" applyAlignment="1">
      <alignment horizontal="left"/>
    </xf>
    <xf numFmtId="0" fontId="1" fillId="6" borderId="0" xfId="0" applyFont="1" applyFill="1" applyAlignment="1">
      <alignment horizontal="left" vertical="center"/>
    </xf>
    <xf numFmtId="0" fontId="1" fillId="0" borderId="0" xfId="0" applyFont="1" applyAlignment="1">
      <alignment horizontal="left"/>
    </xf>
    <xf numFmtId="0" fontId="5" fillId="4" borderId="0" xfId="0" applyFont="1" applyFill="1" applyAlignment="1">
      <alignment horizontal="center" vertical="center"/>
    </xf>
  </cellXfs>
  <cellStyles count="10">
    <cellStyle name="Body: normal cell" xfId="5"/>
    <cellStyle name="Font: Calibri, 9pt regular" xfId="1"/>
    <cellStyle name="Footnotes: top row" xfId="6"/>
    <cellStyle name="Header: bottom row" xfId="2"/>
    <cellStyle name="Hyperlink" xfId="9" builtinId="8"/>
    <cellStyle name="Normal" xfId="0" builtinId="0"/>
    <cellStyle name="Normal 2" xfId="7"/>
    <cellStyle name="Normal 3" xfId="8"/>
    <cellStyle name="Parent row" xfId="4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rb.ca.gov/cc/inventory/data/data.htm" TargetMode="External"/><Relationship Id="rId1" Type="http://schemas.openxmlformats.org/officeDocument/2006/relationships/hyperlink" Target="http://www.energy.ca.gov/almanac/electricity_data/total_system_power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19" workbookViewId="0">
      <selection activeCell="A38" sqref="A38:XFD38"/>
    </sheetView>
  </sheetViews>
  <sheetFormatPr defaultRowHeight="14.5" x14ac:dyDescent="0.35"/>
  <cols>
    <col min="2" max="2" width="54.81640625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1" t="s">
        <v>86</v>
      </c>
      <c r="B4" s="4" t="s">
        <v>87</v>
      </c>
    </row>
    <row r="5" spans="1:2" x14ac:dyDescent="0.35">
      <c r="B5" s="19" t="s">
        <v>97</v>
      </c>
    </row>
    <row r="6" spans="1:2" x14ac:dyDescent="0.35">
      <c r="B6" s="19" t="s">
        <v>98</v>
      </c>
    </row>
    <row r="7" spans="1:2" x14ac:dyDescent="0.35">
      <c r="B7" s="19" t="s">
        <v>99</v>
      </c>
    </row>
    <row r="8" spans="1:2" x14ac:dyDescent="0.35">
      <c r="B8" s="19" t="s">
        <v>100</v>
      </c>
    </row>
    <row r="9" spans="1:2" x14ac:dyDescent="0.35">
      <c r="B9" s="19" t="s">
        <v>101</v>
      </c>
    </row>
    <row r="10" spans="1:2" x14ac:dyDescent="0.35">
      <c r="B10" s="2" t="s">
        <v>102</v>
      </c>
    </row>
    <row r="11" spans="1:2" x14ac:dyDescent="0.35">
      <c r="B11" s="2"/>
    </row>
    <row r="12" spans="1:2" x14ac:dyDescent="0.35">
      <c r="B12" s="4" t="s">
        <v>88</v>
      </c>
    </row>
    <row r="13" spans="1:2" x14ac:dyDescent="0.35">
      <c r="B13" t="s">
        <v>89</v>
      </c>
    </row>
    <row r="14" spans="1:2" x14ac:dyDescent="0.35">
      <c r="B14" s="2">
        <v>2018</v>
      </c>
    </row>
    <row r="15" spans="1:2" x14ac:dyDescent="0.35">
      <c r="B15" t="s">
        <v>90</v>
      </c>
    </row>
    <row r="16" spans="1:2" x14ac:dyDescent="0.35">
      <c r="B16" s="18" t="s">
        <v>91</v>
      </c>
    </row>
    <row r="18" spans="1:4" x14ac:dyDescent="0.35">
      <c r="B18" s="4" t="s">
        <v>92</v>
      </c>
    </row>
    <row r="19" spans="1:4" x14ac:dyDescent="0.35">
      <c r="B19" t="s">
        <v>93</v>
      </c>
    </row>
    <row r="20" spans="1:4" x14ac:dyDescent="0.35">
      <c r="B20" s="2">
        <v>2018</v>
      </c>
    </row>
    <row r="21" spans="1:4" x14ac:dyDescent="0.35">
      <c r="B21" t="s">
        <v>94</v>
      </c>
    </row>
    <row r="22" spans="1:4" x14ac:dyDescent="0.35">
      <c r="B22" s="18" t="s">
        <v>95</v>
      </c>
    </row>
    <row r="23" spans="1:4" x14ac:dyDescent="0.35">
      <c r="B23" t="s">
        <v>96</v>
      </c>
    </row>
    <row r="25" spans="1:4" x14ac:dyDescent="0.35">
      <c r="A25" t="s">
        <v>108</v>
      </c>
      <c r="B25" s="4" t="s">
        <v>126</v>
      </c>
    </row>
    <row r="26" spans="1:4" ht="15" x14ac:dyDescent="0.25">
      <c r="A26" s="22"/>
      <c r="B26" s="26" t="s">
        <v>127</v>
      </c>
      <c r="C26" s="22"/>
      <c r="D26" s="22"/>
    </row>
    <row r="27" spans="1:4" ht="15" x14ac:dyDescent="0.25">
      <c r="A27" s="22"/>
      <c r="B27" s="26" t="s">
        <v>128</v>
      </c>
      <c r="C27" s="22"/>
      <c r="D27" s="22"/>
    </row>
    <row r="28" spans="1:4" ht="15" x14ac:dyDescent="0.25">
      <c r="A28" s="22"/>
      <c r="B28" s="25"/>
      <c r="C28" s="22"/>
      <c r="D28" s="22"/>
    </row>
    <row r="29" spans="1:4" x14ac:dyDescent="0.35">
      <c r="B29" t="s">
        <v>116</v>
      </c>
    </row>
    <row r="30" spans="1:4" x14ac:dyDescent="0.35">
      <c r="B30" t="s">
        <v>117</v>
      </c>
    </row>
    <row r="32" spans="1:4" x14ac:dyDescent="0.35">
      <c r="B32" t="s">
        <v>109</v>
      </c>
    </row>
    <row r="34" spans="2:2" x14ac:dyDescent="0.35">
      <c r="B34" t="s">
        <v>118</v>
      </c>
    </row>
    <row r="35" spans="2:2" x14ac:dyDescent="0.35">
      <c r="B35" t="s">
        <v>115</v>
      </c>
    </row>
    <row r="36" spans="2:2" x14ac:dyDescent="0.35">
      <c r="B36" t="s">
        <v>119</v>
      </c>
    </row>
    <row r="38" spans="2:2" x14ac:dyDescent="0.35">
      <c r="B38" t="s">
        <v>120</v>
      </c>
    </row>
    <row r="39" spans="2:2" x14ac:dyDescent="0.35">
      <c r="B39" t="s">
        <v>121</v>
      </c>
    </row>
    <row r="40" spans="2:2" x14ac:dyDescent="0.35">
      <c r="B40" t="s">
        <v>122</v>
      </c>
    </row>
    <row r="42" spans="2:2" x14ac:dyDescent="0.35">
      <c r="B42" t="s">
        <v>123</v>
      </c>
    </row>
    <row r="44" spans="2:2" x14ac:dyDescent="0.35">
      <c r="B44" t="s">
        <v>110</v>
      </c>
    </row>
    <row r="45" spans="2:2" x14ac:dyDescent="0.35">
      <c r="B45" t="s">
        <v>111</v>
      </c>
    </row>
    <row r="46" spans="2:2" x14ac:dyDescent="0.35">
      <c r="B46" t="s">
        <v>112</v>
      </c>
    </row>
    <row r="47" spans="2:2" x14ac:dyDescent="0.35">
      <c r="B47" t="s">
        <v>113</v>
      </c>
    </row>
    <row r="48" spans="2:2" x14ac:dyDescent="0.35">
      <c r="B48" s="22"/>
    </row>
    <row r="49" spans="2:2" x14ac:dyDescent="0.35">
      <c r="B49" s="4" t="s">
        <v>105</v>
      </c>
    </row>
    <row r="50" spans="2:2" x14ac:dyDescent="0.35">
      <c r="B50" t="s">
        <v>124</v>
      </c>
    </row>
    <row r="51" spans="2:2" x14ac:dyDescent="0.35">
      <c r="B51" t="s">
        <v>125</v>
      </c>
    </row>
  </sheetData>
  <hyperlinks>
    <hyperlink ref="B16" r:id="rId1"/>
    <hyperlink ref="B22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31"/>
  <sheetViews>
    <sheetView workbookViewId="0">
      <selection activeCell="D8" sqref="D8"/>
    </sheetView>
  </sheetViews>
  <sheetFormatPr defaultRowHeight="14.5" x14ac:dyDescent="0.35"/>
  <cols>
    <col min="1" max="1" width="26.1796875" customWidth="1"/>
  </cols>
  <sheetData>
    <row r="1" spans="1:35" x14ac:dyDescent="0.3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30</v>
      </c>
      <c r="B2" s="3">
        <f>'Coal and natural gas'!B17</f>
        <v>11773000</v>
      </c>
      <c r="C2" s="3">
        <f>'Coal and natural gas'!C17</f>
        <v>8822975.5357136205</v>
      </c>
      <c r="D2" s="3">
        <f>'Coal and natural gas'!D17</f>
        <v>7259224.28571303</v>
      </c>
      <c r="E2" s="3">
        <f>'Coal and natural gas'!E17</f>
        <v>6049353.571427525</v>
      </c>
      <c r="F2" s="3">
        <f>'Coal and natural gas'!F17</f>
        <v>4839482.85714202</v>
      </c>
      <c r="G2" s="3">
        <f>'Coal and natural gas'!G17</f>
        <v>3629612.142856515</v>
      </c>
      <c r="H2" s="3">
        <f>'Coal and natural gas'!H17</f>
        <v>2419741.42857101</v>
      </c>
      <c r="I2" s="3">
        <f>'Coal and natural gas'!I17</f>
        <v>1209870.714285505</v>
      </c>
      <c r="J2" s="3">
        <f>'Coal and natural gas'!J17</f>
        <v>0</v>
      </c>
      <c r="K2" s="3">
        <f>'Coal and natural gas'!K17</f>
        <v>0</v>
      </c>
      <c r="L2" s="3">
        <f>'Coal and natural gas'!L17</f>
        <v>0</v>
      </c>
      <c r="M2" s="3">
        <f>'Coal and natural gas'!M17</f>
        <v>0</v>
      </c>
      <c r="N2" s="3">
        <f>'Coal and natural gas'!N17</f>
        <v>0</v>
      </c>
      <c r="O2" s="3">
        <f>'Coal and natural gas'!O17</f>
        <v>0</v>
      </c>
      <c r="P2" s="3">
        <f>'Coal and natural gas'!P17</f>
        <v>0</v>
      </c>
      <c r="Q2" s="3">
        <f>'Coal and natural gas'!Q17</f>
        <v>0</v>
      </c>
      <c r="R2" s="3">
        <f>'Coal and natural gas'!R17</f>
        <v>0</v>
      </c>
      <c r="S2" s="3">
        <f>'Coal and natural gas'!S17</f>
        <v>0</v>
      </c>
      <c r="T2" s="3">
        <f>'Coal and natural gas'!T17</f>
        <v>0</v>
      </c>
      <c r="U2" s="3">
        <f>'Coal and natural gas'!U17</f>
        <v>0</v>
      </c>
      <c r="V2" s="3">
        <f>'Coal and natural gas'!V17</f>
        <v>0</v>
      </c>
      <c r="W2" s="3">
        <f>'Coal and natural gas'!W17</f>
        <v>0</v>
      </c>
      <c r="X2" s="3">
        <f>'Coal and natural gas'!X17</f>
        <v>0</v>
      </c>
      <c r="Y2" s="3">
        <f>'Coal and natural gas'!Y17</f>
        <v>0</v>
      </c>
      <c r="Z2" s="3">
        <f>'Coal and natural gas'!Z17</f>
        <v>0</v>
      </c>
      <c r="AA2" s="3">
        <f>'Coal and natural gas'!AA17</f>
        <v>0</v>
      </c>
      <c r="AB2" s="3">
        <f>'Coal and natural gas'!AB17</f>
        <v>0</v>
      </c>
      <c r="AC2" s="3">
        <f>'Coal and natural gas'!AC17</f>
        <v>0</v>
      </c>
      <c r="AD2" s="3">
        <f>'Coal and natural gas'!AD17</f>
        <v>0</v>
      </c>
      <c r="AE2" s="3">
        <f>'Coal and natural gas'!AE17</f>
        <v>0</v>
      </c>
      <c r="AF2" s="3">
        <f>'Coal and natural gas'!AF17</f>
        <v>0</v>
      </c>
      <c r="AG2" s="3">
        <f>'Coal and natural gas'!AG17</f>
        <v>0</v>
      </c>
      <c r="AH2" s="3">
        <f>'Coal and natural gas'!AH17</f>
        <v>0</v>
      </c>
      <c r="AI2" s="3">
        <f>'Coal and natural gas'!AI17</f>
        <v>0</v>
      </c>
    </row>
    <row r="3" spans="1:35" x14ac:dyDescent="0.35">
      <c r="A3" t="s">
        <v>31</v>
      </c>
      <c r="B3" s="3">
        <f>'Coal and natural gas'!B2</f>
        <v>8751000</v>
      </c>
      <c r="C3" s="3">
        <f>'Coal and natural gas'!C2</f>
        <v>8751000</v>
      </c>
      <c r="D3" s="3">
        <f>'Coal and natural gas'!D2</f>
        <v>8751000</v>
      </c>
      <c r="E3" s="3">
        <f>'Coal and natural gas'!E2</f>
        <v>8751000</v>
      </c>
      <c r="F3" s="3">
        <f>'Coal and natural gas'!F2</f>
        <v>8751000</v>
      </c>
      <c r="G3" s="3">
        <f>'Coal and natural gas'!G2</f>
        <v>8751000</v>
      </c>
      <c r="H3" s="3">
        <f>'Coal and natural gas'!H2</f>
        <v>8751000</v>
      </c>
      <c r="I3" s="3">
        <f>'Coal and natural gas'!I2</f>
        <v>8751000</v>
      </c>
      <c r="J3" s="3">
        <f>'Coal and natural gas'!J2</f>
        <v>8751000</v>
      </c>
      <c r="K3" s="3">
        <f>'Coal and natural gas'!K2</f>
        <v>8751000</v>
      </c>
      <c r="L3" s="3">
        <f>'Coal and natural gas'!L2</f>
        <v>8751000</v>
      </c>
      <c r="M3" s="3">
        <f>'Coal and natural gas'!M2</f>
        <v>8751000</v>
      </c>
      <c r="N3" s="3">
        <f>'Coal and natural gas'!N2</f>
        <v>8751000</v>
      </c>
      <c r="O3" s="3">
        <f>'Coal and natural gas'!O2</f>
        <v>8751000</v>
      </c>
      <c r="P3" s="3">
        <f>'Coal and natural gas'!P2</f>
        <v>8167600</v>
      </c>
      <c r="Q3" s="3">
        <f>'Coal and natural gas'!Q2</f>
        <v>7584200</v>
      </c>
      <c r="R3" s="3">
        <f>'Coal and natural gas'!R2</f>
        <v>7000800</v>
      </c>
      <c r="S3" s="3">
        <f>'Coal and natural gas'!S2</f>
        <v>6417400</v>
      </c>
      <c r="T3" s="3">
        <f>'Coal and natural gas'!T2</f>
        <v>5834000</v>
      </c>
      <c r="U3" s="3">
        <f>'Coal and natural gas'!U2</f>
        <v>5250600</v>
      </c>
      <c r="V3" s="3">
        <f>'Coal and natural gas'!V2</f>
        <v>4667200</v>
      </c>
      <c r="W3" s="3">
        <f>'Coal and natural gas'!W2</f>
        <v>4083800</v>
      </c>
      <c r="X3" s="3">
        <f>'Coal and natural gas'!X2</f>
        <v>3500400</v>
      </c>
      <c r="Y3" s="3">
        <f>'Coal and natural gas'!Y2</f>
        <v>2917000</v>
      </c>
      <c r="Z3" s="3">
        <f>'Coal and natural gas'!Z2</f>
        <v>2333600</v>
      </c>
      <c r="AA3" s="3">
        <f>'Coal and natural gas'!AA2</f>
        <v>1750200</v>
      </c>
      <c r="AB3" s="3">
        <f>'Coal and natural gas'!AB2</f>
        <v>1166800</v>
      </c>
      <c r="AC3" s="3">
        <f>'Coal and natural gas'!AC2</f>
        <v>583400</v>
      </c>
      <c r="AD3" s="3">
        <f>'Coal and natural gas'!AD2</f>
        <v>0</v>
      </c>
      <c r="AE3" s="3">
        <f>'Coal and natural gas'!AE2</f>
        <v>0</v>
      </c>
      <c r="AF3" s="3">
        <f>'Coal and natural gas'!AF2</f>
        <v>0</v>
      </c>
      <c r="AG3" s="3">
        <f>'Coal and natural gas'!AG2</f>
        <v>0</v>
      </c>
      <c r="AH3" s="3">
        <f>'Coal and natural gas'!AH2</f>
        <v>0</v>
      </c>
      <c r="AI3" s="3">
        <f>'Coal and natural gas'!AI2</f>
        <v>0</v>
      </c>
    </row>
    <row r="4" spans="1:35" x14ac:dyDescent="0.35">
      <c r="A4" t="s">
        <v>32</v>
      </c>
      <c r="B4" s="3">
        <f>'Renewables and zero emitting'!B5*1000</f>
        <v>8165000</v>
      </c>
      <c r="C4" s="3">
        <f>'Renewables and zero emitting'!C5*1000</f>
        <v>8165000</v>
      </c>
      <c r="D4" s="3">
        <f>'Renewables and zero emitting'!D14</f>
        <v>8165000</v>
      </c>
      <c r="E4" s="3">
        <f>'Renewables and zero emitting'!E14</f>
        <v>8165000</v>
      </c>
      <c r="F4" s="3">
        <f>'Renewables and zero emitting'!F14</f>
        <v>8165000</v>
      </c>
      <c r="G4" s="3">
        <f>'Renewables and zero emitting'!G14</f>
        <v>8165000</v>
      </c>
      <c r="H4" s="3">
        <f>'Renewables and zero emitting'!H14</f>
        <v>8165000</v>
      </c>
      <c r="I4" s="3">
        <f>'Renewables and zero emitting'!I14</f>
        <v>8165000</v>
      </c>
      <c r="J4" s="3">
        <f>'Renewables and zero emitting'!J14</f>
        <v>8165000</v>
      </c>
      <c r="K4" s="3">
        <f>'Renewables and zero emitting'!K14</f>
        <v>8165000</v>
      </c>
      <c r="L4" s="3">
        <f>'Renewables and zero emitting'!L14</f>
        <v>8165000</v>
      </c>
      <c r="M4" s="3">
        <f>'Renewables and zero emitting'!M14</f>
        <v>8165000</v>
      </c>
      <c r="N4" s="3">
        <f>'Renewables and zero emitting'!N14</f>
        <v>8165000</v>
      </c>
      <c r="O4" s="3">
        <f>'Renewables and zero emitting'!O14</f>
        <v>8165000</v>
      </c>
      <c r="P4" s="3">
        <f>'Renewables and zero emitting'!P14</f>
        <v>8165000</v>
      </c>
      <c r="Q4" s="3">
        <f>'Renewables and zero emitting'!Q14</f>
        <v>8165000</v>
      </c>
      <c r="R4" s="3">
        <f>'Renewables and zero emitting'!R14</f>
        <v>8165000</v>
      </c>
      <c r="S4" s="3">
        <f>'Renewables and zero emitting'!S14</f>
        <v>8165000</v>
      </c>
      <c r="T4" s="3">
        <f>'Renewables and zero emitting'!T14</f>
        <v>8165000</v>
      </c>
      <c r="U4" s="3">
        <f>'Renewables and zero emitting'!U14</f>
        <v>8165000</v>
      </c>
      <c r="V4" s="3">
        <f>'Renewables and zero emitting'!V14</f>
        <v>8165000</v>
      </c>
      <c r="W4" s="3">
        <f>'Renewables and zero emitting'!W14</f>
        <v>8165000</v>
      </c>
      <c r="X4" s="3">
        <f>'Renewables and zero emitting'!X14</f>
        <v>8165000</v>
      </c>
      <c r="Y4" s="3">
        <f>'Renewables and zero emitting'!Y14</f>
        <v>8165000</v>
      </c>
      <c r="Z4" s="3">
        <f>'Renewables and zero emitting'!Z14</f>
        <v>8165000</v>
      </c>
      <c r="AA4" s="3">
        <f>'Renewables and zero emitting'!AA14</f>
        <v>8165000</v>
      </c>
      <c r="AB4" s="3">
        <f>'Renewables and zero emitting'!AB14</f>
        <v>8165000</v>
      </c>
      <c r="AC4" s="3">
        <f>'Renewables and zero emitting'!AC14</f>
        <v>8165000</v>
      </c>
      <c r="AD4" s="3">
        <f>'Renewables and zero emitting'!AD14</f>
        <v>8165000</v>
      </c>
      <c r="AE4" s="3">
        <f>'Renewables and zero emitting'!AE14</f>
        <v>8165000</v>
      </c>
      <c r="AF4" s="3">
        <f>'Renewables and zero emitting'!AF14</f>
        <v>8165000</v>
      </c>
      <c r="AG4" s="3">
        <f>'Renewables and zero emitting'!AG14</f>
        <v>8165000</v>
      </c>
      <c r="AH4" s="3">
        <f>'Renewables and zero emitting'!AH14</f>
        <v>8165000</v>
      </c>
      <c r="AI4" s="3">
        <f>'Renewables and zero emitting'!AI14</f>
        <v>8165000</v>
      </c>
    </row>
    <row r="5" spans="1:35" x14ac:dyDescent="0.35">
      <c r="A5" t="s">
        <v>33</v>
      </c>
      <c r="B5" s="3">
        <f>'Renewables and zero emitting'!B6*1000</f>
        <v>5798200.0000000009</v>
      </c>
      <c r="C5" s="3">
        <f>'Renewables and zero emitting'!C6*1000</f>
        <v>5798200.0000000009</v>
      </c>
      <c r="D5" s="3">
        <f>'Renewables and zero emitting'!D15</f>
        <v>5798200.0000000009</v>
      </c>
      <c r="E5" s="3">
        <f>'Renewables and zero emitting'!E15</f>
        <v>5798200.0000000009</v>
      </c>
      <c r="F5" s="3">
        <f>'Renewables and zero emitting'!F15</f>
        <v>5798200.0000000009</v>
      </c>
      <c r="G5" s="3">
        <f>'Renewables and zero emitting'!G15</f>
        <v>5798200.0000000009</v>
      </c>
      <c r="H5" s="3">
        <f>'Renewables and zero emitting'!H15</f>
        <v>5798200.0000000009</v>
      </c>
      <c r="I5" s="3">
        <f>'Renewables and zero emitting'!I15</f>
        <v>5798200.0000000009</v>
      </c>
      <c r="J5" s="3">
        <f>'Renewables and zero emitting'!J15</f>
        <v>5798200.0000000009</v>
      </c>
      <c r="K5" s="3">
        <f>'Renewables and zero emitting'!K15</f>
        <v>5798200.0000000009</v>
      </c>
      <c r="L5" s="3">
        <f>'Renewables and zero emitting'!L15</f>
        <v>5798200.0000000009</v>
      </c>
      <c r="M5" s="3">
        <f>'Renewables and zero emitting'!M15</f>
        <v>5798200.0000000009</v>
      </c>
      <c r="N5" s="3">
        <f>'Renewables and zero emitting'!N15</f>
        <v>5798200.0000000009</v>
      </c>
      <c r="O5" s="3">
        <f>'Renewables and zero emitting'!O15</f>
        <v>5798200.0000000009</v>
      </c>
      <c r="P5" s="3">
        <f>'Renewables and zero emitting'!P15</f>
        <v>5798200.0000000009</v>
      </c>
      <c r="Q5" s="3">
        <f>'Renewables and zero emitting'!Q15</f>
        <v>5798200.0000000009</v>
      </c>
      <c r="R5" s="3">
        <f>'Renewables and zero emitting'!R15</f>
        <v>5798200.0000000009</v>
      </c>
      <c r="S5" s="3">
        <f>'Renewables and zero emitting'!S15</f>
        <v>5798200.0000000009</v>
      </c>
      <c r="T5" s="3">
        <f>'Renewables and zero emitting'!T15</f>
        <v>5798200.0000000009</v>
      </c>
      <c r="U5" s="3">
        <f>'Renewables and zero emitting'!U15</f>
        <v>5798200.0000000009</v>
      </c>
      <c r="V5" s="3">
        <f>'Renewables and zero emitting'!V15</f>
        <v>5798200.0000000009</v>
      </c>
      <c r="W5" s="3">
        <f>'Renewables and zero emitting'!W15</f>
        <v>5798200.0000000009</v>
      </c>
      <c r="X5" s="3">
        <f>'Renewables and zero emitting'!X15</f>
        <v>5798200.0000000009</v>
      </c>
      <c r="Y5" s="3">
        <f>'Renewables and zero emitting'!Y15</f>
        <v>5798200.0000000009</v>
      </c>
      <c r="Z5" s="3">
        <f>'Renewables and zero emitting'!Z15</f>
        <v>5798200.0000000009</v>
      </c>
      <c r="AA5" s="3">
        <f>'Renewables and zero emitting'!AA15</f>
        <v>5798200.0000000009</v>
      </c>
      <c r="AB5" s="3">
        <f>'Renewables and zero emitting'!AB15</f>
        <v>5798200.0000000009</v>
      </c>
      <c r="AC5" s="3">
        <f>'Renewables and zero emitting'!AC15</f>
        <v>5798200.0000000009</v>
      </c>
      <c r="AD5" s="3">
        <f>'Renewables and zero emitting'!AD15</f>
        <v>5798200.0000000009</v>
      </c>
      <c r="AE5" s="3">
        <f>'Renewables and zero emitting'!AE15</f>
        <v>5798200.0000000009</v>
      </c>
      <c r="AF5" s="3">
        <f>'Renewables and zero emitting'!AF15</f>
        <v>5798200.0000000009</v>
      </c>
      <c r="AG5" s="3">
        <f>'Renewables and zero emitting'!AG15</f>
        <v>5798200.0000000009</v>
      </c>
      <c r="AH5" s="3">
        <f>'Renewables and zero emitting'!AH15</f>
        <v>5798200.0000000009</v>
      </c>
      <c r="AI5" s="3">
        <f>'Renewables and zero emitting'!AI15</f>
        <v>5798200.0000000009</v>
      </c>
    </row>
    <row r="6" spans="1:35" s="22" customFormat="1" x14ac:dyDescent="0.35">
      <c r="A6" s="22" t="s">
        <v>34</v>
      </c>
      <c r="B6" s="23">
        <f>'Renewables and zero emitting'!B16</f>
        <v>18633000</v>
      </c>
      <c r="C6" s="23">
        <f>'Renewables and zero emitting'!C16</f>
        <v>18633000</v>
      </c>
      <c r="D6" s="23">
        <f>'Renewables and zero emitting'!D16</f>
        <v>18633000</v>
      </c>
      <c r="E6" s="23">
        <f>'Renewables and zero emitting'!E16</f>
        <v>18633000</v>
      </c>
      <c r="F6" s="23">
        <f>'Renewables and zero emitting'!F16</f>
        <v>18633000</v>
      </c>
      <c r="G6" s="23">
        <f>'Renewables and zero emitting'!G16</f>
        <v>18633000</v>
      </c>
      <c r="H6" s="23">
        <f>'Renewables and zero emitting'!H16</f>
        <v>18633000</v>
      </c>
      <c r="I6" s="23">
        <f>'Renewables and zero emitting'!I16</f>
        <v>18633000</v>
      </c>
      <c r="J6" s="23">
        <f>'Renewables and zero emitting'!J16</f>
        <v>18633000</v>
      </c>
      <c r="K6" s="23">
        <f>'Renewables and zero emitting'!K16</f>
        <v>18633000</v>
      </c>
      <c r="L6" s="23">
        <f>'Renewables and zero emitting'!L16</f>
        <v>18633000</v>
      </c>
      <c r="M6" s="23">
        <f>'Renewables and zero emitting'!M16</f>
        <v>18633000</v>
      </c>
      <c r="N6" s="23">
        <f>'Renewables and zero emitting'!N16</f>
        <v>18633000</v>
      </c>
      <c r="O6" s="23">
        <f>'Renewables and zero emitting'!O16</f>
        <v>18633000</v>
      </c>
      <c r="P6" s="23">
        <f>'Renewables and zero emitting'!P16</f>
        <v>18633000</v>
      </c>
      <c r="Q6" s="23">
        <f>'Renewables and zero emitting'!Q16</f>
        <v>18633000</v>
      </c>
      <c r="R6" s="23">
        <f>'Renewables and zero emitting'!R16</f>
        <v>18633000</v>
      </c>
      <c r="S6" s="23">
        <f>'Renewables and zero emitting'!S16</f>
        <v>18633000</v>
      </c>
      <c r="T6" s="23">
        <f>'Renewables and zero emitting'!T16</f>
        <v>18633000</v>
      </c>
      <c r="U6" s="23">
        <f>'Renewables and zero emitting'!U16</f>
        <v>18633000</v>
      </c>
      <c r="V6" s="23">
        <f>'Renewables and zero emitting'!V16</f>
        <v>18633000</v>
      </c>
      <c r="W6" s="23">
        <f>'Renewables and zero emitting'!W16</f>
        <v>18633000</v>
      </c>
      <c r="X6" s="23">
        <f>'Renewables and zero emitting'!X16</f>
        <v>18633000</v>
      </c>
      <c r="Y6" s="23">
        <f>'Renewables and zero emitting'!Y16</f>
        <v>18633000</v>
      </c>
      <c r="Z6" s="23">
        <f>'Renewables and zero emitting'!Z16</f>
        <v>18633000</v>
      </c>
      <c r="AA6" s="23">
        <f>'Renewables and zero emitting'!AA16</f>
        <v>18633000</v>
      </c>
      <c r="AB6" s="23">
        <f>'Renewables and zero emitting'!AB16</f>
        <v>18633000</v>
      </c>
      <c r="AC6" s="23">
        <f>'Renewables and zero emitting'!AC16</f>
        <v>18633000</v>
      </c>
      <c r="AD6" s="23">
        <f>'Renewables and zero emitting'!AD16</f>
        <v>18633000</v>
      </c>
      <c r="AE6" s="23">
        <f>'Renewables and zero emitting'!AE16</f>
        <v>18633000</v>
      </c>
      <c r="AF6" s="23">
        <f>'Renewables and zero emitting'!AF16</f>
        <v>18633000</v>
      </c>
      <c r="AG6" s="23">
        <f>'Renewables and zero emitting'!AG16</f>
        <v>18633000</v>
      </c>
      <c r="AH6" s="23">
        <f>'Renewables and zero emitting'!AH16</f>
        <v>18633000</v>
      </c>
      <c r="AI6" s="23">
        <f>'Renewables and zero emitting'!AI16</f>
        <v>18633000</v>
      </c>
    </row>
    <row r="7" spans="1:35" x14ac:dyDescent="0.35">
      <c r="A7" t="s">
        <v>35</v>
      </c>
      <c r="B7" s="3">
        <f>'Renewables and zero emitting'!B17</f>
        <v>5268000</v>
      </c>
      <c r="C7" s="3">
        <f>'Renewables and zero emitting'!C17</f>
        <v>5268000</v>
      </c>
      <c r="D7" s="3">
        <f>'Renewables and zero emitting'!D17</f>
        <v>5268000</v>
      </c>
      <c r="E7" s="3">
        <f>'Renewables and zero emitting'!E17</f>
        <v>5268000</v>
      </c>
      <c r="F7" s="3">
        <f>'Renewables and zero emitting'!F17</f>
        <v>5268000</v>
      </c>
      <c r="G7" s="3">
        <f>'Renewables and zero emitting'!G17</f>
        <v>5268000</v>
      </c>
      <c r="H7" s="3">
        <f>'Renewables and zero emitting'!H17</f>
        <v>5268000</v>
      </c>
      <c r="I7" s="3">
        <f>'Renewables and zero emitting'!I17</f>
        <v>5268000</v>
      </c>
      <c r="J7" s="3">
        <f>'Renewables and zero emitting'!J17</f>
        <v>5268000</v>
      </c>
      <c r="K7" s="3">
        <f>'Renewables and zero emitting'!K17</f>
        <v>5268000</v>
      </c>
      <c r="L7" s="3">
        <f>'Renewables and zero emitting'!L17</f>
        <v>5268000</v>
      </c>
      <c r="M7" s="3">
        <f>'Renewables and zero emitting'!M17</f>
        <v>5268000</v>
      </c>
      <c r="N7" s="3">
        <f>'Renewables and zero emitting'!N17</f>
        <v>5268000</v>
      </c>
      <c r="O7" s="3">
        <f>'Renewables and zero emitting'!O17</f>
        <v>5268000</v>
      </c>
      <c r="P7" s="3">
        <f>'Renewables and zero emitting'!P17</f>
        <v>5268000</v>
      </c>
      <c r="Q7" s="3">
        <f>'Renewables and zero emitting'!Q17</f>
        <v>5268000</v>
      </c>
      <c r="R7" s="3">
        <f>'Renewables and zero emitting'!R17</f>
        <v>5268000</v>
      </c>
      <c r="S7" s="3">
        <f>'Renewables and zero emitting'!S17</f>
        <v>5268000</v>
      </c>
      <c r="T7" s="3">
        <f>'Renewables and zero emitting'!T17</f>
        <v>5268000</v>
      </c>
      <c r="U7" s="3">
        <f>'Renewables and zero emitting'!U17</f>
        <v>5268000</v>
      </c>
      <c r="V7" s="3">
        <f>'Renewables and zero emitting'!V17</f>
        <v>5268000</v>
      </c>
      <c r="W7" s="3">
        <f>'Renewables and zero emitting'!W17</f>
        <v>5268000</v>
      </c>
      <c r="X7" s="3">
        <f>'Renewables and zero emitting'!X17</f>
        <v>5268000</v>
      </c>
      <c r="Y7" s="3">
        <f>'Renewables and zero emitting'!Y17</f>
        <v>5268000</v>
      </c>
      <c r="Z7" s="3">
        <f>'Renewables and zero emitting'!Z17</f>
        <v>5268000</v>
      </c>
      <c r="AA7" s="3">
        <f>'Renewables and zero emitting'!AA17</f>
        <v>5268000</v>
      </c>
      <c r="AB7" s="3">
        <f>'Renewables and zero emitting'!AB17</f>
        <v>5268000</v>
      </c>
      <c r="AC7" s="3">
        <f>'Renewables and zero emitting'!AC17</f>
        <v>5268000</v>
      </c>
      <c r="AD7" s="3">
        <f>'Renewables and zero emitting'!AD17</f>
        <v>5268000</v>
      </c>
      <c r="AE7" s="3">
        <f>'Renewables and zero emitting'!AE17</f>
        <v>5268000</v>
      </c>
      <c r="AF7" s="3">
        <f>'Renewables and zero emitting'!AF17</f>
        <v>5268000</v>
      </c>
      <c r="AG7" s="3">
        <f>'Renewables and zero emitting'!AG17</f>
        <v>5268000</v>
      </c>
      <c r="AH7" s="3">
        <f>'Renewables and zero emitting'!AH17</f>
        <v>5268000</v>
      </c>
      <c r="AI7" s="3">
        <f>'Renewables and zero emitting'!AI17</f>
        <v>5268000</v>
      </c>
    </row>
    <row r="8" spans="1:35" x14ac:dyDescent="0.35">
      <c r="A8" t="s">
        <v>36</v>
      </c>
      <c r="B8" s="3">
        <f>'Renewables and zero emitting'!B18</f>
        <v>0</v>
      </c>
      <c r="C8" s="3">
        <f>'Renewables and zero emitting'!C18</f>
        <v>0</v>
      </c>
      <c r="D8" s="3">
        <f>'Renewables and zero emitting'!D18</f>
        <v>0</v>
      </c>
      <c r="E8" s="3">
        <f>'Renewables and zero emitting'!E18</f>
        <v>0</v>
      </c>
      <c r="F8" s="3">
        <f>'Renewables and zero emitting'!F18</f>
        <v>0</v>
      </c>
      <c r="G8" s="3">
        <f>'Renewables and zero emitting'!G18</f>
        <v>0</v>
      </c>
      <c r="H8" s="3">
        <f>'Renewables and zero emitting'!H18</f>
        <v>0</v>
      </c>
      <c r="I8" s="3">
        <f>'Renewables and zero emitting'!I18</f>
        <v>0</v>
      </c>
      <c r="J8" s="3">
        <f>'Renewables and zero emitting'!J18</f>
        <v>0</v>
      </c>
      <c r="K8" s="3">
        <f>'Renewables and zero emitting'!K18</f>
        <v>0</v>
      </c>
      <c r="L8" s="3">
        <f>'Renewables and zero emitting'!L18</f>
        <v>0</v>
      </c>
      <c r="M8" s="3">
        <f>'Renewables and zero emitting'!M18</f>
        <v>0</v>
      </c>
      <c r="N8" s="3">
        <f>'Renewables and zero emitting'!N18</f>
        <v>0</v>
      </c>
      <c r="O8" s="3">
        <f>'Renewables and zero emitting'!O18</f>
        <v>0</v>
      </c>
      <c r="P8" s="3">
        <f>'Renewables and zero emitting'!P18</f>
        <v>0</v>
      </c>
      <c r="Q8" s="3">
        <f>'Renewables and zero emitting'!Q18</f>
        <v>0</v>
      </c>
      <c r="R8" s="3">
        <f>'Renewables and zero emitting'!R18</f>
        <v>0</v>
      </c>
      <c r="S8" s="3">
        <f>'Renewables and zero emitting'!S18</f>
        <v>0</v>
      </c>
      <c r="T8" s="3">
        <f>'Renewables and zero emitting'!T18</f>
        <v>0</v>
      </c>
      <c r="U8" s="3">
        <f>'Renewables and zero emitting'!U18</f>
        <v>0</v>
      </c>
      <c r="V8" s="3">
        <f>'Renewables and zero emitting'!V18</f>
        <v>0</v>
      </c>
      <c r="W8" s="3">
        <f>'Renewables and zero emitting'!W18</f>
        <v>0</v>
      </c>
      <c r="X8" s="3">
        <f>'Renewables and zero emitting'!X18</f>
        <v>0</v>
      </c>
      <c r="Y8" s="3">
        <f>'Renewables and zero emitting'!Y18</f>
        <v>0</v>
      </c>
      <c r="Z8" s="3">
        <f>'Renewables and zero emitting'!Z18</f>
        <v>0</v>
      </c>
      <c r="AA8" s="3">
        <f>'Renewables and zero emitting'!AA18</f>
        <v>0</v>
      </c>
      <c r="AB8" s="3">
        <f>'Renewables and zero emitting'!AB18</f>
        <v>0</v>
      </c>
      <c r="AC8" s="3">
        <f>'Renewables and zero emitting'!AC18</f>
        <v>0</v>
      </c>
      <c r="AD8" s="3">
        <f>'Renewables and zero emitting'!AD18</f>
        <v>0</v>
      </c>
      <c r="AE8" s="3">
        <f>'Renewables and zero emitting'!AE18</f>
        <v>0</v>
      </c>
      <c r="AF8" s="3">
        <f>'Renewables and zero emitting'!AF18</f>
        <v>0</v>
      </c>
      <c r="AG8" s="3">
        <f>'Renewables and zero emitting'!AG18</f>
        <v>0</v>
      </c>
      <c r="AH8" s="3">
        <f>'Renewables and zero emitting'!AH18</f>
        <v>0</v>
      </c>
      <c r="AI8" s="3">
        <f>'Renewables and zero emitting'!AI18</f>
        <v>0</v>
      </c>
    </row>
    <row r="9" spans="1:35" x14ac:dyDescent="0.35">
      <c r="A9" t="s">
        <v>37</v>
      </c>
      <c r="B9" s="3">
        <f>'Renewables and zero emitting'!B19</f>
        <v>900000</v>
      </c>
      <c r="C9" s="3">
        <f>'Renewables and zero emitting'!C19</f>
        <v>900000</v>
      </c>
      <c r="D9" s="3">
        <f>'Renewables and zero emitting'!D19</f>
        <v>900000</v>
      </c>
      <c r="E9" s="3">
        <f>'Renewables and zero emitting'!E19</f>
        <v>900000</v>
      </c>
      <c r="F9" s="3">
        <f>'Renewables and zero emitting'!F19</f>
        <v>900000</v>
      </c>
      <c r="G9" s="3">
        <f>'Renewables and zero emitting'!G19</f>
        <v>900000</v>
      </c>
      <c r="H9" s="3">
        <f>'Renewables and zero emitting'!H19</f>
        <v>900000</v>
      </c>
      <c r="I9" s="3">
        <f>'Renewables and zero emitting'!I19</f>
        <v>900000</v>
      </c>
      <c r="J9" s="3">
        <f>'Renewables and zero emitting'!J19</f>
        <v>900000</v>
      </c>
      <c r="K9" s="3">
        <f>'Renewables and zero emitting'!K19</f>
        <v>900000</v>
      </c>
      <c r="L9" s="3">
        <f>'Renewables and zero emitting'!L19</f>
        <v>900000</v>
      </c>
      <c r="M9" s="3">
        <f>'Renewables and zero emitting'!M19</f>
        <v>900000</v>
      </c>
      <c r="N9" s="3">
        <f>'Renewables and zero emitting'!N19</f>
        <v>900000</v>
      </c>
      <c r="O9" s="3">
        <f>'Renewables and zero emitting'!O19</f>
        <v>900000</v>
      </c>
      <c r="P9" s="3">
        <f>'Renewables and zero emitting'!P19</f>
        <v>900000</v>
      </c>
      <c r="Q9" s="3">
        <f>'Renewables and zero emitting'!Q19</f>
        <v>900000</v>
      </c>
      <c r="R9" s="3">
        <f>'Renewables and zero emitting'!R19</f>
        <v>900000</v>
      </c>
      <c r="S9" s="3">
        <f>'Renewables and zero emitting'!S19</f>
        <v>900000</v>
      </c>
      <c r="T9" s="3">
        <f>'Renewables and zero emitting'!T19</f>
        <v>900000</v>
      </c>
      <c r="U9" s="3">
        <f>'Renewables and zero emitting'!U19</f>
        <v>900000</v>
      </c>
      <c r="V9" s="3">
        <f>'Renewables and zero emitting'!V19</f>
        <v>900000</v>
      </c>
      <c r="W9" s="3">
        <f>'Renewables and zero emitting'!W19</f>
        <v>900000</v>
      </c>
      <c r="X9" s="3">
        <f>'Renewables and zero emitting'!X19</f>
        <v>900000</v>
      </c>
      <c r="Y9" s="3">
        <f>'Renewables and zero emitting'!Y19</f>
        <v>900000</v>
      </c>
      <c r="Z9" s="3">
        <f>'Renewables and zero emitting'!Z19</f>
        <v>900000</v>
      </c>
      <c r="AA9" s="3">
        <f>'Renewables and zero emitting'!AA19</f>
        <v>900000</v>
      </c>
      <c r="AB9" s="3">
        <f>'Renewables and zero emitting'!AB19</f>
        <v>900000</v>
      </c>
      <c r="AC9" s="3">
        <f>'Renewables and zero emitting'!AC19</f>
        <v>900000</v>
      </c>
      <c r="AD9" s="3">
        <f>'Renewables and zero emitting'!AD19</f>
        <v>900000</v>
      </c>
      <c r="AE9" s="3">
        <f>'Renewables and zero emitting'!AE19</f>
        <v>900000</v>
      </c>
      <c r="AF9" s="3">
        <f>'Renewables and zero emitting'!AF19</f>
        <v>900000</v>
      </c>
      <c r="AG9" s="3">
        <f>'Renewables and zero emitting'!AG19</f>
        <v>900000</v>
      </c>
      <c r="AH9" s="3">
        <f>'Renewables and zero emitting'!AH19</f>
        <v>900000</v>
      </c>
      <c r="AI9" s="3">
        <f>'Renewables and zero emitting'!AI19</f>
        <v>900000</v>
      </c>
    </row>
    <row r="10" spans="1:35" x14ac:dyDescent="0.35">
      <c r="A10" t="s">
        <v>38</v>
      </c>
      <c r="B10" s="3">
        <f>'Renewables and zero emitting'!B20</f>
        <v>1053400</v>
      </c>
      <c r="C10" s="3">
        <f>'Renewables and zero emitting'!C20</f>
        <v>1053400</v>
      </c>
      <c r="D10" s="3">
        <f>'Renewables and zero emitting'!D20</f>
        <v>1053400</v>
      </c>
      <c r="E10" s="3">
        <f>'Renewables and zero emitting'!E20</f>
        <v>1053400</v>
      </c>
      <c r="F10" s="3">
        <f>'Renewables and zero emitting'!F20</f>
        <v>1053400</v>
      </c>
      <c r="G10" s="3">
        <f>'Renewables and zero emitting'!G20</f>
        <v>1053400</v>
      </c>
      <c r="H10" s="3">
        <f>'Renewables and zero emitting'!H20</f>
        <v>1053400</v>
      </c>
      <c r="I10" s="3">
        <f>'Renewables and zero emitting'!I20</f>
        <v>1053400</v>
      </c>
      <c r="J10" s="3">
        <f>'Renewables and zero emitting'!J20</f>
        <v>1053400</v>
      </c>
      <c r="K10" s="3">
        <f>'Renewables and zero emitting'!K20</f>
        <v>1053400</v>
      </c>
      <c r="L10" s="3">
        <f>'Renewables and zero emitting'!L20</f>
        <v>1053400</v>
      </c>
      <c r="M10" s="3">
        <f>'Renewables and zero emitting'!M20</f>
        <v>1053400</v>
      </c>
      <c r="N10" s="3">
        <f>'Renewables and zero emitting'!N20</f>
        <v>1053400</v>
      </c>
      <c r="O10" s="3">
        <f>'Renewables and zero emitting'!O20</f>
        <v>1053400</v>
      </c>
      <c r="P10" s="3">
        <f>'Renewables and zero emitting'!P20</f>
        <v>1053400</v>
      </c>
      <c r="Q10" s="3">
        <f>'Renewables and zero emitting'!Q20</f>
        <v>1053400</v>
      </c>
      <c r="R10" s="3">
        <f>'Renewables and zero emitting'!R20</f>
        <v>1053400</v>
      </c>
      <c r="S10" s="3">
        <f>'Renewables and zero emitting'!S20</f>
        <v>1053400</v>
      </c>
      <c r="T10" s="3">
        <f>'Renewables and zero emitting'!T20</f>
        <v>1053400</v>
      </c>
      <c r="U10" s="3">
        <f>'Renewables and zero emitting'!U20</f>
        <v>1053400</v>
      </c>
      <c r="V10" s="3">
        <f>'Renewables and zero emitting'!V20</f>
        <v>1053400</v>
      </c>
      <c r="W10" s="3">
        <f>'Renewables and zero emitting'!W20</f>
        <v>1053400</v>
      </c>
      <c r="X10" s="3">
        <f>'Renewables and zero emitting'!X20</f>
        <v>1053400</v>
      </c>
      <c r="Y10" s="3">
        <f>'Renewables and zero emitting'!Y20</f>
        <v>1053400</v>
      </c>
      <c r="Z10" s="3">
        <f>'Renewables and zero emitting'!Z20</f>
        <v>1053400</v>
      </c>
      <c r="AA10" s="3">
        <f>'Renewables and zero emitting'!AA20</f>
        <v>1053400</v>
      </c>
      <c r="AB10" s="3">
        <f>'Renewables and zero emitting'!AB20</f>
        <v>1053400</v>
      </c>
      <c r="AC10" s="3">
        <f>'Renewables and zero emitting'!AC20</f>
        <v>1053400</v>
      </c>
      <c r="AD10" s="3">
        <f>'Renewables and zero emitting'!AD20</f>
        <v>1053400</v>
      </c>
      <c r="AE10" s="3">
        <f>'Renewables and zero emitting'!AE20</f>
        <v>1053400</v>
      </c>
      <c r="AF10" s="3">
        <f>'Renewables and zero emitting'!AF20</f>
        <v>1053400</v>
      </c>
      <c r="AG10" s="3">
        <f>'Renewables and zero emitting'!AG20</f>
        <v>1053400</v>
      </c>
      <c r="AH10" s="3">
        <f>'Renewables and zero emitting'!AH20</f>
        <v>1053400</v>
      </c>
      <c r="AI10" s="3">
        <f>'Renewables and zero emitting'!AI20</f>
        <v>1053400</v>
      </c>
    </row>
    <row r="11" spans="1:35" x14ac:dyDescent="0.35">
      <c r="A11" t="s">
        <v>39</v>
      </c>
      <c r="B11">
        <f>'CEC Data'!$H$44</f>
        <v>0</v>
      </c>
      <c r="C11">
        <f>'CEC Data'!$H$44</f>
        <v>0</v>
      </c>
      <c r="D11">
        <f>'CEC Data'!$H$44</f>
        <v>0</v>
      </c>
      <c r="E11">
        <f>'CEC Data'!$H$44</f>
        <v>0</v>
      </c>
      <c r="F11">
        <f>'CEC Data'!$H$44</f>
        <v>0</v>
      </c>
      <c r="G11">
        <f>'CEC Data'!$H$44</f>
        <v>0</v>
      </c>
      <c r="H11">
        <f>'CEC Data'!$H$44</f>
        <v>0</v>
      </c>
      <c r="I11">
        <f>'CEC Data'!$H$44</f>
        <v>0</v>
      </c>
      <c r="J11">
        <f>'CEC Data'!$H$44</f>
        <v>0</v>
      </c>
      <c r="K11">
        <f>'CEC Data'!$H$44</f>
        <v>0</v>
      </c>
      <c r="L11">
        <f>'CEC Data'!$H$44</f>
        <v>0</v>
      </c>
      <c r="M11">
        <f>'CEC Data'!$H$44</f>
        <v>0</v>
      </c>
      <c r="N11">
        <f>'CEC Data'!$H$44</f>
        <v>0</v>
      </c>
      <c r="O11">
        <f>'CEC Data'!$H$44</f>
        <v>0</v>
      </c>
      <c r="P11">
        <f>'CEC Data'!$H$44</f>
        <v>0</v>
      </c>
      <c r="Q11">
        <f>'CEC Data'!$H$44</f>
        <v>0</v>
      </c>
      <c r="R11">
        <f>'CEC Data'!$H$44</f>
        <v>0</v>
      </c>
      <c r="S11">
        <f>'CEC Data'!$H$44</f>
        <v>0</v>
      </c>
      <c r="T11">
        <f>'CEC Data'!$H$44</f>
        <v>0</v>
      </c>
      <c r="U11">
        <f>'CEC Data'!$H$44</f>
        <v>0</v>
      </c>
      <c r="V11">
        <f>'CEC Data'!$H$44</f>
        <v>0</v>
      </c>
      <c r="W11">
        <f>'CEC Data'!$H$44</f>
        <v>0</v>
      </c>
      <c r="X11">
        <f>'CEC Data'!$H$44</f>
        <v>0</v>
      </c>
      <c r="Y11">
        <f>'CEC Data'!$H$44</f>
        <v>0</v>
      </c>
      <c r="Z11">
        <f>'CEC Data'!$H$44</f>
        <v>0</v>
      </c>
      <c r="AA11">
        <f>'CEC Data'!$H$44</f>
        <v>0</v>
      </c>
      <c r="AB11">
        <f>'CEC Data'!$H$44</f>
        <v>0</v>
      </c>
      <c r="AC11">
        <f>'CEC Data'!$H$44</f>
        <v>0</v>
      </c>
      <c r="AD11">
        <f>'CEC Data'!$H$44</f>
        <v>0</v>
      </c>
      <c r="AE11">
        <f>'CEC Data'!$H$44</f>
        <v>0</v>
      </c>
      <c r="AF11">
        <f>'CEC Data'!$H$44</f>
        <v>0</v>
      </c>
      <c r="AG11">
        <f>'CEC Data'!$H$44</f>
        <v>0</v>
      </c>
      <c r="AH11">
        <f>'CEC Data'!$H$44</f>
        <v>0</v>
      </c>
      <c r="AI11">
        <f>'CEC Data'!$H$44</f>
        <v>0</v>
      </c>
    </row>
    <row r="12" spans="1:35" x14ac:dyDescent="0.35">
      <c r="A12" t="s">
        <v>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35">
      <c r="A13" t="s">
        <v>41</v>
      </c>
      <c r="B13">
        <f>Unspecified!B3</f>
        <v>27017000</v>
      </c>
      <c r="C13">
        <f>Unspecified!C3</f>
        <v>30095000</v>
      </c>
      <c r="D13">
        <f>Unspecified!D3</f>
        <v>29982884.753624257</v>
      </c>
      <c r="E13">
        <f>Unspecified!E3</f>
        <v>29373769.252363361</v>
      </c>
      <c r="F13">
        <f>Unspecified!F3</f>
        <v>28490869.326560959</v>
      </c>
      <c r="G13">
        <f>Unspecified!G3</f>
        <v>27871888.805118073</v>
      </c>
      <c r="H13">
        <f>Unspecified!H3</f>
        <v>25947135.854299035</v>
      </c>
      <c r="I13">
        <f>Unspecified!I3</f>
        <v>23965720.720241051</v>
      </c>
      <c r="J13">
        <f>Unspecified!J3</f>
        <v>28281324.489427838</v>
      </c>
      <c r="K13">
        <f>Unspecified!K3</f>
        <v>27113369.414599035</v>
      </c>
      <c r="L13">
        <f>Unspecified!L3</f>
        <v>24980228.737242576</v>
      </c>
      <c r="M13">
        <f>Unspecified!M3</f>
        <v>21467028.622809947</v>
      </c>
      <c r="N13">
        <f>Unspecified!N3</f>
        <v>20649147.642823927</v>
      </c>
      <c r="O13">
        <f>Unspecified!O3</f>
        <v>19926292.12569157</v>
      </c>
      <c r="P13">
        <f>Unspecified!P3</f>
        <v>12313894.113745516</v>
      </c>
      <c r="Q13">
        <f>Unspecified!Q3</f>
        <v>11434330.248477982</v>
      </c>
      <c r="R13">
        <f>Unspecified!R3</f>
        <v>10554766.383210445</v>
      </c>
      <c r="S13">
        <f>Unspecified!S3</f>
        <v>9675202.5179429073</v>
      </c>
      <c r="T13">
        <f>Unspecified!T3</f>
        <v>8795638.6526753698</v>
      </c>
      <c r="U13">
        <f>Unspecified!U3</f>
        <v>7916074.7874078332</v>
      </c>
      <c r="V13">
        <f>Unspecified!V3</f>
        <v>7036510.9221402965</v>
      </c>
      <c r="W13">
        <f>Unspecified!W3</f>
        <v>6156947.0568727581</v>
      </c>
      <c r="X13">
        <f>Unspecified!X3</f>
        <v>5277383.1916052215</v>
      </c>
      <c r="Y13">
        <f>Unspecified!Y3</f>
        <v>4397819.3263376849</v>
      </c>
      <c r="Z13">
        <f>Unspecified!Z3</f>
        <v>3518255.4610701483</v>
      </c>
      <c r="AA13">
        <f>Unspecified!AA3</f>
        <v>2638691.5958026112</v>
      </c>
      <c r="AB13">
        <f>Unspecified!AB3</f>
        <v>1759127.7305350746</v>
      </c>
      <c r="AC13">
        <f>Unspecified!AC3</f>
        <v>879563.86526753777</v>
      </c>
      <c r="AD13">
        <f>Unspecified!AD3</f>
        <v>0</v>
      </c>
      <c r="AE13">
        <f>Unspecified!AE3</f>
        <v>0</v>
      </c>
      <c r="AF13">
        <f>Unspecified!AF3</f>
        <v>0</v>
      </c>
      <c r="AG13">
        <f>Unspecified!AG3</f>
        <v>0</v>
      </c>
      <c r="AH13">
        <f>Unspecified!AH3</f>
        <v>0</v>
      </c>
      <c r="AI13">
        <f>Unspecified!AI3</f>
        <v>0</v>
      </c>
    </row>
    <row r="14" spans="1:35" x14ac:dyDescent="0.35">
      <c r="A14" t="s">
        <v>42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6" spans="1:35" s="22" customFormat="1" x14ac:dyDescent="0.35"/>
    <row r="17" spans="2:35" s="22" customFormat="1" x14ac:dyDescent="0.35"/>
    <row r="18" spans="2:35" s="22" customFormat="1" x14ac:dyDescent="0.35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</row>
    <row r="19" spans="2:35" s="22" customFormat="1" x14ac:dyDescent="0.35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</row>
    <row r="20" spans="2:35" s="22" customFormat="1" ht="15" x14ac:dyDescent="0.2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</row>
    <row r="21" spans="2:35" s="22" customFormat="1" x14ac:dyDescent="0.35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</row>
    <row r="22" spans="2:35" s="22" customFormat="1" x14ac:dyDescent="0.35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</row>
    <row r="23" spans="2:35" s="22" customFormat="1" x14ac:dyDescent="0.3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</row>
    <row r="24" spans="2:35" s="22" customFormat="1" x14ac:dyDescent="0.35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</row>
    <row r="25" spans="2:35" s="22" customFormat="1" x14ac:dyDescent="0.35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</row>
    <row r="26" spans="2:35" s="22" customFormat="1" x14ac:dyDescent="0.35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</row>
    <row r="27" spans="2:35" s="22" customFormat="1" x14ac:dyDescent="0.35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</row>
    <row r="28" spans="2:35" s="22" customFormat="1" x14ac:dyDescent="0.35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</row>
    <row r="29" spans="2:35" s="22" customFormat="1" x14ac:dyDescent="0.35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</row>
    <row r="30" spans="2:35" s="22" customFormat="1" x14ac:dyDescent="0.35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</row>
    <row r="31" spans="2:35" s="22" customFormat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14"/>
  <sheetViews>
    <sheetView workbookViewId="0">
      <selection activeCell="D32" sqref="D32"/>
    </sheetView>
  </sheetViews>
  <sheetFormatPr defaultRowHeight="14.5" x14ac:dyDescent="0.35"/>
  <cols>
    <col min="1" max="1" width="26.1796875" customWidth="1"/>
  </cols>
  <sheetData>
    <row r="1" spans="1:38" x14ac:dyDescent="0.3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8" x14ac:dyDescent="0.35">
      <c r="A2" t="s">
        <v>84</v>
      </c>
      <c r="B2" s="3">
        <f>'E3 exports (60% RPS)'!$I$37</f>
        <v>130858.84512306951</v>
      </c>
      <c r="C2" s="3">
        <f>'E3 exports (60% RPS)'!$I$37</f>
        <v>130858.84512306951</v>
      </c>
      <c r="D2" s="3">
        <f>'E3 exports (60% RPS)'!$I$37</f>
        <v>130858.84512306951</v>
      </c>
      <c r="E2" s="3">
        <f>'E3 exports (60% RPS)'!$I$37</f>
        <v>130858.84512306951</v>
      </c>
      <c r="F2" s="3">
        <f>'E3 exports (60% RPS)'!$I$37</f>
        <v>130858.84512306951</v>
      </c>
      <c r="G2" s="3">
        <f>'E3 exports (60% RPS)'!$I$37</f>
        <v>130858.84512306951</v>
      </c>
      <c r="H2" s="3">
        <f>'E3 exports (60% RPS)'!$I$37</f>
        <v>130858.84512306951</v>
      </c>
      <c r="I2" s="3">
        <f>'E3 exports (60% RPS)'!$I$37</f>
        <v>130858.84512306951</v>
      </c>
      <c r="J2" s="3">
        <f>'E3 exports (60% RPS)'!$I$37</f>
        <v>130858.84512306951</v>
      </c>
      <c r="K2" s="3">
        <f>'E3 exports (60% RPS)'!$I$37</f>
        <v>130858.84512306951</v>
      </c>
      <c r="L2" s="3">
        <f>'E3 exports (60% RPS)'!$I$37</f>
        <v>130858.84512306951</v>
      </c>
      <c r="M2" s="3">
        <f>'E3 exports (60% RPS)'!$I$37</f>
        <v>130858.84512306951</v>
      </c>
      <c r="N2" s="3">
        <f>'E3 exports (60% RPS)'!$I$37</f>
        <v>130858.84512306951</v>
      </c>
      <c r="O2" s="3">
        <f>'E3 exports (60% RPS)'!$I$37</f>
        <v>130858.84512306951</v>
      </c>
      <c r="P2" s="3">
        <f>'E3 exports (60% RPS)'!$I$37</f>
        <v>130858.84512306951</v>
      </c>
      <c r="Q2" s="3">
        <f>'E3 exports (60% RPS)'!$I$37</f>
        <v>130858.84512306951</v>
      </c>
      <c r="R2" s="3">
        <f>'E3 exports (60% RPS)'!$I$37</f>
        <v>130858.84512306951</v>
      </c>
      <c r="S2" s="3">
        <f>'E3 exports (60% RPS)'!$I$37</f>
        <v>130858.84512306951</v>
      </c>
      <c r="T2" s="3">
        <f>'E3 exports (60% RPS)'!$I$37</f>
        <v>130858.84512306951</v>
      </c>
      <c r="U2" s="3">
        <f>'E3 exports (60% RPS)'!$I$37</f>
        <v>130858.84512306951</v>
      </c>
      <c r="V2" s="3">
        <f>'E3 exports (60% RPS)'!$I$37</f>
        <v>130858.84512306951</v>
      </c>
      <c r="W2" s="3">
        <f>'E3 exports (60% RPS)'!$I$37</f>
        <v>130858.84512306951</v>
      </c>
      <c r="X2" s="3">
        <f>'E3 exports (60% RPS)'!$I$37</f>
        <v>130858.84512306951</v>
      </c>
      <c r="Y2" s="3">
        <f>'E3 exports (60% RPS)'!$I$37</f>
        <v>130858.84512306951</v>
      </c>
      <c r="Z2" s="3">
        <f>'E3 exports (60% RPS)'!$I$37</f>
        <v>130858.84512306951</v>
      </c>
      <c r="AA2" s="3">
        <f>'E3 exports (60% RPS)'!$I$37</f>
        <v>130858.84512306951</v>
      </c>
      <c r="AB2" s="3">
        <f>'E3 exports (60% RPS)'!$I$37</f>
        <v>130858.84512306951</v>
      </c>
      <c r="AC2" s="3">
        <f>'E3 exports (60% RPS)'!$I$37</f>
        <v>130858.84512306951</v>
      </c>
      <c r="AD2" s="3">
        <f>'E3 exports (60% RPS)'!$I$37</f>
        <v>130858.84512306951</v>
      </c>
      <c r="AE2" s="3">
        <f>'E3 exports (60% RPS)'!$I$37</f>
        <v>130858.84512306951</v>
      </c>
      <c r="AF2" s="3">
        <f>'E3 exports (60% RPS)'!$I$37</f>
        <v>130858.84512306951</v>
      </c>
      <c r="AG2" s="3">
        <f>'E3 exports (60% RPS)'!$I$37</f>
        <v>130858.84512306951</v>
      </c>
      <c r="AH2" s="3">
        <f>'E3 exports (60% RPS)'!$I$37</f>
        <v>130858.84512306951</v>
      </c>
      <c r="AI2" s="3">
        <f>'E3 exports (60% RPS)'!$I$37</f>
        <v>130858.84512306951</v>
      </c>
      <c r="AJ2" s="3">
        <f>'E3 exports (60% RPS)'!$I$37</f>
        <v>130858.84512306951</v>
      </c>
      <c r="AK2" s="3">
        <f>'E3 exports (60% RPS)'!$I$37</f>
        <v>130858.84512306951</v>
      </c>
      <c r="AL2" s="3"/>
    </row>
    <row r="3" spans="1:38" x14ac:dyDescent="0.3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5" spans="1:38" x14ac:dyDescent="0.35">
      <c r="B5" s="3"/>
    </row>
    <row r="6" spans="1:38" x14ac:dyDescent="0.35">
      <c r="B6" s="3"/>
    </row>
    <row r="7" spans="1:38" x14ac:dyDescent="0.35">
      <c r="B7" s="3"/>
    </row>
    <row r="8" spans="1:38" x14ac:dyDescent="0.35">
      <c r="B8" s="3"/>
    </row>
    <row r="9" spans="1:38" x14ac:dyDescent="0.35">
      <c r="B9" s="3"/>
    </row>
    <row r="10" spans="1:38" x14ac:dyDescent="0.35">
      <c r="B10" s="3"/>
    </row>
    <row r="11" spans="1:38" x14ac:dyDescent="0.35">
      <c r="B11" s="3"/>
    </row>
    <row r="12" spans="1:38" x14ac:dyDescent="0.3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8" x14ac:dyDescent="0.35">
      <c r="B13" s="3"/>
    </row>
    <row r="14" spans="1:38" x14ac:dyDescent="0.35">
      <c r="B1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workbookViewId="0">
      <selection activeCell="C37" sqref="C37"/>
    </sheetView>
  </sheetViews>
  <sheetFormatPr defaultRowHeight="14.5" x14ac:dyDescent="0.35"/>
  <cols>
    <col min="12" max="12" width="9.453125" bestFit="1" customWidth="1"/>
  </cols>
  <sheetData>
    <row r="1" spans="1:35" x14ac:dyDescent="0.35">
      <c r="B1">
        <f>'Coal and natural gas'!B16</f>
        <v>2017</v>
      </c>
      <c r="C1">
        <f>'Coal and natural gas'!C16</f>
        <v>2018</v>
      </c>
      <c r="D1">
        <f>'Coal and natural gas'!D16</f>
        <v>2019</v>
      </c>
      <c r="E1">
        <f>'Coal and natural gas'!E16</f>
        <v>2020</v>
      </c>
      <c r="F1">
        <f>'Coal and natural gas'!F16</f>
        <v>2021</v>
      </c>
      <c r="G1">
        <f>'Coal and natural gas'!G16</f>
        <v>2022</v>
      </c>
      <c r="H1">
        <f>'Coal and natural gas'!H16</f>
        <v>2023</v>
      </c>
      <c r="I1">
        <f>'Coal and natural gas'!I16</f>
        <v>2024</v>
      </c>
      <c r="J1">
        <f>'Coal and natural gas'!J16</f>
        <v>2025</v>
      </c>
      <c r="K1">
        <f>'Coal and natural gas'!K16</f>
        <v>2026</v>
      </c>
      <c r="L1">
        <f>'Coal and natural gas'!L16</f>
        <v>2027</v>
      </c>
      <c r="M1">
        <f>'Coal and natural gas'!M16</f>
        <v>2028</v>
      </c>
      <c r="N1">
        <f>'Coal and natural gas'!N16</f>
        <v>2029</v>
      </c>
      <c r="O1">
        <f>'Coal and natural gas'!O16</f>
        <v>2030</v>
      </c>
      <c r="P1">
        <f>'Coal and natural gas'!P16</f>
        <v>2031</v>
      </c>
      <c r="Q1">
        <f>'Coal and natural gas'!Q16</f>
        <v>2032</v>
      </c>
      <c r="R1">
        <f>'Coal and natural gas'!R16</f>
        <v>2033</v>
      </c>
      <c r="S1">
        <f>'Coal and natural gas'!S16</f>
        <v>2034</v>
      </c>
      <c r="T1">
        <f>'Coal and natural gas'!T16</f>
        <v>2035</v>
      </c>
      <c r="U1">
        <f>'Coal and natural gas'!U16</f>
        <v>2036</v>
      </c>
      <c r="V1">
        <f>'Coal and natural gas'!V16</f>
        <v>2037</v>
      </c>
      <c r="W1">
        <f>'Coal and natural gas'!W16</f>
        <v>2038</v>
      </c>
      <c r="X1">
        <f>'Coal and natural gas'!X16</f>
        <v>2039</v>
      </c>
      <c r="Y1">
        <f>'Coal and natural gas'!Y16</f>
        <v>2040</v>
      </c>
      <c r="Z1">
        <f>'Coal and natural gas'!Z16</f>
        <v>2041</v>
      </c>
      <c r="AA1">
        <f>'Coal and natural gas'!AA16</f>
        <v>2042</v>
      </c>
      <c r="AB1">
        <f>'Coal and natural gas'!AB16</f>
        <v>2043</v>
      </c>
      <c r="AC1">
        <f>'Coal and natural gas'!AC16</f>
        <v>2044</v>
      </c>
      <c r="AD1">
        <f>'Coal and natural gas'!AD16</f>
        <v>2045</v>
      </c>
      <c r="AE1">
        <f>'Coal and natural gas'!AE16</f>
        <v>2046</v>
      </c>
      <c r="AF1">
        <f>'Coal and natural gas'!AF16</f>
        <v>2047</v>
      </c>
      <c r="AG1">
        <f>'Coal and natural gas'!AG16</f>
        <v>2048</v>
      </c>
      <c r="AH1">
        <f>'Coal and natural gas'!AH16</f>
        <v>2049</v>
      </c>
      <c r="AI1">
        <f>'Coal and natural gas'!AI16</f>
        <v>2050</v>
      </c>
    </row>
    <row r="2" spans="1:35" x14ac:dyDescent="0.35">
      <c r="A2" t="str">
        <f>'Renewables and zero emitting'!A7</f>
        <v>onshore wind</v>
      </c>
      <c r="B2">
        <f>'CEC Data'!H42*1000</f>
        <v>8751000</v>
      </c>
      <c r="C2">
        <f>B2</f>
        <v>8751000</v>
      </c>
      <c r="D2">
        <f t="shared" ref="D2:I2" si="0">C2</f>
        <v>8751000</v>
      </c>
      <c r="E2">
        <f t="shared" si="0"/>
        <v>8751000</v>
      </c>
      <c r="F2">
        <f t="shared" si="0"/>
        <v>8751000</v>
      </c>
      <c r="G2">
        <f t="shared" si="0"/>
        <v>8751000</v>
      </c>
      <c r="H2">
        <f t="shared" si="0"/>
        <v>8751000</v>
      </c>
      <c r="I2">
        <f t="shared" si="0"/>
        <v>8751000</v>
      </c>
      <c r="J2">
        <f>I2</f>
        <v>8751000</v>
      </c>
      <c r="K2">
        <f>J2</f>
        <v>8751000</v>
      </c>
      <c r="L2">
        <f>K2</f>
        <v>8751000</v>
      </c>
      <c r="M2">
        <f t="shared" ref="M2:O2" si="1">L2</f>
        <v>8751000</v>
      </c>
      <c r="N2">
        <f t="shared" si="1"/>
        <v>8751000</v>
      </c>
      <c r="O2">
        <f t="shared" si="1"/>
        <v>8751000</v>
      </c>
      <c r="P2">
        <f>O2-$O$2/15</f>
        <v>8167600</v>
      </c>
      <c r="Q2">
        <f t="shared" ref="Q2:AC2" si="2">P2-$O$2/15</f>
        <v>7584200</v>
      </c>
      <c r="R2">
        <f t="shared" si="2"/>
        <v>7000800</v>
      </c>
      <c r="S2">
        <f t="shared" si="2"/>
        <v>6417400</v>
      </c>
      <c r="T2">
        <f t="shared" si="2"/>
        <v>5834000</v>
      </c>
      <c r="U2">
        <f t="shared" si="2"/>
        <v>5250600</v>
      </c>
      <c r="V2">
        <f t="shared" si="2"/>
        <v>4667200</v>
      </c>
      <c r="W2">
        <f t="shared" si="2"/>
        <v>4083800</v>
      </c>
      <c r="X2">
        <f t="shared" si="2"/>
        <v>3500400</v>
      </c>
      <c r="Y2">
        <f t="shared" si="2"/>
        <v>2917000</v>
      </c>
      <c r="Z2">
        <f t="shared" si="2"/>
        <v>2333600</v>
      </c>
      <c r="AA2">
        <f t="shared" si="2"/>
        <v>1750200</v>
      </c>
      <c r="AB2">
        <f t="shared" si="2"/>
        <v>1166800</v>
      </c>
      <c r="AC2">
        <f t="shared" si="2"/>
        <v>583400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5" spans="1:35" x14ac:dyDescent="0.35">
      <c r="A5">
        <v>1</v>
      </c>
    </row>
    <row r="6" spans="1:35" x14ac:dyDescent="0.35">
      <c r="A6" t="s">
        <v>138</v>
      </c>
    </row>
    <row r="7" spans="1:35" ht="15" x14ac:dyDescent="0.25">
      <c r="A7" t="s">
        <v>139</v>
      </c>
    </row>
    <row r="9" spans="1:35" x14ac:dyDescent="0.35">
      <c r="A9">
        <v>2</v>
      </c>
    </row>
    <row r="11" spans="1:35" x14ac:dyDescent="0.35">
      <c r="A11" s="22" t="s">
        <v>136</v>
      </c>
    </row>
    <row r="12" spans="1:35" ht="15" x14ac:dyDescent="0.25">
      <c r="A12" t="s">
        <v>137</v>
      </c>
    </row>
    <row r="13" spans="1:35" ht="15" x14ac:dyDescent="0.25">
      <c r="A13" s="22" t="s">
        <v>114</v>
      </c>
    </row>
    <row r="16" spans="1:35" ht="15" x14ac:dyDescent="0.25">
      <c r="A16" s="17"/>
      <c r="B16">
        <v>2017</v>
      </c>
      <c r="C16">
        <v>2018</v>
      </c>
      <c r="D16">
        <v>2019</v>
      </c>
      <c r="E16">
        <v>2020</v>
      </c>
      <c r="F16">
        <v>2021</v>
      </c>
      <c r="G16">
        <v>2022</v>
      </c>
      <c r="H16">
        <v>2023</v>
      </c>
      <c r="I16">
        <v>2024</v>
      </c>
      <c r="J16">
        <v>2025</v>
      </c>
      <c r="K16">
        <v>2026</v>
      </c>
      <c r="L16">
        <v>2027</v>
      </c>
      <c r="M16">
        <v>2028</v>
      </c>
      <c r="N16">
        <v>2029</v>
      </c>
      <c r="O16">
        <v>2030</v>
      </c>
      <c r="P16">
        <v>2031</v>
      </c>
      <c r="Q16">
        <v>2032</v>
      </c>
      <c r="R16">
        <v>2033</v>
      </c>
      <c r="S16">
        <v>2034</v>
      </c>
      <c r="T16">
        <v>2035</v>
      </c>
      <c r="U16">
        <v>2036</v>
      </c>
      <c r="V16">
        <v>2037</v>
      </c>
      <c r="W16">
        <v>2038</v>
      </c>
      <c r="X16">
        <v>2039</v>
      </c>
      <c r="Y16">
        <v>2040</v>
      </c>
      <c r="Z16">
        <v>2041</v>
      </c>
      <c r="AA16">
        <v>2042</v>
      </c>
      <c r="AB16">
        <v>2043</v>
      </c>
      <c r="AC16">
        <v>2044</v>
      </c>
      <c r="AD16">
        <v>2045</v>
      </c>
      <c r="AE16">
        <v>2046</v>
      </c>
      <c r="AF16">
        <v>2047</v>
      </c>
      <c r="AG16">
        <v>2048</v>
      </c>
      <c r="AH16">
        <v>2049</v>
      </c>
      <c r="AI16">
        <v>2050</v>
      </c>
    </row>
    <row r="17" spans="1:35" ht="15" x14ac:dyDescent="0.25">
      <c r="A17" t="s">
        <v>141</v>
      </c>
      <c r="B17" s="3">
        <f t="shared" ref="B17:D17" si="3">B18</f>
        <v>11773000</v>
      </c>
      <c r="C17" s="3">
        <f t="shared" si="3"/>
        <v>8822975.5357136205</v>
      </c>
      <c r="D17" s="3">
        <f t="shared" si="3"/>
        <v>7259224.28571303</v>
      </c>
      <c r="E17" s="3">
        <f t="shared" ref="E17:I17" si="4">E19</f>
        <v>6049353.571427525</v>
      </c>
      <c r="F17" s="3">
        <f t="shared" si="4"/>
        <v>4839482.85714202</v>
      </c>
      <c r="G17" s="3">
        <f t="shared" si="4"/>
        <v>3629612.142856515</v>
      </c>
      <c r="H17" s="3">
        <f t="shared" si="4"/>
        <v>2419741.42857101</v>
      </c>
      <c r="I17" s="3">
        <f t="shared" si="4"/>
        <v>1209870.714285505</v>
      </c>
      <c r="J17">
        <f t="shared" ref="J17:AI17" si="5">J18</f>
        <v>0</v>
      </c>
      <c r="K17">
        <f t="shared" si="5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0</v>
      </c>
      <c r="AH17">
        <f t="shared" si="5"/>
        <v>0</v>
      </c>
      <c r="AI17">
        <f t="shared" si="5"/>
        <v>0</v>
      </c>
    </row>
    <row r="18" spans="1:35" ht="15" x14ac:dyDescent="0.25">
      <c r="A18" s="19" t="s">
        <v>140</v>
      </c>
      <c r="B18" s="3">
        <f>'CEC Data'!H40*10^3</f>
        <v>11773000</v>
      </c>
      <c r="C18" s="3">
        <f>'E3 (60% RPS net of exports)'!K30</f>
        <v>8822975.5357136205</v>
      </c>
      <c r="D18" s="3">
        <f>'E3 (60% RPS net of exports)'!L30</f>
        <v>7259224.28571303</v>
      </c>
      <c r="E18" s="3">
        <f>'E3 (60% RPS net of exports)'!M30</f>
        <v>7155409.8626375999</v>
      </c>
      <c r="F18" s="3">
        <f>'E3 (60% RPS net of exports)'!N30</f>
        <v>7155409.8626375999</v>
      </c>
      <c r="G18" s="3">
        <f>'E3 (60% RPS net of exports)'!O30</f>
        <v>7155409.8626375999</v>
      </c>
      <c r="H18" s="3">
        <f>'E3 (60% RPS net of exports)'!P30</f>
        <v>7155409.8626375999</v>
      </c>
      <c r="I18" s="3">
        <f>H18/2</f>
        <v>3577704.9313188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ht="15" x14ac:dyDescent="0.25">
      <c r="A19" t="s">
        <v>142</v>
      </c>
      <c r="E19" s="3">
        <f>D18-$D$18/6</f>
        <v>6049353.571427525</v>
      </c>
      <c r="F19" s="3">
        <f>E19-$D$18/6</f>
        <v>4839482.85714202</v>
      </c>
      <c r="G19" s="3">
        <f t="shared" ref="G19:I19" si="6">F19-$D$18/6</f>
        <v>3629612.142856515</v>
      </c>
      <c r="H19" s="3">
        <f t="shared" si="6"/>
        <v>2419741.42857101</v>
      </c>
      <c r="I19" s="3">
        <f t="shared" si="6"/>
        <v>1209870.714285505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"/>
  <sheetViews>
    <sheetView topLeftCell="H1" workbookViewId="0">
      <selection activeCell="O39" sqref="O39"/>
    </sheetView>
  </sheetViews>
  <sheetFormatPr defaultRowHeight="14.5" x14ac:dyDescent="0.35"/>
  <cols>
    <col min="1" max="1" width="43.453125" customWidth="1"/>
  </cols>
  <sheetData>
    <row r="1" spans="1:38" x14ac:dyDescent="0.25">
      <c r="B1">
        <f>E5</f>
        <v>2017</v>
      </c>
      <c r="C1">
        <f t="shared" ref="C1:AE1" si="0">F5</f>
        <v>2018</v>
      </c>
      <c r="D1">
        <f t="shared" si="0"/>
        <v>2019</v>
      </c>
      <c r="E1">
        <f t="shared" si="0"/>
        <v>2020</v>
      </c>
      <c r="F1">
        <f t="shared" si="0"/>
        <v>2021</v>
      </c>
      <c r="G1">
        <f t="shared" si="0"/>
        <v>2022</v>
      </c>
      <c r="H1">
        <f t="shared" si="0"/>
        <v>2023</v>
      </c>
      <c r="I1">
        <f t="shared" si="0"/>
        <v>2024</v>
      </c>
      <c r="J1">
        <f t="shared" si="0"/>
        <v>2025</v>
      </c>
      <c r="K1">
        <f t="shared" si="0"/>
        <v>2026</v>
      </c>
      <c r="L1">
        <f t="shared" si="0"/>
        <v>2027</v>
      </c>
      <c r="M1">
        <f t="shared" si="0"/>
        <v>2028</v>
      </c>
      <c r="N1">
        <f t="shared" si="0"/>
        <v>2029</v>
      </c>
      <c r="O1">
        <f t="shared" si="0"/>
        <v>2030</v>
      </c>
      <c r="P1">
        <f t="shared" si="0"/>
        <v>2031</v>
      </c>
      <c r="Q1">
        <f t="shared" si="0"/>
        <v>2032</v>
      </c>
      <c r="R1">
        <f t="shared" si="0"/>
        <v>2033</v>
      </c>
      <c r="S1">
        <f t="shared" si="0"/>
        <v>2034</v>
      </c>
      <c r="T1">
        <f t="shared" si="0"/>
        <v>2035</v>
      </c>
      <c r="U1">
        <f t="shared" si="0"/>
        <v>2036</v>
      </c>
      <c r="V1">
        <f t="shared" si="0"/>
        <v>2037</v>
      </c>
      <c r="W1">
        <f t="shared" si="0"/>
        <v>2038</v>
      </c>
      <c r="X1">
        <f t="shared" si="0"/>
        <v>2039</v>
      </c>
      <c r="Y1">
        <f t="shared" si="0"/>
        <v>2040</v>
      </c>
      <c r="Z1">
        <f t="shared" si="0"/>
        <v>2041</v>
      </c>
      <c r="AA1">
        <f t="shared" si="0"/>
        <v>2042</v>
      </c>
      <c r="AB1">
        <f t="shared" si="0"/>
        <v>2043</v>
      </c>
      <c r="AC1">
        <f t="shared" si="0"/>
        <v>2044</v>
      </c>
      <c r="AD1">
        <f t="shared" si="0"/>
        <v>2045</v>
      </c>
      <c r="AE1">
        <f t="shared" si="0"/>
        <v>2046</v>
      </c>
      <c r="AF1">
        <f>AI5</f>
        <v>2047</v>
      </c>
      <c r="AG1">
        <f t="shared" ref="AG1:AG2" si="1">AJ5</f>
        <v>2048</v>
      </c>
      <c r="AH1">
        <f>AK5</f>
        <v>2049</v>
      </c>
      <c r="AI1">
        <f t="shared" ref="AI1:AI2" si="2">AL5</f>
        <v>2050</v>
      </c>
    </row>
    <row r="2" spans="1:38" x14ac:dyDescent="0.25">
      <c r="A2" t="s">
        <v>135</v>
      </c>
      <c r="B2">
        <f>E6</f>
        <v>27017</v>
      </c>
      <c r="C2">
        <f t="shared" ref="C2:AE2" si="3">F6</f>
        <v>30095</v>
      </c>
      <c r="D2">
        <f>$C$2*G8</f>
        <v>29982.884753624257</v>
      </c>
      <c r="E2">
        <f t="shared" ref="E2:O2" si="4">$C$2*H8</f>
        <v>29373.769252363363</v>
      </c>
      <c r="F2">
        <f t="shared" si="4"/>
        <v>28490.869326560958</v>
      </c>
      <c r="G2">
        <f t="shared" si="4"/>
        <v>27871.888805118073</v>
      </c>
      <c r="H2">
        <f t="shared" si="4"/>
        <v>25947.135854299035</v>
      </c>
      <c r="I2">
        <f t="shared" si="4"/>
        <v>23965.72072024105</v>
      </c>
      <c r="J2">
        <f t="shared" si="4"/>
        <v>28281.32448942784</v>
      </c>
      <c r="K2">
        <f t="shared" si="4"/>
        <v>27113.369414599034</v>
      </c>
      <c r="L2">
        <f t="shared" si="4"/>
        <v>24980.228737242574</v>
      </c>
      <c r="M2">
        <f t="shared" si="4"/>
        <v>21467.028622809947</v>
      </c>
      <c r="N2">
        <f t="shared" si="4"/>
        <v>20649.147642823926</v>
      </c>
      <c r="O2">
        <f t="shared" si="4"/>
        <v>19926.292125691569</v>
      </c>
      <c r="P2">
        <f>$O$2*S9</f>
        <v>12313.894113745517</v>
      </c>
      <c r="Q2">
        <f t="shared" ref="Q2:AD2" si="5">$O$2*T9</f>
        <v>11434.330248477982</v>
      </c>
      <c r="R2">
        <f t="shared" si="5"/>
        <v>10554.766383210444</v>
      </c>
      <c r="S2">
        <f t="shared" si="5"/>
        <v>9675.2025179429074</v>
      </c>
      <c r="T2">
        <f t="shared" si="5"/>
        <v>8795.6386526753704</v>
      </c>
      <c r="U2">
        <f t="shared" si="5"/>
        <v>7916.0747874078334</v>
      </c>
      <c r="V2">
        <f t="shared" si="5"/>
        <v>7036.5109221402963</v>
      </c>
      <c r="W2">
        <f t="shared" si="5"/>
        <v>6156.9470568727584</v>
      </c>
      <c r="X2">
        <f t="shared" si="5"/>
        <v>5277.3831916052213</v>
      </c>
      <c r="Y2">
        <f t="shared" si="5"/>
        <v>4397.8193263376852</v>
      </c>
      <c r="Z2">
        <f t="shared" si="5"/>
        <v>3518.2554610701482</v>
      </c>
      <c r="AA2">
        <f t="shared" si="5"/>
        <v>2638.6915958026111</v>
      </c>
      <c r="AB2">
        <f t="shared" si="5"/>
        <v>1759.1277305350745</v>
      </c>
      <c r="AC2">
        <f t="shared" si="5"/>
        <v>879.56386526753772</v>
      </c>
      <c r="AD2">
        <f t="shared" si="5"/>
        <v>0</v>
      </c>
      <c r="AE2">
        <f t="shared" si="3"/>
        <v>0</v>
      </c>
      <c r="AF2">
        <f>AI6</f>
        <v>0</v>
      </c>
      <c r="AG2">
        <f t="shared" si="1"/>
        <v>0</v>
      </c>
      <c r="AH2">
        <f>AK6</f>
        <v>0</v>
      </c>
      <c r="AI2">
        <f t="shared" si="2"/>
        <v>0</v>
      </c>
    </row>
    <row r="3" spans="1:38" x14ac:dyDescent="0.25">
      <c r="B3">
        <f>B2*1000</f>
        <v>27017000</v>
      </c>
      <c r="C3">
        <f t="shared" ref="C3:AI3" si="6">C2*1000</f>
        <v>30095000</v>
      </c>
      <c r="D3">
        <f t="shared" si="6"/>
        <v>29982884.753624257</v>
      </c>
      <c r="E3">
        <f t="shared" si="6"/>
        <v>29373769.252363361</v>
      </c>
      <c r="F3">
        <f t="shared" si="6"/>
        <v>28490869.326560959</v>
      </c>
      <c r="G3">
        <f t="shared" si="6"/>
        <v>27871888.805118073</v>
      </c>
      <c r="H3">
        <f t="shared" si="6"/>
        <v>25947135.854299035</v>
      </c>
      <c r="I3">
        <f t="shared" si="6"/>
        <v>23965720.720241051</v>
      </c>
      <c r="J3">
        <f t="shared" si="6"/>
        <v>28281324.489427838</v>
      </c>
      <c r="K3">
        <f t="shared" si="6"/>
        <v>27113369.414599035</v>
      </c>
      <c r="L3">
        <f t="shared" si="6"/>
        <v>24980228.737242576</v>
      </c>
      <c r="M3">
        <f t="shared" si="6"/>
        <v>21467028.622809947</v>
      </c>
      <c r="N3">
        <f t="shared" si="6"/>
        <v>20649147.642823927</v>
      </c>
      <c r="O3">
        <f t="shared" si="6"/>
        <v>19926292.12569157</v>
      </c>
      <c r="P3">
        <f t="shared" si="6"/>
        <v>12313894.113745516</v>
      </c>
      <c r="Q3">
        <f t="shared" si="6"/>
        <v>11434330.248477982</v>
      </c>
      <c r="R3">
        <f t="shared" si="6"/>
        <v>10554766.383210445</v>
      </c>
      <c r="S3">
        <f t="shared" si="6"/>
        <v>9675202.5179429073</v>
      </c>
      <c r="T3">
        <f t="shared" si="6"/>
        <v>8795638.6526753698</v>
      </c>
      <c r="U3">
        <f t="shared" si="6"/>
        <v>7916074.7874078332</v>
      </c>
      <c r="V3">
        <f t="shared" si="6"/>
        <v>7036510.9221402965</v>
      </c>
      <c r="W3">
        <f t="shared" si="6"/>
        <v>6156947.0568727581</v>
      </c>
      <c r="X3">
        <f t="shared" si="6"/>
        <v>5277383.1916052215</v>
      </c>
      <c r="Y3">
        <f t="shared" si="6"/>
        <v>4397819.3263376849</v>
      </c>
      <c r="Z3">
        <f t="shared" si="6"/>
        <v>3518255.4610701483</v>
      </c>
      <c r="AA3">
        <f t="shared" si="6"/>
        <v>2638691.5958026112</v>
      </c>
      <c r="AB3">
        <f t="shared" si="6"/>
        <v>1759127.7305350746</v>
      </c>
      <c r="AC3">
        <f t="shared" si="6"/>
        <v>879563.86526753777</v>
      </c>
      <c r="AD3">
        <f t="shared" si="6"/>
        <v>0</v>
      </c>
      <c r="AE3">
        <f t="shared" si="6"/>
        <v>0</v>
      </c>
      <c r="AF3">
        <f t="shared" si="6"/>
        <v>0</v>
      </c>
      <c r="AG3">
        <f t="shared" si="6"/>
        <v>0</v>
      </c>
      <c r="AH3">
        <f t="shared" si="6"/>
        <v>0</v>
      </c>
      <c r="AI3">
        <f t="shared" si="6"/>
        <v>0</v>
      </c>
    </row>
    <row r="5" spans="1:38" x14ac:dyDescent="0.25">
      <c r="B5">
        <f>'CEC Data'!B1</f>
        <v>2014</v>
      </c>
      <c r="C5">
        <f>'CEC Data'!C1</f>
        <v>2015</v>
      </c>
      <c r="D5">
        <f>'CEC Data'!D1</f>
        <v>2016</v>
      </c>
      <c r="E5">
        <f>'CEC Data'!E1</f>
        <v>2017</v>
      </c>
      <c r="F5">
        <f>'CEC Data'!F1</f>
        <v>2018</v>
      </c>
      <c r="G5">
        <f>F5+1</f>
        <v>2019</v>
      </c>
      <c r="H5">
        <f t="shared" ref="H5:AL5" si="7">G5+1</f>
        <v>2020</v>
      </c>
      <c r="I5">
        <f t="shared" si="7"/>
        <v>2021</v>
      </c>
      <c r="J5">
        <f t="shared" si="7"/>
        <v>2022</v>
      </c>
      <c r="K5">
        <f t="shared" si="7"/>
        <v>2023</v>
      </c>
      <c r="L5">
        <f t="shared" si="7"/>
        <v>2024</v>
      </c>
      <c r="M5">
        <f t="shared" si="7"/>
        <v>2025</v>
      </c>
      <c r="N5">
        <f t="shared" si="7"/>
        <v>2026</v>
      </c>
      <c r="O5">
        <f t="shared" si="7"/>
        <v>2027</v>
      </c>
      <c r="P5">
        <f t="shared" si="7"/>
        <v>2028</v>
      </c>
      <c r="Q5">
        <f t="shared" si="7"/>
        <v>2029</v>
      </c>
      <c r="R5">
        <f t="shared" si="7"/>
        <v>2030</v>
      </c>
      <c r="S5">
        <f t="shared" si="7"/>
        <v>2031</v>
      </c>
      <c r="T5">
        <f t="shared" si="7"/>
        <v>2032</v>
      </c>
      <c r="U5">
        <f t="shared" si="7"/>
        <v>2033</v>
      </c>
      <c r="V5">
        <f t="shared" si="7"/>
        <v>2034</v>
      </c>
      <c r="W5">
        <f t="shared" si="7"/>
        <v>2035</v>
      </c>
      <c r="X5">
        <f t="shared" si="7"/>
        <v>2036</v>
      </c>
      <c r="Y5">
        <f t="shared" si="7"/>
        <v>2037</v>
      </c>
      <c r="Z5">
        <f t="shared" si="7"/>
        <v>2038</v>
      </c>
      <c r="AA5">
        <f t="shared" si="7"/>
        <v>2039</v>
      </c>
      <c r="AB5">
        <f t="shared" si="7"/>
        <v>2040</v>
      </c>
      <c r="AC5">
        <f t="shared" si="7"/>
        <v>2041</v>
      </c>
      <c r="AD5">
        <f t="shared" si="7"/>
        <v>2042</v>
      </c>
      <c r="AE5">
        <f t="shared" si="7"/>
        <v>2043</v>
      </c>
      <c r="AF5">
        <f t="shared" si="7"/>
        <v>2044</v>
      </c>
      <c r="AG5">
        <f t="shared" si="7"/>
        <v>2045</v>
      </c>
      <c r="AH5">
        <f t="shared" si="7"/>
        <v>2046</v>
      </c>
      <c r="AI5">
        <f t="shared" si="7"/>
        <v>2047</v>
      </c>
      <c r="AJ5">
        <f t="shared" si="7"/>
        <v>2048</v>
      </c>
      <c r="AK5">
        <f t="shared" si="7"/>
        <v>2049</v>
      </c>
      <c r="AL5">
        <f t="shared" si="7"/>
        <v>2050</v>
      </c>
    </row>
    <row r="6" spans="1:38" x14ac:dyDescent="0.25">
      <c r="A6" t="s">
        <v>132</v>
      </c>
      <c r="B6">
        <f>'CEC Data'!B11</f>
        <v>44433</v>
      </c>
      <c r="C6">
        <f>'CEC Data'!C11</f>
        <v>39873</v>
      </c>
      <c r="D6">
        <f>'CEC Data'!D11</f>
        <v>41825</v>
      </c>
      <c r="E6">
        <f>'CEC Data'!E11</f>
        <v>27017</v>
      </c>
      <c r="F6">
        <f>'CEC Data'!F11</f>
        <v>30095</v>
      </c>
    </row>
    <row r="7" spans="1:38" x14ac:dyDescent="0.25">
      <c r="A7" t="s">
        <v>131</v>
      </c>
      <c r="B7" s="3">
        <f>'E3 (60% RPS net of exports)'!F33</f>
        <v>41930705.9437548</v>
      </c>
      <c r="C7" s="3">
        <f>'E3 (60% RPS net of exports)'!G33</f>
        <v>39029577.925612397</v>
      </c>
      <c r="D7" s="3">
        <f>'E3 (60% RPS net of exports)'!H33</f>
        <v>37845975.955458499</v>
      </c>
      <c r="E7" s="3">
        <f>'E3 (60% RPS net of exports)'!I33</f>
        <v>36457138.015041403</v>
      </c>
      <c r="F7" s="3">
        <f>'E3 (60% RPS net of exports)'!J33</f>
        <v>37133537.0619087</v>
      </c>
      <c r="G7" s="3">
        <f>'E3 (60% RPS net of exports)'!K33</f>
        <v>36995200.605470799</v>
      </c>
      <c r="H7" s="3">
        <f>'E3 (60% RPS net of exports)'!L33</f>
        <v>36243626.821086198</v>
      </c>
      <c r="I7" s="3">
        <f>'E3 (60% RPS net of exports)'!M33</f>
        <v>35154236.652727999</v>
      </c>
      <c r="J7" s="3">
        <f>'E3 (60% RPS net of exports)'!N33</f>
        <v>34390490.643969104</v>
      </c>
      <c r="K7" s="3">
        <f>'E3 (60% RPS net of exports)'!O33</f>
        <v>32015581.687854901</v>
      </c>
      <c r="L7" s="3">
        <f>'E3 (60% RPS net of exports)'!P33</f>
        <v>29570758.5506039</v>
      </c>
      <c r="M7" s="3">
        <f>'E3 (60% RPS net of exports)'!Q33</f>
        <v>34895684.036817901</v>
      </c>
      <c r="N7" s="3">
        <f>'E3 (60% RPS net of exports)'!R33</f>
        <v>33454570.7934951</v>
      </c>
      <c r="O7" s="3">
        <f>'E3 (60% RPS net of exports)'!S33</f>
        <v>30822536.953957599</v>
      </c>
      <c r="P7" s="3">
        <f>'E3 (60% RPS net of exports)'!T33</f>
        <v>26487679.1152739</v>
      </c>
      <c r="Q7" s="3">
        <f>'E3 (60% RPS net of exports)'!U33</f>
        <v>25478514.3476201</v>
      </c>
      <c r="R7" s="3">
        <f>'E3 (60% RPS net of exports)'!V33</f>
        <v>24586599.3406143</v>
      </c>
      <c r="S7" s="3">
        <f>'E3 (60% RPS net of exports)'!W33</f>
        <v>21487195.500330001</v>
      </c>
      <c r="T7" s="3">
        <f>'E3 (60% RPS net of exports)'!X33</f>
        <v>21294237.725707401</v>
      </c>
      <c r="U7" s="3">
        <f>'E3 (60% RPS net of exports)'!Y33</f>
        <v>21241248.408561699</v>
      </c>
      <c r="V7" s="3">
        <f>'E3 (60% RPS net of exports)'!Z33</f>
        <v>173920.270687582</v>
      </c>
      <c r="W7" s="3">
        <f>'E3 (60% RPS net of exports)'!AA33</f>
        <v>190913.41704822599</v>
      </c>
      <c r="X7" s="3">
        <f>'E3 (60% RPS net of exports)'!AB33</f>
        <v>212700.244470484</v>
      </c>
      <c r="Y7" s="3">
        <f>'E3 (60% RPS net of exports)'!AC33</f>
        <v>246450.23309003099</v>
      </c>
      <c r="Z7" s="3">
        <f>'E3 (60% RPS net of exports)'!AD33</f>
        <v>277184.58655064</v>
      </c>
      <c r="AA7" s="3">
        <f>'E3 (60% RPS net of exports)'!AE33</f>
        <v>307942.71671388502</v>
      </c>
      <c r="AB7" s="3">
        <f>'E3 (60% RPS net of exports)'!AF33</f>
        <v>350564.53659287799</v>
      </c>
      <c r="AC7" s="3">
        <f>'E3 (60% RPS net of exports)'!AG33</f>
        <v>584064.83520071604</v>
      </c>
      <c r="AD7" s="3">
        <f>'E3 (60% RPS net of exports)'!AH33</f>
        <v>848001.48864850705</v>
      </c>
      <c r="AE7" s="3">
        <f>'E3 (60% RPS net of exports)'!AI33</f>
        <v>1076343.1406910601</v>
      </c>
      <c r="AF7" s="3">
        <f>'E3 (60% RPS net of exports)'!AJ33</f>
        <v>1000037.26004627</v>
      </c>
      <c r="AG7" s="3">
        <f>'E3 (60% RPS net of exports)'!AK33</f>
        <v>966174.60375966795</v>
      </c>
      <c r="AH7" s="3">
        <f>'E3 (60% RPS net of exports)'!AL33</f>
        <v>895525.66092878697</v>
      </c>
      <c r="AI7" s="3">
        <f>'E3 (60% RPS net of exports)'!AM33</f>
        <v>750349.288649478</v>
      </c>
      <c r="AJ7" s="3">
        <f>'E3 (60% RPS net of exports)'!AN33</f>
        <v>674944.79768279195</v>
      </c>
      <c r="AK7" s="3">
        <f>'E3 (60% RPS net of exports)'!AO33</f>
        <v>508910.56773990602</v>
      </c>
      <c r="AL7" s="3">
        <f>'E3 (60% RPS net of exports)'!AP33</f>
        <v>311841.79945263697</v>
      </c>
    </row>
    <row r="8" spans="1:38" x14ac:dyDescent="0.25">
      <c r="A8" t="s">
        <v>133</v>
      </c>
      <c r="G8" s="27">
        <f>G7/$F$7</f>
        <v>0.99627462215066487</v>
      </c>
      <c r="H8" s="27">
        <f t="shared" ref="H8:AL8" si="8">H7/$F$7</f>
        <v>0.97603486467397782</v>
      </c>
      <c r="I8" s="27">
        <f t="shared" si="8"/>
        <v>0.94669776795351246</v>
      </c>
      <c r="J8" s="27">
        <f t="shared" si="8"/>
        <v>0.92613021449137978</v>
      </c>
      <c r="K8" s="27">
        <f t="shared" si="8"/>
        <v>0.86217430982884313</v>
      </c>
      <c r="L8" s="27">
        <f t="shared" si="8"/>
        <v>0.79633562785316669</v>
      </c>
      <c r="M8" s="27">
        <f t="shared" si="8"/>
        <v>0.93973498884957096</v>
      </c>
      <c r="N8" s="27">
        <f t="shared" si="8"/>
        <v>0.90092604800129705</v>
      </c>
      <c r="O8" s="27">
        <f t="shared" si="8"/>
        <v>0.83004581283411116</v>
      </c>
      <c r="P8" s="27">
        <f t="shared" si="8"/>
        <v>0.71330880953015274</v>
      </c>
      <c r="Q8" s="27">
        <f t="shared" si="8"/>
        <v>0.68613216955719969</v>
      </c>
      <c r="R8" s="27">
        <f t="shared" si="8"/>
        <v>0.66211304621005385</v>
      </c>
      <c r="S8" s="27">
        <f t="shared" si="8"/>
        <v>0.57864661436659648</v>
      </c>
      <c r="T8" s="27">
        <f t="shared" si="8"/>
        <v>0.57345029346937348</v>
      </c>
      <c r="U8" s="27">
        <f t="shared" si="8"/>
        <v>0.57202329993904111</v>
      </c>
      <c r="V8" s="27">
        <f t="shared" si="8"/>
        <v>4.6836440707930327E-3</v>
      </c>
      <c r="W8" s="27">
        <f t="shared" si="8"/>
        <v>5.1412666864978918E-3</v>
      </c>
      <c r="X8" s="27">
        <f t="shared" si="8"/>
        <v>5.7279823388725953E-3</v>
      </c>
      <c r="Y8" s="27">
        <f t="shared" si="8"/>
        <v>6.6368639399783371E-3</v>
      </c>
      <c r="Z8" s="27">
        <f t="shared" si="8"/>
        <v>7.4645349859486952E-3</v>
      </c>
      <c r="AA8" s="27">
        <f t="shared" si="8"/>
        <v>8.2928463345812078E-3</v>
      </c>
      <c r="AB8" s="27">
        <f t="shared" si="8"/>
        <v>9.4406448814294188E-3</v>
      </c>
      <c r="AC8" s="27">
        <f t="shared" si="8"/>
        <v>1.5728769231623918E-2</v>
      </c>
      <c r="AD8" s="27">
        <f t="shared" si="8"/>
        <v>2.2836539574313284E-2</v>
      </c>
      <c r="AE8" s="27">
        <f t="shared" si="8"/>
        <v>2.8985742427299357E-2</v>
      </c>
      <c r="AF8" s="27">
        <f t="shared" si="8"/>
        <v>2.6930837705522553E-2</v>
      </c>
      <c r="AG8" s="27">
        <f t="shared" si="8"/>
        <v>2.6018921982812204E-2</v>
      </c>
      <c r="AH8" s="27">
        <f t="shared" si="8"/>
        <v>2.4116357659001744E-2</v>
      </c>
      <c r="AI8" s="27">
        <f t="shared" si="8"/>
        <v>2.020678200944075E-2</v>
      </c>
      <c r="AJ8" s="27">
        <f t="shared" si="8"/>
        <v>1.8176151562333803E-2</v>
      </c>
      <c r="AK8" s="27">
        <f t="shared" si="8"/>
        <v>1.3704877262067842E-2</v>
      </c>
      <c r="AL8" s="27">
        <f t="shared" si="8"/>
        <v>8.397847986652527E-3</v>
      </c>
    </row>
    <row r="9" spans="1:38" x14ac:dyDescent="0.25">
      <c r="A9" t="s">
        <v>134</v>
      </c>
      <c r="S9">
        <f>R8-$R$8/15</f>
        <v>0.61797217646271696</v>
      </c>
      <c r="T9">
        <f>S9-$R$8/15</f>
        <v>0.57383130671538007</v>
      </c>
      <c r="U9">
        <f t="shared" ref="U9:AF9" si="9">T9-$R$8/15</f>
        <v>0.52969043696804319</v>
      </c>
      <c r="V9">
        <f t="shared" si="9"/>
        <v>0.48554956722070625</v>
      </c>
      <c r="W9">
        <f t="shared" si="9"/>
        <v>0.4414086974733693</v>
      </c>
      <c r="X9">
        <f t="shared" si="9"/>
        <v>0.39726782772603236</v>
      </c>
      <c r="Y9">
        <f t="shared" si="9"/>
        <v>0.35312695797869542</v>
      </c>
      <c r="Z9">
        <f t="shared" si="9"/>
        <v>0.30898608823135848</v>
      </c>
      <c r="AA9">
        <f t="shared" si="9"/>
        <v>0.26484521848402154</v>
      </c>
      <c r="AB9">
        <f t="shared" si="9"/>
        <v>0.22070434873668462</v>
      </c>
      <c r="AC9">
        <f t="shared" si="9"/>
        <v>0.17656347898934771</v>
      </c>
      <c r="AD9">
        <f t="shared" si="9"/>
        <v>0.1324226092420108</v>
      </c>
      <c r="AE9">
        <f t="shared" si="9"/>
        <v>8.8281739494673883E-2</v>
      </c>
      <c r="AF9">
        <f t="shared" si="9"/>
        <v>4.4140869747336962E-2</v>
      </c>
      <c r="AG9">
        <f>AF9-$R$8/15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tabSelected="1" workbookViewId="0">
      <selection activeCell="S17" sqref="S17"/>
    </sheetView>
  </sheetViews>
  <sheetFormatPr defaultRowHeight="14.5" x14ac:dyDescent="0.35"/>
  <cols>
    <col min="1" max="1" width="27" customWidth="1"/>
  </cols>
  <sheetData>
    <row r="1" spans="1:35" x14ac:dyDescent="0.35">
      <c r="A1" t="s">
        <v>146</v>
      </c>
    </row>
    <row r="2" spans="1:35" x14ac:dyDescent="0.35">
      <c r="A2" t="s">
        <v>147</v>
      </c>
    </row>
    <row r="4" spans="1:35" x14ac:dyDescent="0.35">
      <c r="D4">
        <f>C24+1</f>
        <v>2019</v>
      </c>
      <c r="E4">
        <f t="shared" ref="E4:AI4" si="0">D4+1</f>
        <v>2020</v>
      </c>
      <c r="F4">
        <f t="shared" si="0"/>
        <v>2021</v>
      </c>
      <c r="G4">
        <f t="shared" si="0"/>
        <v>2022</v>
      </c>
      <c r="H4">
        <f t="shared" si="0"/>
        <v>2023</v>
      </c>
      <c r="I4">
        <f t="shared" si="0"/>
        <v>2024</v>
      </c>
      <c r="J4">
        <f t="shared" si="0"/>
        <v>2025</v>
      </c>
      <c r="K4">
        <f t="shared" si="0"/>
        <v>2026</v>
      </c>
      <c r="L4">
        <f t="shared" si="0"/>
        <v>2027</v>
      </c>
      <c r="M4">
        <f t="shared" si="0"/>
        <v>2028</v>
      </c>
      <c r="N4">
        <f t="shared" si="0"/>
        <v>2029</v>
      </c>
      <c r="O4">
        <f t="shared" si="0"/>
        <v>2030</v>
      </c>
      <c r="P4">
        <f t="shared" si="0"/>
        <v>2031</v>
      </c>
      <c r="Q4">
        <f t="shared" si="0"/>
        <v>2032</v>
      </c>
      <c r="R4">
        <f t="shared" si="0"/>
        <v>2033</v>
      </c>
      <c r="S4">
        <f t="shared" si="0"/>
        <v>2034</v>
      </c>
      <c r="T4">
        <f t="shared" si="0"/>
        <v>2035</v>
      </c>
      <c r="U4">
        <f t="shared" si="0"/>
        <v>2036</v>
      </c>
      <c r="V4">
        <f t="shared" si="0"/>
        <v>2037</v>
      </c>
      <c r="W4">
        <f t="shared" si="0"/>
        <v>2038</v>
      </c>
      <c r="X4">
        <f t="shared" si="0"/>
        <v>2039</v>
      </c>
      <c r="Y4">
        <f t="shared" si="0"/>
        <v>2040</v>
      </c>
      <c r="Z4">
        <f t="shared" si="0"/>
        <v>2041</v>
      </c>
      <c r="AA4">
        <f t="shared" si="0"/>
        <v>2042</v>
      </c>
      <c r="AB4">
        <f t="shared" si="0"/>
        <v>2043</v>
      </c>
      <c r="AC4">
        <f t="shared" si="0"/>
        <v>2044</v>
      </c>
      <c r="AD4">
        <f t="shared" si="0"/>
        <v>2045</v>
      </c>
      <c r="AE4">
        <f t="shared" si="0"/>
        <v>2046</v>
      </c>
      <c r="AF4">
        <f t="shared" si="0"/>
        <v>2047</v>
      </c>
      <c r="AG4">
        <f t="shared" si="0"/>
        <v>2048</v>
      </c>
      <c r="AH4">
        <f t="shared" si="0"/>
        <v>2049</v>
      </c>
      <c r="AI4">
        <f t="shared" si="0"/>
        <v>2050</v>
      </c>
    </row>
    <row r="5" spans="1:35" x14ac:dyDescent="0.35">
      <c r="A5" t="s">
        <v>45</v>
      </c>
      <c r="B5">
        <f>'CEC Data'!G9</f>
        <v>8165</v>
      </c>
      <c r="C5">
        <f>B5</f>
        <v>8165</v>
      </c>
      <c r="D5">
        <f t="shared" ref="D5:AF5" si="1">C5</f>
        <v>8165</v>
      </c>
      <c r="E5">
        <f t="shared" si="1"/>
        <v>8165</v>
      </c>
      <c r="F5">
        <f t="shared" si="1"/>
        <v>8165</v>
      </c>
      <c r="G5">
        <f t="shared" si="1"/>
        <v>8165</v>
      </c>
      <c r="H5">
        <f t="shared" si="1"/>
        <v>8165</v>
      </c>
      <c r="I5">
        <f t="shared" si="1"/>
        <v>8165</v>
      </c>
      <c r="J5">
        <f t="shared" si="1"/>
        <v>8165</v>
      </c>
      <c r="K5">
        <f t="shared" si="1"/>
        <v>8165</v>
      </c>
      <c r="L5">
        <f t="shared" si="1"/>
        <v>8165</v>
      </c>
      <c r="M5">
        <f t="shared" si="1"/>
        <v>8165</v>
      </c>
      <c r="N5">
        <f t="shared" si="1"/>
        <v>8165</v>
      </c>
      <c r="O5">
        <f t="shared" si="1"/>
        <v>8165</v>
      </c>
      <c r="P5">
        <f t="shared" si="1"/>
        <v>8165</v>
      </c>
      <c r="Q5">
        <f t="shared" si="1"/>
        <v>8165</v>
      </c>
      <c r="R5">
        <f t="shared" si="1"/>
        <v>8165</v>
      </c>
      <c r="S5">
        <f t="shared" si="1"/>
        <v>8165</v>
      </c>
      <c r="T5">
        <f t="shared" si="1"/>
        <v>8165</v>
      </c>
      <c r="U5">
        <f t="shared" si="1"/>
        <v>8165</v>
      </c>
      <c r="V5">
        <f t="shared" si="1"/>
        <v>8165</v>
      </c>
      <c r="W5">
        <f t="shared" si="1"/>
        <v>8165</v>
      </c>
      <c r="X5">
        <f t="shared" si="1"/>
        <v>8165</v>
      </c>
      <c r="Y5">
        <f t="shared" si="1"/>
        <v>8165</v>
      </c>
      <c r="Z5">
        <f t="shared" si="1"/>
        <v>8165</v>
      </c>
      <c r="AA5">
        <f t="shared" si="1"/>
        <v>8165</v>
      </c>
      <c r="AB5">
        <f t="shared" si="1"/>
        <v>8165</v>
      </c>
      <c r="AC5">
        <f t="shared" si="1"/>
        <v>8165</v>
      </c>
      <c r="AD5">
        <f t="shared" si="1"/>
        <v>8165</v>
      </c>
      <c r="AE5">
        <f t="shared" si="1"/>
        <v>8165</v>
      </c>
      <c r="AF5">
        <f t="shared" si="1"/>
        <v>8165</v>
      </c>
      <c r="AG5">
        <f t="shared" ref="E5:AI6" si="2">AF5</f>
        <v>8165</v>
      </c>
      <c r="AH5">
        <f t="shared" si="2"/>
        <v>8165</v>
      </c>
      <c r="AI5">
        <f t="shared" si="2"/>
        <v>8165</v>
      </c>
    </row>
    <row r="6" spans="1:35" ht="15" x14ac:dyDescent="0.25">
      <c r="A6" s="32" t="str">
        <f>'EIaE-BIE'!A5</f>
        <v>hydro</v>
      </c>
      <c r="B6" s="14">
        <f>'CEC Data'!$G$15</f>
        <v>5798.2000000000007</v>
      </c>
      <c r="C6" s="14">
        <f>B6</f>
        <v>5798.2000000000007</v>
      </c>
      <c r="D6" s="14">
        <f t="shared" ref="D6" si="3">C6</f>
        <v>5798.2000000000007</v>
      </c>
      <c r="E6" s="14">
        <f t="shared" si="2"/>
        <v>5798.2000000000007</v>
      </c>
      <c r="F6" s="14">
        <f t="shared" si="2"/>
        <v>5798.2000000000007</v>
      </c>
      <c r="G6" s="14">
        <f t="shared" si="2"/>
        <v>5798.2000000000007</v>
      </c>
      <c r="H6" s="14">
        <f t="shared" si="2"/>
        <v>5798.2000000000007</v>
      </c>
      <c r="I6" s="14">
        <f t="shared" si="2"/>
        <v>5798.2000000000007</v>
      </c>
      <c r="J6" s="14">
        <f t="shared" si="2"/>
        <v>5798.2000000000007</v>
      </c>
      <c r="K6" s="14">
        <f t="shared" ref="K6:AI6" si="4">J6</f>
        <v>5798.2000000000007</v>
      </c>
      <c r="L6" s="14">
        <f t="shared" si="4"/>
        <v>5798.2000000000007</v>
      </c>
      <c r="M6" s="14">
        <f t="shared" si="4"/>
        <v>5798.2000000000007</v>
      </c>
      <c r="N6" s="14">
        <f t="shared" si="4"/>
        <v>5798.2000000000007</v>
      </c>
      <c r="O6" s="14">
        <f t="shared" si="4"/>
        <v>5798.2000000000007</v>
      </c>
      <c r="P6" s="14">
        <f t="shared" si="4"/>
        <v>5798.2000000000007</v>
      </c>
      <c r="Q6" s="14">
        <f t="shared" si="4"/>
        <v>5798.2000000000007</v>
      </c>
      <c r="R6" s="14">
        <f t="shared" si="4"/>
        <v>5798.2000000000007</v>
      </c>
      <c r="S6" s="14">
        <f t="shared" si="4"/>
        <v>5798.2000000000007</v>
      </c>
      <c r="T6" s="14">
        <f t="shared" si="4"/>
        <v>5798.2000000000007</v>
      </c>
      <c r="U6" s="14">
        <f t="shared" si="4"/>
        <v>5798.2000000000007</v>
      </c>
      <c r="V6" s="14">
        <f t="shared" si="4"/>
        <v>5798.2000000000007</v>
      </c>
      <c r="W6" s="14">
        <f t="shared" si="4"/>
        <v>5798.2000000000007</v>
      </c>
      <c r="X6" s="14">
        <f t="shared" si="4"/>
        <v>5798.2000000000007</v>
      </c>
      <c r="Y6" s="14">
        <f t="shared" si="4"/>
        <v>5798.2000000000007</v>
      </c>
      <c r="Z6" s="14">
        <f t="shared" si="4"/>
        <v>5798.2000000000007</v>
      </c>
      <c r="AA6" s="14">
        <f t="shared" si="4"/>
        <v>5798.2000000000007</v>
      </c>
      <c r="AB6" s="14">
        <f t="shared" si="4"/>
        <v>5798.2000000000007</v>
      </c>
      <c r="AC6" s="14">
        <f t="shared" si="4"/>
        <v>5798.2000000000007</v>
      </c>
      <c r="AD6" s="14">
        <f t="shared" si="4"/>
        <v>5798.2000000000007</v>
      </c>
      <c r="AE6" s="14">
        <f t="shared" si="4"/>
        <v>5798.2000000000007</v>
      </c>
      <c r="AF6" s="14">
        <f t="shared" si="4"/>
        <v>5798.2000000000007</v>
      </c>
      <c r="AG6" s="14">
        <f t="shared" si="4"/>
        <v>5798.2000000000007</v>
      </c>
      <c r="AH6" s="14">
        <f t="shared" si="4"/>
        <v>5798.2000000000007</v>
      </c>
      <c r="AI6" s="14">
        <f t="shared" si="4"/>
        <v>5798.2000000000007</v>
      </c>
    </row>
    <row r="7" spans="1:35" ht="30" x14ac:dyDescent="0.25">
      <c r="A7" s="32" t="str">
        <f>'EIaE-BIE'!A6</f>
        <v>onshore wind</v>
      </c>
      <c r="B7" s="3">
        <f>C7</f>
        <v>18633</v>
      </c>
      <c r="C7" s="3">
        <f>'CEC Data'!F6</f>
        <v>18633</v>
      </c>
      <c r="D7" s="3">
        <f>C7</f>
        <v>18633</v>
      </c>
      <c r="E7" s="3">
        <f t="shared" ref="E7:AI7" si="5">D7</f>
        <v>18633</v>
      </c>
      <c r="F7" s="3">
        <f t="shared" si="5"/>
        <v>18633</v>
      </c>
      <c r="G7" s="3">
        <f t="shared" si="5"/>
        <v>18633</v>
      </c>
      <c r="H7" s="3">
        <f t="shared" si="5"/>
        <v>18633</v>
      </c>
      <c r="I7" s="3">
        <f t="shared" si="5"/>
        <v>18633</v>
      </c>
      <c r="J7" s="3">
        <f t="shared" si="5"/>
        <v>18633</v>
      </c>
      <c r="K7" s="3">
        <f t="shared" si="5"/>
        <v>18633</v>
      </c>
      <c r="L7" s="3">
        <f t="shared" si="5"/>
        <v>18633</v>
      </c>
      <c r="M7" s="3">
        <f t="shared" si="5"/>
        <v>18633</v>
      </c>
      <c r="N7" s="3">
        <f t="shared" si="5"/>
        <v>18633</v>
      </c>
      <c r="O7" s="3">
        <f t="shared" si="5"/>
        <v>18633</v>
      </c>
      <c r="P7" s="3">
        <f t="shared" si="5"/>
        <v>18633</v>
      </c>
      <c r="Q7" s="3">
        <f t="shared" si="5"/>
        <v>18633</v>
      </c>
      <c r="R7" s="3">
        <f t="shared" si="5"/>
        <v>18633</v>
      </c>
      <c r="S7" s="3">
        <f t="shared" si="5"/>
        <v>18633</v>
      </c>
      <c r="T7" s="3">
        <f t="shared" si="5"/>
        <v>18633</v>
      </c>
      <c r="U7" s="3">
        <f t="shared" si="5"/>
        <v>18633</v>
      </c>
      <c r="V7" s="3">
        <f t="shared" si="5"/>
        <v>18633</v>
      </c>
      <c r="W7" s="3">
        <f t="shared" si="5"/>
        <v>18633</v>
      </c>
      <c r="X7" s="3">
        <f t="shared" si="5"/>
        <v>18633</v>
      </c>
      <c r="Y7" s="3">
        <f t="shared" si="5"/>
        <v>18633</v>
      </c>
      <c r="Z7" s="3">
        <f t="shared" si="5"/>
        <v>18633</v>
      </c>
      <c r="AA7" s="3">
        <f t="shared" si="5"/>
        <v>18633</v>
      </c>
      <c r="AB7" s="3">
        <f t="shared" si="5"/>
        <v>18633</v>
      </c>
      <c r="AC7" s="3">
        <f t="shared" si="5"/>
        <v>18633</v>
      </c>
      <c r="AD7" s="3">
        <f t="shared" si="5"/>
        <v>18633</v>
      </c>
      <c r="AE7" s="3">
        <f t="shared" si="5"/>
        <v>18633</v>
      </c>
      <c r="AF7" s="3">
        <f t="shared" si="5"/>
        <v>18633</v>
      </c>
      <c r="AG7" s="3">
        <f t="shared" si="5"/>
        <v>18633</v>
      </c>
      <c r="AH7" s="3">
        <f t="shared" si="5"/>
        <v>18633</v>
      </c>
      <c r="AI7" s="3">
        <f t="shared" si="5"/>
        <v>18633</v>
      </c>
    </row>
    <row r="8" spans="1:35" ht="15" x14ac:dyDescent="0.25">
      <c r="A8" s="32" t="str">
        <f>'EIaE-BIE'!A7</f>
        <v>solar PV</v>
      </c>
      <c r="B8" s="14">
        <f>C8</f>
        <v>5268</v>
      </c>
      <c r="C8" s="3">
        <f>'CEC Data'!F5</f>
        <v>5268</v>
      </c>
      <c r="D8" s="3">
        <f>C8</f>
        <v>5268</v>
      </c>
      <c r="E8" s="3">
        <f t="shared" ref="E8:AI8" si="6">D8</f>
        <v>5268</v>
      </c>
      <c r="F8" s="3">
        <f t="shared" si="6"/>
        <v>5268</v>
      </c>
      <c r="G8" s="3">
        <f t="shared" si="6"/>
        <v>5268</v>
      </c>
      <c r="H8" s="3">
        <f t="shared" si="6"/>
        <v>5268</v>
      </c>
      <c r="I8" s="3">
        <f t="shared" si="6"/>
        <v>5268</v>
      </c>
      <c r="J8" s="3">
        <f t="shared" si="6"/>
        <v>5268</v>
      </c>
      <c r="K8" s="3">
        <f t="shared" si="6"/>
        <v>5268</v>
      </c>
      <c r="L8" s="3">
        <f t="shared" si="6"/>
        <v>5268</v>
      </c>
      <c r="M8" s="3">
        <f t="shared" si="6"/>
        <v>5268</v>
      </c>
      <c r="N8" s="3">
        <f t="shared" si="6"/>
        <v>5268</v>
      </c>
      <c r="O8" s="3">
        <f t="shared" si="6"/>
        <v>5268</v>
      </c>
      <c r="P8" s="3">
        <f t="shared" si="6"/>
        <v>5268</v>
      </c>
      <c r="Q8" s="3">
        <f t="shared" si="6"/>
        <v>5268</v>
      </c>
      <c r="R8" s="3">
        <f t="shared" si="6"/>
        <v>5268</v>
      </c>
      <c r="S8" s="3">
        <f t="shared" si="6"/>
        <v>5268</v>
      </c>
      <c r="T8" s="3">
        <f t="shared" si="6"/>
        <v>5268</v>
      </c>
      <c r="U8" s="3">
        <f t="shared" si="6"/>
        <v>5268</v>
      </c>
      <c r="V8" s="3">
        <f t="shared" si="6"/>
        <v>5268</v>
      </c>
      <c r="W8" s="3">
        <f t="shared" si="6"/>
        <v>5268</v>
      </c>
      <c r="X8" s="3">
        <f t="shared" si="6"/>
        <v>5268</v>
      </c>
      <c r="Y8" s="3">
        <f t="shared" si="6"/>
        <v>5268</v>
      </c>
      <c r="Z8" s="3">
        <f t="shared" si="6"/>
        <v>5268</v>
      </c>
      <c r="AA8" s="3">
        <f t="shared" si="6"/>
        <v>5268</v>
      </c>
      <c r="AB8" s="3">
        <f t="shared" si="6"/>
        <v>5268</v>
      </c>
      <c r="AC8" s="3">
        <f t="shared" si="6"/>
        <v>5268</v>
      </c>
      <c r="AD8" s="3">
        <f t="shared" si="6"/>
        <v>5268</v>
      </c>
      <c r="AE8" s="3">
        <f t="shared" si="6"/>
        <v>5268</v>
      </c>
      <c r="AF8" s="3">
        <f t="shared" si="6"/>
        <v>5268</v>
      </c>
      <c r="AG8" s="3">
        <f t="shared" si="6"/>
        <v>5268</v>
      </c>
      <c r="AH8" s="3">
        <f t="shared" si="6"/>
        <v>5268</v>
      </c>
      <c r="AI8" s="3">
        <f t="shared" si="6"/>
        <v>5268</v>
      </c>
    </row>
    <row r="9" spans="1:35" ht="30" x14ac:dyDescent="0.25">
      <c r="A9" s="32" t="str">
        <f>'EIaE-BIE'!A8</f>
        <v>solar thermal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</row>
    <row r="10" spans="1:35" ht="15" x14ac:dyDescent="0.25">
      <c r="A10" s="32" t="str">
        <f>'EIaE-BIE'!A9</f>
        <v>biomass</v>
      </c>
      <c r="B10" s="3">
        <f>'CEC Data'!G2</f>
        <v>900</v>
      </c>
      <c r="C10" s="3">
        <f t="shared" ref="C10:AI10" si="7">B10</f>
        <v>900</v>
      </c>
      <c r="D10" s="3">
        <f t="shared" si="7"/>
        <v>900</v>
      </c>
      <c r="E10" s="3">
        <f t="shared" si="7"/>
        <v>900</v>
      </c>
      <c r="F10" s="3">
        <f t="shared" si="7"/>
        <v>900</v>
      </c>
      <c r="G10" s="3">
        <f t="shared" si="7"/>
        <v>900</v>
      </c>
      <c r="H10" s="3">
        <f t="shared" si="7"/>
        <v>900</v>
      </c>
      <c r="I10" s="3">
        <f t="shared" si="7"/>
        <v>900</v>
      </c>
      <c r="J10" s="3">
        <f t="shared" si="7"/>
        <v>900</v>
      </c>
      <c r="K10" s="3">
        <f t="shared" si="7"/>
        <v>900</v>
      </c>
      <c r="L10" s="3">
        <f t="shared" si="7"/>
        <v>900</v>
      </c>
      <c r="M10" s="3">
        <f t="shared" si="7"/>
        <v>900</v>
      </c>
      <c r="N10" s="3">
        <f t="shared" si="7"/>
        <v>900</v>
      </c>
      <c r="O10" s="3">
        <f t="shared" si="7"/>
        <v>900</v>
      </c>
      <c r="P10" s="3">
        <f t="shared" si="7"/>
        <v>900</v>
      </c>
      <c r="Q10" s="3">
        <f t="shared" si="7"/>
        <v>900</v>
      </c>
      <c r="R10" s="3">
        <f t="shared" si="7"/>
        <v>900</v>
      </c>
      <c r="S10" s="3">
        <f t="shared" si="7"/>
        <v>900</v>
      </c>
      <c r="T10" s="3">
        <f t="shared" si="7"/>
        <v>900</v>
      </c>
      <c r="U10" s="3">
        <f t="shared" si="7"/>
        <v>900</v>
      </c>
      <c r="V10" s="3">
        <f t="shared" si="7"/>
        <v>900</v>
      </c>
      <c r="W10" s="3">
        <f t="shared" si="7"/>
        <v>900</v>
      </c>
      <c r="X10" s="3">
        <f t="shared" si="7"/>
        <v>900</v>
      </c>
      <c r="Y10" s="3">
        <f t="shared" si="7"/>
        <v>900</v>
      </c>
      <c r="Z10" s="3">
        <f t="shared" si="7"/>
        <v>900</v>
      </c>
      <c r="AA10" s="3">
        <f t="shared" si="7"/>
        <v>900</v>
      </c>
      <c r="AB10" s="3">
        <f t="shared" si="7"/>
        <v>900</v>
      </c>
      <c r="AC10" s="3">
        <f t="shared" si="7"/>
        <v>900</v>
      </c>
      <c r="AD10" s="3">
        <f t="shared" si="7"/>
        <v>900</v>
      </c>
      <c r="AE10" s="3">
        <f t="shared" si="7"/>
        <v>900</v>
      </c>
      <c r="AF10" s="3">
        <f t="shared" si="7"/>
        <v>900</v>
      </c>
      <c r="AG10" s="3">
        <f t="shared" si="7"/>
        <v>900</v>
      </c>
      <c r="AH10" s="3">
        <f t="shared" si="7"/>
        <v>900</v>
      </c>
      <c r="AI10" s="3">
        <f t="shared" si="7"/>
        <v>900</v>
      </c>
    </row>
    <row r="11" spans="1:35" ht="30" x14ac:dyDescent="0.25">
      <c r="A11" s="32" t="str">
        <f>'EIaE-BIE'!A10</f>
        <v>geothermal</v>
      </c>
      <c r="B11" s="3">
        <f>'CEC Data'!G3</f>
        <v>1053.4000000000001</v>
      </c>
      <c r="C11" s="3">
        <f t="shared" ref="C11:AI11" si="8">B11</f>
        <v>1053.4000000000001</v>
      </c>
      <c r="D11" s="3">
        <f t="shared" si="8"/>
        <v>1053.4000000000001</v>
      </c>
      <c r="E11" s="3">
        <f t="shared" si="8"/>
        <v>1053.4000000000001</v>
      </c>
      <c r="F11" s="3">
        <f t="shared" si="8"/>
        <v>1053.4000000000001</v>
      </c>
      <c r="G11" s="3">
        <f t="shared" si="8"/>
        <v>1053.4000000000001</v>
      </c>
      <c r="H11" s="3">
        <f t="shared" si="8"/>
        <v>1053.4000000000001</v>
      </c>
      <c r="I11" s="3">
        <f t="shared" si="8"/>
        <v>1053.4000000000001</v>
      </c>
      <c r="J11" s="3">
        <f t="shared" si="8"/>
        <v>1053.4000000000001</v>
      </c>
      <c r="K11" s="3">
        <f t="shared" si="8"/>
        <v>1053.4000000000001</v>
      </c>
      <c r="L11" s="3">
        <f t="shared" si="8"/>
        <v>1053.4000000000001</v>
      </c>
      <c r="M11" s="3">
        <f t="shared" si="8"/>
        <v>1053.4000000000001</v>
      </c>
      <c r="N11" s="3">
        <f t="shared" si="8"/>
        <v>1053.4000000000001</v>
      </c>
      <c r="O11" s="3">
        <f t="shared" si="8"/>
        <v>1053.4000000000001</v>
      </c>
      <c r="P11" s="3">
        <f t="shared" si="8"/>
        <v>1053.4000000000001</v>
      </c>
      <c r="Q11" s="3">
        <f t="shared" si="8"/>
        <v>1053.4000000000001</v>
      </c>
      <c r="R11" s="3">
        <f t="shared" si="8"/>
        <v>1053.4000000000001</v>
      </c>
      <c r="S11" s="3">
        <f t="shared" si="8"/>
        <v>1053.4000000000001</v>
      </c>
      <c r="T11" s="3">
        <f t="shared" si="8"/>
        <v>1053.4000000000001</v>
      </c>
      <c r="U11" s="3">
        <f t="shared" si="8"/>
        <v>1053.4000000000001</v>
      </c>
      <c r="V11" s="3">
        <f t="shared" si="8"/>
        <v>1053.4000000000001</v>
      </c>
      <c r="W11" s="3">
        <f t="shared" si="8"/>
        <v>1053.4000000000001</v>
      </c>
      <c r="X11" s="3">
        <f t="shared" si="8"/>
        <v>1053.4000000000001</v>
      </c>
      <c r="Y11" s="3">
        <f t="shared" si="8"/>
        <v>1053.4000000000001</v>
      </c>
      <c r="Z11" s="3">
        <f t="shared" si="8"/>
        <v>1053.4000000000001</v>
      </c>
      <c r="AA11" s="3">
        <f t="shared" si="8"/>
        <v>1053.4000000000001</v>
      </c>
      <c r="AB11" s="3">
        <f t="shared" si="8"/>
        <v>1053.4000000000001</v>
      </c>
      <c r="AC11" s="3">
        <f t="shared" si="8"/>
        <v>1053.4000000000001</v>
      </c>
      <c r="AD11" s="3">
        <f t="shared" si="8"/>
        <v>1053.4000000000001</v>
      </c>
      <c r="AE11" s="3">
        <f t="shared" si="8"/>
        <v>1053.4000000000001</v>
      </c>
      <c r="AF11" s="3">
        <f t="shared" si="8"/>
        <v>1053.4000000000001</v>
      </c>
      <c r="AG11" s="3">
        <f t="shared" si="8"/>
        <v>1053.4000000000001</v>
      </c>
      <c r="AH11" s="3">
        <f t="shared" si="8"/>
        <v>1053.4000000000001</v>
      </c>
      <c r="AI11" s="3">
        <f t="shared" si="8"/>
        <v>1053.4000000000001</v>
      </c>
    </row>
    <row r="13" spans="1:35" ht="15" x14ac:dyDescent="0.25">
      <c r="A13" t="s">
        <v>145</v>
      </c>
    </row>
    <row r="14" spans="1:35" ht="15" x14ac:dyDescent="0.25">
      <c r="A14" t="s">
        <v>32</v>
      </c>
      <c r="B14">
        <f>B25*1000</f>
        <v>8594000</v>
      </c>
      <c r="C14">
        <f>C25*1000</f>
        <v>7573000</v>
      </c>
      <c r="D14">
        <f>B5*1000</f>
        <v>8165000</v>
      </c>
      <c r="E14">
        <f t="shared" ref="C14:AI20" si="9">E5*1000</f>
        <v>8165000</v>
      </c>
      <c r="F14">
        <f t="shared" si="9"/>
        <v>8165000</v>
      </c>
      <c r="G14">
        <f t="shared" si="9"/>
        <v>8165000</v>
      </c>
      <c r="H14">
        <f t="shared" si="9"/>
        <v>8165000</v>
      </c>
      <c r="I14">
        <f t="shared" si="9"/>
        <v>8165000</v>
      </c>
      <c r="J14">
        <f t="shared" si="9"/>
        <v>8165000</v>
      </c>
      <c r="K14">
        <f t="shared" si="9"/>
        <v>8165000</v>
      </c>
      <c r="L14">
        <f t="shared" si="9"/>
        <v>8165000</v>
      </c>
      <c r="M14">
        <f t="shared" si="9"/>
        <v>8165000</v>
      </c>
      <c r="N14">
        <f t="shared" si="9"/>
        <v>8165000</v>
      </c>
      <c r="O14">
        <f t="shared" si="9"/>
        <v>8165000</v>
      </c>
      <c r="P14">
        <f t="shared" si="9"/>
        <v>8165000</v>
      </c>
      <c r="Q14">
        <f t="shared" si="9"/>
        <v>8165000</v>
      </c>
      <c r="R14">
        <f t="shared" si="9"/>
        <v>8165000</v>
      </c>
      <c r="S14">
        <f t="shared" si="9"/>
        <v>8165000</v>
      </c>
      <c r="T14">
        <f t="shared" si="9"/>
        <v>8165000</v>
      </c>
      <c r="U14">
        <f t="shared" si="9"/>
        <v>8165000</v>
      </c>
      <c r="V14">
        <f t="shared" si="9"/>
        <v>8165000</v>
      </c>
      <c r="W14">
        <f t="shared" si="9"/>
        <v>8165000</v>
      </c>
      <c r="X14">
        <f t="shared" si="9"/>
        <v>8165000</v>
      </c>
      <c r="Y14">
        <f t="shared" si="9"/>
        <v>8165000</v>
      </c>
      <c r="Z14">
        <f t="shared" si="9"/>
        <v>8165000</v>
      </c>
      <c r="AA14">
        <f t="shared" si="9"/>
        <v>8165000</v>
      </c>
      <c r="AB14">
        <f t="shared" si="9"/>
        <v>8165000</v>
      </c>
      <c r="AC14">
        <f t="shared" si="9"/>
        <v>8165000</v>
      </c>
      <c r="AD14">
        <f t="shared" si="9"/>
        <v>8165000</v>
      </c>
      <c r="AE14">
        <f t="shared" si="9"/>
        <v>8165000</v>
      </c>
      <c r="AF14">
        <f t="shared" si="9"/>
        <v>8165000</v>
      </c>
      <c r="AG14">
        <f t="shared" si="9"/>
        <v>8165000</v>
      </c>
      <c r="AH14">
        <f t="shared" si="9"/>
        <v>8165000</v>
      </c>
      <c r="AI14">
        <f t="shared" si="9"/>
        <v>8165000</v>
      </c>
    </row>
    <row r="15" spans="1:35" ht="15" x14ac:dyDescent="0.25">
      <c r="A15" t="s">
        <v>33</v>
      </c>
      <c r="B15">
        <f>D15</f>
        <v>5798200.0000000009</v>
      </c>
      <c r="C15">
        <f>B6*1000</f>
        <v>5798200.0000000009</v>
      </c>
      <c r="D15">
        <f t="shared" ref="B15:Q20" si="10">D6*1000</f>
        <v>5798200.0000000009</v>
      </c>
      <c r="E15">
        <f t="shared" si="10"/>
        <v>5798200.0000000009</v>
      </c>
      <c r="F15">
        <f t="shared" si="10"/>
        <v>5798200.0000000009</v>
      </c>
      <c r="G15">
        <f t="shared" si="10"/>
        <v>5798200.0000000009</v>
      </c>
      <c r="H15">
        <f t="shared" si="10"/>
        <v>5798200.0000000009</v>
      </c>
      <c r="I15">
        <f t="shared" si="10"/>
        <v>5798200.0000000009</v>
      </c>
      <c r="J15">
        <f t="shared" si="10"/>
        <v>5798200.0000000009</v>
      </c>
      <c r="K15">
        <f t="shared" si="10"/>
        <v>5798200.0000000009</v>
      </c>
      <c r="L15">
        <f t="shared" si="10"/>
        <v>5798200.0000000009</v>
      </c>
      <c r="M15">
        <f t="shared" si="10"/>
        <v>5798200.0000000009</v>
      </c>
      <c r="N15">
        <f t="shared" si="10"/>
        <v>5798200.0000000009</v>
      </c>
      <c r="O15">
        <f t="shared" si="10"/>
        <v>5798200.0000000009</v>
      </c>
      <c r="P15">
        <f t="shared" si="10"/>
        <v>5798200.0000000009</v>
      </c>
      <c r="Q15">
        <f t="shared" si="10"/>
        <v>5798200.0000000009</v>
      </c>
      <c r="R15">
        <f t="shared" si="9"/>
        <v>5798200.0000000009</v>
      </c>
      <c r="S15">
        <f t="shared" si="9"/>
        <v>5798200.0000000009</v>
      </c>
      <c r="T15">
        <f t="shared" si="9"/>
        <v>5798200.0000000009</v>
      </c>
      <c r="U15">
        <f t="shared" si="9"/>
        <v>5798200.0000000009</v>
      </c>
      <c r="V15">
        <f t="shared" si="9"/>
        <v>5798200.0000000009</v>
      </c>
      <c r="W15">
        <f t="shared" si="9"/>
        <v>5798200.0000000009</v>
      </c>
      <c r="X15">
        <f t="shared" si="9"/>
        <v>5798200.0000000009</v>
      </c>
      <c r="Y15">
        <f t="shared" si="9"/>
        <v>5798200.0000000009</v>
      </c>
      <c r="Z15">
        <f t="shared" si="9"/>
        <v>5798200.0000000009</v>
      </c>
      <c r="AA15">
        <f t="shared" si="9"/>
        <v>5798200.0000000009</v>
      </c>
      <c r="AB15">
        <f t="shared" si="9"/>
        <v>5798200.0000000009</v>
      </c>
      <c r="AC15">
        <f t="shared" si="9"/>
        <v>5798200.0000000009</v>
      </c>
      <c r="AD15">
        <f t="shared" si="9"/>
        <v>5798200.0000000009</v>
      </c>
      <c r="AE15">
        <f t="shared" si="9"/>
        <v>5798200.0000000009</v>
      </c>
      <c r="AF15">
        <f t="shared" si="9"/>
        <v>5798200.0000000009</v>
      </c>
      <c r="AG15">
        <f t="shared" si="9"/>
        <v>5798200.0000000009</v>
      </c>
      <c r="AH15">
        <f t="shared" si="9"/>
        <v>5798200.0000000009</v>
      </c>
      <c r="AI15">
        <f t="shared" si="9"/>
        <v>5798200.0000000009</v>
      </c>
    </row>
    <row r="16" spans="1:35" ht="15" x14ac:dyDescent="0.25">
      <c r="A16" t="s">
        <v>34</v>
      </c>
      <c r="B16">
        <f t="shared" si="10"/>
        <v>18633000</v>
      </c>
      <c r="C16">
        <f t="shared" si="9"/>
        <v>18633000</v>
      </c>
      <c r="D16">
        <f t="shared" si="9"/>
        <v>18633000</v>
      </c>
      <c r="E16">
        <f t="shared" si="9"/>
        <v>18633000</v>
      </c>
      <c r="F16">
        <f t="shared" si="9"/>
        <v>18633000</v>
      </c>
      <c r="G16">
        <f t="shared" si="9"/>
        <v>18633000</v>
      </c>
      <c r="H16">
        <f t="shared" si="9"/>
        <v>18633000</v>
      </c>
      <c r="I16">
        <f t="shared" si="9"/>
        <v>18633000</v>
      </c>
      <c r="J16">
        <f t="shared" si="9"/>
        <v>18633000</v>
      </c>
      <c r="K16">
        <f t="shared" si="9"/>
        <v>18633000</v>
      </c>
      <c r="L16">
        <f t="shared" si="9"/>
        <v>18633000</v>
      </c>
      <c r="M16">
        <f t="shared" si="9"/>
        <v>18633000</v>
      </c>
      <c r="N16">
        <f t="shared" si="9"/>
        <v>18633000</v>
      </c>
      <c r="O16">
        <f t="shared" si="9"/>
        <v>18633000</v>
      </c>
      <c r="P16">
        <f t="shared" si="9"/>
        <v>18633000</v>
      </c>
      <c r="Q16">
        <f t="shared" si="9"/>
        <v>18633000</v>
      </c>
      <c r="R16">
        <f t="shared" si="9"/>
        <v>18633000</v>
      </c>
      <c r="S16">
        <f t="shared" si="9"/>
        <v>18633000</v>
      </c>
      <c r="T16">
        <f t="shared" si="9"/>
        <v>18633000</v>
      </c>
      <c r="U16">
        <f t="shared" si="9"/>
        <v>18633000</v>
      </c>
      <c r="V16">
        <f t="shared" si="9"/>
        <v>18633000</v>
      </c>
      <c r="W16">
        <f t="shared" si="9"/>
        <v>18633000</v>
      </c>
      <c r="X16">
        <f t="shared" si="9"/>
        <v>18633000</v>
      </c>
      <c r="Y16">
        <f t="shared" si="9"/>
        <v>18633000</v>
      </c>
      <c r="Z16">
        <f t="shared" si="9"/>
        <v>18633000</v>
      </c>
      <c r="AA16">
        <f t="shared" si="9"/>
        <v>18633000</v>
      </c>
      <c r="AB16">
        <f t="shared" si="9"/>
        <v>18633000</v>
      </c>
      <c r="AC16">
        <f t="shared" si="9"/>
        <v>18633000</v>
      </c>
      <c r="AD16">
        <f t="shared" si="9"/>
        <v>18633000</v>
      </c>
      <c r="AE16">
        <f t="shared" si="9"/>
        <v>18633000</v>
      </c>
      <c r="AF16">
        <f t="shared" si="9"/>
        <v>18633000</v>
      </c>
      <c r="AG16">
        <f t="shared" si="9"/>
        <v>18633000</v>
      </c>
      <c r="AH16">
        <f t="shared" si="9"/>
        <v>18633000</v>
      </c>
      <c r="AI16">
        <f t="shared" si="9"/>
        <v>18633000</v>
      </c>
    </row>
    <row r="17" spans="1:35" x14ac:dyDescent="0.35">
      <c r="A17" t="s">
        <v>35</v>
      </c>
      <c r="B17">
        <f t="shared" si="10"/>
        <v>5268000</v>
      </c>
      <c r="C17">
        <f t="shared" si="9"/>
        <v>5268000</v>
      </c>
      <c r="D17">
        <f t="shared" si="9"/>
        <v>5268000</v>
      </c>
      <c r="E17">
        <f t="shared" si="9"/>
        <v>5268000</v>
      </c>
      <c r="F17">
        <f t="shared" si="9"/>
        <v>5268000</v>
      </c>
      <c r="G17">
        <f t="shared" si="9"/>
        <v>5268000</v>
      </c>
      <c r="H17">
        <f t="shared" si="9"/>
        <v>5268000</v>
      </c>
      <c r="I17">
        <f t="shared" si="9"/>
        <v>5268000</v>
      </c>
      <c r="J17">
        <f t="shared" si="9"/>
        <v>5268000</v>
      </c>
      <c r="K17">
        <f t="shared" si="9"/>
        <v>5268000</v>
      </c>
      <c r="L17">
        <f t="shared" si="9"/>
        <v>5268000</v>
      </c>
      <c r="M17">
        <f t="shared" si="9"/>
        <v>5268000</v>
      </c>
      <c r="N17">
        <f t="shared" si="9"/>
        <v>5268000</v>
      </c>
      <c r="O17">
        <f t="shared" si="9"/>
        <v>5268000</v>
      </c>
      <c r="P17">
        <f t="shared" si="9"/>
        <v>5268000</v>
      </c>
      <c r="Q17">
        <f t="shared" si="9"/>
        <v>5268000</v>
      </c>
      <c r="R17">
        <f t="shared" si="9"/>
        <v>5268000</v>
      </c>
      <c r="S17">
        <f t="shared" si="9"/>
        <v>5268000</v>
      </c>
      <c r="T17">
        <f t="shared" si="9"/>
        <v>5268000</v>
      </c>
      <c r="U17">
        <f t="shared" si="9"/>
        <v>5268000</v>
      </c>
      <c r="V17">
        <f t="shared" si="9"/>
        <v>5268000</v>
      </c>
      <c r="W17">
        <f t="shared" si="9"/>
        <v>5268000</v>
      </c>
      <c r="X17">
        <f t="shared" si="9"/>
        <v>5268000</v>
      </c>
      <c r="Y17">
        <f t="shared" si="9"/>
        <v>5268000</v>
      </c>
      <c r="Z17">
        <f t="shared" si="9"/>
        <v>5268000</v>
      </c>
      <c r="AA17">
        <f t="shared" si="9"/>
        <v>5268000</v>
      </c>
      <c r="AB17">
        <f t="shared" si="9"/>
        <v>5268000</v>
      </c>
      <c r="AC17">
        <f t="shared" si="9"/>
        <v>5268000</v>
      </c>
      <c r="AD17">
        <f t="shared" si="9"/>
        <v>5268000</v>
      </c>
      <c r="AE17">
        <f t="shared" si="9"/>
        <v>5268000</v>
      </c>
      <c r="AF17">
        <f t="shared" si="9"/>
        <v>5268000</v>
      </c>
      <c r="AG17">
        <f t="shared" si="9"/>
        <v>5268000</v>
      </c>
      <c r="AH17">
        <f t="shared" si="9"/>
        <v>5268000</v>
      </c>
      <c r="AI17">
        <f t="shared" si="9"/>
        <v>5268000</v>
      </c>
    </row>
    <row r="18" spans="1:35" x14ac:dyDescent="0.35">
      <c r="A18" t="s">
        <v>36</v>
      </c>
      <c r="B18">
        <f t="shared" si="10"/>
        <v>0</v>
      </c>
      <c r="C18">
        <f t="shared" si="9"/>
        <v>0</v>
      </c>
      <c r="D18">
        <f t="shared" si="9"/>
        <v>0</v>
      </c>
      <c r="E18">
        <f t="shared" si="9"/>
        <v>0</v>
      </c>
      <c r="F18">
        <f t="shared" si="9"/>
        <v>0</v>
      </c>
      <c r="G18">
        <f t="shared" si="9"/>
        <v>0</v>
      </c>
      <c r="H18">
        <f t="shared" si="9"/>
        <v>0</v>
      </c>
      <c r="I18">
        <f t="shared" si="9"/>
        <v>0</v>
      </c>
      <c r="J18">
        <f t="shared" si="9"/>
        <v>0</v>
      </c>
      <c r="K18">
        <f t="shared" si="9"/>
        <v>0</v>
      </c>
      <c r="L18">
        <f t="shared" si="9"/>
        <v>0</v>
      </c>
      <c r="M18">
        <f t="shared" si="9"/>
        <v>0</v>
      </c>
      <c r="N18">
        <f t="shared" si="9"/>
        <v>0</v>
      </c>
      <c r="O18">
        <f t="shared" si="9"/>
        <v>0</v>
      </c>
      <c r="P18">
        <f t="shared" si="9"/>
        <v>0</v>
      </c>
      <c r="Q18">
        <f t="shared" si="9"/>
        <v>0</v>
      </c>
      <c r="R18">
        <f t="shared" si="9"/>
        <v>0</v>
      </c>
      <c r="S18">
        <f t="shared" si="9"/>
        <v>0</v>
      </c>
      <c r="T18">
        <f t="shared" si="9"/>
        <v>0</v>
      </c>
      <c r="U18">
        <f t="shared" si="9"/>
        <v>0</v>
      </c>
      <c r="V18">
        <f t="shared" si="9"/>
        <v>0</v>
      </c>
      <c r="W18">
        <f t="shared" si="9"/>
        <v>0</v>
      </c>
      <c r="X18">
        <f t="shared" si="9"/>
        <v>0</v>
      </c>
      <c r="Y18">
        <f t="shared" si="9"/>
        <v>0</v>
      </c>
      <c r="Z18">
        <f t="shared" si="9"/>
        <v>0</v>
      </c>
      <c r="AA18">
        <f t="shared" si="9"/>
        <v>0</v>
      </c>
      <c r="AB18">
        <f t="shared" si="9"/>
        <v>0</v>
      </c>
      <c r="AC18">
        <f t="shared" si="9"/>
        <v>0</v>
      </c>
      <c r="AD18">
        <f t="shared" si="9"/>
        <v>0</v>
      </c>
      <c r="AE18">
        <f t="shared" si="9"/>
        <v>0</v>
      </c>
      <c r="AF18">
        <f t="shared" si="9"/>
        <v>0</v>
      </c>
      <c r="AG18">
        <f t="shared" si="9"/>
        <v>0</v>
      </c>
      <c r="AH18">
        <f t="shared" si="9"/>
        <v>0</v>
      </c>
      <c r="AI18">
        <f t="shared" si="9"/>
        <v>0</v>
      </c>
    </row>
    <row r="19" spans="1:35" x14ac:dyDescent="0.35">
      <c r="A19" t="s">
        <v>37</v>
      </c>
      <c r="B19">
        <f t="shared" si="10"/>
        <v>900000</v>
      </c>
      <c r="C19">
        <f t="shared" si="9"/>
        <v>900000</v>
      </c>
      <c r="D19">
        <f t="shared" si="9"/>
        <v>900000</v>
      </c>
      <c r="E19">
        <f t="shared" si="9"/>
        <v>900000</v>
      </c>
      <c r="F19">
        <f t="shared" si="9"/>
        <v>900000</v>
      </c>
      <c r="G19">
        <f t="shared" si="9"/>
        <v>900000</v>
      </c>
      <c r="H19">
        <f t="shared" si="9"/>
        <v>900000</v>
      </c>
      <c r="I19">
        <f t="shared" si="9"/>
        <v>900000</v>
      </c>
      <c r="J19">
        <f t="shared" si="9"/>
        <v>900000</v>
      </c>
      <c r="K19">
        <f t="shared" si="9"/>
        <v>900000</v>
      </c>
      <c r="L19">
        <f t="shared" si="9"/>
        <v>900000</v>
      </c>
      <c r="M19">
        <f t="shared" si="9"/>
        <v>900000</v>
      </c>
      <c r="N19">
        <f t="shared" si="9"/>
        <v>900000</v>
      </c>
      <c r="O19">
        <f t="shared" si="9"/>
        <v>900000</v>
      </c>
      <c r="P19">
        <f t="shared" si="9"/>
        <v>900000</v>
      </c>
      <c r="Q19">
        <f t="shared" si="9"/>
        <v>900000</v>
      </c>
      <c r="R19">
        <f t="shared" si="9"/>
        <v>900000</v>
      </c>
      <c r="S19">
        <f t="shared" si="9"/>
        <v>900000</v>
      </c>
      <c r="T19">
        <f t="shared" si="9"/>
        <v>900000</v>
      </c>
      <c r="U19">
        <f t="shared" si="9"/>
        <v>900000</v>
      </c>
      <c r="V19">
        <f t="shared" si="9"/>
        <v>900000</v>
      </c>
      <c r="W19">
        <f t="shared" si="9"/>
        <v>900000</v>
      </c>
      <c r="X19">
        <f t="shared" si="9"/>
        <v>900000</v>
      </c>
      <c r="Y19">
        <f t="shared" si="9"/>
        <v>900000</v>
      </c>
      <c r="Z19">
        <f t="shared" si="9"/>
        <v>900000</v>
      </c>
      <c r="AA19">
        <f t="shared" si="9"/>
        <v>900000</v>
      </c>
      <c r="AB19">
        <f t="shared" si="9"/>
        <v>900000</v>
      </c>
      <c r="AC19">
        <f t="shared" si="9"/>
        <v>900000</v>
      </c>
      <c r="AD19">
        <f t="shared" si="9"/>
        <v>900000</v>
      </c>
      <c r="AE19">
        <f t="shared" si="9"/>
        <v>900000</v>
      </c>
      <c r="AF19">
        <f t="shared" si="9"/>
        <v>900000</v>
      </c>
      <c r="AG19">
        <f t="shared" si="9"/>
        <v>900000</v>
      </c>
      <c r="AH19">
        <f t="shared" si="9"/>
        <v>900000</v>
      </c>
      <c r="AI19">
        <f t="shared" si="9"/>
        <v>900000</v>
      </c>
    </row>
    <row r="20" spans="1:35" x14ac:dyDescent="0.35">
      <c r="A20" t="s">
        <v>38</v>
      </c>
      <c r="B20">
        <f t="shared" si="10"/>
        <v>1053400</v>
      </c>
      <c r="C20">
        <f t="shared" si="9"/>
        <v>1053400</v>
      </c>
      <c r="D20">
        <f t="shared" si="9"/>
        <v>1053400</v>
      </c>
      <c r="E20">
        <f t="shared" si="9"/>
        <v>1053400</v>
      </c>
      <c r="F20">
        <f t="shared" si="9"/>
        <v>1053400</v>
      </c>
      <c r="G20">
        <f t="shared" si="9"/>
        <v>1053400</v>
      </c>
      <c r="H20">
        <f t="shared" si="9"/>
        <v>1053400</v>
      </c>
      <c r="I20">
        <f t="shared" si="9"/>
        <v>1053400</v>
      </c>
      <c r="J20">
        <f t="shared" si="9"/>
        <v>1053400</v>
      </c>
      <c r="K20">
        <f t="shared" si="9"/>
        <v>1053400</v>
      </c>
      <c r="L20">
        <f t="shared" si="9"/>
        <v>1053400</v>
      </c>
      <c r="M20">
        <f t="shared" si="9"/>
        <v>1053400</v>
      </c>
      <c r="N20">
        <f t="shared" si="9"/>
        <v>1053400</v>
      </c>
      <c r="O20">
        <f t="shared" si="9"/>
        <v>1053400</v>
      </c>
      <c r="P20">
        <f t="shared" si="9"/>
        <v>1053400</v>
      </c>
      <c r="Q20">
        <f t="shared" si="9"/>
        <v>1053400</v>
      </c>
      <c r="R20">
        <f t="shared" si="9"/>
        <v>1053400</v>
      </c>
      <c r="S20">
        <f t="shared" si="9"/>
        <v>1053400</v>
      </c>
      <c r="T20">
        <f t="shared" si="9"/>
        <v>1053400</v>
      </c>
      <c r="U20">
        <f t="shared" si="9"/>
        <v>1053400</v>
      </c>
      <c r="V20">
        <f t="shared" si="9"/>
        <v>1053400</v>
      </c>
      <c r="W20">
        <f t="shared" si="9"/>
        <v>1053400</v>
      </c>
      <c r="X20">
        <f t="shared" si="9"/>
        <v>1053400</v>
      </c>
      <c r="Y20">
        <f t="shared" si="9"/>
        <v>1053400</v>
      </c>
      <c r="Z20">
        <f t="shared" si="9"/>
        <v>1053400</v>
      </c>
      <c r="AA20">
        <f t="shared" si="9"/>
        <v>1053400</v>
      </c>
      <c r="AB20">
        <f t="shared" si="9"/>
        <v>1053400</v>
      </c>
      <c r="AC20">
        <f t="shared" si="9"/>
        <v>1053400</v>
      </c>
      <c r="AD20">
        <f t="shared" si="9"/>
        <v>1053400</v>
      </c>
      <c r="AE20">
        <f t="shared" si="9"/>
        <v>1053400</v>
      </c>
      <c r="AF20">
        <f t="shared" si="9"/>
        <v>1053400</v>
      </c>
      <c r="AG20">
        <f t="shared" si="9"/>
        <v>1053400</v>
      </c>
      <c r="AH20">
        <f t="shared" si="9"/>
        <v>1053400</v>
      </c>
      <c r="AI20">
        <f t="shared" si="9"/>
        <v>1053400</v>
      </c>
    </row>
    <row r="23" spans="1:35" x14ac:dyDescent="0.35">
      <c r="B23" t="s">
        <v>143</v>
      </c>
    </row>
    <row r="24" spans="1:35" x14ac:dyDescent="0.35">
      <c r="B24">
        <v>2017</v>
      </c>
      <c r="C24">
        <v>2018</v>
      </c>
    </row>
    <row r="25" spans="1:35" x14ac:dyDescent="0.35">
      <c r="A25" s="32" t="str">
        <f>'EIaE-BIE'!A4</f>
        <v>nuclear</v>
      </c>
      <c r="B25" s="14">
        <f>'CEC Data'!E9</f>
        <v>8594</v>
      </c>
      <c r="C25">
        <f>'CEC Data'!F9</f>
        <v>7573</v>
      </c>
    </row>
    <row r="26" spans="1:35" x14ac:dyDescent="0.35">
      <c r="A26" s="32" t="str">
        <f>'EIaE-BIE'!A5</f>
        <v>hydro</v>
      </c>
      <c r="B26" s="14">
        <f>'CEC Data'!E10</f>
        <v>0</v>
      </c>
      <c r="C26">
        <f>'CEC Data'!F10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8"/>
  <sheetViews>
    <sheetView zoomScale="115" zoomScaleNormal="115" workbookViewId="0">
      <selection activeCell="F8" sqref="F8"/>
    </sheetView>
  </sheetViews>
  <sheetFormatPr defaultRowHeight="14.5" x14ac:dyDescent="0.35"/>
  <cols>
    <col min="1" max="1" width="49.54296875" customWidth="1"/>
    <col min="2" max="2" width="30.1796875" bestFit="1" customWidth="1"/>
    <col min="3" max="3" width="23.81640625" bestFit="1" customWidth="1"/>
    <col min="4" max="4" width="29.26953125" bestFit="1" customWidth="1"/>
    <col min="5" max="5" width="29.7265625" bestFit="1" customWidth="1"/>
    <col min="6" max="6" width="32.453125" bestFit="1" customWidth="1"/>
    <col min="7" max="7" width="24" bestFit="1" customWidth="1"/>
  </cols>
  <sheetData>
    <row r="1" spans="1:7" ht="15" x14ac:dyDescent="0.25">
      <c r="B1" s="1">
        <v>2014</v>
      </c>
      <c r="C1" s="1">
        <v>2015</v>
      </c>
      <c r="D1" s="1">
        <v>2016</v>
      </c>
      <c r="E1" s="1">
        <v>2017</v>
      </c>
      <c r="F1" s="1">
        <v>2018</v>
      </c>
    </row>
    <row r="2" spans="1:7" ht="15" x14ac:dyDescent="0.25">
      <c r="A2" t="s">
        <v>76</v>
      </c>
      <c r="B2">
        <f>SUM(D101:E101)</f>
        <v>786</v>
      </c>
      <c r="C2" s="14">
        <f>SUM(D83:E83)</f>
        <v>1185</v>
      </c>
      <c r="D2">
        <f>SUM(D65:E65)</f>
        <v>684</v>
      </c>
      <c r="E2" s="14">
        <f>D47+E47</f>
        <v>1047</v>
      </c>
      <c r="F2">
        <f>H28</f>
        <v>798</v>
      </c>
      <c r="G2">
        <f>AVERAGE(B2:F2)</f>
        <v>900</v>
      </c>
    </row>
    <row r="3" spans="1:7" ht="15" x14ac:dyDescent="0.25">
      <c r="A3" t="s">
        <v>77</v>
      </c>
      <c r="B3">
        <f>SUM(D102:E102)</f>
        <v>844</v>
      </c>
      <c r="C3" s="14">
        <f>SUM(D84:E84)</f>
        <v>889</v>
      </c>
      <c r="D3">
        <f>SUM(D66:E66)</f>
        <v>1134</v>
      </c>
      <c r="E3" s="14">
        <f>D48+E48</f>
        <v>960</v>
      </c>
      <c r="F3">
        <f>H29</f>
        <v>1440</v>
      </c>
      <c r="G3">
        <f>AVERAGE(B3:F3)</f>
        <v>1053.4000000000001</v>
      </c>
    </row>
    <row r="4" spans="1:7" ht="15" x14ac:dyDescent="0.25">
      <c r="A4" t="s">
        <v>78</v>
      </c>
      <c r="B4">
        <f>SUM(D103:E103)</f>
        <v>361</v>
      </c>
      <c r="C4" s="14">
        <f>SUM(D85:E85)</f>
        <v>193</v>
      </c>
      <c r="D4">
        <f>SUM(D67:E67)</f>
        <v>230</v>
      </c>
      <c r="E4" s="14">
        <f>D49+E49</f>
        <v>1454</v>
      </c>
      <c r="F4">
        <f>H30</f>
        <v>335</v>
      </c>
      <c r="G4">
        <f>AVERAGE(B4:F4)</f>
        <v>514.6</v>
      </c>
    </row>
    <row r="5" spans="1:7" ht="15" x14ac:dyDescent="0.25">
      <c r="A5" t="s">
        <v>79</v>
      </c>
      <c r="B5">
        <f>SUM(D104:E104)</f>
        <v>2009</v>
      </c>
      <c r="C5" s="14">
        <f>SUM(D86:E86)</f>
        <v>2583</v>
      </c>
      <c r="D5">
        <f>SUM(D68:E68)</f>
        <v>3791</v>
      </c>
      <c r="E5" s="14">
        <f>D50+E50</f>
        <v>5465</v>
      </c>
      <c r="F5">
        <f>H31</f>
        <v>5268</v>
      </c>
    </row>
    <row r="6" spans="1:7" ht="15" x14ac:dyDescent="0.25">
      <c r="A6" t="s">
        <v>80</v>
      </c>
      <c r="B6">
        <f>SUM(D105:E105)</f>
        <v>10917</v>
      </c>
      <c r="C6" s="14">
        <f>SUM(D87:E87)</f>
        <v>11927</v>
      </c>
      <c r="D6">
        <f>SUM(D69:E69)</f>
        <v>12822</v>
      </c>
      <c r="E6" s="14">
        <f>D51+E51</f>
        <v>14575</v>
      </c>
      <c r="F6">
        <f>H32</f>
        <v>18633</v>
      </c>
    </row>
    <row r="7" spans="1:7" ht="15" x14ac:dyDescent="0.25">
      <c r="C7" s="14"/>
      <c r="E7" s="14"/>
    </row>
    <row r="8" spans="1:7" ht="15" x14ac:dyDescent="0.25">
      <c r="A8" t="s">
        <v>60</v>
      </c>
      <c r="B8">
        <f>$H$95</f>
        <v>2298</v>
      </c>
      <c r="C8" s="14">
        <f>$H$77</f>
        <v>4379</v>
      </c>
      <c r="D8">
        <f>H59</f>
        <v>5271</v>
      </c>
      <c r="E8" s="14">
        <f>$H$41</f>
        <v>6067</v>
      </c>
      <c r="F8">
        <f>$H$22</f>
        <v>8403</v>
      </c>
      <c r="G8">
        <f>AVERAGE(B8:F8)</f>
        <v>5283.6</v>
      </c>
    </row>
    <row r="9" spans="1:7" ht="15" x14ac:dyDescent="0.25">
      <c r="A9" t="s">
        <v>130</v>
      </c>
      <c r="B9">
        <f>$H$97</f>
        <v>8193</v>
      </c>
      <c r="C9" s="14">
        <f>$H$79</f>
        <v>8726</v>
      </c>
      <c r="D9">
        <f>$H$61</f>
        <v>7739</v>
      </c>
      <c r="E9" s="14">
        <f>$H$43</f>
        <v>8594</v>
      </c>
      <c r="F9">
        <f>$H$24</f>
        <v>7573</v>
      </c>
      <c r="G9">
        <f>AVERAGE(B9:F9)</f>
        <v>8165</v>
      </c>
    </row>
    <row r="10" spans="1:7" ht="15" x14ac:dyDescent="0.25">
      <c r="C10" s="14"/>
      <c r="E10" s="14"/>
    </row>
    <row r="11" spans="1:7" ht="15" x14ac:dyDescent="0.25">
      <c r="A11" t="s">
        <v>27</v>
      </c>
      <c r="B11" s="14">
        <f>F106</f>
        <v>44433</v>
      </c>
      <c r="C11" s="14">
        <f>H88</f>
        <v>39873</v>
      </c>
      <c r="D11">
        <f>$H$70</f>
        <v>41825</v>
      </c>
      <c r="E11" s="14">
        <f>$H$52</f>
        <v>27017</v>
      </c>
      <c r="F11">
        <f>H33</f>
        <v>30095</v>
      </c>
    </row>
    <row r="12" spans="1:7" ht="15" x14ac:dyDescent="0.25">
      <c r="A12" t="s">
        <v>61</v>
      </c>
      <c r="B12" s="14">
        <f>$H$96</f>
        <v>10152</v>
      </c>
      <c r="C12" s="14">
        <f>$H$78</f>
        <v>12260</v>
      </c>
      <c r="D12">
        <f>H60</f>
        <v>7161</v>
      </c>
      <c r="E12">
        <f>$H$42</f>
        <v>8751</v>
      </c>
      <c r="F12">
        <f>$H$23</f>
        <v>8953</v>
      </c>
      <c r="G12">
        <f>AVERAGE(B12:F12)</f>
        <v>9455.4</v>
      </c>
    </row>
    <row r="13" spans="1:7" ht="15" x14ac:dyDescent="0.25">
      <c r="A13" t="s">
        <v>59</v>
      </c>
      <c r="D13">
        <f>$H$58</f>
        <v>11683</v>
      </c>
      <c r="E13">
        <f>$H$40</f>
        <v>11773</v>
      </c>
      <c r="F13">
        <f>$H$21</f>
        <v>9139</v>
      </c>
    </row>
    <row r="15" spans="1:7" ht="15" x14ac:dyDescent="0.25">
      <c r="A15" t="s">
        <v>144</v>
      </c>
      <c r="E15" s="14">
        <f>E4+E8</f>
        <v>7521</v>
      </c>
      <c r="F15" s="14">
        <f>F4+F8</f>
        <v>8738</v>
      </c>
      <c r="G15" s="14">
        <f>G4+G8</f>
        <v>5798.2000000000007</v>
      </c>
    </row>
    <row r="18" spans="1:8" x14ac:dyDescent="0.35">
      <c r="A18" s="36" t="s">
        <v>129</v>
      </c>
      <c r="B18" s="37"/>
      <c r="C18" s="37"/>
      <c r="D18" s="37"/>
      <c r="E18" s="37"/>
      <c r="F18" s="37"/>
      <c r="G18" s="37"/>
    </row>
    <row r="19" spans="1:8" ht="15.5" x14ac:dyDescent="0.35">
      <c r="A19" s="24" t="s">
        <v>49</v>
      </c>
      <c r="B19" s="24" t="s">
        <v>50</v>
      </c>
      <c r="C19" s="24" t="s">
        <v>51</v>
      </c>
      <c r="D19" s="24" t="s">
        <v>52</v>
      </c>
      <c r="E19" s="24" t="s">
        <v>53</v>
      </c>
      <c r="F19" s="24" t="s">
        <v>54</v>
      </c>
      <c r="G19" s="24" t="s">
        <v>55</v>
      </c>
      <c r="H19" t="s">
        <v>56</v>
      </c>
    </row>
    <row r="20" spans="1:8" ht="15.5" x14ac:dyDescent="0.35">
      <c r="A20" s="24"/>
      <c r="B20" s="24" t="s">
        <v>57</v>
      </c>
      <c r="C20" s="24" t="s">
        <v>58</v>
      </c>
      <c r="D20" s="24"/>
      <c r="E20" s="24"/>
      <c r="F20" s="24"/>
      <c r="G20" s="24"/>
    </row>
    <row r="21" spans="1:8" x14ac:dyDescent="0.35">
      <c r="A21" s="6" t="s">
        <v>59</v>
      </c>
      <c r="B21" s="7">
        <v>294</v>
      </c>
      <c r="C21" s="8">
        <v>1.5E-3</v>
      </c>
      <c r="D21" s="7">
        <v>399</v>
      </c>
      <c r="E21" s="9">
        <v>8740</v>
      </c>
      <c r="F21" s="9">
        <v>9433</v>
      </c>
      <c r="G21" s="8">
        <v>3.3000000000000002E-2</v>
      </c>
      <c r="H21">
        <f>SUM(D21:E21)</f>
        <v>9139</v>
      </c>
    </row>
    <row r="22" spans="1:8" x14ac:dyDescent="0.35">
      <c r="A22" s="6" t="s">
        <v>60</v>
      </c>
      <c r="B22" s="9">
        <v>22096</v>
      </c>
      <c r="C22" s="8">
        <v>0.1134</v>
      </c>
      <c r="D22" s="9">
        <v>7418</v>
      </c>
      <c r="E22" s="7">
        <v>985</v>
      </c>
      <c r="F22" s="9">
        <v>30499</v>
      </c>
      <c r="G22" s="8">
        <v>0.10680000000000001</v>
      </c>
      <c r="H22">
        <f t="shared" ref="H22:H34" si="0">SUM(D22:E22)</f>
        <v>8403</v>
      </c>
    </row>
    <row r="23" spans="1:8" x14ac:dyDescent="0.35">
      <c r="A23" s="6" t="s">
        <v>61</v>
      </c>
      <c r="B23" s="9">
        <v>90691</v>
      </c>
      <c r="C23" s="8">
        <v>0.46539999999999998</v>
      </c>
      <c r="D23" s="7">
        <v>49</v>
      </c>
      <c r="E23" s="9">
        <v>8904</v>
      </c>
      <c r="F23" s="9">
        <v>99644</v>
      </c>
      <c r="G23" s="8">
        <v>0.34910000000000002</v>
      </c>
      <c r="H23">
        <f t="shared" si="0"/>
        <v>8953</v>
      </c>
    </row>
    <row r="24" spans="1:8" x14ac:dyDescent="0.35">
      <c r="A24" s="6" t="s">
        <v>45</v>
      </c>
      <c r="B24" s="9">
        <v>18268</v>
      </c>
      <c r="C24" s="8">
        <v>9.3799999999999994E-2</v>
      </c>
      <c r="D24" s="7">
        <v>0</v>
      </c>
      <c r="E24" s="9">
        <v>7573</v>
      </c>
      <c r="F24" s="9">
        <v>25841</v>
      </c>
      <c r="G24" s="8">
        <v>9.0499999999999997E-2</v>
      </c>
      <c r="H24">
        <f t="shared" si="0"/>
        <v>7573</v>
      </c>
    </row>
    <row r="25" spans="1:8" x14ac:dyDescent="0.35">
      <c r="A25" s="6" t="s">
        <v>62</v>
      </c>
      <c r="B25" s="7">
        <v>35</v>
      </c>
      <c r="C25" s="8">
        <v>2.0000000000000001E-4</v>
      </c>
      <c r="D25" s="7">
        <v>0</v>
      </c>
      <c r="E25" s="7">
        <v>0</v>
      </c>
      <c r="F25" s="7">
        <v>35</v>
      </c>
      <c r="G25" s="8">
        <v>1E-4</v>
      </c>
      <c r="H25">
        <f t="shared" si="0"/>
        <v>0</v>
      </c>
    </row>
    <row r="26" spans="1:8" x14ac:dyDescent="0.35">
      <c r="A26" s="6" t="s">
        <v>63</v>
      </c>
      <c r="B26" s="7">
        <v>430</v>
      </c>
      <c r="C26" s="8">
        <v>2.2000000000000001E-3</v>
      </c>
      <c r="D26" s="7">
        <v>0</v>
      </c>
      <c r="E26" s="7">
        <v>9</v>
      </c>
      <c r="F26" s="7">
        <v>439</v>
      </c>
      <c r="G26" s="8">
        <v>1.5E-3</v>
      </c>
      <c r="H26">
        <f t="shared" si="0"/>
        <v>9</v>
      </c>
    </row>
    <row r="27" spans="1:8" x14ac:dyDescent="0.35">
      <c r="A27" s="6" t="s">
        <v>64</v>
      </c>
      <c r="B27" s="9">
        <v>63028</v>
      </c>
      <c r="C27" s="8">
        <v>0.32350000000000001</v>
      </c>
      <c r="D27" s="9">
        <v>14074</v>
      </c>
      <c r="E27" s="9">
        <v>12400</v>
      </c>
      <c r="F27" s="9">
        <v>89502</v>
      </c>
      <c r="G27" s="8">
        <v>0.31359999999999999</v>
      </c>
      <c r="H27">
        <f t="shared" si="0"/>
        <v>26474</v>
      </c>
    </row>
    <row r="28" spans="1:8" x14ac:dyDescent="0.35">
      <c r="A28" s="28" t="s">
        <v>16</v>
      </c>
      <c r="B28" s="29">
        <v>5909</v>
      </c>
      <c r="C28" s="30">
        <v>3.0300000000000001E-2</v>
      </c>
      <c r="D28" s="31">
        <v>772</v>
      </c>
      <c r="E28" s="31">
        <v>26</v>
      </c>
      <c r="F28" s="29">
        <v>6707</v>
      </c>
      <c r="G28" s="30">
        <v>2.35E-2</v>
      </c>
      <c r="H28">
        <f t="shared" si="0"/>
        <v>798</v>
      </c>
    </row>
    <row r="29" spans="1:8" x14ac:dyDescent="0.35">
      <c r="A29" s="28" t="s">
        <v>17</v>
      </c>
      <c r="B29" s="29">
        <v>11528</v>
      </c>
      <c r="C29" s="30">
        <v>5.9200000000000003E-2</v>
      </c>
      <c r="D29" s="31">
        <v>171</v>
      </c>
      <c r="E29" s="29">
        <v>1269</v>
      </c>
      <c r="F29" s="29">
        <v>12968</v>
      </c>
      <c r="G29" s="30">
        <v>4.5400000000000003E-2</v>
      </c>
      <c r="H29">
        <f t="shared" si="0"/>
        <v>1440</v>
      </c>
    </row>
    <row r="30" spans="1:8" x14ac:dyDescent="0.35">
      <c r="A30" s="28" t="s">
        <v>18</v>
      </c>
      <c r="B30" s="29">
        <v>4248</v>
      </c>
      <c r="C30" s="30">
        <v>2.18E-2</v>
      </c>
      <c r="D30" s="31">
        <v>334</v>
      </c>
      <c r="E30" s="31">
        <v>1</v>
      </c>
      <c r="F30" s="29">
        <v>4583</v>
      </c>
      <c r="G30" s="30">
        <v>1.61E-2</v>
      </c>
      <c r="H30">
        <f t="shared" si="0"/>
        <v>335</v>
      </c>
    </row>
    <row r="31" spans="1:8" x14ac:dyDescent="0.35">
      <c r="A31" s="28" t="s">
        <v>65</v>
      </c>
      <c r="B31" s="29">
        <v>27265</v>
      </c>
      <c r="C31" s="30">
        <v>0.1399</v>
      </c>
      <c r="D31" s="31">
        <v>174</v>
      </c>
      <c r="E31" s="29">
        <v>5094</v>
      </c>
      <c r="F31" s="29">
        <v>32533</v>
      </c>
      <c r="G31" s="30">
        <v>0.114</v>
      </c>
      <c r="H31">
        <f t="shared" si="0"/>
        <v>5268</v>
      </c>
    </row>
    <row r="32" spans="1:8" x14ac:dyDescent="0.35">
      <c r="A32" s="28" t="s">
        <v>21</v>
      </c>
      <c r="B32" s="29">
        <v>14078</v>
      </c>
      <c r="C32" s="30">
        <v>7.2300000000000003E-2</v>
      </c>
      <c r="D32" s="29">
        <v>12623</v>
      </c>
      <c r="E32" s="29">
        <v>6010</v>
      </c>
      <c r="F32" s="29">
        <v>32711</v>
      </c>
      <c r="G32" s="30">
        <v>0.11459999999999999</v>
      </c>
      <c r="H32">
        <f t="shared" si="0"/>
        <v>18633</v>
      </c>
    </row>
    <row r="33" spans="1:8" x14ac:dyDescent="0.35">
      <c r="A33" s="6" t="s">
        <v>66</v>
      </c>
      <c r="B33" s="7" t="s">
        <v>67</v>
      </c>
      <c r="C33" s="7" t="s">
        <v>67</v>
      </c>
      <c r="D33" s="9">
        <v>17576</v>
      </c>
      <c r="E33" s="9">
        <v>12519</v>
      </c>
      <c r="F33" s="9">
        <v>30095</v>
      </c>
      <c r="G33" s="8">
        <v>0.10539999999999999</v>
      </c>
      <c r="H33">
        <f t="shared" si="0"/>
        <v>30095</v>
      </c>
    </row>
    <row r="34" spans="1:8" x14ac:dyDescent="0.35">
      <c r="A34" s="6" t="s">
        <v>29</v>
      </c>
      <c r="B34" s="9">
        <v>194842</v>
      </c>
      <c r="C34" s="8">
        <v>1</v>
      </c>
      <c r="D34" s="9">
        <v>39517</v>
      </c>
      <c r="E34" s="9">
        <v>51130</v>
      </c>
      <c r="F34" s="9">
        <v>285488</v>
      </c>
      <c r="G34" s="8">
        <v>1</v>
      </c>
      <c r="H34">
        <f t="shared" si="0"/>
        <v>90647</v>
      </c>
    </row>
    <row r="37" spans="1:8" x14ac:dyDescent="0.35">
      <c r="A37" s="36" t="s">
        <v>85</v>
      </c>
      <c r="B37" s="37"/>
      <c r="C37" s="37"/>
      <c r="D37" s="37"/>
      <c r="E37" s="37"/>
      <c r="F37" s="37"/>
      <c r="G37" s="37"/>
    </row>
    <row r="38" spans="1:8" ht="15.5" x14ac:dyDescent="0.35">
      <c r="A38" s="16" t="s">
        <v>49</v>
      </c>
      <c r="B38" s="16" t="s">
        <v>50</v>
      </c>
      <c r="C38" s="16" t="s">
        <v>51</v>
      </c>
      <c r="D38" s="16" t="s">
        <v>52</v>
      </c>
      <c r="E38" s="16" t="s">
        <v>53</v>
      </c>
      <c r="F38" s="16" t="s">
        <v>54</v>
      </c>
      <c r="G38" s="16" t="s">
        <v>55</v>
      </c>
      <c r="H38" t="s">
        <v>56</v>
      </c>
    </row>
    <row r="39" spans="1:8" ht="15.5" x14ac:dyDescent="0.35">
      <c r="A39" s="16"/>
      <c r="B39" s="16" t="s">
        <v>57</v>
      </c>
      <c r="C39" s="16" t="s">
        <v>58</v>
      </c>
      <c r="D39" s="16"/>
      <c r="E39" s="16"/>
      <c r="F39" s="16"/>
      <c r="G39" s="16"/>
    </row>
    <row r="40" spans="1:8" x14ac:dyDescent="0.35">
      <c r="A40" s="6" t="s">
        <v>59</v>
      </c>
      <c r="B40" s="7">
        <v>302</v>
      </c>
      <c r="C40" s="8">
        <v>1.5E-3</v>
      </c>
      <c r="D40" s="7">
        <v>409</v>
      </c>
      <c r="E40" s="9">
        <v>11364</v>
      </c>
      <c r="F40" s="9">
        <v>12075</v>
      </c>
      <c r="G40" s="8">
        <v>4.1300000000000003E-2</v>
      </c>
      <c r="H40">
        <f>SUM(D40:E40)</f>
        <v>11773</v>
      </c>
    </row>
    <row r="41" spans="1:8" x14ac:dyDescent="0.35">
      <c r="A41" s="6" t="s">
        <v>60</v>
      </c>
      <c r="B41" s="9">
        <v>36920</v>
      </c>
      <c r="C41" s="8">
        <v>0.1789</v>
      </c>
      <c r="D41" s="9">
        <v>4531</v>
      </c>
      <c r="E41" s="9">
        <v>1536</v>
      </c>
      <c r="F41" s="9">
        <v>42987</v>
      </c>
      <c r="G41" s="8">
        <v>0.1472</v>
      </c>
      <c r="H41">
        <f t="shared" ref="H41:H53" si="1">SUM(D41:E41)</f>
        <v>6067</v>
      </c>
    </row>
    <row r="42" spans="1:8" x14ac:dyDescent="0.35">
      <c r="A42" s="6" t="s">
        <v>61</v>
      </c>
      <c r="B42" s="9">
        <v>89564</v>
      </c>
      <c r="C42" s="8">
        <v>0.434</v>
      </c>
      <c r="D42" s="7">
        <v>46</v>
      </c>
      <c r="E42" s="9">
        <v>8705</v>
      </c>
      <c r="F42" s="9">
        <v>98315</v>
      </c>
      <c r="G42" s="8">
        <v>0.3367</v>
      </c>
      <c r="H42">
        <f t="shared" si="1"/>
        <v>8751</v>
      </c>
    </row>
    <row r="43" spans="1:8" x14ac:dyDescent="0.35">
      <c r="A43" s="6" t="s">
        <v>45</v>
      </c>
      <c r="B43" s="9">
        <v>17925</v>
      </c>
      <c r="C43" s="8">
        <v>8.6900000000000005E-2</v>
      </c>
      <c r="D43" s="7">
        <v>0</v>
      </c>
      <c r="E43" s="9">
        <v>8594</v>
      </c>
      <c r="F43" s="9">
        <v>26519</v>
      </c>
      <c r="G43" s="8">
        <v>9.0800000000000006E-2</v>
      </c>
      <c r="H43">
        <f t="shared" si="1"/>
        <v>8594</v>
      </c>
    </row>
    <row r="44" spans="1:8" x14ac:dyDescent="0.35">
      <c r="A44" s="6" t="s">
        <v>62</v>
      </c>
      <c r="B44" s="7">
        <v>33</v>
      </c>
      <c r="C44" s="8">
        <v>2.0000000000000001E-4</v>
      </c>
      <c r="D44" s="7">
        <v>0</v>
      </c>
      <c r="E44" s="7">
        <v>0</v>
      </c>
      <c r="F44" s="7">
        <v>33</v>
      </c>
      <c r="G44" s="8">
        <v>1E-4</v>
      </c>
      <c r="H44">
        <f t="shared" si="1"/>
        <v>0</v>
      </c>
    </row>
    <row r="45" spans="1:8" x14ac:dyDescent="0.35">
      <c r="A45" s="6" t="s">
        <v>63</v>
      </c>
      <c r="B45" s="7">
        <v>409</v>
      </c>
      <c r="C45" s="8">
        <v>2E-3</v>
      </c>
      <c r="D45" s="7">
        <v>0</v>
      </c>
      <c r="E45" s="7">
        <v>0</v>
      </c>
      <c r="F45" s="7">
        <v>409</v>
      </c>
      <c r="G45" s="8">
        <v>1.4E-3</v>
      </c>
      <c r="H45">
        <f t="shared" si="1"/>
        <v>0</v>
      </c>
    </row>
    <row r="46" spans="1:8" x14ac:dyDescent="0.35">
      <c r="A46" s="6" t="s">
        <v>64</v>
      </c>
      <c r="B46" s="9">
        <v>61183</v>
      </c>
      <c r="C46" s="8">
        <v>0.29649999999999999</v>
      </c>
      <c r="D46" s="9">
        <v>12502</v>
      </c>
      <c r="E46" s="9">
        <v>10999</v>
      </c>
      <c r="F46" s="9">
        <v>84684</v>
      </c>
      <c r="G46" s="8">
        <v>0.28999999999999998</v>
      </c>
      <c r="H46">
        <f t="shared" si="1"/>
        <v>23501</v>
      </c>
    </row>
    <row r="47" spans="1:8" x14ac:dyDescent="0.35">
      <c r="A47" s="10" t="s">
        <v>16</v>
      </c>
      <c r="B47" s="11">
        <v>5827</v>
      </c>
      <c r="C47" s="12">
        <v>2.8199999999999999E-2</v>
      </c>
      <c r="D47" s="11">
        <v>1015</v>
      </c>
      <c r="E47" s="13">
        <v>32</v>
      </c>
      <c r="F47" s="11">
        <v>6874</v>
      </c>
      <c r="G47" s="12">
        <v>2.35E-2</v>
      </c>
      <c r="H47">
        <f t="shared" si="1"/>
        <v>1047</v>
      </c>
    </row>
    <row r="48" spans="1:8" x14ac:dyDescent="0.35">
      <c r="A48" s="10" t="s">
        <v>17</v>
      </c>
      <c r="B48" s="11">
        <v>11745</v>
      </c>
      <c r="C48" s="12">
        <v>5.6899999999999999E-2</v>
      </c>
      <c r="D48" s="13">
        <v>23</v>
      </c>
      <c r="E48" s="11">
        <v>937</v>
      </c>
      <c r="F48" s="11">
        <v>12705</v>
      </c>
      <c r="G48" s="12">
        <v>4.3499999999999997E-2</v>
      </c>
      <c r="H48">
        <f t="shared" si="1"/>
        <v>960</v>
      </c>
    </row>
    <row r="49" spans="1:8" x14ac:dyDescent="0.35">
      <c r="A49" s="10" t="s">
        <v>18</v>
      </c>
      <c r="B49" s="11">
        <v>6413</v>
      </c>
      <c r="C49" s="12">
        <v>3.1099999999999999E-2</v>
      </c>
      <c r="D49" s="11">
        <v>1449</v>
      </c>
      <c r="E49" s="13">
        <v>5</v>
      </c>
      <c r="F49" s="11">
        <v>7867</v>
      </c>
      <c r="G49" s="12">
        <v>2.7E-2</v>
      </c>
      <c r="H49">
        <f t="shared" si="1"/>
        <v>1454</v>
      </c>
    </row>
    <row r="50" spans="1:8" x14ac:dyDescent="0.35">
      <c r="A50" s="10" t="s">
        <v>65</v>
      </c>
      <c r="B50" s="11">
        <v>24331</v>
      </c>
      <c r="C50" s="12">
        <v>0.1179</v>
      </c>
      <c r="D50" s="13">
        <v>0</v>
      </c>
      <c r="E50" s="11">
        <v>5465</v>
      </c>
      <c r="F50" s="11">
        <v>29796</v>
      </c>
      <c r="G50" s="12">
        <v>0.10199999999999999</v>
      </c>
      <c r="H50">
        <f t="shared" si="1"/>
        <v>5465</v>
      </c>
    </row>
    <row r="51" spans="1:8" x14ac:dyDescent="0.35">
      <c r="A51" s="10" t="s">
        <v>21</v>
      </c>
      <c r="B51" s="11">
        <v>12867</v>
      </c>
      <c r="C51" s="12">
        <v>6.2399999999999997E-2</v>
      </c>
      <c r="D51" s="11">
        <v>10015</v>
      </c>
      <c r="E51" s="11">
        <v>4560</v>
      </c>
      <c r="F51" s="11">
        <v>27442</v>
      </c>
      <c r="G51" s="12">
        <v>9.4E-2</v>
      </c>
      <c r="H51">
        <f t="shared" si="1"/>
        <v>14575</v>
      </c>
    </row>
    <row r="52" spans="1:8" x14ac:dyDescent="0.35">
      <c r="A52" s="6" t="s">
        <v>66</v>
      </c>
      <c r="B52" s="7" t="s">
        <v>67</v>
      </c>
      <c r="C52" s="7" t="s">
        <v>67</v>
      </c>
      <c r="D52" s="9">
        <v>22385</v>
      </c>
      <c r="E52" s="9">
        <v>4632</v>
      </c>
      <c r="F52" s="9">
        <v>27017</v>
      </c>
      <c r="G52" s="8">
        <v>9.2499999999999999E-2</v>
      </c>
      <c r="H52">
        <f t="shared" si="1"/>
        <v>27017</v>
      </c>
    </row>
    <row r="53" spans="1:8" x14ac:dyDescent="0.35">
      <c r="A53" s="6" t="s">
        <v>29</v>
      </c>
      <c r="B53" s="9">
        <v>206336</v>
      </c>
      <c r="C53" s="8">
        <v>1</v>
      </c>
      <c r="D53" s="9">
        <v>39873</v>
      </c>
      <c r="E53" s="9">
        <v>45830</v>
      </c>
      <c r="F53" s="9">
        <v>292039</v>
      </c>
      <c r="G53" s="8">
        <v>1</v>
      </c>
      <c r="H53">
        <f t="shared" si="1"/>
        <v>85703</v>
      </c>
    </row>
    <row r="54" spans="1:8" x14ac:dyDescent="0.35">
      <c r="H54">
        <f>SUM(D54:E54)</f>
        <v>0</v>
      </c>
    </row>
    <row r="55" spans="1:8" x14ac:dyDescent="0.35">
      <c r="A55" s="36" t="s">
        <v>68</v>
      </c>
      <c r="B55" s="37"/>
      <c r="C55" s="37"/>
      <c r="D55" s="37"/>
      <c r="E55" s="37"/>
      <c r="F55" s="37"/>
      <c r="G55" s="37"/>
    </row>
    <row r="56" spans="1:8" ht="15.5" x14ac:dyDescent="0.35">
      <c r="A56" s="38" t="s">
        <v>49</v>
      </c>
      <c r="B56" s="5" t="s">
        <v>50</v>
      </c>
      <c r="C56" s="5" t="s">
        <v>51</v>
      </c>
      <c r="D56" s="38" t="s">
        <v>52</v>
      </c>
      <c r="E56" s="38" t="s">
        <v>53</v>
      </c>
      <c r="F56" s="38" t="s">
        <v>54</v>
      </c>
      <c r="G56" s="38" t="s">
        <v>55</v>
      </c>
      <c r="H56" t="s">
        <v>56</v>
      </c>
    </row>
    <row r="57" spans="1:8" ht="15.5" x14ac:dyDescent="0.35">
      <c r="A57" s="38"/>
      <c r="B57" s="5" t="s">
        <v>57</v>
      </c>
      <c r="C57" s="5" t="s">
        <v>58</v>
      </c>
      <c r="D57" s="38"/>
      <c r="E57" s="38"/>
      <c r="F57" s="38"/>
      <c r="G57" s="38"/>
    </row>
    <row r="58" spans="1:8" x14ac:dyDescent="0.35">
      <c r="A58" s="6" t="s">
        <v>59</v>
      </c>
      <c r="B58" s="7">
        <v>324</v>
      </c>
      <c r="C58" s="8">
        <v>1.6000000000000001E-3</v>
      </c>
      <c r="D58" s="7">
        <v>373</v>
      </c>
      <c r="E58" s="9">
        <v>11310</v>
      </c>
      <c r="F58" s="9">
        <v>12006</v>
      </c>
      <c r="G58" s="8">
        <v>4.1300000000000003E-2</v>
      </c>
      <c r="H58">
        <f>SUM(D58:E58)</f>
        <v>11683</v>
      </c>
    </row>
    <row r="59" spans="1:8" x14ac:dyDescent="0.35">
      <c r="A59" s="6" t="s">
        <v>60</v>
      </c>
      <c r="B59" s="9">
        <v>24410</v>
      </c>
      <c r="C59" s="8">
        <v>0.1231</v>
      </c>
      <c r="D59" s="9">
        <v>3367</v>
      </c>
      <c r="E59" s="9">
        <v>1904</v>
      </c>
      <c r="F59" s="9">
        <v>29681</v>
      </c>
      <c r="G59" s="8">
        <v>0.1021</v>
      </c>
      <c r="H59">
        <f t="shared" ref="H59:H71" si="2">SUM(D59:E59)</f>
        <v>5271</v>
      </c>
    </row>
    <row r="60" spans="1:8" x14ac:dyDescent="0.35">
      <c r="A60" s="6" t="s">
        <v>61</v>
      </c>
      <c r="B60" s="9" t="e">
        <f>'CEC Data'!#REF!</f>
        <v>#REF!</v>
      </c>
      <c r="C60" s="8">
        <v>0.49859999999999999</v>
      </c>
      <c r="D60" s="7">
        <v>41</v>
      </c>
      <c r="E60" s="9">
        <v>7120</v>
      </c>
      <c r="F60" s="9">
        <v>105992</v>
      </c>
      <c r="G60" s="8">
        <v>0.36480000000000001</v>
      </c>
      <c r="H60">
        <f t="shared" si="2"/>
        <v>7161</v>
      </c>
    </row>
    <row r="61" spans="1:8" x14ac:dyDescent="0.35">
      <c r="A61" s="6" t="s">
        <v>45</v>
      </c>
      <c r="B61" s="9">
        <v>18931</v>
      </c>
      <c r="C61" s="8">
        <v>9.5500000000000002E-2</v>
      </c>
      <c r="D61" s="7">
        <v>0</v>
      </c>
      <c r="E61" s="9">
        <v>7739</v>
      </c>
      <c r="F61" s="9">
        <v>26670</v>
      </c>
      <c r="G61" s="8">
        <v>9.1800000000000007E-2</v>
      </c>
      <c r="H61">
        <f t="shared" si="2"/>
        <v>7739</v>
      </c>
    </row>
    <row r="62" spans="1:8" x14ac:dyDescent="0.35">
      <c r="A62" s="6" t="s">
        <v>62</v>
      </c>
      <c r="B62" s="7">
        <v>37</v>
      </c>
      <c r="C62" s="8">
        <v>2.0000000000000001E-4</v>
      </c>
      <c r="D62" s="7">
        <v>0</v>
      </c>
      <c r="E62" s="7">
        <v>0</v>
      </c>
      <c r="F62" s="7">
        <v>37</v>
      </c>
      <c r="G62" s="8">
        <v>1E-4</v>
      </c>
      <c r="H62">
        <f t="shared" si="2"/>
        <v>0</v>
      </c>
    </row>
    <row r="63" spans="1:8" x14ac:dyDescent="0.35">
      <c r="A63" s="6" t="s">
        <v>63</v>
      </c>
      <c r="B63" s="7">
        <v>394</v>
      </c>
      <c r="C63" s="8">
        <v>2E-3</v>
      </c>
      <c r="D63" s="7">
        <v>0</v>
      </c>
      <c r="E63" s="7">
        <v>0</v>
      </c>
      <c r="F63" s="7">
        <v>394</v>
      </c>
      <c r="G63" s="8">
        <v>1.4E-3</v>
      </c>
      <c r="H63">
        <f t="shared" si="2"/>
        <v>0</v>
      </c>
    </row>
    <row r="64" spans="1:8" x14ac:dyDescent="0.35">
      <c r="A64" s="6" t="s">
        <v>64</v>
      </c>
      <c r="B64" s="9">
        <v>55300</v>
      </c>
      <c r="C64" s="8">
        <v>0.27900000000000003</v>
      </c>
      <c r="D64" s="9">
        <v>11710</v>
      </c>
      <c r="E64" s="9">
        <v>6952</v>
      </c>
      <c r="F64" s="9">
        <v>73961</v>
      </c>
      <c r="G64" s="8">
        <v>0.2545</v>
      </c>
      <c r="H64">
        <f t="shared" si="2"/>
        <v>18662</v>
      </c>
    </row>
    <row r="65" spans="1:8" x14ac:dyDescent="0.35">
      <c r="A65" s="10" t="s">
        <v>16</v>
      </c>
      <c r="B65" s="11">
        <v>5868</v>
      </c>
      <c r="C65" s="12">
        <v>2.9600000000000001E-2</v>
      </c>
      <c r="D65" s="13">
        <v>659</v>
      </c>
      <c r="E65" s="13">
        <v>25</v>
      </c>
      <c r="F65" s="11">
        <v>6553</v>
      </c>
      <c r="G65" s="12">
        <v>2.2599999999999999E-2</v>
      </c>
      <c r="H65">
        <f t="shared" si="2"/>
        <v>684</v>
      </c>
    </row>
    <row r="66" spans="1:8" x14ac:dyDescent="0.35">
      <c r="A66" s="10" t="s">
        <v>17</v>
      </c>
      <c r="B66" s="11">
        <v>11582</v>
      </c>
      <c r="C66" s="12">
        <v>5.8400000000000001E-2</v>
      </c>
      <c r="D66" s="13">
        <v>96</v>
      </c>
      <c r="E66" s="11">
        <v>1038</v>
      </c>
      <c r="F66" s="11">
        <v>12717</v>
      </c>
      <c r="G66" s="12">
        <v>4.3799999999999999E-2</v>
      </c>
      <c r="H66">
        <f t="shared" si="2"/>
        <v>1134</v>
      </c>
    </row>
    <row r="67" spans="1:8" x14ac:dyDescent="0.35">
      <c r="A67" s="10" t="s">
        <v>18</v>
      </c>
      <c r="B67" s="11">
        <v>4567</v>
      </c>
      <c r="C67" s="12">
        <v>2.3E-2</v>
      </c>
      <c r="D67" s="13">
        <v>229</v>
      </c>
      <c r="E67" s="13">
        <v>1</v>
      </c>
      <c r="F67" s="11">
        <v>4796</v>
      </c>
      <c r="G67" s="12">
        <v>1.6500000000000001E-2</v>
      </c>
      <c r="H67">
        <f t="shared" si="2"/>
        <v>230</v>
      </c>
    </row>
    <row r="68" spans="1:8" x14ac:dyDescent="0.35">
      <c r="A68" s="10" t="s">
        <v>65</v>
      </c>
      <c r="B68" s="11">
        <v>19783</v>
      </c>
      <c r="C68" s="12">
        <v>9.98E-2</v>
      </c>
      <c r="D68" s="13">
        <v>0</v>
      </c>
      <c r="E68" s="11">
        <v>3791</v>
      </c>
      <c r="F68" s="11">
        <v>23574</v>
      </c>
      <c r="G68" s="12">
        <v>8.1100000000000005E-2</v>
      </c>
      <c r="H68">
        <f t="shared" si="2"/>
        <v>3791</v>
      </c>
    </row>
    <row r="69" spans="1:8" x14ac:dyDescent="0.35">
      <c r="A69" s="10" t="s">
        <v>21</v>
      </c>
      <c r="B69" s="11">
        <v>13500</v>
      </c>
      <c r="C69" s="12">
        <v>6.8099999999999994E-2</v>
      </c>
      <c r="D69" s="11">
        <v>10725</v>
      </c>
      <c r="E69" s="11">
        <v>2097</v>
      </c>
      <c r="F69" s="11">
        <v>26321</v>
      </c>
      <c r="G69" s="12">
        <v>9.06E-2</v>
      </c>
      <c r="H69">
        <f t="shared" si="2"/>
        <v>12822</v>
      </c>
    </row>
    <row r="70" spans="1:8" x14ac:dyDescent="0.35">
      <c r="A70" s="6" t="s">
        <v>66</v>
      </c>
      <c r="B70" s="7" t="s">
        <v>67</v>
      </c>
      <c r="C70" s="7" t="s">
        <v>67</v>
      </c>
      <c r="D70" s="9">
        <v>26888</v>
      </c>
      <c r="E70" s="9">
        <v>14937</v>
      </c>
      <c r="F70" s="9">
        <v>41825</v>
      </c>
      <c r="G70" s="8">
        <v>0.1439</v>
      </c>
      <c r="H70">
        <f t="shared" si="2"/>
        <v>41825</v>
      </c>
    </row>
    <row r="71" spans="1:8" x14ac:dyDescent="0.35">
      <c r="A71" s="6" t="s">
        <v>29</v>
      </c>
      <c r="B71" s="9">
        <v>198227</v>
      </c>
      <c r="C71" s="8">
        <v>1</v>
      </c>
      <c r="D71" s="9">
        <v>42378</v>
      </c>
      <c r="E71" s="9">
        <v>49963</v>
      </c>
      <c r="F71" s="9">
        <v>290567</v>
      </c>
      <c r="G71" s="8">
        <v>1</v>
      </c>
      <c r="H71">
        <f t="shared" si="2"/>
        <v>92341</v>
      </c>
    </row>
    <row r="72" spans="1:8" x14ac:dyDescent="0.35">
      <c r="H72">
        <f>SUM(D72:E72)</f>
        <v>0</v>
      </c>
    </row>
    <row r="73" spans="1:8" x14ac:dyDescent="0.35">
      <c r="A73" s="36" t="s">
        <v>69</v>
      </c>
      <c r="B73" s="37"/>
      <c r="C73" s="37"/>
      <c r="D73" s="37"/>
      <c r="E73" s="37"/>
      <c r="F73" s="37"/>
      <c r="G73" s="37"/>
    </row>
    <row r="74" spans="1:8" ht="15.75" customHeight="1" x14ac:dyDescent="0.35">
      <c r="A74" s="33" t="s">
        <v>49</v>
      </c>
      <c r="B74" s="15" t="s">
        <v>50</v>
      </c>
      <c r="C74" s="15" t="s">
        <v>51</v>
      </c>
      <c r="D74" s="33" t="s">
        <v>52</v>
      </c>
      <c r="E74" s="33" t="s">
        <v>53</v>
      </c>
      <c r="F74" s="33" t="s">
        <v>54</v>
      </c>
      <c r="G74" s="33" t="s">
        <v>70</v>
      </c>
    </row>
    <row r="75" spans="1:8" ht="15.5" x14ac:dyDescent="0.35">
      <c r="A75" s="33"/>
      <c r="B75" s="15" t="s">
        <v>57</v>
      </c>
      <c r="C75" s="15" t="s">
        <v>58</v>
      </c>
      <c r="D75" s="33"/>
      <c r="E75" s="33"/>
      <c r="F75" s="33"/>
      <c r="G75" s="33"/>
    </row>
    <row r="76" spans="1:8" x14ac:dyDescent="0.35">
      <c r="A76" s="6" t="s">
        <v>59</v>
      </c>
      <c r="B76" s="7">
        <v>538</v>
      </c>
      <c r="C76" s="8">
        <v>3.0000000000000001E-3</v>
      </c>
      <c r="D76" s="7">
        <v>294</v>
      </c>
      <c r="E76" s="9">
        <v>16903</v>
      </c>
      <c r="F76" s="9">
        <v>17735</v>
      </c>
      <c r="G76" s="8">
        <v>0.06</v>
      </c>
      <c r="H76">
        <f>SUM(D76:E76)</f>
        <v>17197</v>
      </c>
    </row>
    <row r="77" spans="1:8" x14ac:dyDescent="0.35">
      <c r="A77" s="6" t="s">
        <v>60</v>
      </c>
      <c r="B77" s="9">
        <v>11569</v>
      </c>
      <c r="C77" s="8">
        <v>5.8999999999999997E-2</v>
      </c>
      <c r="D77" s="9">
        <v>2235</v>
      </c>
      <c r="E77" s="9">
        <v>2144</v>
      </c>
      <c r="F77" s="9">
        <v>15948</v>
      </c>
      <c r="G77" s="8">
        <v>5.3999999999999999E-2</v>
      </c>
      <c r="H77">
        <f t="shared" ref="H77:H89" si="3">SUM(D77:E77)</f>
        <v>4379</v>
      </c>
    </row>
    <row r="78" spans="1:8" x14ac:dyDescent="0.35">
      <c r="A78" s="6" t="s">
        <v>61</v>
      </c>
      <c r="B78" s="9">
        <v>117490</v>
      </c>
      <c r="C78" s="8">
        <v>0.59899999999999998</v>
      </c>
      <c r="D78" s="7">
        <v>49</v>
      </c>
      <c r="E78" s="9">
        <v>12211</v>
      </c>
      <c r="F78" s="9">
        <v>129750</v>
      </c>
      <c r="G78" s="8">
        <v>0.44</v>
      </c>
      <c r="H78">
        <f t="shared" si="3"/>
        <v>12260</v>
      </c>
    </row>
    <row r="79" spans="1:8" x14ac:dyDescent="0.35">
      <c r="A79" s="6" t="s">
        <v>45</v>
      </c>
      <c r="B79" s="9">
        <v>18525</v>
      </c>
      <c r="C79" s="8">
        <v>9.4E-2</v>
      </c>
      <c r="D79" s="7">
        <v>0</v>
      </c>
      <c r="E79" s="9">
        <v>8726</v>
      </c>
      <c r="F79" s="9">
        <v>27251</v>
      </c>
      <c r="G79" s="8">
        <v>9.1999999999999998E-2</v>
      </c>
      <c r="H79">
        <f t="shared" si="3"/>
        <v>8726</v>
      </c>
    </row>
    <row r="80" spans="1:8" x14ac:dyDescent="0.35">
      <c r="A80" s="6" t="s">
        <v>62</v>
      </c>
      <c r="B80" s="7">
        <v>54</v>
      </c>
      <c r="C80" s="8">
        <v>0</v>
      </c>
      <c r="D80" s="7">
        <v>0</v>
      </c>
      <c r="E80" s="7">
        <v>0</v>
      </c>
      <c r="F80" s="7">
        <v>54</v>
      </c>
      <c r="G80" s="8">
        <v>0</v>
      </c>
      <c r="H80">
        <f t="shared" si="3"/>
        <v>0</v>
      </c>
    </row>
    <row r="81" spans="1:8" x14ac:dyDescent="0.35">
      <c r="A81" s="6" t="s">
        <v>71</v>
      </c>
      <c r="B81" s="7">
        <v>14</v>
      </c>
      <c r="C81" s="8">
        <v>0</v>
      </c>
      <c r="D81" s="7">
        <v>0</v>
      </c>
      <c r="E81" s="7">
        <v>0</v>
      </c>
      <c r="F81" s="7">
        <v>14</v>
      </c>
      <c r="G81" s="8">
        <v>0</v>
      </c>
      <c r="H81">
        <f t="shared" si="3"/>
        <v>0</v>
      </c>
    </row>
    <row r="82" spans="1:8" x14ac:dyDescent="0.35">
      <c r="A82" s="6" t="s">
        <v>64</v>
      </c>
      <c r="B82" s="9">
        <v>48005</v>
      </c>
      <c r="C82" s="8">
        <v>0.245</v>
      </c>
      <c r="D82" s="9">
        <v>12321</v>
      </c>
      <c r="E82" s="9">
        <v>4455</v>
      </c>
      <c r="F82" s="9">
        <v>64781</v>
      </c>
      <c r="G82" s="8">
        <v>0.219</v>
      </c>
      <c r="H82">
        <f t="shared" si="3"/>
        <v>16776</v>
      </c>
    </row>
    <row r="83" spans="1:8" x14ac:dyDescent="0.35">
      <c r="A83" s="10" t="s">
        <v>16</v>
      </c>
      <c r="B83" s="11">
        <v>6362</v>
      </c>
      <c r="C83" s="12">
        <v>3.2000000000000001E-2</v>
      </c>
      <c r="D83" s="11">
        <v>1143</v>
      </c>
      <c r="E83" s="13">
        <v>42</v>
      </c>
      <c r="F83" s="11">
        <v>7546</v>
      </c>
      <c r="G83" s="12">
        <v>2.5999999999999999E-2</v>
      </c>
      <c r="H83">
        <f t="shared" si="3"/>
        <v>1185</v>
      </c>
    </row>
    <row r="84" spans="1:8" x14ac:dyDescent="0.35">
      <c r="A84" s="10" t="s">
        <v>17</v>
      </c>
      <c r="B84" s="11">
        <v>11994</v>
      </c>
      <c r="C84" s="12">
        <v>6.0999999999999999E-2</v>
      </c>
      <c r="D84" s="13">
        <v>132</v>
      </c>
      <c r="E84" s="13">
        <v>757</v>
      </c>
      <c r="F84" s="11">
        <v>12883</v>
      </c>
      <c r="G84" s="12">
        <v>4.3999999999999997E-2</v>
      </c>
      <c r="H84">
        <f t="shared" si="3"/>
        <v>889</v>
      </c>
    </row>
    <row r="85" spans="1:8" x14ac:dyDescent="0.35">
      <c r="A85" s="10" t="s">
        <v>18</v>
      </c>
      <c r="B85" s="11">
        <v>2423</v>
      </c>
      <c r="C85" s="12">
        <v>1.2E-2</v>
      </c>
      <c r="D85" s="13">
        <v>191</v>
      </c>
      <c r="E85" s="13">
        <v>2</v>
      </c>
      <c r="F85" s="11">
        <v>2616</v>
      </c>
      <c r="G85" s="12">
        <v>8.9999999999999993E-3</v>
      </c>
      <c r="H85">
        <f t="shared" si="3"/>
        <v>193</v>
      </c>
    </row>
    <row r="86" spans="1:8" x14ac:dyDescent="0.35">
      <c r="A86" s="10" t="s">
        <v>65</v>
      </c>
      <c r="B86" s="11">
        <v>15046</v>
      </c>
      <c r="C86" s="12">
        <v>7.6999999999999999E-2</v>
      </c>
      <c r="D86" s="13">
        <v>0</v>
      </c>
      <c r="E86" s="11">
        <v>2583</v>
      </c>
      <c r="F86" s="11">
        <v>17629</v>
      </c>
      <c r="G86" s="12">
        <v>0.06</v>
      </c>
      <c r="H86">
        <f t="shared" si="3"/>
        <v>2583</v>
      </c>
    </row>
    <row r="87" spans="1:8" x14ac:dyDescent="0.35">
      <c r="A87" s="10" t="s">
        <v>21</v>
      </c>
      <c r="B87" s="11">
        <v>12180</v>
      </c>
      <c r="C87" s="12">
        <v>6.2E-2</v>
      </c>
      <c r="D87" s="11">
        <v>10855</v>
      </c>
      <c r="E87" s="11">
        <v>1072</v>
      </c>
      <c r="F87" s="11">
        <v>24107</v>
      </c>
      <c r="G87" s="12">
        <v>8.2000000000000003E-2</v>
      </c>
      <c r="H87">
        <f t="shared" si="3"/>
        <v>11927</v>
      </c>
    </row>
    <row r="88" spans="1:8" x14ac:dyDescent="0.35">
      <c r="A88" s="6" t="s">
        <v>72</v>
      </c>
      <c r="B88" s="7" t="s">
        <v>67</v>
      </c>
      <c r="C88" s="7" t="s">
        <v>67</v>
      </c>
      <c r="D88" s="9">
        <v>20901</v>
      </c>
      <c r="E88" s="9">
        <v>18972</v>
      </c>
      <c r="F88" s="9">
        <v>39873</v>
      </c>
      <c r="G88" s="8">
        <v>0.13500000000000001</v>
      </c>
      <c r="H88">
        <f t="shared" si="3"/>
        <v>39873</v>
      </c>
    </row>
    <row r="89" spans="1:8" x14ac:dyDescent="0.35">
      <c r="A89" s="6" t="s">
        <v>29</v>
      </c>
      <c r="B89" s="9">
        <v>196195</v>
      </c>
      <c r="C89" s="8">
        <v>1</v>
      </c>
      <c r="D89" s="9">
        <v>35800</v>
      </c>
      <c r="E89" s="9">
        <v>63410</v>
      </c>
      <c r="F89" s="9">
        <v>295405</v>
      </c>
      <c r="G89" s="8">
        <v>1</v>
      </c>
      <c r="H89">
        <f t="shared" si="3"/>
        <v>99210</v>
      </c>
    </row>
    <row r="90" spans="1:8" x14ac:dyDescent="0.35">
      <c r="B90" s="3">
        <f>B89*1000</f>
        <v>196195000</v>
      </c>
      <c r="H90">
        <f>SUM(D90:E90)</f>
        <v>0</v>
      </c>
    </row>
    <row r="91" spans="1:8" x14ac:dyDescent="0.35">
      <c r="A91" s="34" t="s">
        <v>73</v>
      </c>
      <c r="B91" s="35"/>
      <c r="C91" s="35"/>
      <c r="D91" s="35"/>
      <c r="E91" s="35"/>
      <c r="F91" s="35"/>
      <c r="G91" s="35"/>
    </row>
    <row r="92" spans="1:8" ht="15.75" customHeight="1" x14ac:dyDescent="0.35">
      <c r="A92" s="33" t="s">
        <v>49</v>
      </c>
      <c r="B92" s="15" t="s">
        <v>50</v>
      </c>
      <c r="C92" s="15" t="s">
        <v>51</v>
      </c>
      <c r="D92" s="33" t="s">
        <v>52</v>
      </c>
      <c r="E92" s="33" t="s">
        <v>53</v>
      </c>
      <c r="F92" s="33" t="s">
        <v>74</v>
      </c>
      <c r="G92" s="33" t="s">
        <v>75</v>
      </c>
    </row>
    <row r="93" spans="1:8" ht="15.5" x14ac:dyDescent="0.35">
      <c r="A93" s="33"/>
      <c r="B93" s="15" t="s">
        <v>57</v>
      </c>
      <c r="C93" s="15" t="s">
        <v>58</v>
      </c>
      <c r="D93" s="33"/>
      <c r="E93" s="33"/>
      <c r="F93" s="33"/>
      <c r="G93" s="33"/>
    </row>
    <row r="94" spans="1:8" x14ac:dyDescent="0.35">
      <c r="A94" s="6" t="s">
        <v>59</v>
      </c>
      <c r="B94" s="9">
        <v>1011</v>
      </c>
      <c r="C94" s="8">
        <v>5.1000000000000004E-3</v>
      </c>
      <c r="D94" s="7">
        <v>0</v>
      </c>
      <c r="E94" s="9">
        <v>17877</v>
      </c>
      <c r="F94" s="9">
        <v>18888</v>
      </c>
      <c r="G94" s="8">
        <v>6.3600000000000004E-2</v>
      </c>
      <c r="H94">
        <f>SUM(D94:E94)</f>
        <v>17877</v>
      </c>
    </row>
    <row r="95" spans="1:8" x14ac:dyDescent="0.35">
      <c r="A95" s="6" t="s">
        <v>60</v>
      </c>
      <c r="B95" s="9">
        <v>13739</v>
      </c>
      <c r="C95" s="8">
        <v>6.9000000000000006E-2</v>
      </c>
      <c r="D95" s="7">
        <v>160</v>
      </c>
      <c r="E95" s="9">
        <v>2138</v>
      </c>
      <c r="F95" s="9">
        <v>16037</v>
      </c>
      <c r="G95" s="8">
        <v>5.3999999999999999E-2</v>
      </c>
      <c r="H95">
        <f t="shared" ref="H95:H107" si="4">SUM(D95:E95)</f>
        <v>2298</v>
      </c>
    </row>
    <row r="96" spans="1:8" x14ac:dyDescent="0.35">
      <c r="A96" s="6" t="s">
        <v>61</v>
      </c>
      <c r="B96" s="9">
        <v>122005</v>
      </c>
      <c r="C96" s="8">
        <v>0.61250000000000004</v>
      </c>
      <c r="D96" s="7">
        <v>1</v>
      </c>
      <c r="E96" s="9">
        <v>10151</v>
      </c>
      <c r="F96" s="9">
        <v>132157</v>
      </c>
      <c r="G96" s="8">
        <v>0.44490000000000002</v>
      </c>
      <c r="H96">
        <f t="shared" si="4"/>
        <v>10152</v>
      </c>
    </row>
    <row r="97" spans="1:8" x14ac:dyDescent="0.35">
      <c r="A97" s="6" t="s">
        <v>45</v>
      </c>
      <c r="B97" s="9">
        <v>17027</v>
      </c>
      <c r="C97" s="8">
        <v>8.5500000000000007E-2</v>
      </c>
      <c r="D97" s="7">
        <v>0</v>
      </c>
      <c r="E97" s="9">
        <v>8193</v>
      </c>
      <c r="F97" s="9">
        <v>25220</v>
      </c>
      <c r="G97" s="8">
        <v>8.4900000000000003E-2</v>
      </c>
      <c r="H97">
        <f t="shared" si="4"/>
        <v>8193</v>
      </c>
    </row>
    <row r="98" spans="1:8" x14ac:dyDescent="0.35">
      <c r="A98" s="6" t="s">
        <v>62</v>
      </c>
      <c r="B98" s="7">
        <v>45</v>
      </c>
      <c r="C98" s="8">
        <v>2.0000000000000001E-4</v>
      </c>
      <c r="D98" s="7">
        <v>0</v>
      </c>
      <c r="E98" s="7">
        <v>0</v>
      </c>
      <c r="F98" s="7">
        <v>45</v>
      </c>
      <c r="G98" s="8">
        <v>1E-4</v>
      </c>
      <c r="H98">
        <f t="shared" si="4"/>
        <v>0</v>
      </c>
    </row>
    <row r="99" spans="1:8" x14ac:dyDescent="0.35">
      <c r="A99" s="6" t="s">
        <v>71</v>
      </c>
      <c r="B99" s="7">
        <v>16</v>
      </c>
      <c r="C99" s="8">
        <v>1E-4</v>
      </c>
      <c r="D99" s="7">
        <v>0</v>
      </c>
      <c r="E99" s="7">
        <v>0</v>
      </c>
      <c r="F99" s="7">
        <v>16</v>
      </c>
      <c r="G99" s="8">
        <v>1E-4</v>
      </c>
      <c r="H99">
        <f t="shared" si="4"/>
        <v>0</v>
      </c>
    </row>
    <row r="100" spans="1:8" x14ac:dyDescent="0.35">
      <c r="A100" s="6" t="s">
        <v>64</v>
      </c>
      <c r="B100" s="9">
        <v>45350</v>
      </c>
      <c r="C100" s="8">
        <v>0.22770000000000001</v>
      </c>
      <c r="D100" s="9">
        <v>11423</v>
      </c>
      <c r="E100" s="9">
        <v>3493</v>
      </c>
      <c r="F100" s="9">
        <v>60266</v>
      </c>
      <c r="G100" s="8">
        <v>0.2029</v>
      </c>
      <c r="H100">
        <f t="shared" si="4"/>
        <v>14916</v>
      </c>
    </row>
    <row r="101" spans="1:8" x14ac:dyDescent="0.35">
      <c r="A101" s="10" t="s">
        <v>16</v>
      </c>
      <c r="B101" s="11">
        <v>6768</v>
      </c>
      <c r="C101" s="12">
        <v>3.4000000000000002E-2</v>
      </c>
      <c r="D101" s="13">
        <v>762</v>
      </c>
      <c r="E101" s="13">
        <v>24</v>
      </c>
      <c r="F101" s="11">
        <v>7554</v>
      </c>
      <c r="G101" s="12">
        <v>2.5399999999999999E-2</v>
      </c>
      <c r="H101">
        <f t="shared" si="4"/>
        <v>786</v>
      </c>
    </row>
    <row r="102" spans="1:8" x14ac:dyDescent="0.35">
      <c r="A102" s="10" t="s">
        <v>17</v>
      </c>
      <c r="B102" s="11">
        <v>12186</v>
      </c>
      <c r="C102" s="12">
        <v>6.1199999999999997E-2</v>
      </c>
      <c r="D102" s="13">
        <v>150</v>
      </c>
      <c r="E102" s="13">
        <v>694</v>
      </c>
      <c r="F102" s="11">
        <v>13030</v>
      </c>
      <c r="G102" s="12">
        <v>4.3900000000000002E-2</v>
      </c>
      <c r="H102">
        <f t="shared" si="4"/>
        <v>844</v>
      </c>
    </row>
    <row r="103" spans="1:8" x14ac:dyDescent="0.35">
      <c r="A103" s="10" t="s">
        <v>18</v>
      </c>
      <c r="B103" s="11">
        <v>2737</v>
      </c>
      <c r="C103" s="12">
        <v>1.37E-2</v>
      </c>
      <c r="D103" s="13">
        <v>361</v>
      </c>
      <c r="E103" s="13">
        <v>0</v>
      </c>
      <c r="F103" s="11">
        <v>3098</v>
      </c>
      <c r="G103" s="12">
        <v>1.04E-2</v>
      </c>
      <c r="H103">
        <f t="shared" si="4"/>
        <v>361</v>
      </c>
    </row>
    <row r="104" spans="1:8" x14ac:dyDescent="0.35">
      <c r="A104" s="10" t="s">
        <v>65</v>
      </c>
      <c r="B104" s="11">
        <v>10585</v>
      </c>
      <c r="C104" s="12">
        <v>5.3100000000000001E-2</v>
      </c>
      <c r="D104" s="13">
        <v>0</v>
      </c>
      <c r="E104" s="11">
        <v>2009</v>
      </c>
      <c r="F104" s="11">
        <v>12594</v>
      </c>
      <c r="G104" s="12">
        <v>4.24E-2</v>
      </c>
      <c r="H104">
        <f t="shared" si="4"/>
        <v>2009</v>
      </c>
    </row>
    <row r="105" spans="1:8" x14ac:dyDescent="0.35">
      <c r="A105" s="10" t="s">
        <v>21</v>
      </c>
      <c r="B105" s="11">
        <v>13074</v>
      </c>
      <c r="C105" s="12">
        <v>6.5600000000000006E-2</v>
      </c>
      <c r="D105" s="11">
        <v>10151</v>
      </c>
      <c r="E105" s="13">
        <v>766</v>
      </c>
      <c r="F105" s="11">
        <v>23991</v>
      </c>
      <c r="G105" s="12">
        <v>8.0799999999999997E-2</v>
      </c>
      <c r="H105">
        <f t="shared" si="4"/>
        <v>10917</v>
      </c>
    </row>
    <row r="106" spans="1:8" x14ac:dyDescent="0.35">
      <c r="A106" s="6" t="s">
        <v>66</v>
      </c>
      <c r="B106" s="7" t="s">
        <v>67</v>
      </c>
      <c r="C106" s="7" t="s">
        <v>67</v>
      </c>
      <c r="D106" s="9">
        <v>25676</v>
      </c>
      <c r="E106" s="9">
        <v>18757</v>
      </c>
      <c r="F106" s="9">
        <v>44433</v>
      </c>
      <c r="G106" s="8">
        <v>0.14960000000000001</v>
      </c>
      <c r="H106">
        <f t="shared" si="4"/>
        <v>44433</v>
      </c>
    </row>
    <row r="107" spans="1:8" x14ac:dyDescent="0.35">
      <c r="A107" s="6" t="s">
        <v>29</v>
      </c>
      <c r="B107" s="9">
        <v>199193</v>
      </c>
      <c r="C107" s="8">
        <v>1</v>
      </c>
      <c r="D107" s="9">
        <v>37260</v>
      </c>
      <c r="E107" s="9">
        <v>60609</v>
      </c>
      <c r="F107" s="9">
        <v>297062</v>
      </c>
      <c r="G107" s="8">
        <v>1</v>
      </c>
      <c r="H107">
        <f t="shared" si="4"/>
        <v>97869</v>
      </c>
    </row>
    <row r="108" spans="1:8" x14ac:dyDescent="0.35">
      <c r="H108">
        <f>SUM(D108:E108)</f>
        <v>0</v>
      </c>
    </row>
    <row r="123" spans="1:35" s="4" customFormat="1" x14ac:dyDescent="0.35">
      <c r="A123" s="4" t="s">
        <v>81</v>
      </c>
    </row>
    <row r="124" spans="1:35" x14ac:dyDescent="0.35">
      <c r="A124" t="s">
        <v>82</v>
      </c>
      <c r="B124">
        <v>2017</v>
      </c>
      <c r="C124">
        <v>2018</v>
      </c>
      <c r="D124">
        <v>2019</v>
      </c>
      <c r="E124">
        <v>2020</v>
      </c>
      <c r="F124">
        <v>2021</v>
      </c>
      <c r="G124">
        <v>2022</v>
      </c>
      <c r="H124">
        <v>2023</v>
      </c>
      <c r="I124">
        <v>2024</v>
      </c>
      <c r="J124">
        <v>2025</v>
      </c>
      <c r="K124">
        <v>2026</v>
      </c>
      <c r="L124">
        <v>2027</v>
      </c>
      <c r="M124">
        <v>2028</v>
      </c>
      <c r="N124">
        <v>2029</v>
      </c>
      <c r="O124">
        <v>2030</v>
      </c>
      <c r="P124">
        <v>2031</v>
      </c>
      <c r="Q124">
        <v>2032</v>
      </c>
      <c r="R124">
        <v>2033</v>
      </c>
      <c r="S124">
        <v>2034</v>
      </c>
      <c r="T124">
        <v>2035</v>
      </c>
      <c r="U124">
        <v>2036</v>
      </c>
      <c r="V124">
        <v>2037</v>
      </c>
      <c r="W124">
        <v>2038</v>
      </c>
      <c r="X124">
        <v>2039</v>
      </c>
      <c r="Y124">
        <v>2040</v>
      </c>
      <c r="Z124">
        <v>2041</v>
      </c>
      <c r="AA124">
        <v>2042</v>
      </c>
      <c r="AB124">
        <v>2043</v>
      </c>
      <c r="AC124">
        <v>2044</v>
      </c>
      <c r="AD124">
        <v>2045</v>
      </c>
      <c r="AE124">
        <v>2046</v>
      </c>
      <c r="AF124">
        <v>2047</v>
      </c>
      <c r="AG124">
        <v>2048</v>
      </c>
      <c r="AH124">
        <v>2049</v>
      </c>
      <c r="AI124">
        <v>2050</v>
      </c>
    </row>
    <row r="125" spans="1:35" x14ac:dyDescent="0.35">
      <c r="A125" t="s">
        <v>104</v>
      </c>
    </row>
    <row r="126" spans="1:35" x14ac:dyDescent="0.35">
      <c r="A126" t="s">
        <v>83</v>
      </c>
      <c r="B126" s="3">
        <f>'E3 (60% RPS net of exports)'!I35</f>
        <v>311067562.65416199</v>
      </c>
      <c r="C126" s="3">
        <f>'E3 (60% RPS net of exports)'!J35</f>
        <v>312986341.77092701</v>
      </c>
      <c r="D126" s="3">
        <f>'E3 (60% RPS net of exports)'!K35</f>
        <v>315126603.39957601</v>
      </c>
      <c r="E126" s="3">
        <f>'E3 (60% RPS net of exports)'!L35</f>
        <v>316527760.67560202</v>
      </c>
      <c r="F126" s="3">
        <f>'E3 (60% RPS net of exports)'!M35</f>
        <v>316576761.16199499</v>
      </c>
      <c r="G126" s="3">
        <f>'E3 (60% RPS net of exports)'!N35</f>
        <v>316655002.98431998</v>
      </c>
      <c r="H126" s="3">
        <f>'E3 (60% RPS net of exports)'!O35</f>
        <v>316893099.94556397</v>
      </c>
      <c r="I126" s="3">
        <f>'E3 (60% RPS net of exports)'!P35</f>
        <v>317161995.20030701</v>
      </c>
      <c r="J126" s="3">
        <f>'E3 (60% RPS net of exports)'!Q35</f>
        <v>316864095.71089298</v>
      </c>
      <c r="K126" s="3">
        <f>'E3 (60% RPS net of exports)'!R35</f>
        <v>317306049.914792</v>
      </c>
      <c r="L126" s="3">
        <f>'E3 (60% RPS net of exports)'!S35</f>
        <v>317966550.57116902</v>
      </c>
      <c r="M126" s="3">
        <f>'E3 (60% RPS net of exports)'!T35</f>
        <v>318563115.116777</v>
      </c>
      <c r="N126" s="3">
        <f>'E3 (60% RPS net of exports)'!U35</f>
        <v>319436415.029535</v>
      </c>
      <c r="O126" s="3">
        <f>'E3 (60% RPS net of exports)'!V35</f>
        <v>320535543.37801898</v>
      </c>
      <c r="P126" s="3">
        <f>'E3 (60% RPS net of exports)'!W35</f>
        <v>322742638.37351203</v>
      </c>
      <c r="Q126" s="3">
        <f>'E3 (60% RPS net of exports)'!X35</f>
        <v>324542431.44617999</v>
      </c>
      <c r="R126" s="3">
        <f>'E3 (60% RPS net of exports)'!Y35</f>
        <v>326863638.80540001</v>
      </c>
      <c r="S126" s="3">
        <f>'E3 (60% RPS net of exports)'!Z35</f>
        <v>329550520.62717003</v>
      </c>
      <c r="T126" s="3">
        <f>'E3 (60% RPS net of exports)'!AA35</f>
        <v>332620192.10216802</v>
      </c>
      <c r="U126" s="3">
        <f>'E3 (60% RPS net of exports)'!AB35</f>
        <v>336160695.66408598</v>
      </c>
      <c r="V126" s="3">
        <f>'E3 (60% RPS net of exports)'!AC35</f>
        <v>339945827.132783</v>
      </c>
      <c r="W126" s="3">
        <f>'E3 (60% RPS net of exports)'!AD35</f>
        <v>344073124.22459102</v>
      </c>
      <c r="X126" s="3">
        <f>'E3 (60% RPS net of exports)'!AE35</f>
        <v>348325186.74573302</v>
      </c>
      <c r="Y126" s="3">
        <f>'E3 (60% RPS net of exports)'!AF35</f>
        <v>352797276.89051002</v>
      </c>
      <c r="Z126" s="3">
        <f>'E3 (60% RPS net of exports)'!AG35</f>
        <v>357845276.36463398</v>
      </c>
      <c r="AA126" s="3">
        <f>'E3 (60% RPS net of exports)'!AH35</f>
        <v>362996598.60155898</v>
      </c>
      <c r="AB126" s="3">
        <f>'E3 (60% RPS net of exports)'!AI35</f>
        <v>368184908.697267</v>
      </c>
      <c r="AC126" s="3">
        <f>'E3 (60% RPS net of exports)'!AJ35</f>
        <v>373386483.08303499</v>
      </c>
      <c r="AD126" s="3">
        <f>'E3 (60% RPS net of exports)'!AK35</f>
        <v>378303118.05337602</v>
      </c>
      <c r="AE126" s="3">
        <f>'E3 (60% RPS net of exports)'!AL35</f>
        <v>383183247.78253198</v>
      </c>
      <c r="AF126" s="3">
        <f>'E3 (60% RPS net of exports)'!AM35</f>
        <v>387816155.52930403</v>
      </c>
      <c r="AG126" s="3">
        <f>'E3 (60% RPS net of exports)'!AN35</f>
        <v>392323283.22319299</v>
      </c>
      <c r="AH126" s="3">
        <f>'E3 (60% RPS net of exports)'!AO35</f>
        <v>396670081.44406301</v>
      </c>
      <c r="AI126" s="3">
        <f>'E3 (60% RPS net of exports)'!AP35</f>
        <v>400792357.13253999</v>
      </c>
    </row>
    <row r="131" spans="1:1" x14ac:dyDescent="0.35">
      <c r="A131" s="17"/>
    </row>
    <row r="147" spans="2:35" x14ac:dyDescent="0.3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 spans="2:35" x14ac:dyDescent="0.35">
      <c r="B148" s="21"/>
    </row>
  </sheetData>
  <mergeCells count="20">
    <mergeCell ref="A18:G18"/>
    <mergeCell ref="E56:E57"/>
    <mergeCell ref="F56:F57"/>
    <mergeCell ref="G56:G57"/>
    <mergeCell ref="A37:G37"/>
    <mergeCell ref="A55:G55"/>
    <mergeCell ref="A56:A57"/>
    <mergeCell ref="D56:D57"/>
    <mergeCell ref="A91:G91"/>
    <mergeCell ref="A73:G73"/>
    <mergeCell ref="A74:A75"/>
    <mergeCell ref="D74:D75"/>
    <mergeCell ref="E74:E75"/>
    <mergeCell ref="F74:F75"/>
    <mergeCell ref="G74:G75"/>
    <mergeCell ref="A92:A93"/>
    <mergeCell ref="D92:D93"/>
    <mergeCell ref="E92:E93"/>
    <mergeCell ref="F92:F93"/>
    <mergeCell ref="G92:G9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1"/>
  <sheetViews>
    <sheetView workbookViewId="0">
      <selection activeCell="H46" sqref="H46"/>
    </sheetView>
  </sheetViews>
  <sheetFormatPr defaultRowHeight="14.5" x14ac:dyDescent="0.35"/>
  <cols>
    <col min="1" max="1" width="29.453125" customWidth="1"/>
  </cols>
  <sheetData>
    <row r="1" spans="1:42" x14ac:dyDescent="0.35">
      <c r="A1" t="s">
        <v>103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  <c r="W1">
        <v>2031</v>
      </c>
      <c r="X1">
        <v>2032</v>
      </c>
      <c r="Y1">
        <v>2033</v>
      </c>
      <c r="Z1">
        <v>2034</v>
      </c>
      <c r="AA1">
        <v>2035</v>
      </c>
      <c r="AB1">
        <v>2036</v>
      </c>
      <c r="AC1">
        <v>2037</v>
      </c>
      <c r="AD1">
        <v>2038</v>
      </c>
      <c r="AE1">
        <v>2039</v>
      </c>
      <c r="AF1">
        <v>2040</v>
      </c>
      <c r="AG1">
        <v>2041</v>
      </c>
      <c r="AH1">
        <v>2042</v>
      </c>
      <c r="AI1">
        <v>2043</v>
      </c>
      <c r="AJ1">
        <v>2044</v>
      </c>
      <c r="AK1">
        <v>2045</v>
      </c>
      <c r="AL1">
        <v>2046</v>
      </c>
      <c r="AM1">
        <v>2047</v>
      </c>
      <c r="AN1">
        <v>2048</v>
      </c>
      <c r="AO1">
        <v>2049</v>
      </c>
      <c r="AP1">
        <v>2050</v>
      </c>
    </row>
    <row r="2" spans="1:42" x14ac:dyDescent="0.35">
      <c r="A2" t="s">
        <v>43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35">
      <c r="A3" t="s">
        <v>44</v>
      </c>
      <c r="B3" s="3">
        <v>40801310.1154714</v>
      </c>
      <c r="C3" s="3">
        <v>40801310.1154714</v>
      </c>
      <c r="D3" s="3">
        <v>40801310.1154714</v>
      </c>
      <c r="E3" s="3">
        <v>40801310.1154714</v>
      </c>
      <c r="F3" s="3">
        <v>40801310.1154714</v>
      </c>
      <c r="G3" s="3">
        <v>40801310.1154714</v>
      </c>
      <c r="H3" s="3">
        <v>41164841.085639097</v>
      </c>
      <c r="I3" s="3">
        <v>41534391.146846801</v>
      </c>
      <c r="J3" s="3">
        <v>41895838.823214501</v>
      </c>
      <c r="K3" s="3">
        <v>42251111.971765101</v>
      </c>
      <c r="L3" s="3">
        <v>42518443.316518702</v>
      </c>
      <c r="M3" s="3">
        <v>42785800.275788598</v>
      </c>
      <c r="N3" s="3">
        <v>43053988.969956197</v>
      </c>
      <c r="O3" s="3">
        <v>43324226.693128698</v>
      </c>
      <c r="P3" s="3">
        <v>43595547.680100799</v>
      </c>
      <c r="Q3" s="3">
        <v>43887940.573445</v>
      </c>
      <c r="R3" s="3">
        <v>44184747.995693997</v>
      </c>
      <c r="S3" s="3">
        <v>44485360.913108699</v>
      </c>
      <c r="T3" s="3">
        <v>44788900.710952997</v>
      </c>
      <c r="U3" s="3">
        <v>45094759.548456401</v>
      </c>
      <c r="V3" s="3">
        <v>45401908.433283798</v>
      </c>
      <c r="W3" s="3">
        <v>43837264.5268756</v>
      </c>
      <c r="X3" s="3">
        <v>42274360.016630098</v>
      </c>
      <c r="Y3" s="3">
        <v>40710286.231144801</v>
      </c>
      <c r="Z3" s="3">
        <v>39147324.708810702</v>
      </c>
      <c r="AA3" s="3">
        <v>37582680.802405298</v>
      </c>
      <c r="AB3" s="3">
        <v>36019206.1712192</v>
      </c>
      <c r="AC3" s="3">
        <v>34455702.506678902</v>
      </c>
      <c r="AD3" s="3">
        <v>32891560.306692898</v>
      </c>
      <c r="AE3" s="3">
        <v>31328667.198863901</v>
      </c>
      <c r="AF3" s="3">
        <v>29764582.0109795</v>
      </c>
      <c r="AG3" s="3">
        <v>28200548.6612854</v>
      </c>
      <c r="AH3" s="3">
        <v>26636406.461298902</v>
      </c>
      <c r="AI3" s="3">
        <v>25074083.474397201</v>
      </c>
      <c r="AJ3" s="3">
        <v>23509713.226044402</v>
      </c>
      <c r="AK3" s="3">
        <v>21944841.271265499</v>
      </c>
      <c r="AL3" s="3">
        <v>20381822.736832101</v>
      </c>
      <c r="AM3" s="3">
        <v>18817691.939266399</v>
      </c>
      <c r="AN3" s="3">
        <v>17254160.295994699</v>
      </c>
      <c r="AO3" s="3">
        <v>15690542.607263099</v>
      </c>
      <c r="AP3" s="3">
        <v>14127524.0728263</v>
      </c>
    </row>
    <row r="4" spans="1:42" x14ac:dyDescent="0.35">
      <c r="A4" t="s">
        <v>45</v>
      </c>
      <c r="B4" s="3">
        <v>36085068.000002503</v>
      </c>
      <c r="C4" s="3">
        <v>36085068.000002503</v>
      </c>
      <c r="D4" s="3">
        <v>18346068.000002999</v>
      </c>
      <c r="E4" s="3">
        <v>18346068.000002999</v>
      </c>
      <c r="F4" s="3">
        <v>18346068.000002999</v>
      </c>
      <c r="G4" s="3">
        <v>18346068.000002999</v>
      </c>
      <c r="H4" s="3">
        <v>18346068.000002999</v>
      </c>
      <c r="I4" s="3">
        <v>18346068.000002999</v>
      </c>
      <c r="J4" s="3">
        <v>18346068.000002999</v>
      </c>
      <c r="K4" s="3">
        <v>18346068.000002999</v>
      </c>
      <c r="L4" s="3">
        <v>18346068.000002999</v>
      </c>
      <c r="M4" s="3">
        <v>18346068.000002999</v>
      </c>
      <c r="N4" s="3">
        <v>18346068.000002999</v>
      </c>
      <c r="O4" s="3">
        <v>18346068.000002999</v>
      </c>
      <c r="P4" s="3">
        <v>18346068.000002999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35">
      <c r="A5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35">
      <c r="A6" t="s">
        <v>47</v>
      </c>
      <c r="B6">
        <v>0</v>
      </c>
      <c r="C6">
        <v>0</v>
      </c>
      <c r="D6">
        <v>0</v>
      </c>
      <c r="E6">
        <v>0</v>
      </c>
      <c r="F6">
        <v>0</v>
      </c>
      <c r="G6" s="3">
        <v>515955.23644726299</v>
      </c>
      <c r="H6" s="3">
        <v>509816.10257046402</v>
      </c>
      <c r="I6" s="3">
        <v>499727.74272003002</v>
      </c>
      <c r="J6" s="3">
        <v>516329.66096411401</v>
      </c>
      <c r="K6" s="3">
        <v>517784.24515450798</v>
      </c>
      <c r="L6" s="3">
        <v>514371.69385872502</v>
      </c>
      <c r="M6" s="3">
        <v>512471.12451914302</v>
      </c>
      <c r="N6" s="3">
        <v>509030.98253887502</v>
      </c>
      <c r="O6" s="3">
        <v>500966.35785310197</v>
      </c>
      <c r="P6" s="3">
        <v>490849.79154346301</v>
      </c>
      <c r="Q6" s="3">
        <v>499671.55786191003</v>
      </c>
      <c r="R6" s="3">
        <v>492908.25615075597</v>
      </c>
      <c r="S6" s="3">
        <v>476428.27519344701</v>
      </c>
      <c r="T6" s="3">
        <v>129947.433612715</v>
      </c>
      <c r="U6" s="3">
        <v>126232.536575041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35">
      <c r="A7" t="s">
        <v>48</v>
      </c>
      <c r="B7" s="3">
        <v>216759.157403766</v>
      </c>
      <c r="C7" s="3">
        <v>141444.88455976199</v>
      </c>
      <c r="D7" s="3">
        <v>161053.82009144299</v>
      </c>
      <c r="E7" s="3">
        <v>82562.025186900501</v>
      </c>
      <c r="F7" s="3">
        <v>55793.481756568799</v>
      </c>
      <c r="G7" s="3">
        <v>10464.092278170499</v>
      </c>
      <c r="H7">
        <v>5468.9835164835204</v>
      </c>
      <c r="I7">
        <v>4989.2058982726203</v>
      </c>
      <c r="J7">
        <v>3282.58833643051</v>
      </c>
      <c r="K7">
        <v>3236.2572019694499</v>
      </c>
      <c r="L7">
        <v>2890.9644459573001</v>
      </c>
      <c r="M7">
        <v>4591.4740833255501</v>
      </c>
      <c r="N7">
        <v>4345.9060249963804</v>
      </c>
      <c r="O7">
        <v>2541.3411648656702</v>
      </c>
      <c r="P7">
        <v>1384.0169784211901</v>
      </c>
      <c r="Q7">
        <v>5515.97185426139</v>
      </c>
      <c r="R7">
        <v>5617.7883317780397</v>
      </c>
      <c r="S7">
        <v>4740.0534778846104</v>
      </c>
      <c r="T7">
        <v>2292.6832777233699</v>
      </c>
      <c r="U7">
        <v>3323.1536890470102</v>
      </c>
      <c r="V7">
        <v>3333.2768321004801</v>
      </c>
      <c r="W7">
        <v>2462.7731396761501</v>
      </c>
      <c r="X7">
        <v>2646.0338523191599</v>
      </c>
      <c r="Y7">
        <v>3696.79833779604</v>
      </c>
      <c r="Z7">
        <v>3889.5308820647701</v>
      </c>
      <c r="AA7">
        <v>4365.4935681758898</v>
      </c>
      <c r="AB7">
        <v>5217.7785746120499</v>
      </c>
      <c r="AC7">
        <v>5641.5428214516396</v>
      </c>
      <c r="AD7">
        <v>6025.9273349587902</v>
      </c>
      <c r="AE7">
        <v>6360.6066134991997</v>
      </c>
      <c r="AF7">
        <v>7372.4517227295501</v>
      </c>
      <c r="AG7" s="3">
        <v>12564.2181633494</v>
      </c>
      <c r="AH7" s="3">
        <v>22165.9671802835</v>
      </c>
      <c r="AI7" s="3">
        <v>29289.0760570782</v>
      </c>
      <c r="AJ7" s="3">
        <v>27071.463732697401</v>
      </c>
      <c r="AK7" s="3">
        <v>26641.944562626999</v>
      </c>
      <c r="AL7" s="3">
        <v>25348.710811365501</v>
      </c>
      <c r="AM7" s="3">
        <v>22854.7074483465</v>
      </c>
      <c r="AN7" s="3">
        <v>20937.066841988901</v>
      </c>
      <c r="AO7" s="3">
        <v>12341.7883949239</v>
      </c>
      <c r="AP7">
        <v>7638.1819293764802</v>
      </c>
    </row>
    <row r="8" spans="1:42" x14ac:dyDescent="0.35">
      <c r="A8" t="s">
        <v>2</v>
      </c>
      <c r="B8" s="3">
        <v>2763890.0276583401</v>
      </c>
      <c r="C8" s="3">
        <v>1916217.4509240401</v>
      </c>
      <c r="D8" s="3">
        <v>1888079.4795123099</v>
      </c>
      <c r="E8" s="3">
        <v>896114.31641655404</v>
      </c>
      <c r="F8" s="3">
        <v>544838.89155124396</v>
      </c>
      <c r="G8">
        <v>5064.73741618036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851.52375785102402</v>
      </c>
      <c r="AH8">
        <v>4047.7184952510202</v>
      </c>
      <c r="AI8">
        <v>5387.8199030565602</v>
      </c>
      <c r="AJ8">
        <v>4085.2886908806099</v>
      </c>
      <c r="AK8">
        <v>2410.3698192212601</v>
      </c>
      <c r="AL8">
        <v>2263.1414119004298</v>
      </c>
      <c r="AM8">
        <v>2026.6458784615299</v>
      </c>
      <c r="AN8">
        <v>1880.9590615955001</v>
      </c>
      <c r="AO8">
        <v>1552.46758781624</v>
      </c>
      <c r="AP8">
        <v>0</v>
      </c>
    </row>
    <row r="9" spans="1:42" x14ac:dyDescent="0.35">
      <c r="A9" t="s">
        <v>3</v>
      </c>
      <c r="B9">
        <v>6777.27824888345</v>
      </c>
      <c r="C9">
        <v>4894.3194372369999</v>
      </c>
      <c r="D9">
        <v>3552.1318681318598</v>
      </c>
      <c r="E9">
        <v>888.03296703296598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592.02197802197804</v>
      </c>
      <c r="AJ9">
        <v>592.02197802197804</v>
      </c>
      <c r="AK9">
        <v>592.02197802197804</v>
      </c>
      <c r="AL9">
        <v>454.55595677767002</v>
      </c>
      <c r="AM9">
        <v>0</v>
      </c>
      <c r="AN9">
        <v>0</v>
      </c>
      <c r="AO9">
        <v>0</v>
      </c>
      <c r="AP9">
        <v>0</v>
      </c>
    </row>
    <row r="10" spans="1:42" x14ac:dyDescent="0.35">
      <c r="A10" t="s">
        <v>4</v>
      </c>
      <c r="B10">
        <v>1857.2884615384601</v>
      </c>
      <c r="C10">
        <v>1415.0769230769199</v>
      </c>
      <c r="D10">
        <v>1034.02090967156</v>
      </c>
      <c r="E10">
        <v>244.968057233823</v>
      </c>
      <c r="F10">
        <v>0</v>
      </c>
      <c r="G10">
        <v>795.98076923076906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231.03296703296701</v>
      </c>
      <c r="AH10">
        <v>742.23329977685796</v>
      </c>
      <c r="AI10">
        <v>808.61538461538396</v>
      </c>
      <c r="AJ10">
        <v>674.79156</v>
      </c>
      <c r="AK10">
        <v>381.08467473380398</v>
      </c>
      <c r="AL10">
        <v>240.66012881868099</v>
      </c>
      <c r="AM10">
        <v>132.75764357142799</v>
      </c>
      <c r="AN10">
        <v>132.75764357142799</v>
      </c>
      <c r="AO10">
        <v>132.75764357142799</v>
      </c>
      <c r="AP10">
        <v>126.37952689661</v>
      </c>
    </row>
    <row r="11" spans="1:42" x14ac:dyDescent="0.35">
      <c r="A11" t="s">
        <v>5</v>
      </c>
      <c r="B11" s="3">
        <v>5589755.99999962</v>
      </c>
      <c r="C11" s="3">
        <v>5589755.99999962</v>
      </c>
      <c r="D11" s="3">
        <v>5589755.99999962</v>
      </c>
      <c r="E11" s="3">
        <v>5589755.99999962</v>
      </c>
      <c r="F11" s="3">
        <v>5589755.99999962</v>
      </c>
      <c r="G11" s="3">
        <v>38016.4047329678</v>
      </c>
      <c r="H11" s="3">
        <v>21512.720763102701</v>
      </c>
      <c r="I11" s="3">
        <v>19420.145237186502</v>
      </c>
      <c r="J11" s="3">
        <v>14785.353670525101</v>
      </c>
      <c r="K11" s="3">
        <v>14855.136180097001</v>
      </c>
      <c r="L11" s="3">
        <v>12144.285451547301</v>
      </c>
      <c r="M11">
        <v>7406.2838662411896</v>
      </c>
      <c r="N11">
        <v>6745.28040554161</v>
      </c>
      <c r="O11">
        <v>5380.5363732763399</v>
      </c>
      <c r="P11">
        <v>2085.11764992696</v>
      </c>
      <c r="Q11">
        <v>9996.9137314220607</v>
      </c>
      <c r="R11">
        <v>9326.8480165703695</v>
      </c>
      <c r="S11">
        <v>7700.2215644382704</v>
      </c>
      <c r="T11">
        <v>4866.6390089967799</v>
      </c>
      <c r="U11">
        <v>6131.7803400170396</v>
      </c>
      <c r="V11">
        <v>6237.7115267009603</v>
      </c>
      <c r="W11">
        <v>5193.8399000080699</v>
      </c>
      <c r="X11">
        <v>5901.0127010225997</v>
      </c>
      <c r="Y11">
        <v>6646.6902978262897</v>
      </c>
      <c r="Z11">
        <v>7694.2096151741398</v>
      </c>
      <c r="AA11">
        <v>8363.0195707320308</v>
      </c>
      <c r="AB11">
        <v>8595.8494893864299</v>
      </c>
      <c r="AC11">
        <v>9397.7978759309699</v>
      </c>
      <c r="AD11" s="3">
        <v>10205.728761472899</v>
      </c>
      <c r="AE11" s="3">
        <v>11659.0641063694</v>
      </c>
      <c r="AF11" s="3">
        <v>13450.633273236501</v>
      </c>
      <c r="AG11" s="3">
        <v>26014.562091041898</v>
      </c>
      <c r="AH11" s="3">
        <v>39992.505430292302</v>
      </c>
      <c r="AI11" s="3">
        <v>54198.484438817599</v>
      </c>
      <c r="AJ11" s="3">
        <v>49977.492015440097</v>
      </c>
      <c r="AK11" s="3">
        <v>47825.565852505497</v>
      </c>
      <c r="AL11" s="3">
        <v>45426.451476430702</v>
      </c>
      <c r="AM11" s="3">
        <v>39577.766890334002</v>
      </c>
      <c r="AN11" s="3">
        <v>34946.711954062201</v>
      </c>
      <c r="AO11" s="3">
        <v>24472.085883751599</v>
      </c>
      <c r="AP11">
        <v>9879.3904157071502</v>
      </c>
    </row>
    <row r="12" spans="1:42" x14ac:dyDescent="0.35">
      <c r="A12" t="s">
        <v>6</v>
      </c>
      <c r="B12" s="3">
        <v>82595672.366236106</v>
      </c>
      <c r="C12" s="3">
        <v>72020979.2728322</v>
      </c>
      <c r="D12" s="3">
        <v>70938255.851444393</v>
      </c>
      <c r="E12" s="3">
        <v>67430591.704942793</v>
      </c>
      <c r="F12" s="3">
        <v>59911537.629220396</v>
      </c>
      <c r="G12" s="3">
        <v>34567059.358823098</v>
      </c>
      <c r="H12" s="3">
        <v>32389109.306429099</v>
      </c>
      <c r="I12" s="3">
        <v>30329830.1168998</v>
      </c>
      <c r="J12" s="3">
        <v>31506010.500599802</v>
      </c>
      <c r="K12" s="3">
        <v>32277016.091100398</v>
      </c>
      <c r="L12" s="3">
        <v>31867653.611701</v>
      </c>
      <c r="M12" s="3">
        <v>29194881.672749199</v>
      </c>
      <c r="N12" s="3">
        <v>27953088.1772848</v>
      </c>
      <c r="O12" s="3">
        <v>24126569.309697501</v>
      </c>
      <c r="P12" s="3">
        <v>20895642.019594502</v>
      </c>
      <c r="Q12" s="3">
        <v>35089229.601777896</v>
      </c>
      <c r="R12" s="3">
        <v>32274996.0412945</v>
      </c>
      <c r="S12" s="3">
        <v>27759970.291979101</v>
      </c>
      <c r="T12" s="3">
        <v>19689003.973453801</v>
      </c>
      <c r="U12" s="3">
        <v>18660522.144862201</v>
      </c>
      <c r="V12" s="3">
        <v>17783306.0575784</v>
      </c>
      <c r="W12" s="3">
        <v>14588930.479548199</v>
      </c>
      <c r="X12" s="3">
        <v>14699213.458063999</v>
      </c>
      <c r="Y12" s="3">
        <v>15085472.0367366</v>
      </c>
      <c r="Z12" s="3">
        <v>36246392.097374298</v>
      </c>
      <c r="AA12" s="3">
        <v>36494041.546788201</v>
      </c>
      <c r="AB12" s="3">
        <v>36739587.312266603</v>
      </c>
      <c r="AC12" s="3">
        <v>36863236.255440898</v>
      </c>
      <c r="AD12" s="3">
        <v>37250294.414976403</v>
      </c>
      <c r="AE12" s="3">
        <v>37486996.027206503</v>
      </c>
      <c r="AF12" s="3">
        <v>37917392.5670394</v>
      </c>
      <c r="AG12" s="3">
        <v>58332921.283044301</v>
      </c>
      <c r="AH12" s="3">
        <v>55888454.807250798</v>
      </c>
      <c r="AI12" s="3">
        <v>53642266.311888397</v>
      </c>
      <c r="AJ12" s="3">
        <v>52494050.796977498</v>
      </c>
      <c r="AK12" s="3">
        <v>51145055.585296601</v>
      </c>
      <c r="AL12" s="3">
        <v>49913849.248114303</v>
      </c>
      <c r="AM12" s="3">
        <v>49030865.245423697</v>
      </c>
      <c r="AN12" s="3">
        <v>47953980.514720298</v>
      </c>
      <c r="AO12" s="3">
        <v>47279863.1131607</v>
      </c>
      <c r="AP12" s="3">
        <v>47456059.652575202</v>
      </c>
    </row>
    <row r="13" spans="1:42" x14ac:dyDescent="0.35">
      <c r="A13" t="s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3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35">
      <c r="A15" t="s">
        <v>9</v>
      </c>
      <c r="B15" s="3">
        <v>18506.1044349351</v>
      </c>
      <c r="C15" s="3">
        <v>13704.0521486707</v>
      </c>
      <c r="D15">
        <v>7992.5941016322404</v>
      </c>
      <c r="E15">
        <v>100.309958670428</v>
      </c>
      <c r="F15">
        <v>0</v>
      </c>
      <c r="G15" s="3">
        <v>8847889.2176503595</v>
      </c>
      <c r="H15" s="3">
        <v>8799040.4392705895</v>
      </c>
      <c r="I15" s="3">
        <v>8759359.6835806202</v>
      </c>
      <c r="J15" s="3">
        <v>8783802.2424283605</v>
      </c>
      <c r="K15" s="3">
        <v>9244985.1291788407</v>
      </c>
      <c r="L15" s="3">
        <v>9160663.9631429091</v>
      </c>
      <c r="M15" s="3">
        <v>11423147.506198</v>
      </c>
      <c r="N15" s="3">
        <v>11348305.438014099</v>
      </c>
      <c r="O15" s="3">
        <v>11111833.9028628</v>
      </c>
      <c r="P15" s="3">
        <v>10573931.020629</v>
      </c>
      <c r="Q15" s="3">
        <v>8337384.3707334604</v>
      </c>
      <c r="R15" s="3">
        <v>8213682.4016443295</v>
      </c>
      <c r="S15" s="3">
        <v>7938070.5745889097</v>
      </c>
      <c r="T15" s="3">
        <v>7768460.07512563</v>
      </c>
      <c r="U15" s="3">
        <v>5771720.4492518296</v>
      </c>
      <c r="V15" s="3">
        <v>4833105.9839472501</v>
      </c>
      <c r="W15" s="3">
        <v>4224168.3829320902</v>
      </c>
      <c r="X15" s="3">
        <v>4182984.4413461001</v>
      </c>
      <c r="Y15" s="3">
        <v>3840151.3986444799</v>
      </c>
      <c r="Z15" s="3">
        <v>3817979.4179913499</v>
      </c>
      <c r="AA15" s="3">
        <v>3518394.4879256901</v>
      </c>
      <c r="AB15" s="3">
        <v>3495053.7799922</v>
      </c>
      <c r="AC15" s="3">
        <v>3468099.0976187</v>
      </c>
      <c r="AD15" s="3">
        <v>3432158.1947589898</v>
      </c>
      <c r="AE15" s="3">
        <v>3410709.1337151402</v>
      </c>
      <c r="AF15" s="3">
        <v>3389616.1283955299</v>
      </c>
      <c r="AG15" s="3">
        <v>3288085.0123061701</v>
      </c>
      <c r="AH15" s="3">
        <v>3194207.8588642902</v>
      </c>
      <c r="AI15" s="3">
        <v>3105135.9754654402</v>
      </c>
      <c r="AJ15" s="3">
        <v>3018387.2398773599</v>
      </c>
      <c r="AK15" s="3">
        <v>2926129.5426538498</v>
      </c>
      <c r="AL15" s="3">
        <v>2838079.1315254299</v>
      </c>
      <c r="AM15" s="3">
        <v>2763639.4641119698</v>
      </c>
      <c r="AN15" s="3">
        <v>2686095.2397583299</v>
      </c>
      <c r="AO15" s="3">
        <v>2597558.75548254</v>
      </c>
      <c r="AP15" s="3">
        <v>1899813.9564251101</v>
      </c>
    </row>
    <row r="16" spans="1:42" x14ac:dyDescent="0.35">
      <c r="A16" t="s">
        <v>10</v>
      </c>
      <c r="B16" s="3">
        <v>20830.750399868801</v>
      </c>
      <c r="C16" s="3">
        <v>13686.184436506301</v>
      </c>
      <c r="D16">
        <v>2444.81153254012</v>
      </c>
      <c r="E16">
        <v>0</v>
      </c>
      <c r="F16">
        <v>0</v>
      </c>
      <c r="G16" s="3">
        <v>129393.516472852</v>
      </c>
      <c r="H16" s="3">
        <v>54498.739208225597</v>
      </c>
      <c r="I16" s="3">
        <v>40749.684266816701</v>
      </c>
      <c r="J16" s="3">
        <v>24520.3607952327</v>
      </c>
      <c r="K16" s="3">
        <v>26361.8466694667</v>
      </c>
      <c r="L16" s="3">
        <v>25623.527829835901</v>
      </c>
      <c r="M16">
        <v>5874.1749303331799</v>
      </c>
      <c r="N16">
        <v>4618.2528648654898</v>
      </c>
      <c r="O16">
        <v>2408.8317650702802</v>
      </c>
      <c r="P16">
        <v>324.67572099393198</v>
      </c>
      <c r="Q16" s="3">
        <v>18911.20059493</v>
      </c>
      <c r="R16" s="3">
        <v>20640.536248394001</v>
      </c>
      <c r="S16" s="3">
        <v>12473.993212044699</v>
      </c>
      <c r="T16">
        <v>2368.5131720373702</v>
      </c>
      <c r="U16">
        <v>8011.4746024659999</v>
      </c>
      <c r="V16">
        <v>8383.1703295171592</v>
      </c>
      <c r="W16">
        <v>5568.6450751374496</v>
      </c>
      <c r="X16">
        <v>6334.2670539378296</v>
      </c>
      <c r="Y16">
        <v>8532.9475733764193</v>
      </c>
      <c r="Z16" s="3">
        <v>10776.713465696501</v>
      </c>
      <c r="AA16" s="3">
        <v>12893.350348145999</v>
      </c>
      <c r="AB16" s="3">
        <v>15712.9601914264</v>
      </c>
      <c r="AC16" s="3">
        <v>19898.2606232914</v>
      </c>
      <c r="AD16" s="3">
        <v>24137.460127546099</v>
      </c>
      <c r="AE16" s="3">
        <v>27916.463840027402</v>
      </c>
      <c r="AF16" s="3">
        <v>33651.073806091001</v>
      </c>
      <c r="AG16" s="3">
        <v>66437.254483304001</v>
      </c>
      <c r="AH16" s="3">
        <v>112445.316223435</v>
      </c>
      <c r="AI16" s="3">
        <v>161668.46985952801</v>
      </c>
      <c r="AJ16" s="3">
        <v>153229.06476594001</v>
      </c>
      <c r="AK16" s="3">
        <v>154094.64751798499</v>
      </c>
      <c r="AL16" s="3">
        <v>146764.014394317</v>
      </c>
      <c r="AM16" s="3">
        <v>127142.535714269</v>
      </c>
      <c r="AN16" s="3">
        <v>105518.224196207</v>
      </c>
      <c r="AO16" s="3">
        <v>68353.792852312297</v>
      </c>
      <c r="AP16" s="3">
        <v>37631.141240383004</v>
      </c>
    </row>
    <row r="17" spans="1:42" x14ac:dyDescent="0.35">
      <c r="A17" t="s">
        <v>11</v>
      </c>
      <c r="B17">
        <v>9090.7902686761809</v>
      </c>
      <c r="C17">
        <v>4067.65340537057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1791.0046881816399</v>
      </c>
      <c r="AI17">
        <v>1218.37626717033</v>
      </c>
      <c r="AJ17">
        <v>1218.37626717033</v>
      </c>
      <c r="AK17">
        <v>696.91184752747199</v>
      </c>
      <c r="AL17">
        <v>655.96892513736202</v>
      </c>
      <c r="AM17">
        <v>200.91534324358599</v>
      </c>
      <c r="AN17">
        <v>0</v>
      </c>
      <c r="AO17">
        <v>0</v>
      </c>
      <c r="AP17">
        <v>0</v>
      </c>
    </row>
    <row r="18" spans="1:42" x14ac:dyDescent="0.35">
      <c r="A18" t="s">
        <v>12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683.80478516105302</v>
      </c>
      <c r="AJ18">
        <v>306.61339835091002</v>
      </c>
      <c r="AK18">
        <v>83.235682954720801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35">
      <c r="A19" t="s">
        <v>13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ht="15" x14ac:dyDescent="0.25">
      <c r="A20" t="s">
        <v>14</v>
      </c>
      <c r="B20" s="3">
        <v>33506957.381006598</v>
      </c>
      <c r="C20" s="3">
        <v>42654326.156011596</v>
      </c>
      <c r="D20" s="3">
        <v>26898450.8372017</v>
      </c>
      <c r="E20" s="3">
        <v>26898450.836580701</v>
      </c>
      <c r="F20" s="3">
        <v>26898450.8336723</v>
      </c>
      <c r="G20" s="3">
        <v>26898450.827095699</v>
      </c>
      <c r="H20" s="3">
        <v>26898450.8268006</v>
      </c>
      <c r="I20" s="3">
        <v>26898450.8267878</v>
      </c>
      <c r="J20" s="3">
        <v>26898450.8266249</v>
      </c>
      <c r="K20" s="3">
        <v>26898450.826688401</v>
      </c>
      <c r="L20" s="3">
        <v>26898450.826871902</v>
      </c>
      <c r="M20" s="3">
        <v>26898450.8269649</v>
      </c>
      <c r="N20" s="3">
        <v>26898450.827067301</v>
      </c>
      <c r="O20" s="3">
        <v>26898450.827220999</v>
      </c>
      <c r="P20" s="3">
        <v>26898450.827381101</v>
      </c>
      <c r="Q20" s="3">
        <v>26898450.827525899</v>
      </c>
      <c r="R20" s="3">
        <v>26898450.827665299</v>
      </c>
      <c r="S20" s="3">
        <v>26898450.827891201</v>
      </c>
      <c r="T20" s="3">
        <v>26898450.828035101</v>
      </c>
      <c r="U20" s="3">
        <v>26898450.8281793</v>
      </c>
      <c r="V20" s="3">
        <v>26898450.8283123</v>
      </c>
      <c r="W20" s="3">
        <v>26898450.828540601</v>
      </c>
      <c r="X20" s="3">
        <v>26898450.828545399</v>
      </c>
      <c r="Y20" s="3">
        <v>26898450.828555699</v>
      </c>
      <c r="Z20" s="3">
        <v>26898450.828518201</v>
      </c>
      <c r="AA20" s="3">
        <v>26898450.828398701</v>
      </c>
      <c r="AB20" s="3">
        <v>26898450.828326698</v>
      </c>
      <c r="AC20" s="3">
        <v>26898450.828175802</v>
      </c>
      <c r="AD20" s="3">
        <v>26898450.828122001</v>
      </c>
      <c r="AE20" s="3">
        <v>26898450.828007899</v>
      </c>
      <c r="AF20" s="3">
        <v>26898450.827971701</v>
      </c>
      <c r="AG20" s="3">
        <v>26898450.827959999</v>
      </c>
      <c r="AH20" s="3">
        <v>26898450.827973399</v>
      </c>
      <c r="AI20" s="3">
        <v>26898450.827997401</v>
      </c>
      <c r="AJ20" s="3">
        <v>26898450.828028899</v>
      </c>
      <c r="AK20" s="3">
        <v>26898450.8280682</v>
      </c>
      <c r="AL20" s="3">
        <v>26898450.828117698</v>
      </c>
      <c r="AM20" s="3">
        <v>26898450.828185201</v>
      </c>
      <c r="AN20" s="3">
        <v>26898450.8282624</v>
      </c>
      <c r="AO20" s="3">
        <v>26898450.8283475</v>
      </c>
      <c r="AP20" s="3">
        <v>26898450.828439299</v>
      </c>
    </row>
    <row r="21" spans="1:42" x14ac:dyDescent="0.35">
      <c r="A21" t="s">
        <v>15</v>
      </c>
      <c r="B21">
        <v>0</v>
      </c>
      <c r="C21">
        <v>0</v>
      </c>
      <c r="D21" s="3">
        <v>2491873.00930253</v>
      </c>
      <c r="E21" s="3">
        <v>2722505.70370044</v>
      </c>
      <c r="F21" s="3">
        <v>2707711.63683422</v>
      </c>
      <c r="G21" s="3">
        <v>2596588.9400030901</v>
      </c>
      <c r="H21" s="3">
        <v>2606818.2766307201</v>
      </c>
      <c r="I21" s="3">
        <v>2566593.5940534901</v>
      </c>
      <c r="J21" s="3">
        <v>2566593.5935345502</v>
      </c>
      <c r="K21" s="3">
        <v>2566593.59404092</v>
      </c>
      <c r="L21" s="3">
        <v>2566593.59425607</v>
      </c>
      <c r="M21" s="3">
        <v>2479354.58297271</v>
      </c>
      <c r="N21" s="3">
        <v>2055193.9948098401</v>
      </c>
      <c r="O21" s="3">
        <v>2124456.8934188699</v>
      </c>
      <c r="P21" s="3">
        <v>2195741.0749216601</v>
      </c>
      <c r="Q21" s="3">
        <v>2260072.2758367499</v>
      </c>
      <c r="R21" s="3">
        <v>2304685.5318309101</v>
      </c>
      <c r="S21" s="3">
        <v>2364819.8903919701</v>
      </c>
      <c r="T21" s="3">
        <v>2392352.4159097201</v>
      </c>
      <c r="U21" s="3">
        <v>2434485.5529951099</v>
      </c>
      <c r="V21" s="3">
        <v>2460550.7281230902</v>
      </c>
      <c r="W21" s="3">
        <v>2460550.7283375901</v>
      </c>
      <c r="X21" s="3">
        <v>2460550.7284414698</v>
      </c>
      <c r="Y21" s="3">
        <v>2460550.72844559</v>
      </c>
      <c r="Z21" s="3">
        <v>2460550.7283474598</v>
      </c>
      <c r="AA21" s="3">
        <v>2460550.72844793</v>
      </c>
      <c r="AB21" s="3">
        <v>2460550.7281482802</v>
      </c>
      <c r="AC21" s="3">
        <v>2460550.72844774</v>
      </c>
      <c r="AD21" s="3">
        <v>2460550.7284489502</v>
      </c>
      <c r="AE21" s="3">
        <v>2460550.7284478899</v>
      </c>
      <c r="AF21" s="3">
        <v>2460550.72844894</v>
      </c>
      <c r="AG21" s="3">
        <v>2419123.0361411199</v>
      </c>
      <c r="AH21" s="3">
        <v>2460550.7284525698</v>
      </c>
      <c r="AI21" s="3">
        <v>2460550.7284563398</v>
      </c>
      <c r="AJ21" s="3">
        <v>2460550.72846025</v>
      </c>
      <c r="AK21" s="3">
        <v>2460550.72796334</v>
      </c>
      <c r="AL21" s="3">
        <v>2460550.72847025</v>
      </c>
      <c r="AM21" s="3">
        <v>2460550.7284725602</v>
      </c>
      <c r="AN21" s="3">
        <v>2460550.72847933</v>
      </c>
      <c r="AO21" s="3">
        <v>2460550.7284778999</v>
      </c>
      <c r="AP21" s="3">
        <v>2460550.7284804098</v>
      </c>
    </row>
    <row r="22" spans="1:42" x14ac:dyDescent="0.35">
      <c r="A22" t="s">
        <v>16</v>
      </c>
      <c r="B22">
        <v>0</v>
      </c>
      <c r="C22">
        <v>0</v>
      </c>
      <c r="D22" s="3">
        <v>3413341.4523794502</v>
      </c>
      <c r="E22" s="3">
        <v>3728990.12827462</v>
      </c>
      <c r="F22" s="3">
        <v>4147646.1252799402</v>
      </c>
      <c r="G22" s="3">
        <v>4419246.8699202202</v>
      </c>
      <c r="H22" s="3">
        <v>4657834.7815292897</v>
      </c>
      <c r="I22" s="3">
        <v>4657834.7815418905</v>
      </c>
      <c r="J22" s="3">
        <v>4657834.7815243602</v>
      </c>
      <c r="K22" s="3">
        <v>4657834.7825321304</v>
      </c>
      <c r="L22" s="3">
        <v>4657834.7815439599</v>
      </c>
      <c r="M22" s="3">
        <v>4895165.0023333896</v>
      </c>
      <c r="N22" s="3">
        <v>5017839.3256591298</v>
      </c>
      <c r="O22" s="3">
        <v>5052245.5758544104</v>
      </c>
      <c r="P22" s="3">
        <v>5087655.8955636397</v>
      </c>
      <c r="Q22" s="3">
        <v>5119612.3316708598</v>
      </c>
      <c r="R22" s="3">
        <v>5141773.9055984104</v>
      </c>
      <c r="S22" s="3">
        <v>5171645.5649989499</v>
      </c>
      <c r="T22" s="3">
        <v>5185322.3106134301</v>
      </c>
      <c r="U22" s="3">
        <v>5206251.8887615297</v>
      </c>
      <c r="V22" s="3">
        <v>5219199.7287746305</v>
      </c>
      <c r="W22" s="3">
        <v>5219199.7277858602</v>
      </c>
      <c r="X22" s="3">
        <v>5219199.7284913696</v>
      </c>
      <c r="Y22" s="3">
        <v>5219199.7287962995</v>
      </c>
      <c r="Z22" s="3">
        <v>5219199.7287984602</v>
      </c>
      <c r="AA22" s="3">
        <v>5219199.7283975296</v>
      </c>
      <c r="AB22" s="3">
        <v>5219199.7287997901</v>
      </c>
      <c r="AC22" s="3">
        <v>5219199.7287984798</v>
      </c>
      <c r="AD22" s="3">
        <v>5219199.7287996598</v>
      </c>
      <c r="AE22" s="3">
        <v>5219199.7283975203</v>
      </c>
      <c r="AF22" s="3">
        <v>5219199.7287996598</v>
      </c>
      <c r="AG22" s="3">
        <v>5219199.7287997203</v>
      </c>
      <c r="AH22" s="3">
        <v>5219199.7288032798</v>
      </c>
      <c r="AI22" s="3">
        <v>5219199.72880706</v>
      </c>
      <c r="AJ22" s="3">
        <v>5219199.7288109697</v>
      </c>
      <c r="AK22" s="3">
        <v>5219199.7288154401</v>
      </c>
      <c r="AL22" s="3">
        <v>5219199.7288209796</v>
      </c>
      <c r="AM22" s="3">
        <v>5219199.72882328</v>
      </c>
      <c r="AN22" s="3">
        <v>5219199.7288300404</v>
      </c>
      <c r="AO22" s="3">
        <v>5219199.7288286304</v>
      </c>
      <c r="AP22" s="3">
        <v>5219199.7288311496</v>
      </c>
    </row>
    <row r="23" spans="1:42" x14ac:dyDescent="0.35">
      <c r="A23" t="s">
        <v>17</v>
      </c>
      <c r="B23">
        <v>0</v>
      </c>
      <c r="C23">
        <v>0</v>
      </c>
      <c r="D23" s="3">
        <v>12161213.6435437</v>
      </c>
      <c r="E23" s="3">
        <v>12236669.2412112</v>
      </c>
      <c r="F23" s="3">
        <v>12416743.725961899</v>
      </c>
      <c r="G23" s="3">
        <v>17848085.800337002</v>
      </c>
      <c r="H23" s="3">
        <v>17227685.086353399</v>
      </c>
      <c r="I23" s="3">
        <v>17090545.359072</v>
      </c>
      <c r="J23" s="3">
        <v>17453440.744008601</v>
      </c>
      <c r="K23" s="3">
        <v>16917021.292674098</v>
      </c>
      <c r="L23" s="3">
        <v>16808263.6505295</v>
      </c>
      <c r="M23" s="3">
        <v>16745441.1861869</v>
      </c>
      <c r="N23" s="3">
        <v>17426244.074083801</v>
      </c>
      <c r="O23" s="3">
        <v>19262382.455313101</v>
      </c>
      <c r="P23" s="3">
        <v>21094651.3344597</v>
      </c>
      <c r="Q23" s="3">
        <v>22567214.646348301</v>
      </c>
      <c r="R23" s="3">
        <v>23137092.4008625</v>
      </c>
      <c r="S23" s="3">
        <v>24410824.646032199</v>
      </c>
      <c r="T23" s="3">
        <v>25041053.632462401</v>
      </c>
      <c r="U23" s="3">
        <v>26005495.62494</v>
      </c>
      <c r="V23" s="3">
        <v>26602136.443545301</v>
      </c>
      <c r="W23" s="3">
        <v>26602136.442536298</v>
      </c>
      <c r="X23" s="3">
        <v>26602136.442536298</v>
      </c>
      <c r="Y23" s="3">
        <v>26602136.442536298</v>
      </c>
      <c r="Z23" s="3">
        <v>26602136.442536298</v>
      </c>
      <c r="AA23" s="3">
        <v>26602136.442536298</v>
      </c>
      <c r="AB23" s="3">
        <v>26602136.442536298</v>
      </c>
      <c r="AC23" s="3">
        <v>26602136.442536298</v>
      </c>
      <c r="AD23" s="3">
        <v>26602136.442738</v>
      </c>
      <c r="AE23" s="3">
        <v>26602136.442738</v>
      </c>
      <c r="AF23" s="3">
        <v>26602136.442738</v>
      </c>
      <c r="AG23" s="3">
        <v>26602136.442738</v>
      </c>
      <c r="AH23" s="3">
        <v>26602136.442738</v>
      </c>
      <c r="AI23" s="3">
        <v>26602136.442738</v>
      </c>
      <c r="AJ23" s="3">
        <v>26602136.442738</v>
      </c>
      <c r="AK23" s="3">
        <v>26602136.442738</v>
      </c>
      <c r="AL23" s="3">
        <v>26602136.442738</v>
      </c>
      <c r="AM23" s="3">
        <v>26602136.442738</v>
      </c>
      <c r="AN23" s="3">
        <v>26602136.442738</v>
      </c>
      <c r="AO23" s="3">
        <v>26602136.442738</v>
      </c>
      <c r="AP23" s="3">
        <v>26602136.442738</v>
      </c>
    </row>
    <row r="24" spans="1:42" x14ac:dyDescent="0.35">
      <c r="A24" t="s">
        <v>18</v>
      </c>
      <c r="B24">
        <v>0</v>
      </c>
      <c r="C24">
        <v>0</v>
      </c>
      <c r="D24" s="3">
        <v>3749306.2238460602</v>
      </c>
      <c r="E24" s="3">
        <v>3954596.5440792502</v>
      </c>
      <c r="F24" s="3">
        <v>4522061.1303767199</v>
      </c>
      <c r="G24" s="3">
        <v>4609958.3578988798</v>
      </c>
      <c r="H24" s="3">
        <v>4724635.8535976904</v>
      </c>
      <c r="I24" s="3">
        <v>4766224.0451693404</v>
      </c>
      <c r="J24" s="3">
        <v>4766224.0444676699</v>
      </c>
      <c r="K24" s="3">
        <v>4766224.0450686896</v>
      </c>
      <c r="L24" s="3">
        <v>4766224.0446682097</v>
      </c>
      <c r="M24" s="3">
        <v>4766224.04426629</v>
      </c>
      <c r="N24" s="3">
        <v>4766224.0450686896</v>
      </c>
      <c r="O24" s="3">
        <v>4766224.04426629</v>
      </c>
      <c r="P24" s="3">
        <v>4733133.3851259602</v>
      </c>
      <c r="Q24" s="3">
        <v>4733133.3861292303</v>
      </c>
      <c r="R24" s="3">
        <v>4733133.3861292303</v>
      </c>
      <c r="S24" s="3">
        <v>4733133.3861292303</v>
      </c>
      <c r="T24" s="3">
        <v>4733133.3851259602</v>
      </c>
      <c r="U24" s="3">
        <v>4733133.3851259602</v>
      </c>
      <c r="V24" s="3">
        <v>4733133.3851259602</v>
      </c>
      <c r="W24" s="3">
        <v>4729248.7452270202</v>
      </c>
      <c r="X24" s="3">
        <v>4727858.3415523404</v>
      </c>
      <c r="Y24" s="3">
        <v>4727858.3405490397</v>
      </c>
      <c r="Z24" s="3">
        <v>4727853.9559377702</v>
      </c>
      <c r="AA24" s="3">
        <v>4726257.9559343802</v>
      </c>
      <c r="AB24" s="3">
        <v>4711238.8088958599</v>
      </c>
      <c r="AC24" s="3">
        <v>4726257.9569372199</v>
      </c>
      <c r="AD24" s="3">
        <v>4726257.9569372199</v>
      </c>
      <c r="AE24" s="3">
        <v>4726257.9569372199</v>
      </c>
      <c r="AF24" s="3">
        <v>4726257.9569372199</v>
      </c>
      <c r="AG24" s="3">
        <v>4726257.9569372199</v>
      </c>
      <c r="AH24" s="3">
        <v>4726257.9569372199</v>
      </c>
      <c r="AI24" s="3">
        <v>4726257.9569372199</v>
      </c>
      <c r="AJ24" s="3">
        <v>4726257.9569372199</v>
      </c>
      <c r="AK24" s="3">
        <v>4726257.9569372199</v>
      </c>
      <c r="AL24" s="3">
        <v>4726257.9569372199</v>
      </c>
      <c r="AM24" s="3">
        <v>4726257.9569372199</v>
      </c>
      <c r="AN24" s="3">
        <v>4726257.9569372199</v>
      </c>
      <c r="AO24" s="3">
        <v>4726257.9569372199</v>
      </c>
      <c r="AP24" s="3">
        <v>4726257.9569372199</v>
      </c>
    </row>
    <row r="25" spans="1:42" x14ac:dyDescent="0.35">
      <c r="A25" t="s">
        <v>19</v>
      </c>
      <c r="B25">
        <v>0</v>
      </c>
      <c r="C25">
        <v>0</v>
      </c>
      <c r="D25" s="3">
        <v>640158.85989020602</v>
      </c>
      <c r="E25" s="3">
        <v>640158.85989020602</v>
      </c>
      <c r="F25" s="3">
        <v>2024873.0905087499</v>
      </c>
      <c r="G25" s="3">
        <v>2743110.3708796701</v>
      </c>
      <c r="H25" s="3">
        <v>2743110.3708796701</v>
      </c>
      <c r="I25" s="3">
        <v>2740430.20596221</v>
      </c>
      <c r="J25" s="3">
        <v>2753047.0195748499</v>
      </c>
      <c r="K25" s="3">
        <v>2759054.0517968601</v>
      </c>
      <c r="L25" s="3">
        <v>2759035.2192857298</v>
      </c>
      <c r="M25" s="3">
        <v>2758941.6320983502</v>
      </c>
      <c r="N25" s="3">
        <v>2758775.10917331</v>
      </c>
      <c r="O25" s="3">
        <v>2758269.2840479501</v>
      </c>
      <c r="P25" s="3">
        <v>2756281.0380921802</v>
      </c>
      <c r="Q25" s="3">
        <v>2757074.0413102801</v>
      </c>
      <c r="R25" s="3">
        <v>2754490.0687641799</v>
      </c>
      <c r="S25" s="3">
        <v>2744951.7753116302</v>
      </c>
      <c r="T25" s="3">
        <v>2735531.1228107698</v>
      </c>
      <c r="U25" s="3">
        <v>2720426.8881162498</v>
      </c>
      <c r="V25" s="3">
        <v>2702990.6455273698</v>
      </c>
      <c r="W25" s="3">
        <v>2659394.2188782599</v>
      </c>
      <c r="X25" s="3">
        <v>2649480.4026633799</v>
      </c>
      <c r="Y25" s="3">
        <v>2639183.4591017002</v>
      </c>
      <c r="Z25" s="3">
        <v>2631225.9067091602</v>
      </c>
      <c r="AA25" s="3">
        <v>2627277.30098492</v>
      </c>
      <c r="AB25" s="3">
        <v>2621416.51435831</v>
      </c>
      <c r="AC25" s="3">
        <v>2619377.5299289902</v>
      </c>
      <c r="AD25" s="3">
        <v>2612632.4334529801</v>
      </c>
      <c r="AE25" s="3">
        <v>2609246.3398058699</v>
      </c>
      <c r="AF25" s="3">
        <v>4266857.6378344297</v>
      </c>
      <c r="AG25" s="3">
        <v>4234362.4216595003</v>
      </c>
      <c r="AH25" s="3">
        <v>4199742.7408408402</v>
      </c>
      <c r="AI25" s="3">
        <v>4162397.2174415598</v>
      </c>
      <c r="AJ25" s="3">
        <v>4122536.3626582501</v>
      </c>
      <c r="AK25" s="3">
        <v>4080594.1320178998</v>
      </c>
      <c r="AL25" s="3">
        <v>4035195.1689539398</v>
      </c>
      <c r="AM25" s="3">
        <v>3985030.9847647101</v>
      </c>
      <c r="AN25" s="3">
        <v>3932322.4767934498</v>
      </c>
      <c r="AO25" s="3">
        <v>3876606.11329237</v>
      </c>
      <c r="AP25" s="3">
        <v>3813782.18370604</v>
      </c>
    </row>
    <row r="26" spans="1:42" x14ac:dyDescent="0.35">
      <c r="A26" t="s">
        <v>20</v>
      </c>
      <c r="B26">
        <v>0</v>
      </c>
      <c r="C26">
        <v>0</v>
      </c>
      <c r="D26" s="3">
        <v>605435.32025480701</v>
      </c>
      <c r="E26" s="3">
        <v>2034157.96168146</v>
      </c>
      <c r="F26" s="3">
        <v>6070529.4796033902</v>
      </c>
      <c r="G26" s="3">
        <v>16473216.5787513</v>
      </c>
      <c r="H26" s="3">
        <v>21255256.0002563</v>
      </c>
      <c r="I26" s="3">
        <v>25897522.214710101</v>
      </c>
      <c r="J26" s="3">
        <v>26192294.131001402</v>
      </c>
      <c r="K26" s="3">
        <v>27460298.854545601</v>
      </c>
      <c r="L26" s="3">
        <v>30824287.7782689</v>
      </c>
      <c r="M26" s="3">
        <v>31047091.614815202</v>
      </c>
      <c r="N26" s="3">
        <v>31188329.571814999</v>
      </c>
      <c r="O26" s="3">
        <v>32229047.447719701</v>
      </c>
      <c r="P26" s="3">
        <v>33279014.203822501</v>
      </c>
      <c r="Q26" s="3">
        <v>34258737.688907899</v>
      </c>
      <c r="R26" s="3">
        <v>34874837.382256702</v>
      </c>
      <c r="S26" s="3">
        <v>36878372.730744101</v>
      </c>
      <c r="T26" s="3">
        <v>37164846.747379899</v>
      </c>
      <c r="U26" s="3">
        <v>37590647.063210197</v>
      </c>
      <c r="V26" s="3">
        <v>37738605.902424999</v>
      </c>
      <c r="W26" s="3">
        <v>42660572.346280001</v>
      </c>
      <c r="X26" s="3">
        <v>43890208.347252399</v>
      </c>
      <c r="Y26" s="3">
        <v>45502440.416593201</v>
      </c>
      <c r="Z26" s="3">
        <v>46906255.883530103</v>
      </c>
      <c r="AA26" s="3">
        <v>47819754.980691403</v>
      </c>
      <c r="AB26" s="3">
        <v>49499327.127691798</v>
      </c>
      <c r="AC26" s="3">
        <v>50511402.602823697</v>
      </c>
      <c r="AD26" s="3">
        <v>52720436.878490202</v>
      </c>
      <c r="AE26" s="3">
        <v>54338242.773852997</v>
      </c>
      <c r="AF26" s="3">
        <v>55144939.238899902</v>
      </c>
      <c r="AG26" s="3">
        <v>58523593.007629402</v>
      </c>
      <c r="AH26" s="3">
        <v>62061661.005138397</v>
      </c>
      <c r="AI26" s="3">
        <v>65610801.105575502</v>
      </c>
      <c r="AJ26" s="3">
        <v>69119649.984785393</v>
      </c>
      <c r="AK26" s="3">
        <v>72495473.509950802</v>
      </c>
      <c r="AL26" s="3">
        <v>75786181.470554501</v>
      </c>
      <c r="AM26" s="3">
        <v>78902582.540973797</v>
      </c>
      <c r="AN26" s="3">
        <v>81878772.963302895</v>
      </c>
      <c r="AO26" s="3">
        <v>84698060.791022107</v>
      </c>
      <c r="AP26" s="3">
        <v>87265321.558345407</v>
      </c>
    </row>
    <row r="27" spans="1:42" x14ac:dyDescent="0.35">
      <c r="A27" t="s">
        <v>21</v>
      </c>
      <c r="B27">
        <v>0</v>
      </c>
      <c r="C27">
        <v>0</v>
      </c>
      <c r="D27" s="3">
        <v>15679923.675000001</v>
      </c>
      <c r="E27" s="3">
        <v>19067630.1742693</v>
      </c>
      <c r="F27" s="3">
        <v>20918911.674078301</v>
      </c>
      <c r="G27" s="3">
        <v>30449089.8230776</v>
      </c>
      <c r="H27" s="3">
        <v>31574122.810754601</v>
      </c>
      <c r="I27" s="3">
        <v>32697420.322340202</v>
      </c>
      <c r="J27" s="3">
        <v>32991528.902013998</v>
      </c>
      <c r="K27" s="3">
        <v>33525870.9989646</v>
      </c>
      <c r="L27" s="3">
        <v>33527029.801889099</v>
      </c>
      <c r="M27" s="3">
        <v>33526239.892517999</v>
      </c>
      <c r="N27" s="3">
        <v>33812152.419168703</v>
      </c>
      <c r="O27" s="3">
        <v>36293529.225367598</v>
      </c>
      <c r="P27" s="3">
        <v>38621785.7965637</v>
      </c>
      <c r="Q27" s="3">
        <v>41018169.243611701</v>
      </c>
      <c r="R27" s="3">
        <v>42641702.848999903</v>
      </c>
      <c r="S27" s="3">
        <v>45852106.083111398</v>
      </c>
      <c r="T27" s="3">
        <v>46771302.248571999</v>
      </c>
      <c r="U27" s="3">
        <v>48194710.838147499</v>
      </c>
      <c r="V27" s="3">
        <v>49008622.450395301</v>
      </c>
      <c r="W27" s="3">
        <v>54307327.842128702</v>
      </c>
      <c r="X27" s="3">
        <v>56003562.198113099</v>
      </c>
      <c r="Y27" s="3">
        <v>57597328.000280701</v>
      </c>
      <c r="Z27" s="3">
        <v>59723512.203537501</v>
      </c>
      <c r="AA27" s="3">
        <v>62761564.732056499</v>
      </c>
      <c r="AB27" s="3">
        <v>65294512.199898101</v>
      </c>
      <c r="AC27" s="3">
        <v>68806353.366771907</v>
      </c>
      <c r="AD27" s="3">
        <v>71191211.544133604</v>
      </c>
      <c r="AE27" s="3">
        <v>74435594.449488401</v>
      </c>
      <c r="AF27" s="3">
        <v>76821917.557521999</v>
      </c>
      <c r="AG27" s="3">
        <v>80899773.661285594</v>
      </c>
      <c r="AH27" s="3">
        <v>84793112.126441598</v>
      </c>
      <c r="AI27" s="3">
        <v>88732453.120030895</v>
      </c>
      <c r="AJ27" s="3">
        <v>92695467.357314304</v>
      </c>
      <c r="AK27" s="3">
        <v>96578922.778937101</v>
      </c>
      <c r="AL27" s="3">
        <v>100449090.21620899</v>
      </c>
      <c r="AM27" s="3">
        <v>104244879.94305301</v>
      </c>
      <c r="AN27" s="3">
        <v>107967390.235908</v>
      </c>
      <c r="AO27" s="3">
        <v>111617619.88952</v>
      </c>
      <c r="AP27" s="3">
        <v>115141490.031919</v>
      </c>
    </row>
    <row r="28" spans="1:42" x14ac:dyDescent="0.35">
      <c r="A28" t="s">
        <v>22</v>
      </c>
      <c r="B28" s="3">
        <v>1344124.2259369299</v>
      </c>
      <c r="C28" s="3">
        <v>1845130.7226974801</v>
      </c>
      <c r="D28" s="3">
        <v>2529353.1875290698</v>
      </c>
      <c r="E28" s="3">
        <v>3469753.7316104099</v>
      </c>
      <c r="F28" s="3">
        <v>4711731.0018971097</v>
      </c>
      <c r="G28" s="3">
        <v>5916416.5264702402</v>
      </c>
      <c r="H28" s="3">
        <v>7229734.5276873298</v>
      </c>
      <c r="I28" s="3">
        <v>8093930.20009299</v>
      </c>
      <c r="J28" s="3">
        <v>8941912.07001465</v>
      </c>
      <c r="K28" s="3">
        <v>9812593.2634141091</v>
      </c>
      <c r="L28" s="3">
        <v>10723808.9630234</v>
      </c>
      <c r="M28" s="3">
        <v>11831211.6726921</v>
      </c>
      <c r="N28" s="3">
        <v>13118587.589934399</v>
      </c>
      <c r="O28" s="3">
        <v>14577829.8135089</v>
      </c>
      <c r="P28" s="3">
        <v>16176510.738447201</v>
      </c>
      <c r="Q28" s="3">
        <v>17932465.547481898</v>
      </c>
      <c r="R28" s="3">
        <v>19810023.875147499</v>
      </c>
      <c r="S28" s="3">
        <v>21883769.2128716</v>
      </c>
      <c r="T28" s="3">
        <v>24176400.884132002</v>
      </c>
      <c r="U28" s="3">
        <v>26707375.451909602</v>
      </c>
      <c r="V28" s="3">
        <v>29504256.3804272</v>
      </c>
      <c r="W28" s="3">
        <v>30379801.714572199</v>
      </c>
      <c r="X28" s="3">
        <v>31256968.4289652</v>
      </c>
      <c r="Y28" s="3">
        <v>32132513.7631099</v>
      </c>
      <c r="Z28" s="3">
        <v>33008059.0972546</v>
      </c>
      <c r="AA28" s="3">
        <v>33883604.431399301</v>
      </c>
      <c r="AB28" s="3">
        <v>34759149.765543498</v>
      </c>
      <c r="AC28" s="3">
        <v>35634695.099688403</v>
      </c>
      <c r="AD28" s="3">
        <v>36510240.433833197</v>
      </c>
      <c r="AE28" s="3">
        <v>37387407.148226097</v>
      </c>
      <c r="AF28" s="3">
        <v>38262952.4823713</v>
      </c>
      <c r="AG28" s="3">
        <v>39138497.816515498</v>
      </c>
      <c r="AH28" s="3">
        <v>40014043.150660902</v>
      </c>
      <c r="AI28" s="3">
        <v>40889588.484804802</v>
      </c>
      <c r="AJ28" s="3">
        <v>41765133.818949804</v>
      </c>
      <c r="AK28" s="3">
        <v>42640679.153094403</v>
      </c>
      <c r="AL28" s="3">
        <v>43516224.487239003</v>
      </c>
      <c r="AM28" s="3">
        <v>44393391.201632097</v>
      </c>
      <c r="AN28" s="3">
        <v>45268936.535776898</v>
      </c>
      <c r="AO28" s="3">
        <v>46144481.869921498</v>
      </c>
      <c r="AP28" s="3">
        <v>47020027.204066403</v>
      </c>
    </row>
    <row r="29" spans="1:42" x14ac:dyDescent="0.35">
      <c r="A29" t="s">
        <v>23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35">
      <c r="A30" t="s">
        <v>24</v>
      </c>
      <c r="B30" s="3">
        <v>25251358.8049464</v>
      </c>
      <c r="C30" s="3">
        <v>25251358.8049464</v>
      </c>
      <c r="D30" s="3">
        <v>25251358.8049464</v>
      </c>
      <c r="E30" s="3">
        <v>25251358.8049464</v>
      </c>
      <c r="F30" s="3">
        <v>24398936.401098602</v>
      </c>
      <c r="G30" s="3">
        <v>20823417.458789099</v>
      </c>
      <c r="H30" s="3">
        <v>19065104.162087101</v>
      </c>
      <c r="I30" s="3">
        <v>13089547.7747261</v>
      </c>
      <c r="J30" s="3">
        <v>10849146.689561101</v>
      </c>
      <c r="K30" s="3">
        <v>8822975.5357136205</v>
      </c>
      <c r="L30" s="3">
        <v>7259224.28571303</v>
      </c>
      <c r="M30" s="3">
        <v>7155409.8626375999</v>
      </c>
      <c r="N30" s="3">
        <v>7155409.8626375999</v>
      </c>
      <c r="O30" s="3">
        <v>7155409.8626375999</v>
      </c>
      <c r="P30" s="3">
        <v>7155409.8626375999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35">
      <c r="A31" t="s">
        <v>25</v>
      </c>
      <c r="B31" s="3">
        <v>8020758.6830069404</v>
      </c>
      <c r="C31" s="3">
        <v>8020758.6829633899</v>
      </c>
      <c r="D31" s="3">
        <v>8020758.6829113597</v>
      </c>
      <c r="E31" s="3">
        <v>8020758.6827357197</v>
      </c>
      <c r="F31" s="3">
        <v>8020758.6824233802</v>
      </c>
      <c r="G31" s="3">
        <v>8020758.6820825096</v>
      </c>
      <c r="H31" s="3">
        <v>8020758.6821019603</v>
      </c>
      <c r="I31" s="3">
        <v>8020758.6822017804</v>
      </c>
      <c r="J31" s="3">
        <v>8020758.6821289798</v>
      </c>
      <c r="K31" s="3">
        <v>8020758.6821797397</v>
      </c>
      <c r="L31" s="3">
        <v>8020758.6823095996</v>
      </c>
      <c r="M31" s="3">
        <v>8020758.6823623804</v>
      </c>
      <c r="N31" s="3">
        <v>8020758.6824292</v>
      </c>
      <c r="O31" s="3">
        <v>8020758.6825684002</v>
      </c>
      <c r="P31" s="3">
        <v>8020758.6827273304</v>
      </c>
      <c r="Q31" s="3">
        <v>8020758.6828227704</v>
      </c>
      <c r="R31" s="3">
        <v>8020758.6829587696</v>
      </c>
      <c r="S31" s="3">
        <v>8020758.6832255796</v>
      </c>
      <c r="T31" s="3">
        <v>8020758.6833931999</v>
      </c>
      <c r="U31" s="3">
        <v>8020758.6836109003</v>
      </c>
      <c r="V31" s="3">
        <v>8020758.6838113004</v>
      </c>
      <c r="W31" s="3">
        <v>8020758.6843756102</v>
      </c>
      <c r="X31" s="3">
        <v>8020758.68449648</v>
      </c>
      <c r="Y31" s="3">
        <v>8020758.6846215501</v>
      </c>
      <c r="Z31" s="3">
        <v>8020758.6847329699</v>
      </c>
      <c r="AA31" s="3">
        <v>8020758.68483146</v>
      </c>
      <c r="AB31" s="3">
        <v>8020758.6849533496</v>
      </c>
      <c r="AC31" s="3">
        <v>8020758.6850784998</v>
      </c>
      <c r="AD31" s="3">
        <v>8020758.6852307497</v>
      </c>
      <c r="AE31" s="3">
        <v>8020758.6854023803</v>
      </c>
      <c r="AF31" s="3">
        <v>8020758.6855990198</v>
      </c>
      <c r="AG31" s="3">
        <v>8020758.68593622</v>
      </c>
      <c r="AH31" s="3">
        <v>8020758.6863472899</v>
      </c>
      <c r="AI31" s="3">
        <v>8020758.6868698299</v>
      </c>
      <c r="AJ31" s="3">
        <v>8020758.6875419198</v>
      </c>
      <c r="AK31" s="3">
        <v>8020758.6884342702</v>
      </c>
      <c r="AL31" s="3">
        <v>8020758.6896556998</v>
      </c>
      <c r="AM31" s="3">
        <v>8020758.6910549197</v>
      </c>
      <c r="AN31" s="3">
        <v>8020758.6925121201</v>
      </c>
      <c r="AO31" s="3">
        <v>8020758.6938798605</v>
      </c>
      <c r="AP31" s="3">
        <v>8020758.6952719502</v>
      </c>
    </row>
    <row r="32" spans="1:42" x14ac:dyDescent="0.35">
      <c r="A32" t="s">
        <v>26</v>
      </c>
      <c r="B32" s="3">
        <v>10906200</v>
      </c>
      <c r="C32" s="3">
        <v>10906200</v>
      </c>
      <c r="D32" s="3">
        <v>10906200</v>
      </c>
      <c r="E32" s="3">
        <v>10906200</v>
      </c>
      <c r="F32" s="3">
        <v>11753228.6263736</v>
      </c>
      <c r="G32" s="3">
        <v>15204210.3583847</v>
      </c>
      <c r="H32" s="3">
        <v>15086305.1964758</v>
      </c>
      <c r="I32" s="3">
        <v>19813338.4204579</v>
      </c>
      <c r="J32" s="3">
        <v>19914304.287352201</v>
      </c>
      <c r="K32" s="3">
        <v>20491588.124321301</v>
      </c>
      <c r="L32" s="3">
        <v>20229303.124605902</v>
      </c>
      <c r="M32" s="3">
        <v>20223100.581855599</v>
      </c>
      <c r="N32" s="3">
        <v>20042474.694831099</v>
      </c>
      <c r="O32" s="3">
        <v>19548267.123053201</v>
      </c>
      <c r="P32" s="3">
        <v>18899048.604212001</v>
      </c>
      <c r="Q32" s="3">
        <v>19767516.777050201</v>
      </c>
      <c r="R32" s="3">
        <v>19555911.562870499</v>
      </c>
      <c r="S32" s="3">
        <v>18713592.658727001</v>
      </c>
      <c r="T32" s="3">
        <v>27775079.242268499</v>
      </c>
      <c r="U32" s="3">
        <v>26942293.427595701</v>
      </c>
      <c r="V32" s="20">
        <v>26204857.002753899</v>
      </c>
      <c r="W32" s="3">
        <v>25845566.793648802</v>
      </c>
      <c r="X32" s="3">
        <v>25559637.347451899</v>
      </c>
      <c r="Y32" s="3">
        <v>25379177.798973899</v>
      </c>
      <c r="Z32" s="3">
        <v>25157656.792734299</v>
      </c>
      <c r="AA32" s="3">
        <v>24990157.566777602</v>
      </c>
      <c r="AB32" s="3">
        <v>24796482.4417491</v>
      </c>
      <c r="AC32" s="3">
        <v>24599195.986265801</v>
      </c>
      <c r="AD32" s="3">
        <v>24439371.795458101</v>
      </c>
      <c r="AE32" s="3">
        <v>24252188.755671401</v>
      </c>
      <c r="AF32" s="3">
        <v>24092969.470298901</v>
      </c>
      <c r="AG32" s="3">
        <v>1860625.3865575599</v>
      </c>
      <c r="AH32" s="3">
        <v>2461907.4221466798</v>
      </c>
      <c r="AI32" s="3">
        <v>2920386.5412093601</v>
      </c>
      <c r="AJ32" s="3">
        <v>2691604.33186298</v>
      </c>
      <c r="AK32" s="3">
        <v>2554137.7211365299</v>
      </c>
      <c r="AL32" s="3">
        <v>2386482.3254048</v>
      </c>
      <c r="AM32" s="3">
        <v>2026287.07144392</v>
      </c>
      <c r="AN32" s="3">
        <v>1818807.7928746501</v>
      </c>
      <c r="AO32" s="3">
        <v>1423788.01768096</v>
      </c>
      <c r="AP32" s="3">
        <v>975003.29789994098</v>
      </c>
    </row>
    <row r="33" spans="1:43" x14ac:dyDescent="0.35">
      <c r="A33" t="s">
        <v>27</v>
      </c>
      <c r="B33" s="3">
        <v>42029369.2061565</v>
      </c>
      <c r="C33" s="3">
        <v>42100897.929546401</v>
      </c>
      <c r="D33" s="3">
        <v>41834797.0770723</v>
      </c>
      <c r="E33" s="3">
        <v>41889192.063479103</v>
      </c>
      <c r="F33" s="3">
        <v>41930705.9437548</v>
      </c>
      <c r="G33" s="3">
        <v>39029577.925612397</v>
      </c>
      <c r="H33" s="3">
        <v>37845975.955458499</v>
      </c>
      <c r="I33" s="3">
        <v>36457138.015041403</v>
      </c>
      <c r="J33" s="3">
        <v>37133537.0619087</v>
      </c>
      <c r="K33" s="3">
        <v>36995200.605470799</v>
      </c>
      <c r="L33" s="3">
        <v>36243626.821086198</v>
      </c>
      <c r="M33" s="3">
        <v>35154236.652727999</v>
      </c>
      <c r="N33" s="3">
        <v>34390490.643969104</v>
      </c>
      <c r="O33" s="3">
        <v>32015581.687854901</v>
      </c>
      <c r="P33" s="3">
        <v>29570758.5506039</v>
      </c>
      <c r="Q33" s="3">
        <v>34895684.036817901</v>
      </c>
      <c r="R33" s="3">
        <v>33454570.7934951</v>
      </c>
      <c r="S33" s="3">
        <v>30822536.953957599</v>
      </c>
      <c r="T33" s="3">
        <v>26487679.1152739</v>
      </c>
      <c r="U33" s="3">
        <v>25478514.3476201</v>
      </c>
      <c r="V33" s="3">
        <v>24586599.3406143</v>
      </c>
      <c r="W33" s="3">
        <v>21487195.500330001</v>
      </c>
      <c r="X33" s="3">
        <v>21294237.725707401</v>
      </c>
      <c r="Y33" s="3">
        <v>21241248.408561699</v>
      </c>
      <c r="Z33" s="3">
        <v>173920.270687582</v>
      </c>
      <c r="AA33" s="3">
        <v>190913.41704822599</v>
      </c>
      <c r="AB33" s="3">
        <v>212700.244470484</v>
      </c>
      <c r="AC33" s="3">
        <v>246450.23309003099</v>
      </c>
      <c r="AD33" s="3">
        <v>277184.58655064</v>
      </c>
      <c r="AE33" s="3">
        <v>307942.71671388502</v>
      </c>
      <c r="AF33" s="3">
        <v>350564.53659287799</v>
      </c>
      <c r="AG33" s="3">
        <v>584064.83520071604</v>
      </c>
      <c r="AH33" s="3">
        <v>848001.48864850705</v>
      </c>
      <c r="AI33" s="3">
        <v>1076343.1406910601</v>
      </c>
      <c r="AJ33" s="3">
        <v>1000037.26004627</v>
      </c>
      <c r="AK33" s="3">
        <v>966174.60375966795</v>
      </c>
      <c r="AL33" s="3">
        <v>895525.66092878697</v>
      </c>
      <c r="AM33" s="3">
        <v>750349.288649478</v>
      </c>
      <c r="AN33" s="3">
        <v>674944.79768279195</v>
      </c>
      <c r="AO33" s="3">
        <v>508910.56773990602</v>
      </c>
      <c r="AP33" s="3">
        <v>311841.79945263697</v>
      </c>
    </row>
    <row r="34" spans="1:43" x14ac:dyDescent="0.35">
      <c r="A34" t="s">
        <v>28</v>
      </c>
      <c r="B34" s="3">
        <v>8853623.9489746392</v>
      </c>
      <c r="C34" s="3">
        <v>8896116.7692318503</v>
      </c>
      <c r="D34" s="3">
        <v>8736789.4730754402</v>
      </c>
      <c r="E34" s="3">
        <v>8770394.8779629096</v>
      </c>
      <c r="F34" s="3">
        <v>8793007.0256509893</v>
      </c>
      <c r="G34" s="3">
        <v>8747699.7377796099</v>
      </c>
      <c r="H34" s="3">
        <v>8737147.4457084909</v>
      </c>
      <c r="I34" s="3">
        <v>8743292.4865521099</v>
      </c>
      <c r="J34" s="3">
        <v>8756631.4071992598</v>
      </c>
      <c r="K34" s="3">
        <v>8750720.0649117809</v>
      </c>
      <c r="L34" s="3">
        <v>8795459.7385985795</v>
      </c>
      <c r="M34" s="3">
        <v>8794894.4154258501</v>
      </c>
      <c r="N34" s="3">
        <v>8777881.1365801096</v>
      </c>
      <c r="O34" s="3">
        <v>8770652.0498840492</v>
      </c>
      <c r="P34" s="3">
        <v>8766962.8835281003</v>
      </c>
      <c r="Q34" s="3">
        <v>8786556.0353803709</v>
      </c>
      <c r="R34" s="3">
        <v>8776698.7808326893</v>
      </c>
      <c r="S34" s="3">
        <v>8786843.83465234</v>
      </c>
      <c r="T34" s="3">
        <v>8795364.4721963499</v>
      </c>
      <c r="U34" s="3">
        <v>8833169.9615454804</v>
      </c>
      <c r="V34" s="3">
        <v>8819107.2246860601</v>
      </c>
      <c r="W34" s="3">
        <v>8808846.1534007899</v>
      </c>
      <c r="X34" s="3">
        <v>8787943.01231529</v>
      </c>
      <c r="Y34" s="3">
        <v>8788006.1025395598</v>
      </c>
      <c r="Z34" s="3">
        <v>8786883.4257063009</v>
      </c>
      <c r="AA34" s="3">
        <v>8798826.6040577907</v>
      </c>
      <c r="AB34" s="3">
        <v>8781398.29698091</v>
      </c>
      <c r="AC34" s="3">
        <v>8779022.4831810705</v>
      </c>
      <c r="AD34" s="3">
        <v>8780310.1497432496</v>
      </c>
      <c r="AE34" s="3">
        <v>8794901.6976978295</v>
      </c>
      <c r="AF34" s="3">
        <v>8803656.7312800307</v>
      </c>
      <c r="AG34" s="3">
        <v>8790779.0091748703</v>
      </c>
      <c r="AH34" s="3">
        <v>8790522.4236989003</v>
      </c>
      <c r="AI34" s="3">
        <v>8790252.2852840498</v>
      </c>
      <c r="AJ34" s="3">
        <v>8805393.2195931096</v>
      </c>
      <c r="AK34" s="3">
        <v>8811029.6003717408</v>
      </c>
      <c r="AL34" s="3">
        <v>8832289.4589260295</v>
      </c>
      <c r="AM34" s="3">
        <v>8782148.1448549703</v>
      </c>
      <c r="AN34" s="3">
        <v>8797102.2729245797</v>
      </c>
      <c r="AO34" s="3">
        <v>8798442.4474083502</v>
      </c>
      <c r="AP34" s="3">
        <v>8798863.9015130699</v>
      </c>
    </row>
    <row r="35" spans="1:43" x14ac:dyDescent="0.35">
      <c r="A35" t="s">
        <v>29</v>
      </c>
      <c r="B35" s="3">
        <v>298021910.128613</v>
      </c>
      <c r="C35" s="3">
        <v>296267332.07553703</v>
      </c>
      <c r="D35" s="3">
        <v>300658507.07188702</v>
      </c>
      <c r="E35" s="3">
        <v>302738453.08342499</v>
      </c>
      <c r="F35" s="3">
        <v>304564599.495516</v>
      </c>
      <c r="G35" s="3">
        <v>307041844.91714603</v>
      </c>
      <c r="H35" s="3">
        <v>308963295.35372198</v>
      </c>
      <c r="I35" s="3">
        <v>311067562.65416199</v>
      </c>
      <c r="J35" s="3">
        <v>312986341.77092701</v>
      </c>
      <c r="K35" s="3">
        <v>315126603.39957601</v>
      </c>
      <c r="L35" s="3">
        <v>316527760.67560202</v>
      </c>
      <c r="M35" s="3">
        <v>316576761.16199499</v>
      </c>
      <c r="N35" s="3">
        <v>316655002.98431998</v>
      </c>
      <c r="O35" s="3">
        <v>316893099.94556397</v>
      </c>
      <c r="P35" s="3">
        <v>317161995.20030701</v>
      </c>
      <c r="Q35" s="3">
        <v>316864095.71089298</v>
      </c>
      <c r="R35" s="3">
        <v>317306049.914792</v>
      </c>
      <c r="S35" s="3">
        <v>317966550.57116902</v>
      </c>
      <c r="T35" s="3">
        <v>318563115.116777</v>
      </c>
      <c r="U35" s="3">
        <v>319436415.029535</v>
      </c>
      <c r="V35" s="3">
        <v>320535543.37801898</v>
      </c>
      <c r="W35" s="3">
        <v>322742638.37351203</v>
      </c>
      <c r="X35" s="3">
        <v>324542431.44617999</v>
      </c>
      <c r="Y35" s="3">
        <v>326863638.80540001</v>
      </c>
      <c r="Z35" s="3">
        <v>329550520.62717003</v>
      </c>
      <c r="AA35" s="3">
        <v>332620192.10216802</v>
      </c>
      <c r="AB35" s="3">
        <v>336160695.66408598</v>
      </c>
      <c r="AC35" s="3">
        <v>339945827.132783</v>
      </c>
      <c r="AD35" s="3">
        <v>344073124.22459102</v>
      </c>
      <c r="AE35" s="3">
        <v>348325186.74573302</v>
      </c>
      <c r="AF35" s="3">
        <v>352797276.89051002</v>
      </c>
      <c r="AG35" s="3">
        <v>357845276.36463398</v>
      </c>
      <c r="AH35" s="3">
        <v>362996598.60155898</v>
      </c>
      <c r="AI35" s="3">
        <v>368184908.697267</v>
      </c>
      <c r="AJ35" s="3">
        <v>373386483.08303499</v>
      </c>
      <c r="AK35" s="3">
        <v>378303118.05337602</v>
      </c>
      <c r="AL35" s="3">
        <v>383183247.78253198</v>
      </c>
      <c r="AM35" s="3">
        <v>387816155.52930403</v>
      </c>
      <c r="AN35" s="3">
        <v>392323283.22319299</v>
      </c>
      <c r="AO35" s="3">
        <v>396670081.44406301</v>
      </c>
      <c r="AP35" s="3">
        <v>400792357.13253999</v>
      </c>
    </row>
    <row r="37" spans="1:43" x14ac:dyDescent="0.35">
      <c r="A37" t="s">
        <v>107</v>
      </c>
      <c r="B37" s="3">
        <f>SUM(B30:B34)</f>
        <v>95061310.643084481</v>
      </c>
      <c r="C37" s="3">
        <f t="shared" ref="C37:AP37" si="0">SUM(C30:C34)</f>
        <v>95175332.186688051</v>
      </c>
      <c r="D37" s="3">
        <f t="shared" si="0"/>
        <v>94749904.038005486</v>
      </c>
      <c r="E37" s="3">
        <f t="shared" si="0"/>
        <v>94837904.429124147</v>
      </c>
      <c r="F37" s="3">
        <f t="shared" si="0"/>
        <v>94896636.679301366</v>
      </c>
      <c r="G37" s="3">
        <f t="shared" si="0"/>
        <v>91825664.16264832</v>
      </c>
      <c r="H37" s="3">
        <f t="shared" si="0"/>
        <v>88755291.441831857</v>
      </c>
      <c r="I37" s="3">
        <f t="shared" si="0"/>
        <v>86124075.378979281</v>
      </c>
      <c r="J37" s="3">
        <f t="shared" si="0"/>
        <v>84674378.128150254</v>
      </c>
      <c r="K37" s="3">
        <f t="shared" si="0"/>
        <v>83081243.012597233</v>
      </c>
      <c r="L37" s="3">
        <f t="shared" si="0"/>
        <v>80548372.652313322</v>
      </c>
      <c r="M37" s="3">
        <f t="shared" si="0"/>
        <v>79348400.195009425</v>
      </c>
      <c r="N37" s="3">
        <f t="shared" si="0"/>
        <v>78387015.020447105</v>
      </c>
      <c r="O37" s="3">
        <f t="shared" si="0"/>
        <v>75510669.405998155</v>
      </c>
      <c r="P37" s="3">
        <f t="shared" si="0"/>
        <v>72412938.583708927</v>
      </c>
      <c r="Q37" s="3">
        <f t="shared" si="0"/>
        <v>71470515.532071233</v>
      </c>
      <c r="R37" s="3">
        <f t="shared" si="0"/>
        <v>69807939.820157066</v>
      </c>
      <c r="S37" s="3">
        <f t="shared" si="0"/>
        <v>66343732.130562522</v>
      </c>
      <c r="T37" s="3">
        <f t="shared" si="0"/>
        <v>71078881.513131946</v>
      </c>
      <c r="U37" s="3">
        <f t="shared" si="0"/>
        <v>69274736.420372173</v>
      </c>
      <c r="V37" s="3">
        <f t="shared" si="0"/>
        <v>67631322.251865551</v>
      </c>
      <c r="W37" s="3">
        <f t="shared" si="0"/>
        <v>64162367.131755203</v>
      </c>
      <c r="X37" s="3">
        <f t="shared" si="0"/>
        <v>63662576.769971073</v>
      </c>
      <c r="Y37" s="3">
        <f t="shared" si="0"/>
        <v>63429190.994696714</v>
      </c>
      <c r="Z37" s="3">
        <f t="shared" si="0"/>
        <v>42139219.173861153</v>
      </c>
      <c r="AA37" s="3">
        <f t="shared" si="0"/>
        <v>42000656.272715077</v>
      </c>
      <c r="AB37" s="3">
        <f t="shared" si="0"/>
        <v>41811339.668153845</v>
      </c>
      <c r="AC37" s="3">
        <f t="shared" si="0"/>
        <v>41645427.387615405</v>
      </c>
      <c r="AD37" s="3">
        <f t="shared" si="0"/>
        <v>41517625.216982745</v>
      </c>
      <c r="AE37" s="3">
        <f t="shared" si="0"/>
        <v>41375791.855485499</v>
      </c>
      <c r="AF37" s="3">
        <f t="shared" si="0"/>
        <v>41267949.42377083</v>
      </c>
      <c r="AG37" s="3">
        <f t="shared" si="0"/>
        <v>19256227.916869365</v>
      </c>
      <c r="AH37" s="3">
        <f t="shared" si="0"/>
        <v>20121190.020841375</v>
      </c>
      <c r="AI37" s="3">
        <f t="shared" si="0"/>
        <v>20807740.654054299</v>
      </c>
      <c r="AJ37" s="3">
        <f t="shared" si="0"/>
        <v>20517793.499044277</v>
      </c>
      <c r="AK37" s="3">
        <f t="shared" si="0"/>
        <v>20352100.613702208</v>
      </c>
      <c r="AL37" s="3">
        <f t="shared" si="0"/>
        <v>20135056.134915315</v>
      </c>
      <c r="AM37" s="3">
        <f t="shared" si="0"/>
        <v>19579543.196003288</v>
      </c>
      <c r="AN37" s="3">
        <f t="shared" si="0"/>
        <v>19311613.555994142</v>
      </c>
      <c r="AO37" s="3">
        <f t="shared" si="0"/>
        <v>18751899.726709075</v>
      </c>
      <c r="AP37" s="3">
        <f t="shared" si="0"/>
        <v>18106467.694137596</v>
      </c>
    </row>
    <row r="40" spans="1:43" x14ac:dyDescent="0.3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spans="1:43" x14ac:dyDescent="0.3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AQ41" s="3"/>
    </row>
    <row r="43" spans="1:43" x14ac:dyDescent="0.35"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AQ43" s="3"/>
    </row>
    <row r="44" spans="1:43" x14ac:dyDescent="0.35">
      <c r="B44" s="3"/>
      <c r="C44" s="3"/>
      <c r="D44" s="3"/>
      <c r="E44" s="3"/>
      <c r="F44" s="3"/>
      <c r="G44" s="3"/>
      <c r="AG44" s="3"/>
      <c r="AH44" s="3"/>
      <c r="AI44" s="3"/>
      <c r="AJ44" s="3"/>
      <c r="AK44" s="3"/>
      <c r="AL44" s="3"/>
      <c r="AM44" s="3"/>
      <c r="AN44" s="3"/>
      <c r="AO44" s="3"/>
      <c r="AQ44" s="3"/>
    </row>
    <row r="45" spans="1:43" x14ac:dyDescent="0.35">
      <c r="B45" s="3"/>
      <c r="C45" s="3"/>
      <c r="D45" s="3"/>
      <c r="E45" s="3"/>
      <c r="F45" s="3"/>
      <c r="AQ45" s="3"/>
    </row>
    <row r="46" spans="1:43" x14ac:dyDescent="0.35">
      <c r="AQ46" s="3"/>
    </row>
    <row r="48" spans="1:43" x14ac:dyDescent="0.3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Q48" s="3"/>
    </row>
    <row r="49" spans="2:43" x14ac:dyDescent="0.3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2" spans="2:43" x14ac:dyDescent="0.35">
      <c r="B52" s="3"/>
      <c r="C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 spans="2:43" x14ac:dyDescent="0.35">
      <c r="B53" s="3"/>
      <c r="C53" s="3"/>
      <c r="G53" s="3"/>
      <c r="H53" s="3"/>
      <c r="I53" s="3"/>
      <c r="J53" s="3"/>
      <c r="K53" s="3"/>
      <c r="L53" s="3"/>
      <c r="Q53" s="3"/>
      <c r="R53" s="3"/>
      <c r="S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 spans="2:43" x14ac:dyDescent="0.35">
      <c r="AQ54" s="3"/>
    </row>
    <row r="57" spans="2:43" x14ac:dyDescent="0.3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</row>
    <row r="58" spans="2:43" x14ac:dyDescent="0.35"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</row>
    <row r="59" spans="2:43" x14ac:dyDescent="0.35"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</row>
    <row r="60" spans="2:43" x14ac:dyDescent="0.35"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 spans="2:43" x14ac:dyDescent="0.35"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 spans="2:43" x14ac:dyDescent="0.35"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 spans="2:43" x14ac:dyDescent="0.35"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 spans="2:43" x14ac:dyDescent="0.35"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 spans="2:43" x14ac:dyDescent="0.3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</row>
    <row r="67" spans="2:43" x14ac:dyDescent="0.3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AQ67" s="3"/>
    </row>
    <row r="68" spans="2:43" x14ac:dyDescent="0.3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</row>
    <row r="69" spans="2:43" x14ac:dyDescent="0.3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</row>
    <row r="70" spans="2:43" x14ac:dyDescent="0.3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</row>
    <row r="71" spans="2:43" x14ac:dyDescent="0.3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7"/>
  <sheetViews>
    <sheetView workbookViewId="0">
      <selection activeCell="B37" sqref="B37"/>
    </sheetView>
  </sheetViews>
  <sheetFormatPr defaultRowHeight="14.5" x14ac:dyDescent="0.35"/>
  <cols>
    <col min="1" max="1" width="29.26953125" customWidth="1"/>
    <col min="2" max="2" width="11.81640625" bestFit="1" customWidth="1"/>
  </cols>
  <sheetData>
    <row r="1" spans="1:42" x14ac:dyDescent="0.35">
      <c r="A1" t="s">
        <v>103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  <c r="W1">
        <v>2031</v>
      </c>
      <c r="X1">
        <v>2032</v>
      </c>
      <c r="Y1">
        <v>2033</v>
      </c>
      <c r="Z1">
        <v>2034</v>
      </c>
      <c r="AA1">
        <v>2035</v>
      </c>
      <c r="AB1">
        <v>2036</v>
      </c>
      <c r="AC1">
        <v>2037</v>
      </c>
      <c r="AD1">
        <v>2038</v>
      </c>
      <c r="AE1">
        <v>2039</v>
      </c>
      <c r="AF1">
        <v>2040</v>
      </c>
      <c r="AG1">
        <v>2041</v>
      </c>
      <c r="AH1">
        <v>2042</v>
      </c>
      <c r="AI1">
        <v>2043</v>
      </c>
      <c r="AJ1">
        <v>2044</v>
      </c>
      <c r="AK1">
        <v>2045</v>
      </c>
      <c r="AL1">
        <v>2046</v>
      </c>
      <c r="AM1">
        <v>2047</v>
      </c>
      <c r="AN1">
        <v>2048</v>
      </c>
      <c r="AO1">
        <v>2049</v>
      </c>
      <c r="AP1">
        <v>2050</v>
      </c>
    </row>
    <row r="2" spans="1:42" x14ac:dyDescent="0.35">
      <c r="A2" t="s">
        <v>43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35">
      <c r="A3" t="s">
        <v>44</v>
      </c>
      <c r="B3" s="3">
        <v>4.9551690238846603E-9</v>
      </c>
      <c r="C3" s="3">
        <v>4.3291685494229797E-9</v>
      </c>
      <c r="D3" s="3">
        <v>3.1572308092437501E-9</v>
      </c>
      <c r="E3" s="3">
        <v>2.1416413623537399E-9</v>
      </c>
      <c r="F3">
        <v>708.89599801084</v>
      </c>
      <c r="G3">
        <v>1856.1458073188301</v>
      </c>
      <c r="H3">
        <v>9927.9596108373698</v>
      </c>
      <c r="I3" s="3">
        <v>21266.896279479999</v>
      </c>
      <c r="J3" s="3">
        <v>14210.5880702424</v>
      </c>
      <c r="K3" s="3">
        <v>17100.691422923599</v>
      </c>
      <c r="L3" s="3">
        <v>29587.342854403902</v>
      </c>
      <c r="M3" s="3">
        <v>36669.909288151001</v>
      </c>
      <c r="N3" s="3">
        <v>48080.1079441416</v>
      </c>
      <c r="O3" s="3">
        <v>85739.823082064395</v>
      </c>
      <c r="P3" s="3">
        <v>133752.70736095001</v>
      </c>
      <c r="Q3" s="3">
        <v>22823.415247880199</v>
      </c>
      <c r="R3" s="3">
        <v>36739.416993803403</v>
      </c>
      <c r="S3" s="3">
        <v>72403.829796617705</v>
      </c>
      <c r="T3" s="3">
        <v>91681.180362293293</v>
      </c>
      <c r="U3" s="3">
        <v>123388.73835581201</v>
      </c>
      <c r="V3" s="3">
        <v>150957.201626494</v>
      </c>
      <c r="W3" s="3">
        <v>215983.61188113099</v>
      </c>
      <c r="X3" s="3">
        <v>215515.77830173</v>
      </c>
      <c r="Y3" s="3">
        <v>217433.38355492899</v>
      </c>
      <c r="Z3" s="3">
        <v>214318.49554465301</v>
      </c>
      <c r="AA3" s="3">
        <v>205756.66694924299</v>
      </c>
      <c r="AB3" s="3">
        <v>197406.55643518199</v>
      </c>
      <c r="AC3" s="3">
        <v>186501.20670379401</v>
      </c>
      <c r="AD3" s="3">
        <v>180193.48364063099</v>
      </c>
      <c r="AE3" s="3">
        <v>170878.28370116101</v>
      </c>
      <c r="AF3" s="3">
        <v>165047.81584048801</v>
      </c>
      <c r="AG3" s="3">
        <v>165443.07125881399</v>
      </c>
      <c r="AH3" s="3">
        <v>167304.70794369801</v>
      </c>
      <c r="AI3" s="3">
        <v>167996.74626325499</v>
      </c>
      <c r="AJ3" s="3">
        <v>169270.109850126</v>
      </c>
      <c r="AK3" s="3">
        <v>168766.70189214</v>
      </c>
      <c r="AL3" s="3">
        <v>166322.42719553001</v>
      </c>
      <c r="AM3" s="3">
        <v>161142.22982923099</v>
      </c>
      <c r="AN3" s="3">
        <v>155814.60852619499</v>
      </c>
      <c r="AO3" s="3">
        <v>149662.77218854899</v>
      </c>
      <c r="AP3" s="3">
        <v>141559.21295941499</v>
      </c>
    </row>
    <row r="4" spans="1:42" x14ac:dyDescent="0.35">
      <c r="A4" t="s">
        <v>45</v>
      </c>
      <c r="B4" s="3">
        <v>4.3823987678909403E-9</v>
      </c>
      <c r="C4" s="3">
        <v>3.8287579748611802E-9</v>
      </c>
      <c r="D4" s="3">
        <v>1.4196301774172501E-9</v>
      </c>
      <c r="E4" s="3">
        <v>9.6297638370335597E-10</v>
      </c>
      <c r="F4">
        <v>318.75089666553799</v>
      </c>
      <c r="G4">
        <v>834.60499436450402</v>
      </c>
      <c r="H4">
        <v>4424.6259020595799</v>
      </c>
      <c r="I4">
        <v>9393.7557411839298</v>
      </c>
      <c r="J4">
        <v>6222.7758741564003</v>
      </c>
      <c r="K4">
        <v>7425.3772989845902</v>
      </c>
      <c r="L4" s="3">
        <v>12766.492881817399</v>
      </c>
      <c r="M4" s="3">
        <v>15723.6430081407</v>
      </c>
      <c r="N4" s="3">
        <v>20487.7864024683</v>
      </c>
      <c r="O4" s="3">
        <v>36307.367600887403</v>
      </c>
      <c r="P4" s="3">
        <v>56286.396088747802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35">
      <c r="A5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35">
      <c r="A6" t="s">
        <v>47</v>
      </c>
      <c r="B6">
        <v>0</v>
      </c>
      <c r="C6">
        <v>0</v>
      </c>
      <c r="D6">
        <v>0</v>
      </c>
      <c r="E6">
        <v>0</v>
      </c>
      <c r="F6">
        <v>0</v>
      </c>
      <c r="G6" s="3">
        <v>3.6227868019382701E-11</v>
      </c>
      <c r="H6" s="3">
        <v>4.99523733321019E-11</v>
      </c>
      <c r="I6">
        <v>-5.5166945752614298</v>
      </c>
      <c r="J6" s="3">
        <v>3.7655388314543502E-11</v>
      </c>
      <c r="K6" s="3">
        <v>2.6528126488411001E-11</v>
      </c>
      <c r="L6" s="3">
        <v>6.7606183159531901E-11</v>
      </c>
      <c r="M6" s="3">
        <v>7.6396566532998504E-11</v>
      </c>
      <c r="N6" s="3">
        <v>6.7850683411247101E-11</v>
      </c>
      <c r="O6">
        <v>-3.0049277844837299</v>
      </c>
      <c r="P6">
        <v>-2.6557277821805401</v>
      </c>
      <c r="Q6" s="3">
        <v>3.1188051634966899E-11</v>
      </c>
      <c r="R6">
        <v>-2.6703634177809499</v>
      </c>
      <c r="S6" s="3">
        <v>1.80363045485196E-11</v>
      </c>
      <c r="T6" s="3">
        <v>3.2624954555764099E-12</v>
      </c>
      <c r="U6" s="3">
        <v>5.0705375254502699E-12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35">
      <c r="A7" t="s">
        <v>48</v>
      </c>
      <c r="B7" s="3">
        <v>1.6434537689699899E-11</v>
      </c>
      <c r="C7" s="3">
        <v>9.3674751862815202E-12</v>
      </c>
      <c r="D7" s="3">
        <v>9.6441578533855496E-12</v>
      </c>
      <c r="E7" s="3">
        <v>7.24934010994175E-12</v>
      </c>
      <c r="F7" s="3">
        <v>4.02656511116638E-12</v>
      </c>
      <c r="G7" s="3">
        <v>8.8743733493872195E-13</v>
      </c>
      <c r="H7" s="3">
        <v>6.9392982196326796E-13</v>
      </c>
      <c r="I7">
        <v>-16.815637606912599</v>
      </c>
      <c r="J7" s="3">
        <v>1.1433000750686301E-13</v>
      </c>
      <c r="K7" s="3">
        <v>5.8347469377127195E-13</v>
      </c>
      <c r="L7" s="3">
        <v>4.4039934552414499E-13</v>
      </c>
      <c r="M7" s="3">
        <v>1.7700512934372001E-13</v>
      </c>
      <c r="N7" s="3">
        <v>7.1861119021089198E-13</v>
      </c>
      <c r="O7">
        <v>-28.339819908482902</v>
      </c>
      <c r="P7">
        <v>0</v>
      </c>
      <c r="Q7" s="3">
        <v>1.41365212262059E-13</v>
      </c>
      <c r="R7">
        <v>-21.164238670809699</v>
      </c>
      <c r="S7" s="3">
        <v>7.2405441317419703E-14</v>
      </c>
      <c r="T7">
        <v>0</v>
      </c>
      <c r="U7">
        <v>0</v>
      </c>
      <c r="V7" s="3">
        <v>1.3569565205458601E-13</v>
      </c>
      <c r="W7">
        <v>0</v>
      </c>
      <c r="X7" s="3">
        <v>7.3951568674817794E-14</v>
      </c>
      <c r="Y7">
        <v>0</v>
      </c>
      <c r="Z7" s="3">
        <v>2.0339566391023901E-13</v>
      </c>
      <c r="AA7">
        <v>0</v>
      </c>
      <c r="AB7" s="3">
        <v>3.8066440213186201E-14</v>
      </c>
      <c r="AC7">
        <v>0</v>
      </c>
      <c r="AD7">
        <v>0</v>
      </c>
      <c r="AE7" s="3">
        <v>1.04016145513795E-13</v>
      </c>
      <c r="AF7">
        <v>0</v>
      </c>
      <c r="AG7" s="3">
        <v>1.80783864819211E-13</v>
      </c>
      <c r="AH7" s="3">
        <v>5.2915757539493003E-13</v>
      </c>
      <c r="AI7" s="3">
        <v>1.15411098374748E-12</v>
      </c>
      <c r="AJ7" s="3">
        <v>1.3930493808160099E-12</v>
      </c>
      <c r="AK7" s="3">
        <v>4.1156000374848998E-13</v>
      </c>
      <c r="AL7" s="3">
        <v>1.04414620780332E-12</v>
      </c>
      <c r="AM7" s="3">
        <v>1.0254716922862199E-12</v>
      </c>
      <c r="AN7" s="3">
        <v>1.1411508359244301E-12</v>
      </c>
      <c r="AO7" s="3">
        <v>9.4695320696852001E-13</v>
      </c>
      <c r="AP7" s="3">
        <v>5.7910947132944295E-14</v>
      </c>
    </row>
    <row r="8" spans="1:42" x14ac:dyDescent="0.35">
      <c r="A8" t="s">
        <v>2</v>
      </c>
      <c r="B8" s="3">
        <v>1.6174191957756199E-10</v>
      </c>
      <c r="C8" s="3">
        <v>9.6209873337825196E-11</v>
      </c>
      <c r="D8" s="3">
        <v>6.8873924974896698E-11</v>
      </c>
      <c r="E8" s="3">
        <v>7.3020611288569396E-11</v>
      </c>
      <c r="F8" s="3">
        <v>2.8776707147049399E-11</v>
      </c>
      <c r="G8" s="3">
        <v>4.1532624253692E-13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 s="3">
        <v>2.5892970802527901E-13</v>
      </c>
      <c r="AK8">
        <v>0</v>
      </c>
      <c r="AL8" s="3">
        <v>1.6875972412760801E-13</v>
      </c>
      <c r="AM8">
        <v>0</v>
      </c>
      <c r="AN8">
        <v>0</v>
      </c>
      <c r="AO8">
        <v>0</v>
      </c>
      <c r="AP8">
        <v>0</v>
      </c>
    </row>
    <row r="9" spans="1:42" x14ac:dyDescent="0.35">
      <c r="A9" t="s">
        <v>3</v>
      </c>
      <c r="B9" s="3">
        <v>2.2019204579842301E-13</v>
      </c>
      <c r="C9" s="3">
        <v>4.8982803569955196E-13</v>
      </c>
      <c r="D9" s="3">
        <v>1.6463514061951E-13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s="3">
        <v>4.1297888981110599E-14</v>
      </c>
      <c r="AM9">
        <v>0</v>
      </c>
      <c r="AN9">
        <v>0</v>
      </c>
      <c r="AO9">
        <v>0</v>
      </c>
      <c r="AP9">
        <v>0</v>
      </c>
    </row>
    <row r="10" spans="1:42" x14ac:dyDescent="0.35">
      <c r="A10" t="s">
        <v>4</v>
      </c>
      <c r="B10" s="3">
        <v>6.5789086854406995E-14</v>
      </c>
      <c r="C10" s="3">
        <v>1.3907422426344499E-13</v>
      </c>
      <c r="D10" s="3">
        <v>4.9189767624121903E-14</v>
      </c>
      <c r="E10">
        <v>0</v>
      </c>
      <c r="F10">
        <v>0</v>
      </c>
      <c r="G10" s="3">
        <v>5.0831908990230197E-14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 s="3">
        <v>5.0361967393090902E-14</v>
      </c>
      <c r="AK10">
        <v>0</v>
      </c>
      <c r="AL10" s="3">
        <v>1.3359918927979601E-14</v>
      </c>
      <c r="AM10">
        <v>0</v>
      </c>
      <c r="AN10">
        <v>0</v>
      </c>
      <c r="AO10">
        <v>0</v>
      </c>
      <c r="AP10">
        <v>0</v>
      </c>
    </row>
    <row r="11" spans="1:42" x14ac:dyDescent="0.35">
      <c r="A11" t="s">
        <v>5</v>
      </c>
      <c r="B11" s="3">
        <v>6.78855304005828E-10</v>
      </c>
      <c r="C11" s="3">
        <v>5.9309359933943101E-10</v>
      </c>
      <c r="D11" s="3">
        <v>4.3253880351904999E-10</v>
      </c>
      <c r="E11" s="3">
        <v>2.9340363388297298E-10</v>
      </c>
      <c r="F11">
        <v>97.118343676779801</v>
      </c>
      <c r="G11" s="3">
        <v>3.1148171805522401E-12</v>
      </c>
      <c r="H11" s="3">
        <v>2.5527669488673499E-12</v>
      </c>
      <c r="I11">
        <v>-59.0212230856486</v>
      </c>
      <c r="J11" s="3">
        <v>5.4292389728642895E-13</v>
      </c>
      <c r="K11" s="3">
        <v>2.2794550466613298E-12</v>
      </c>
      <c r="L11" s="3">
        <v>2.0607060104026902E-12</v>
      </c>
      <c r="M11" s="3">
        <v>2.7996745091823102E-13</v>
      </c>
      <c r="N11" s="3">
        <v>9.1633823650723292E-13</v>
      </c>
      <c r="O11">
        <v>-32.148691704182802</v>
      </c>
      <c r="P11" s="3">
        <v>1.9695930978294601E-14</v>
      </c>
      <c r="Q11" s="3">
        <v>1.90826872925515E-13</v>
      </c>
      <c r="R11">
        <v>-28.569302297038998</v>
      </c>
      <c r="S11" s="3">
        <v>1.74316481349573E-13</v>
      </c>
      <c r="T11">
        <v>0</v>
      </c>
      <c r="U11">
        <v>0</v>
      </c>
      <c r="V11" s="3">
        <v>2.0409516397105501E-13</v>
      </c>
      <c r="W11">
        <v>0</v>
      </c>
      <c r="X11" s="3">
        <v>1.1122801140696899E-13</v>
      </c>
      <c r="Y11">
        <v>0</v>
      </c>
      <c r="Z11" s="3">
        <v>3.4971310111808202E-13</v>
      </c>
      <c r="AA11">
        <v>0</v>
      </c>
      <c r="AB11" s="3">
        <v>1.11065721250055E-13</v>
      </c>
      <c r="AC11">
        <v>0</v>
      </c>
      <c r="AD11">
        <v>0</v>
      </c>
      <c r="AE11" s="3">
        <v>2.1597304528213701E-13</v>
      </c>
      <c r="AF11">
        <v>0</v>
      </c>
      <c r="AG11" s="3">
        <v>1.17365897540335E-12</v>
      </c>
      <c r="AH11" s="3">
        <v>1.4499539071847001E-12</v>
      </c>
      <c r="AI11" s="3">
        <v>2.3781782576886701E-12</v>
      </c>
      <c r="AJ11" s="3">
        <v>2.9895397588808199E-12</v>
      </c>
      <c r="AK11" s="3">
        <v>1.7851015667720799E-12</v>
      </c>
      <c r="AL11" s="3">
        <v>2.5000883075493001E-12</v>
      </c>
      <c r="AM11" s="3">
        <v>2.2964685992353602E-12</v>
      </c>
      <c r="AN11" s="3">
        <v>2.0535960846513101E-12</v>
      </c>
      <c r="AO11" s="3">
        <v>2.0490738305566698E-12</v>
      </c>
      <c r="AP11" s="3">
        <v>1.1460828287305099E-13</v>
      </c>
    </row>
    <row r="12" spans="1:42" x14ac:dyDescent="0.35">
      <c r="A12" t="s">
        <v>6</v>
      </c>
      <c r="B12" s="3">
        <v>8.6771013339870396E-9</v>
      </c>
      <c r="C12" s="3">
        <v>6.9524669826458301E-9</v>
      </c>
      <c r="D12" s="3">
        <v>5.7719795704459199E-9</v>
      </c>
      <c r="E12" s="3">
        <v>3.8666059003241201E-9</v>
      </c>
      <c r="F12">
        <v>29.452342008844099</v>
      </c>
      <c r="G12" s="3">
        <v>2.42813476176937E-9</v>
      </c>
      <c r="H12" s="3">
        <v>3.3979995124088001E-9</v>
      </c>
      <c r="I12">
        <v>-1784.0392552135199</v>
      </c>
      <c r="J12" s="3">
        <v>2.7777340092055902E-9</v>
      </c>
      <c r="K12" s="3">
        <v>2.1351442004910101E-9</v>
      </c>
      <c r="L12" s="3">
        <v>4.8587047136105597E-9</v>
      </c>
      <c r="M12" s="3">
        <v>4.9793310534413699E-9</v>
      </c>
      <c r="N12" s="3">
        <v>3.9364080556426198E-9</v>
      </c>
      <c r="O12">
        <v>-1017.10480058438</v>
      </c>
      <c r="P12">
        <v>-808.60816067732105</v>
      </c>
      <c r="Q12" s="3">
        <v>1.88591408631742E-9</v>
      </c>
      <c r="R12">
        <v>-901.627962902528</v>
      </c>
      <c r="S12" s="3">
        <v>1.0354190911129599E-9</v>
      </c>
      <c r="T12" s="3">
        <v>3.9526332035742199E-10</v>
      </c>
      <c r="U12" s="3">
        <v>4.6584084805568103E-10</v>
      </c>
      <c r="V12" s="3">
        <v>7.12021218221293E-10</v>
      </c>
      <c r="W12" s="3">
        <v>1.03583570416103E-9</v>
      </c>
      <c r="X12" s="3">
        <v>5.5545045451206698E-10</v>
      </c>
      <c r="Y12" s="3">
        <v>1.11202156608212E-9</v>
      </c>
      <c r="Z12">
        <v>-1002.77160505113</v>
      </c>
      <c r="AA12" s="3">
        <v>2.7907242953580098E-9</v>
      </c>
      <c r="AB12" s="3">
        <v>1.74839966076212E-9</v>
      </c>
      <c r="AC12" s="3">
        <v>3.5827353165918101E-9</v>
      </c>
      <c r="AD12" s="3">
        <v>3.2783987554563602E-9</v>
      </c>
      <c r="AE12" s="3">
        <v>3.3674701688596702E-9</v>
      </c>
      <c r="AF12" s="3">
        <v>3.6386107445244601E-9</v>
      </c>
      <c r="AG12" s="3">
        <v>4.8302352902141198E-9</v>
      </c>
      <c r="AH12" s="3">
        <v>3.8017500173626704E-9</v>
      </c>
      <c r="AI12" s="3">
        <v>3.0118292330849999E-9</v>
      </c>
      <c r="AJ12" s="3">
        <v>5.4703187010256396E-9</v>
      </c>
      <c r="AK12" s="3">
        <v>4.5838156913681501E-9</v>
      </c>
      <c r="AL12" s="3">
        <v>4.42912149502109E-9</v>
      </c>
      <c r="AM12" s="3">
        <v>4.3971008892707903E-9</v>
      </c>
      <c r="AN12" s="3">
        <v>4.10028200224574E-9</v>
      </c>
      <c r="AO12" s="3">
        <v>3.3227307188452799E-9</v>
      </c>
      <c r="AP12" s="3">
        <v>4.36830219450585E-9</v>
      </c>
    </row>
    <row r="13" spans="1:42" x14ac:dyDescent="0.35">
      <c r="A13" t="s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3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35">
      <c r="A15" t="s">
        <v>9</v>
      </c>
      <c r="B15" s="3">
        <v>4.6484636412509598E-13</v>
      </c>
      <c r="C15" s="3">
        <v>1.4097570713820499E-12</v>
      </c>
      <c r="D15" s="3">
        <v>2.4058722814333298E-13</v>
      </c>
      <c r="E15">
        <v>0</v>
      </c>
      <c r="F15">
        <v>0</v>
      </c>
      <c r="G15" s="3">
        <v>6.1959665724765797E-10</v>
      </c>
      <c r="H15" s="3">
        <v>8.5188663038470704E-10</v>
      </c>
      <c r="I15">
        <v>-93.651447067582097</v>
      </c>
      <c r="J15" s="3">
        <v>6.3997334655043604E-10</v>
      </c>
      <c r="K15" s="3">
        <v>4.7343307058006497E-10</v>
      </c>
      <c r="L15" s="3">
        <v>1.2089114649392601E-9</v>
      </c>
      <c r="M15" s="3">
        <v>1.71273601135013E-9</v>
      </c>
      <c r="N15" s="3">
        <v>1.5214698829053199E-9</v>
      </c>
      <c r="O15">
        <v>-67.242400812442199</v>
      </c>
      <c r="P15">
        <v>-57.827300281981003</v>
      </c>
      <c r="Q15" s="3">
        <v>5.2114132017164495E-10</v>
      </c>
      <c r="R15">
        <v>-44.804745190486202</v>
      </c>
      <c r="S15" s="3">
        <v>3.0100400526172801E-10</v>
      </c>
      <c r="T15" s="3">
        <v>1.9454227246486899E-10</v>
      </c>
      <c r="U15" s="3">
        <v>2.3229415329492501E-10</v>
      </c>
      <c r="V15" s="3">
        <v>2.2473799886316099E-10</v>
      </c>
      <c r="W15" s="3">
        <v>2.3687395421231402E-10</v>
      </c>
      <c r="X15" s="3">
        <v>1.76950440206444E-10</v>
      </c>
      <c r="Y15" s="3">
        <v>1.94988267293873E-10</v>
      </c>
      <c r="Z15">
        <v>-30.614210911906099</v>
      </c>
      <c r="AA15" s="3">
        <v>2.52597153128209E-10</v>
      </c>
      <c r="AB15" s="3">
        <v>1.9284913161499401E-10</v>
      </c>
      <c r="AC15" s="3">
        <v>3.10479317291709E-10</v>
      </c>
      <c r="AD15" s="3">
        <v>2.8907620320036601E-10</v>
      </c>
      <c r="AE15" s="3">
        <v>2.8445421209947401E-10</v>
      </c>
      <c r="AF15" s="3">
        <v>3.1462964504428901E-10</v>
      </c>
      <c r="AG15" s="3">
        <v>2.4789879611641698E-10</v>
      </c>
      <c r="AH15" s="3">
        <v>2.0610190755531001E-10</v>
      </c>
      <c r="AI15" s="3">
        <v>1.8072014032296101E-10</v>
      </c>
      <c r="AJ15" s="3">
        <v>2.8882128407677501E-10</v>
      </c>
      <c r="AK15" s="3">
        <v>2.53023952261004E-10</v>
      </c>
      <c r="AL15" s="3">
        <v>2.2661972687150501E-10</v>
      </c>
      <c r="AM15" s="3">
        <v>2.38851836580203E-10</v>
      </c>
      <c r="AN15" s="3">
        <v>2.1934964387373101E-10</v>
      </c>
      <c r="AO15" s="3">
        <v>1.6139016968404801E-10</v>
      </c>
      <c r="AP15" s="3">
        <v>1.6180858430935001E-10</v>
      </c>
    </row>
    <row r="16" spans="1:42" x14ac:dyDescent="0.35">
      <c r="A16" t="s">
        <v>10</v>
      </c>
      <c r="B16" s="3">
        <v>3.6761445106744198E-13</v>
      </c>
      <c r="C16" s="3">
        <v>1.4230619928102E-12</v>
      </c>
      <c r="D16">
        <v>0</v>
      </c>
      <c r="E16">
        <v>0</v>
      </c>
      <c r="F16">
        <v>0</v>
      </c>
      <c r="G16" s="3">
        <v>1.0073487996004E-11</v>
      </c>
      <c r="H16" s="3">
        <v>7.9761742408794997E-12</v>
      </c>
      <c r="I16">
        <v>-293.90629561458201</v>
      </c>
      <c r="J16" s="3">
        <v>1.0504848905352201E-12</v>
      </c>
      <c r="K16" s="3">
        <v>5.1149742954072796E-12</v>
      </c>
      <c r="L16" s="3">
        <v>4.0465023983652596E-12</v>
      </c>
      <c r="M16" s="3">
        <v>2.29897183523311E-14</v>
      </c>
      <c r="N16" s="3">
        <v>1.0451626200933101E-12</v>
      </c>
      <c r="O16">
        <v>-25.5996730226131</v>
      </c>
      <c r="P16">
        <v>0</v>
      </c>
      <c r="Q16" s="3">
        <v>4.5822204316044702E-13</v>
      </c>
      <c r="R16">
        <v>-215.876166744523</v>
      </c>
      <c r="S16" s="3">
        <v>1.1598820708870901E-13</v>
      </c>
      <c r="T16">
        <v>0</v>
      </c>
      <c r="U16">
        <v>0</v>
      </c>
      <c r="V16" s="3">
        <v>3.7133388175291502E-13</v>
      </c>
      <c r="W16">
        <v>0</v>
      </c>
      <c r="X16" s="3">
        <v>1.81419286753082E-13</v>
      </c>
      <c r="Y16">
        <v>0</v>
      </c>
      <c r="Z16" s="3">
        <v>5.5061941018445095E-13</v>
      </c>
      <c r="AA16">
        <v>0</v>
      </c>
      <c r="AB16">
        <v>0</v>
      </c>
      <c r="AC16">
        <v>0</v>
      </c>
      <c r="AD16">
        <v>0</v>
      </c>
      <c r="AE16" s="3">
        <v>4.94879739564802E-13</v>
      </c>
      <c r="AF16">
        <v>0</v>
      </c>
      <c r="AG16" s="3">
        <v>3.0276721378347098E-13</v>
      </c>
      <c r="AH16" s="3">
        <v>2.2626798867968999E-12</v>
      </c>
      <c r="AI16" s="3">
        <v>4.52223448207366E-12</v>
      </c>
      <c r="AJ16" s="3">
        <v>5.3866097708159699E-12</v>
      </c>
      <c r="AK16" s="3">
        <v>7.4094368677014203E-13</v>
      </c>
      <c r="AL16" s="3">
        <v>2.5885009377910802E-12</v>
      </c>
      <c r="AM16" s="3">
        <v>3.8252398865744498E-12</v>
      </c>
      <c r="AN16" s="3">
        <v>4.0530011969937402E-12</v>
      </c>
      <c r="AO16" s="3">
        <v>4.6795257686365702E-12</v>
      </c>
      <c r="AP16" s="3">
        <v>4.6047498807406901E-13</v>
      </c>
    </row>
    <row r="17" spans="1:42" x14ac:dyDescent="0.35">
      <c r="A17" t="s">
        <v>11</v>
      </c>
      <c r="B17" s="3">
        <v>2.9561100031596599E-14</v>
      </c>
      <c r="C17" s="3">
        <v>3.0426597267995101E-13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 s="3">
        <v>5.4622830766320202E-14</v>
      </c>
      <c r="AM17">
        <v>0</v>
      </c>
      <c r="AN17">
        <v>0</v>
      </c>
      <c r="AO17">
        <v>0</v>
      </c>
      <c r="AP17">
        <v>0</v>
      </c>
    </row>
    <row r="18" spans="1:42" x14ac:dyDescent="0.35">
      <c r="A18" t="s">
        <v>12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35">
      <c r="A19" t="s">
        <v>13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ht="15" x14ac:dyDescent="0.25">
      <c r="A20" t="s">
        <v>14</v>
      </c>
      <c r="B20" s="3">
        <v>3.2881346712824598E-9</v>
      </c>
      <c r="C20" s="3">
        <v>3.9543078331650397E-9</v>
      </c>
      <c r="D20" s="3">
        <v>2.1741638785338999E-9</v>
      </c>
      <c r="E20" s="3">
        <v>1.6136942863492501E-9</v>
      </c>
      <c r="F20">
        <v>212.869251891186</v>
      </c>
      <c r="G20">
        <v>557.36859921773203</v>
      </c>
      <c r="H20">
        <v>2954.8679408133598</v>
      </c>
      <c r="I20">
        <v>5829.08278781644</v>
      </c>
      <c r="J20">
        <v>4155.71425481389</v>
      </c>
      <c r="K20">
        <v>4958.8394171341297</v>
      </c>
      <c r="L20">
        <v>8526.5534056737306</v>
      </c>
      <c r="M20" s="3">
        <v>10503.8318371473</v>
      </c>
      <c r="N20" s="3">
        <v>13721.8179034686</v>
      </c>
      <c r="O20" s="3">
        <v>24120.1017644479</v>
      </c>
      <c r="P20" s="3">
        <v>38130.094486758499</v>
      </c>
      <c r="Q20">
        <v>6371.4744702492999</v>
      </c>
      <c r="R20" s="3">
        <v>10086.9288896159</v>
      </c>
      <c r="S20" s="3">
        <v>20042.025289546302</v>
      </c>
      <c r="T20" s="3">
        <v>25247.041432002101</v>
      </c>
      <c r="U20" s="3">
        <v>33929.868523798599</v>
      </c>
      <c r="V20" s="3">
        <v>41426.569468807</v>
      </c>
      <c r="W20" s="3">
        <v>62628.309377061603</v>
      </c>
      <c r="X20" s="3">
        <v>65127.160542256097</v>
      </c>
      <c r="Y20" s="3">
        <v>68580.002366603701</v>
      </c>
      <c r="Z20" s="3">
        <v>70333.927490487898</v>
      </c>
      <c r="AA20" s="3">
        <v>71166.191187573102</v>
      </c>
      <c r="AB20" s="3">
        <v>71850.550352934399</v>
      </c>
      <c r="AC20" s="3">
        <v>71527.234980762107</v>
      </c>
      <c r="AD20" s="3">
        <v>73074.073452121404</v>
      </c>
      <c r="AE20" s="3">
        <v>73351.784838228603</v>
      </c>
      <c r="AF20" s="3">
        <v>75398.508173640905</v>
      </c>
      <c r="AG20" s="3">
        <v>81440.924921343496</v>
      </c>
      <c r="AH20" s="3">
        <v>89248.714235634397</v>
      </c>
      <c r="AI20" s="3">
        <v>97458.6710835759</v>
      </c>
      <c r="AJ20" s="3">
        <v>108443.840380875</v>
      </c>
      <c r="AK20" s="3">
        <v>119785.597579881</v>
      </c>
      <c r="AL20" s="3">
        <v>130291.707805192</v>
      </c>
      <c r="AM20" s="3">
        <v>140046.931969306</v>
      </c>
      <c r="AN20" s="3">
        <v>150750.04141703699</v>
      </c>
      <c r="AO20" s="3">
        <v>162313.299749739</v>
      </c>
      <c r="AP20" s="3">
        <v>173224.17838589201</v>
      </c>
    </row>
    <row r="21" spans="1:42" x14ac:dyDescent="0.35">
      <c r="A21" t="s">
        <v>15</v>
      </c>
      <c r="B21">
        <v>0</v>
      </c>
      <c r="C21">
        <v>0</v>
      </c>
      <c r="D21" s="3">
        <v>2.0234161133576099E-10</v>
      </c>
      <c r="E21" s="3">
        <v>1.60316332287232E-10</v>
      </c>
      <c r="F21" s="3">
        <v>3.0919013652003198E-10</v>
      </c>
      <c r="G21">
        <v>1.37234910749178</v>
      </c>
      <c r="H21">
        <v>31.947754029737201</v>
      </c>
      <c r="I21">
        <v>53.903640386523101</v>
      </c>
      <c r="J21">
        <v>62.149858124072502</v>
      </c>
      <c r="K21">
        <v>69.221901781063295</v>
      </c>
      <c r="L21">
        <v>157.845115927807</v>
      </c>
      <c r="M21">
        <v>219.09218177083301</v>
      </c>
      <c r="N21">
        <v>270.46408601407001</v>
      </c>
      <c r="O21">
        <v>566.62451841816596</v>
      </c>
      <c r="P21">
        <v>1077.00254480644</v>
      </c>
      <c r="Q21">
        <v>70.2891574901344</v>
      </c>
      <c r="R21">
        <v>127.81982010229</v>
      </c>
      <c r="S21">
        <v>373.84243607170902</v>
      </c>
      <c r="T21">
        <v>508.695685284766</v>
      </c>
      <c r="U21">
        <v>752.82034588414103</v>
      </c>
      <c r="V21">
        <v>1006.16419182227</v>
      </c>
      <c r="W21">
        <v>1738.02982433642</v>
      </c>
      <c r="X21">
        <v>1870.09442957546</v>
      </c>
      <c r="Y21">
        <v>2007.27458896656</v>
      </c>
      <c r="Z21">
        <v>2087.1805467089598</v>
      </c>
      <c r="AA21">
        <v>2148.55764156125</v>
      </c>
      <c r="AB21">
        <v>2213.2479490136302</v>
      </c>
      <c r="AC21">
        <v>2222.6774395441398</v>
      </c>
      <c r="AD21">
        <v>2297.6098341879601</v>
      </c>
      <c r="AE21">
        <v>2317.95771497036</v>
      </c>
      <c r="AF21">
        <v>2391.0169935713002</v>
      </c>
      <c r="AG21">
        <v>2585.1291927777702</v>
      </c>
      <c r="AH21">
        <v>2919.1721664906299</v>
      </c>
      <c r="AI21">
        <v>3200.0368335716098</v>
      </c>
      <c r="AJ21">
        <v>3557.9597759181001</v>
      </c>
      <c r="AK21">
        <v>3846.5531743527699</v>
      </c>
      <c r="AL21">
        <v>4092.2106633529602</v>
      </c>
      <c r="AM21">
        <v>4320.8564601323596</v>
      </c>
      <c r="AN21">
        <v>4543.7899206533202</v>
      </c>
      <c r="AO21">
        <v>4785.43243693766</v>
      </c>
      <c r="AP21">
        <v>4972.7678671263002</v>
      </c>
    </row>
    <row r="22" spans="1:42" x14ac:dyDescent="0.35">
      <c r="A22" t="s">
        <v>16</v>
      </c>
      <c r="B22">
        <v>0</v>
      </c>
      <c r="C22">
        <v>0</v>
      </c>
      <c r="D22" s="3">
        <v>2.7716541209572E-10</v>
      </c>
      <c r="E22" s="3">
        <v>2.1958375319011399E-10</v>
      </c>
      <c r="F22" s="3">
        <v>4.73614418265546E-10</v>
      </c>
      <c r="G22">
        <v>2.33566022166714</v>
      </c>
      <c r="H22">
        <v>57.083902341453303</v>
      </c>
      <c r="I22">
        <v>97.823921811690894</v>
      </c>
      <c r="J22">
        <v>112.78909586323699</v>
      </c>
      <c r="K22">
        <v>125.623387588366</v>
      </c>
      <c r="L22">
        <v>286.45613109007297</v>
      </c>
      <c r="M22">
        <v>432.56918066121602</v>
      </c>
      <c r="N22">
        <v>660.34901350371501</v>
      </c>
      <c r="O22">
        <v>1347.50967426495</v>
      </c>
      <c r="P22">
        <v>2495.4756320172201</v>
      </c>
      <c r="Q22">
        <v>159.222004236354</v>
      </c>
      <c r="R22">
        <v>285.16715472175298</v>
      </c>
      <c r="S22">
        <v>817.55933480951103</v>
      </c>
      <c r="T22">
        <v>1102.57630467383</v>
      </c>
      <c r="U22">
        <v>1609.9386347943901</v>
      </c>
      <c r="V22">
        <v>2134.2262189418102</v>
      </c>
      <c r="W22">
        <v>3686.6237633190099</v>
      </c>
      <c r="X22">
        <v>3966.7527379717399</v>
      </c>
      <c r="Y22">
        <v>4257.7325755154998</v>
      </c>
      <c r="Z22">
        <v>4427.2251808047504</v>
      </c>
      <c r="AA22">
        <v>4557.4152686532398</v>
      </c>
      <c r="AB22">
        <v>4694.6331822972197</v>
      </c>
      <c r="AC22">
        <v>4714.6345553379597</v>
      </c>
      <c r="AD22">
        <v>4873.5774819205399</v>
      </c>
      <c r="AE22">
        <v>4916.7384099586097</v>
      </c>
      <c r="AF22">
        <v>5071.7081748821302</v>
      </c>
      <c r="AG22">
        <v>5577.3540163479602</v>
      </c>
      <c r="AH22">
        <v>6192.0050675104203</v>
      </c>
      <c r="AI22">
        <v>6787.7614472724099</v>
      </c>
      <c r="AJ22">
        <v>7546.9700674923697</v>
      </c>
      <c r="AK22">
        <v>8159.1202554122001</v>
      </c>
      <c r="AL22">
        <v>8680.1968911888707</v>
      </c>
      <c r="AM22">
        <v>9165.1891600628005</v>
      </c>
      <c r="AN22">
        <v>9638.0647009202003</v>
      </c>
      <c r="AO22" s="3">
        <v>10150.6249748708</v>
      </c>
      <c r="AP22" s="3">
        <v>10547.9917168252</v>
      </c>
    </row>
    <row r="23" spans="1:42" x14ac:dyDescent="0.35">
      <c r="A23" t="s">
        <v>17</v>
      </c>
      <c r="B23">
        <v>0</v>
      </c>
      <c r="C23">
        <v>0</v>
      </c>
      <c r="D23" s="3">
        <v>9.4104229213548106E-10</v>
      </c>
      <c r="E23" s="3">
        <v>6.4229694855994897E-10</v>
      </c>
      <c r="F23">
        <v>215.73277698068199</v>
      </c>
      <c r="G23">
        <v>811.95063426169395</v>
      </c>
      <c r="H23">
        <v>4154.8991132927804</v>
      </c>
      <c r="I23">
        <v>8750.8892143410303</v>
      </c>
      <c r="J23">
        <v>5920.0069455109196</v>
      </c>
      <c r="K23">
        <v>6846.9857341122497</v>
      </c>
      <c r="L23" s="3">
        <v>11696.379750157001</v>
      </c>
      <c r="M23" s="3">
        <v>14351.813109242899</v>
      </c>
      <c r="N23" s="3">
        <v>19460.5823104472</v>
      </c>
      <c r="O23" s="3">
        <v>38120.778832494798</v>
      </c>
      <c r="P23" s="3">
        <v>64719.148558982502</v>
      </c>
      <c r="Q23" s="3">
        <v>11735.8186356398</v>
      </c>
      <c r="R23" s="3">
        <v>19238.3870973345</v>
      </c>
      <c r="S23" s="3">
        <v>39730.759885690699</v>
      </c>
      <c r="T23" s="3">
        <v>51258.0866709642</v>
      </c>
      <c r="U23" s="3">
        <v>71156.500835316299</v>
      </c>
      <c r="V23" s="3">
        <v>88449.675649755896</v>
      </c>
      <c r="W23" s="3">
        <v>131067.15427218399</v>
      </c>
      <c r="X23" s="3">
        <v>135618.378081848</v>
      </c>
      <c r="Y23" s="3">
        <v>142081.84397546999</v>
      </c>
      <c r="Z23" s="3">
        <v>145637.79014395099</v>
      </c>
      <c r="AA23" s="3">
        <v>145640.67307821201</v>
      </c>
      <c r="AB23" s="3">
        <v>145795.44379675601</v>
      </c>
      <c r="AC23" s="3">
        <v>143991.56558976701</v>
      </c>
      <c r="AD23" s="3">
        <v>145737.435171916</v>
      </c>
      <c r="AE23" s="3">
        <v>145098.01483938401</v>
      </c>
      <c r="AF23" s="3">
        <v>147511.71425641599</v>
      </c>
      <c r="AG23" s="3">
        <v>156065.727940079</v>
      </c>
      <c r="AH23" s="3">
        <v>167089.45610577901</v>
      </c>
      <c r="AI23" s="3">
        <v>178234.72473457799</v>
      </c>
      <c r="AJ23" s="3">
        <v>191535.57997987099</v>
      </c>
      <c r="AK23" s="3">
        <v>204583.60920587901</v>
      </c>
      <c r="AL23" s="3">
        <v>217082.248181256</v>
      </c>
      <c r="AM23" s="3">
        <v>227803.048239925</v>
      </c>
      <c r="AN23" s="3">
        <v>240232.00229273501</v>
      </c>
      <c r="AO23" s="3">
        <v>253741.98877706501</v>
      </c>
      <c r="AP23" s="3">
        <v>266556.08431175502</v>
      </c>
    </row>
    <row r="24" spans="1:42" x14ac:dyDescent="0.35">
      <c r="A24" t="s">
        <v>18</v>
      </c>
      <c r="B24">
        <v>0</v>
      </c>
      <c r="C24">
        <v>0</v>
      </c>
      <c r="D24" s="3">
        <v>2.9012365264046298E-10</v>
      </c>
      <c r="E24" s="3">
        <v>2.07574891743758E-10</v>
      </c>
      <c r="F24">
        <v>78.567845714070501</v>
      </c>
      <c r="G24">
        <v>209.717650087983</v>
      </c>
      <c r="H24">
        <v>1139.4673875420799</v>
      </c>
      <c r="I24">
        <v>2440.4545152713199</v>
      </c>
      <c r="J24">
        <v>1616.6485371543099</v>
      </c>
      <c r="K24">
        <v>1929.07885363378</v>
      </c>
      <c r="L24">
        <v>3316.6761040783099</v>
      </c>
      <c r="M24">
        <v>4084.93009885623</v>
      </c>
      <c r="N24">
        <v>5322.6326306909996</v>
      </c>
      <c r="O24">
        <v>9432.4870290119707</v>
      </c>
      <c r="P24" s="3">
        <v>14521.423362003099</v>
      </c>
      <c r="Q24">
        <v>2461.4112050768899</v>
      </c>
      <c r="R24">
        <v>3935.5788829487201</v>
      </c>
      <c r="S24">
        <v>7703.5900588376999</v>
      </c>
      <c r="T24">
        <v>9688.5444534800499</v>
      </c>
      <c r="U24" s="3">
        <v>12950.8475642915</v>
      </c>
      <c r="V24" s="3">
        <v>15737.236503915699</v>
      </c>
      <c r="W24" s="3">
        <v>23300.729105766401</v>
      </c>
      <c r="X24" s="3">
        <v>24102.7438328873</v>
      </c>
      <c r="Y24" s="3">
        <v>25251.461758759</v>
      </c>
      <c r="Z24" s="3">
        <v>25883.417437289299</v>
      </c>
      <c r="AA24" s="3">
        <v>25875.192067009099</v>
      </c>
      <c r="AB24" s="3">
        <v>25820.375534842799</v>
      </c>
      <c r="AC24" s="3">
        <v>25582.204048550499</v>
      </c>
      <c r="AD24" s="3">
        <v>25892.383271073999</v>
      </c>
      <c r="AE24" s="3">
        <v>25778.780912821399</v>
      </c>
      <c r="AF24" s="3">
        <v>26207.6098566904</v>
      </c>
      <c r="AG24" s="3">
        <v>27727.355284775898</v>
      </c>
      <c r="AH24" s="3">
        <v>29685.8815509046</v>
      </c>
      <c r="AI24" s="3">
        <v>31666.001254915602</v>
      </c>
      <c r="AJ24" s="3">
        <v>34029.092395074404</v>
      </c>
      <c r="AK24" s="3">
        <v>36347.265301393498</v>
      </c>
      <c r="AL24" s="3">
        <v>38567.831008039102</v>
      </c>
      <c r="AM24" s="3">
        <v>40472.537672899503</v>
      </c>
      <c r="AN24" s="3">
        <v>42680.722835581299</v>
      </c>
      <c r="AO24" s="3">
        <v>45080.969193880803</v>
      </c>
      <c r="AP24" s="3">
        <v>47357.580364270703</v>
      </c>
    </row>
    <row r="25" spans="1:42" x14ac:dyDescent="0.35">
      <c r="A25" t="s">
        <v>19</v>
      </c>
      <c r="B25">
        <v>0</v>
      </c>
      <c r="C25">
        <v>0</v>
      </c>
      <c r="D25" s="3">
        <v>5.2051868129463999E-11</v>
      </c>
      <c r="E25" s="3">
        <v>4.00307395543445E-11</v>
      </c>
      <c r="F25">
        <v>-1.1962518638566599</v>
      </c>
      <c r="G25">
        <v>398.99514022419402</v>
      </c>
      <c r="H25">
        <v>1883.6393384922801</v>
      </c>
      <c r="I25">
        <v>3967.83546503957</v>
      </c>
      <c r="J25">
        <v>2624.5987226544698</v>
      </c>
      <c r="K25">
        <v>3300.6829830207898</v>
      </c>
      <c r="L25">
        <v>5651.1834677683</v>
      </c>
      <c r="M25">
        <v>6975.8012296403704</v>
      </c>
      <c r="N25">
        <v>9147.4386196040396</v>
      </c>
      <c r="O25" s="3">
        <v>16224.9049569004</v>
      </c>
      <c r="P25" s="3">
        <v>24717.695853652</v>
      </c>
      <c r="Q25">
        <v>4349.7697215655498</v>
      </c>
      <c r="R25">
        <v>7008.9429970352903</v>
      </c>
      <c r="S25" s="3">
        <v>13573.9845526628</v>
      </c>
      <c r="T25" s="3">
        <v>17080.2366753401</v>
      </c>
      <c r="U25" s="3">
        <v>22641.273280389501</v>
      </c>
      <c r="V25" s="3">
        <v>27573.204572462299</v>
      </c>
      <c r="W25" s="3">
        <v>39994.492652981797</v>
      </c>
      <c r="X25" s="3">
        <v>41425.322022144297</v>
      </c>
      <c r="Y25" s="3">
        <v>43403.484098601097</v>
      </c>
      <c r="Z25" s="3">
        <v>44541.861341395903</v>
      </c>
      <c r="AA25" s="3">
        <v>44491.492942087098</v>
      </c>
      <c r="AB25" s="3">
        <v>44549.0203842677</v>
      </c>
      <c r="AC25" s="3">
        <v>43882.282528059601</v>
      </c>
      <c r="AD25" s="3">
        <v>44314.022342497803</v>
      </c>
      <c r="AE25" s="3">
        <v>43981.807893229197</v>
      </c>
      <c r="AF25" s="3">
        <v>73568.875680441997</v>
      </c>
      <c r="AG25" s="3">
        <v>77507.674721858406</v>
      </c>
      <c r="AH25" s="3">
        <v>82332.7564571931</v>
      </c>
      <c r="AI25" s="3">
        <v>87182.071103291906</v>
      </c>
      <c r="AJ25" s="3">
        <v>92479.8474534446</v>
      </c>
      <c r="AK25" s="3">
        <v>97928.117123222895</v>
      </c>
      <c r="AL25" s="3">
        <v>102643.714468825</v>
      </c>
      <c r="AM25" s="3">
        <v>105297.702429482</v>
      </c>
      <c r="AN25" s="3">
        <v>108561.51161530901</v>
      </c>
      <c r="AO25" s="3">
        <v>111842.883660823</v>
      </c>
      <c r="AP25" s="3">
        <v>115076.57978279</v>
      </c>
    </row>
    <row r="26" spans="1:42" x14ac:dyDescent="0.35">
      <c r="A26" t="s">
        <v>20</v>
      </c>
      <c r="B26">
        <v>0</v>
      </c>
      <c r="C26">
        <v>0</v>
      </c>
      <c r="D26" s="3">
        <v>4.92940895055708E-11</v>
      </c>
      <c r="E26" s="3">
        <v>1.2040425406405201E-10</v>
      </c>
      <c r="F26" s="3">
        <v>6.3855352072650404E-10</v>
      </c>
      <c r="G26">
        <v>2368.6441894694799</v>
      </c>
      <c r="H26" s="3">
        <v>15136.4666933466</v>
      </c>
      <c r="I26" s="3">
        <v>38594.154896747401</v>
      </c>
      <c r="J26" s="3">
        <v>25405.366642041201</v>
      </c>
      <c r="K26" s="3">
        <v>33301.985242681098</v>
      </c>
      <c r="L26" s="3">
        <v>63201.166930655098</v>
      </c>
      <c r="M26" s="3">
        <v>77809.194563572804</v>
      </c>
      <c r="N26" s="3">
        <v>101481.004709221</v>
      </c>
      <c r="O26" s="3">
        <v>185561.62089401999</v>
      </c>
      <c r="P26" s="3">
        <v>292278.85124398302</v>
      </c>
      <c r="Q26" s="3">
        <v>54249.342109712503</v>
      </c>
      <c r="R26" s="3">
        <v>88700.839507212499</v>
      </c>
      <c r="S26" s="3">
        <v>180581.800334481</v>
      </c>
      <c r="T26" s="3">
        <v>228421.02977778099</v>
      </c>
      <c r="U26" s="3">
        <v>308757.28165422502</v>
      </c>
      <c r="V26" s="3">
        <v>378231.08425363101</v>
      </c>
      <c r="W26" s="3">
        <v>628128.61123527098</v>
      </c>
      <c r="X26" s="3">
        <v>668645.87164438399</v>
      </c>
      <c r="Y26" s="3">
        <v>727679.20313551195</v>
      </c>
      <c r="Z26" s="3">
        <v>770389.31054097996</v>
      </c>
      <c r="AA26" s="3">
        <v>784657.25076214201</v>
      </c>
      <c r="AB26" s="3">
        <v>812317.29104822106</v>
      </c>
      <c r="AC26" s="3">
        <v>816838.25119813404</v>
      </c>
      <c r="AD26" s="3">
        <v>861805.816634716</v>
      </c>
      <c r="AE26" s="3">
        <v>882024.63915102405</v>
      </c>
      <c r="AF26" s="3">
        <v>910189.73620398203</v>
      </c>
      <c r="AG26" s="3">
        <v>1022829.39814372</v>
      </c>
      <c r="AH26" s="3">
        <v>1158503.16908644</v>
      </c>
      <c r="AI26" s="3">
        <v>1305868.3207982001</v>
      </c>
      <c r="AJ26" s="3">
        <v>1467214.7878956699</v>
      </c>
      <c r="AK26" s="3">
        <v>1636375.1975463</v>
      </c>
      <c r="AL26" s="3">
        <v>1805351.5316077201</v>
      </c>
      <c r="AM26" s="3">
        <v>1947456.6787661801</v>
      </c>
      <c r="AN26" s="3">
        <v>2113276.6333304001</v>
      </c>
      <c r="AO26" s="3">
        <v>2286946.1847298201</v>
      </c>
      <c r="AP26" s="3">
        <v>2462650.93464428</v>
      </c>
    </row>
    <row r="27" spans="1:42" x14ac:dyDescent="0.35">
      <c r="A27" t="s">
        <v>21</v>
      </c>
      <c r="B27">
        <v>0</v>
      </c>
      <c r="C27">
        <v>0</v>
      </c>
      <c r="D27" s="3">
        <v>1.1955789778083499E-9</v>
      </c>
      <c r="E27" s="3">
        <v>9.628818162605149E-10</v>
      </c>
      <c r="F27">
        <v>839.10694093609595</v>
      </c>
      <c r="G27">
        <v>3005.5722960937401</v>
      </c>
      <c r="H27" s="3">
        <v>13572.5601043067</v>
      </c>
      <c r="I27" s="3">
        <v>30378.726778675999</v>
      </c>
      <c r="J27" s="3">
        <v>20069.036400193199</v>
      </c>
      <c r="K27" s="3">
        <v>24414.529022718001</v>
      </c>
      <c r="L27" s="3">
        <v>41253.651488031101</v>
      </c>
      <c r="M27" s="3">
        <v>50309.899144700903</v>
      </c>
      <c r="N27" s="3">
        <v>65453.061130140202</v>
      </c>
      <c r="O27" s="3">
        <v>118770.643281051</v>
      </c>
      <c r="P27" s="3">
        <v>184794.71116580901</v>
      </c>
      <c r="Q27" s="3">
        <v>37030.630040338903</v>
      </c>
      <c r="R27" s="3">
        <v>60292.4029662299</v>
      </c>
      <c r="S27" s="3">
        <v>121622.55308576</v>
      </c>
      <c r="T27" s="3">
        <v>150384.20423990299</v>
      </c>
      <c r="U27" s="3">
        <v>193257.928849455</v>
      </c>
      <c r="V27" s="3">
        <v>227560.82686381199</v>
      </c>
      <c r="W27" s="3">
        <v>356315.62718295999</v>
      </c>
      <c r="X27" s="3">
        <v>375934.86152312899</v>
      </c>
      <c r="Y27" s="3">
        <v>399242.454899573</v>
      </c>
      <c r="Z27" s="3">
        <v>421718.28332485002</v>
      </c>
      <c r="AA27" s="3">
        <v>444862.24163383001</v>
      </c>
      <c r="AB27" s="3">
        <v>462338.22228964098</v>
      </c>
      <c r="AC27" s="3">
        <v>485274.91701375501</v>
      </c>
      <c r="AD27" s="3">
        <v>505658.51479716902</v>
      </c>
      <c r="AE27" s="3">
        <v>528154.60641506803</v>
      </c>
      <c r="AF27" s="3">
        <v>549546.54170866602</v>
      </c>
      <c r="AG27" s="3">
        <v>602276.30013144296</v>
      </c>
      <c r="AH27" s="3">
        <v>663876.82408932305</v>
      </c>
      <c r="AI27" s="3">
        <v>727946.57896948699</v>
      </c>
      <c r="AJ27" s="3">
        <v>806251.609669197</v>
      </c>
      <c r="AK27" s="3">
        <v>885907.65964670503</v>
      </c>
      <c r="AL27" s="3">
        <v>971353.17786709697</v>
      </c>
      <c r="AM27" s="3">
        <v>1055145.31558999</v>
      </c>
      <c r="AN27" s="3">
        <v>1154263.5403197</v>
      </c>
      <c r="AO27" s="3">
        <v>1265881.81747841</v>
      </c>
      <c r="AP27" s="3">
        <v>1374195.1229453101</v>
      </c>
    </row>
    <row r="28" spans="1:42" x14ac:dyDescent="0.35">
      <c r="A28" t="s">
        <v>22</v>
      </c>
      <c r="B28" s="3">
        <v>9.6170780421003305E-11</v>
      </c>
      <c r="C28" s="3">
        <v>1.43519735957523E-10</v>
      </c>
      <c r="D28" s="3">
        <v>2.08737693503312E-10</v>
      </c>
      <c r="E28" s="3">
        <v>2.13436607194606E-10</v>
      </c>
      <c r="F28" s="3">
        <v>5.00892546602096E-10</v>
      </c>
      <c r="G28">
        <v>1019.3808112273</v>
      </c>
      <c r="H28">
        <v>5326.1169884309002</v>
      </c>
      <c r="I28" s="3">
        <v>12338.272435479101</v>
      </c>
      <c r="J28">
        <v>9080.3506563254996</v>
      </c>
      <c r="K28" s="3">
        <v>12426.9346279575</v>
      </c>
      <c r="L28" s="3">
        <v>22686.239980128899</v>
      </c>
      <c r="M28" s="3">
        <v>30724.965594626399</v>
      </c>
      <c r="N28" s="3">
        <v>45081.776802319699</v>
      </c>
      <c r="O28" s="3">
        <v>88923.945126500999</v>
      </c>
      <c r="P28" s="3">
        <v>146862.49609717701</v>
      </c>
      <c r="Q28" s="3">
        <v>30131.268676629501</v>
      </c>
      <c r="R28" s="3">
        <v>54321.969774888399</v>
      </c>
      <c r="S28" s="3">
        <v>115711.46927981</v>
      </c>
      <c r="T28" s="3">
        <v>158526.09345424399</v>
      </c>
      <c r="U28" s="3">
        <v>230147.634577939</v>
      </c>
      <c r="V28" s="3">
        <v>307378.13325998402</v>
      </c>
      <c r="W28" s="3">
        <v>449136.95892055298</v>
      </c>
      <c r="X28" s="3">
        <v>477539.61624044401</v>
      </c>
      <c r="Y28" s="3">
        <v>513654.27384813997</v>
      </c>
      <c r="Z28" s="3">
        <v>540529.99753964995</v>
      </c>
      <c r="AA28" s="3">
        <v>553609.74839994195</v>
      </c>
      <c r="AB28" s="3">
        <v>567603.152782119</v>
      </c>
      <c r="AC28" s="3">
        <v>572982.024248995</v>
      </c>
      <c r="AD28" s="3">
        <v>592010.26706755499</v>
      </c>
      <c r="AE28" s="3">
        <v>601147.95510069095</v>
      </c>
      <c r="AF28" s="3">
        <v>625055.63628732902</v>
      </c>
      <c r="AG28" s="3">
        <v>671481.923400286</v>
      </c>
      <c r="AH28" s="3">
        <v>726609.09913630004</v>
      </c>
      <c r="AI28" s="3">
        <v>782819.53960283403</v>
      </c>
      <c r="AJ28" s="3">
        <v>842894.95947957004</v>
      </c>
      <c r="AK28" s="3">
        <v>904257.64352060296</v>
      </c>
      <c r="AL28" s="3">
        <v>960360.31526263501</v>
      </c>
      <c r="AM28" s="3">
        <v>1000509.73295201</v>
      </c>
      <c r="AN28" s="3">
        <v>1048694.3019368299</v>
      </c>
      <c r="AO28" s="3">
        <v>1099653.39107388</v>
      </c>
      <c r="AP28" s="3">
        <v>1151523.8537358299</v>
      </c>
    </row>
    <row r="29" spans="1:42" x14ac:dyDescent="0.35">
      <c r="A29" t="s">
        <v>23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35">
      <c r="A30" t="s">
        <v>24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35">
      <c r="A31" t="s">
        <v>25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35">
      <c r="A32" t="s">
        <v>26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35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35">
      <c r="A34" t="s">
        <v>28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35">
      <c r="A35" t="s">
        <v>29</v>
      </c>
      <c r="B35">
        <f>SUM(B2:B34)</f>
        <v>2.2257154341787073E-8</v>
      </c>
      <c r="C35">
        <f t="shared" ref="C35:AP35" si="0">SUM(C2:C34)</f>
        <v>1.9910658011212928E-8</v>
      </c>
      <c r="D35">
        <f t="shared" si="0"/>
        <v>1.6250851331278662E-8</v>
      </c>
      <c r="E35">
        <f t="shared" si="0"/>
        <v>1.1525116860866522E-8</v>
      </c>
      <c r="F35">
        <f t="shared" si="0"/>
        <v>2499.2981440221351</v>
      </c>
      <c r="G35">
        <f t="shared" si="0"/>
        <v>11066.088131597715</v>
      </c>
      <c r="H35">
        <f t="shared" si="0"/>
        <v>58609.634735497144</v>
      </c>
      <c r="I35">
        <f t="shared" si="0"/>
        <v>130858.84512306951</v>
      </c>
      <c r="J35">
        <f t="shared" si="0"/>
        <v>89480.025057083054</v>
      </c>
      <c r="K35">
        <f t="shared" si="0"/>
        <v>111899.94989253781</v>
      </c>
      <c r="L35">
        <f t="shared" si="0"/>
        <v>199129.98810973775</v>
      </c>
      <c r="M35">
        <f t="shared" si="0"/>
        <v>247805.64923651743</v>
      </c>
      <c r="N35">
        <f t="shared" si="0"/>
        <v>329167.02155202493</v>
      </c>
      <c r="O35">
        <f t="shared" si="0"/>
        <v>603942.36644624546</v>
      </c>
      <c r="P35">
        <f t="shared" si="0"/>
        <v>958766.91120614531</v>
      </c>
      <c r="Q35">
        <f t="shared" si="0"/>
        <v>169382.64126882158</v>
      </c>
      <c r="R35">
        <f t="shared" si="0"/>
        <v>279522.74130466947</v>
      </c>
      <c r="S35">
        <f t="shared" si="0"/>
        <v>572561.41405428876</v>
      </c>
      <c r="T35">
        <f t="shared" si="0"/>
        <v>733897.68905596691</v>
      </c>
      <c r="U35">
        <f t="shared" si="0"/>
        <v>998592.83262190619</v>
      </c>
      <c r="V35">
        <f t="shared" si="0"/>
        <v>1240454.3226096269</v>
      </c>
      <c r="W35">
        <f t="shared" si="0"/>
        <v>1911980.1482155654</v>
      </c>
      <c r="X35">
        <f t="shared" si="0"/>
        <v>2009746.579356371</v>
      </c>
      <c r="Y35">
        <f t="shared" si="0"/>
        <v>2143591.1148020714</v>
      </c>
      <c r="Z35">
        <f t="shared" si="0"/>
        <v>2238834.1032748078</v>
      </c>
      <c r="AA35">
        <f t="shared" si="0"/>
        <v>2282765.4299302557</v>
      </c>
      <c r="AB35">
        <f t="shared" si="0"/>
        <v>2334588.4937552768</v>
      </c>
      <c r="AC35">
        <f t="shared" si="0"/>
        <v>2353516.9983067033</v>
      </c>
      <c r="AD35">
        <f t="shared" si="0"/>
        <v>2435857.1836937922</v>
      </c>
      <c r="AE35">
        <f t="shared" si="0"/>
        <v>2477650.5689765401</v>
      </c>
      <c r="AF35">
        <f t="shared" si="0"/>
        <v>2579989.1631761119</v>
      </c>
      <c r="AG35">
        <f t="shared" si="0"/>
        <v>2812934.8590114508</v>
      </c>
      <c r="AH35">
        <f t="shared" si="0"/>
        <v>3093761.7858392773</v>
      </c>
      <c r="AI35">
        <f t="shared" si="0"/>
        <v>3389160.4520909851</v>
      </c>
      <c r="AJ35">
        <f t="shared" si="0"/>
        <v>3723224.7569472441</v>
      </c>
      <c r="AK35">
        <f t="shared" si="0"/>
        <v>4065957.4652458942</v>
      </c>
      <c r="AL35">
        <f t="shared" si="0"/>
        <v>4404745.3609508406</v>
      </c>
      <c r="AM35">
        <f t="shared" si="0"/>
        <v>4691360.2230692236</v>
      </c>
      <c r="AN35">
        <f t="shared" si="0"/>
        <v>5028455.2168953661</v>
      </c>
      <c r="AO35">
        <f t="shared" si="0"/>
        <v>5390059.3642639788</v>
      </c>
      <c r="AP35">
        <f t="shared" si="0"/>
        <v>5747664.3067134982</v>
      </c>
    </row>
    <row r="37" spans="1:42" x14ac:dyDescent="0.35">
      <c r="A37" t="s">
        <v>106</v>
      </c>
      <c r="B37" s="3">
        <f>AVERAGE(I35:AP35)</f>
        <v>2111214.8815309964</v>
      </c>
      <c r="I37" s="3">
        <f>I35</f>
        <v>130858.84512306951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EIaE-BIE</vt:lpstr>
      <vt:lpstr>EIaE-BEE</vt:lpstr>
      <vt:lpstr>Coal and natural gas</vt:lpstr>
      <vt:lpstr>Unspecified</vt:lpstr>
      <vt:lpstr>Renewables and zero emitting</vt:lpstr>
      <vt:lpstr>CEC Data</vt:lpstr>
      <vt:lpstr>E3 (60% RPS net of exports)</vt:lpstr>
      <vt:lpstr>E3 exports (60% RPS)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2016-02-04T22:14:05Z</dcterms:created>
  <dcterms:modified xsi:type="dcterms:W3CDTF">2019-10-22T19:44:40Z</dcterms:modified>
</cp:coreProperties>
</file>